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30" windowWidth="6720" windowHeight="3585"/>
  </bookViews>
  <sheets>
    <sheet name="Spreadsheet" sheetId="1" r:id="rId1"/>
    <sheet name="Graph" sheetId="2" r:id="rId2"/>
    <sheet name="PG&amp;E Detail" sheetId="3" r:id="rId3"/>
    <sheet name="Total Electric Cost" sheetId="4" r:id="rId4"/>
  </sheets>
  <definedNames>
    <definedName name="_xlnm.Print_Area" localSheetId="0">Spreadsheet!$A$1:$L$86</definedName>
    <definedName name="_xlnm.Print_Area" localSheetId="3">'Total Electric Cost'!$A$1:$L$49</definedName>
  </definedNames>
  <calcPr calcId="152511"/>
</workbook>
</file>

<file path=xl/calcChain.xml><?xml version="1.0" encoding="utf-8"?>
<calcChain xmlns="http://schemas.openxmlformats.org/spreadsheetml/2006/main">
  <c r="C3" i="3" l="1"/>
  <c r="D3" i="3"/>
  <c r="E3" i="3"/>
  <c r="F3" i="3"/>
  <c r="G3" i="3"/>
  <c r="H3" i="3"/>
  <c r="I3" i="3"/>
  <c r="C8" i="3"/>
  <c r="D8" i="3"/>
  <c r="E8" i="3"/>
  <c r="F8" i="3"/>
  <c r="G8" i="3"/>
  <c r="H8" i="3"/>
  <c r="I8" i="3"/>
  <c r="C4" i="1"/>
  <c r="K4" i="1" s="1"/>
  <c r="F4" i="1"/>
  <c r="I4" i="1"/>
  <c r="L4" i="1"/>
  <c r="C5" i="1"/>
  <c r="D5" i="1"/>
  <c r="F5" i="1"/>
  <c r="I5" i="1"/>
  <c r="K5" i="1"/>
  <c r="L5" i="1"/>
  <c r="D8" i="1"/>
  <c r="F8" i="1"/>
  <c r="I8" i="1"/>
  <c r="K8" i="1"/>
  <c r="L8" i="1"/>
  <c r="D9" i="1"/>
  <c r="F9" i="1"/>
  <c r="I9" i="1"/>
  <c r="K9" i="1"/>
  <c r="L9" i="1"/>
  <c r="D11" i="1"/>
  <c r="F11" i="1"/>
  <c r="I11" i="1"/>
  <c r="I22" i="1" s="1"/>
  <c r="K11" i="1"/>
  <c r="L11" i="1"/>
  <c r="D13" i="1"/>
  <c r="F13" i="1"/>
  <c r="I13" i="1"/>
  <c r="K13" i="1"/>
  <c r="L13" i="1"/>
  <c r="D14" i="1"/>
  <c r="F14" i="1"/>
  <c r="I14" i="1"/>
  <c r="K14" i="1"/>
  <c r="L14" i="1"/>
  <c r="E22" i="1"/>
  <c r="G22" i="1"/>
  <c r="H22" i="1"/>
  <c r="C30" i="1"/>
  <c r="H30" i="1"/>
  <c r="C31" i="1"/>
  <c r="C48" i="1" s="1"/>
  <c r="H31" i="1"/>
  <c r="H34" i="1"/>
  <c r="H35" i="1"/>
  <c r="H37" i="1"/>
  <c r="E48" i="1"/>
  <c r="F48" i="1"/>
  <c r="G48" i="1"/>
  <c r="L54" i="1"/>
  <c r="L55" i="1"/>
  <c r="L56" i="1"/>
  <c r="L57" i="1"/>
  <c r="L58" i="1"/>
  <c r="L59" i="1"/>
  <c r="L60" i="1"/>
  <c r="L61" i="1"/>
  <c r="L62" i="1"/>
  <c r="L63" i="1"/>
  <c r="C66" i="1"/>
  <c r="D66" i="1"/>
  <c r="F66" i="1"/>
  <c r="K66" i="1"/>
  <c r="L66" i="1"/>
  <c r="C67" i="1"/>
  <c r="D67" i="1" s="1"/>
  <c r="F67" i="1"/>
  <c r="L67" i="1"/>
  <c r="D70" i="1"/>
  <c r="F70" i="1"/>
  <c r="K70" i="1"/>
  <c r="L70" i="1"/>
  <c r="D71" i="1"/>
  <c r="F71" i="1"/>
  <c r="K71" i="1"/>
  <c r="L71" i="1"/>
  <c r="D72" i="1"/>
  <c r="F72" i="1"/>
  <c r="K72" i="1"/>
  <c r="D73" i="1"/>
  <c r="N79" i="1"/>
  <c r="N80" i="1"/>
  <c r="C4" i="4"/>
  <c r="D4" i="4"/>
  <c r="F4" i="4"/>
  <c r="K4" i="4"/>
  <c r="L4" i="4"/>
  <c r="C5" i="4"/>
  <c r="K5" i="4" s="1"/>
  <c r="D5" i="4"/>
  <c r="F5" i="4"/>
  <c r="L5" i="4"/>
  <c r="D8" i="4"/>
  <c r="F8" i="4"/>
  <c r="K8" i="4"/>
  <c r="L8" i="4"/>
  <c r="D9" i="4"/>
  <c r="F9" i="4"/>
  <c r="K9" i="4"/>
  <c r="L9" i="4"/>
  <c r="D11" i="4"/>
  <c r="F11" i="4"/>
  <c r="K11" i="4"/>
  <c r="L11" i="4"/>
  <c r="D13" i="4"/>
  <c r="F13" i="4"/>
  <c r="K13" i="4"/>
  <c r="L13" i="4"/>
  <c r="D14" i="4"/>
  <c r="F14" i="4"/>
  <c r="K14" i="4"/>
  <c r="L14" i="4"/>
  <c r="C22" i="4"/>
  <c r="E22" i="4"/>
  <c r="G22" i="4"/>
  <c r="H22" i="4"/>
  <c r="I22" i="4"/>
  <c r="F24" i="4" s="1"/>
  <c r="C30" i="4"/>
  <c r="C48" i="4" s="1"/>
  <c r="H30" i="4"/>
  <c r="C31" i="4"/>
  <c r="H31" i="4"/>
  <c r="H34" i="4"/>
  <c r="H35" i="4"/>
  <c r="H48" i="4" s="1"/>
  <c r="H37" i="4"/>
  <c r="E48" i="4"/>
  <c r="F48" i="4"/>
  <c r="G48" i="4"/>
  <c r="I48" i="4"/>
  <c r="D4" i="1" l="1"/>
  <c r="K67" i="1"/>
  <c r="C22" i="1"/>
</calcChain>
</file>

<file path=xl/sharedStrings.xml><?xml version="1.0" encoding="utf-8"?>
<sst xmlns="http://schemas.openxmlformats.org/spreadsheetml/2006/main" count="211" uniqueCount="55">
  <si>
    <t>Year</t>
  </si>
  <si>
    <t>June</t>
  </si>
  <si>
    <t>May</t>
  </si>
  <si>
    <t>April</t>
  </si>
  <si>
    <t>July</t>
  </si>
  <si>
    <t>Cement Tons</t>
  </si>
  <si>
    <t>Aug</t>
  </si>
  <si>
    <t>Sept</t>
  </si>
  <si>
    <t>Oct</t>
  </si>
  <si>
    <t>Nov</t>
  </si>
  <si>
    <t>Dec</t>
  </si>
  <si>
    <t>Jan</t>
  </si>
  <si>
    <t>Feb</t>
  </si>
  <si>
    <t>Enron Bill</t>
  </si>
  <si>
    <t>Enron</t>
  </si>
  <si>
    <t>$/kWh</t>
  </si>
  <si>
    <t>PG&amp;E</t>
  </si>
  <si>
    <t>Invoice</t>
  </si>
  <si>
    <t>Total kWh</t>
  </si>
  <si>
    <t>Prior Yr.</t>
  </si>
  <si>
    <t>Produced</t>
  </si>
  <si>
    <t>kWh/Ton</t>
  </si>
  <si>
    <t>PG&amp;E Meter</t>
  </si>
  <si>
    <t>2000 kWh</t>
  </si>
  <si>
    <t>2001 kWh</t>
  </si>
  <si>
    <t>Amt Paid</t>
  </si>
  <si>
    <t>True Up Est</t>
  </si>
  <si>
    <t>Includes ISO Charges</t>
  </si>
  <si>
    <t>Quarterly True UP</t>
  </si>
  <si>
    <t>with</t>
  </si>
  <si>
    <t>to Enron</t>
  </si>
  <si>
    <t>$0.0490 / kWh</t>
  </si>
  <si>
    <t>Enron Invoice $</t>
  </si>
  <si>
    <t>/ Est kWh</t>
  </si>
  <si>
    <t>Estimates</t>
  </si>
  <si>
    <t>Mar</t>
  </si>
  <si>
    <t>Apr</t>
  </si>
  <si>
    <t>MO</t>
  </si>
  <si>
    <t>CAISO</t>
  </si>
  <si>
    <t>Invoice received from Enron April 30</t>
  </si>
  <si>
    <t>Month</t>
  </si>
  <si>
    <t>Total Kwh</t>
  </si>
  <si>
    <t>Transmission</t>
  </si>
  <si>
    <t>$/Kwh</t>
  </si>
  <si>
    <t>Distribution</t>
  </si>
  <si>
    <t>Public Purpose</t>
  </si>
  <si>
    <t>Nuc Decomm</t>
  </si>
  <si>
    <t>CTC</t>
  </si>
  <si>
    <t>Surcharge</t>
  </si>
  <si>
    <t>Total Amount</t>
  </si>
  <si>
    <t>Due</t>
  </si>
  <si>
    <t>kWh</t>
  </si>
  <si>
    <t>Total Bill</t>
  </si>
  <si>
    <t>To Date</t>
  </si>
  <si>
    <t>$ / kWh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</si>
</sst>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5" formatCode="&quot;$&quot;#,##0_);\(&quot;$&quot;#,##0\)"/>
    <numFmt numFmtId="164" formatCode="&quot;$&quot;#,##0"/>
    <numFmt numFmtId="165" formatCode="&quot;$&quot;#,##0.000000"/>
    <numFmt numFmtId="166" formatCode="&quot;$&quot;#,##0.00000"/>
    <numFmt numFmtId="167" formatCode="0.0000%"/>
    <numFmt numFmtId="168" formatCode="&quot;$&quot;#,##0.0000"/>
    <numFmt numFmtId="169" formatCode="&quot;$&quot;#,##0.00"/>
    <numFmt numFmtId="171" formatCode="0.000%"/>
    <numFmt numFmtId="172" formatCode="&quot;$&quot;#,##0.0000000"/>
    <numFmt numFmtId="179" formatCode="&quot;$&quot;#,##0.00000_);\(&quot;$&quot;#,##0.00000\)"/>
    <numFmt numFmtId="180" formatCode="mmmm\-yy"/>
    <numFmt numFmtId="181" formatCode="&quot;$&quot;#,##0.000000_);\(&quot;$&quot;#,##0.000000\)"/>
  </numFmts>
  <fonts count="11" x14ac:knownFonts="1">
    <font>
      <sz val="10"/>
      <name val="Arial"/>
    </font>
    <font>
      <b/>
      <sz val="10"/>
      <name val="Arial"/>
      <family val="2"/>
    </font>
    <font>
      <sz val="11"/>
      <name val="Arial"/>
      <family val="2"/>
    </font>
    <font>
      <b/>
      <u/>
      <sz val="10"/>
      <name val="Arial"/>
      <family val="2"/>
    </font>
    <font>
      <b/>
      <sz val="8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i/>
      <sz val="9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b/>
      <i/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indexed="43"/>
        <bgColor indexed="64"/>
      </patternFill>
    </fill>
    <fill>
      <patternFill patternType="gray0625"/>
    </fill>
    <fill>
      <patternFill patternType="lightGrid"/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5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0">
    <xf numFmtId="0" fontId="0" fillId="0" borderId="0" xfId="0"/>
    <xf numFmtId="0" fontId="1" fillId="0" borderId="0" xfId="0" applyFont="1"/>
    <xf numFmtId="164" fontId="2" fillId="0" borderId="0" xfId="0" applyNumberFormat="1" applyFont="1" applyAlignment="1">
      <alignment horizontal="center"/>
    </xf>
    <xf numFmtId="3" fontId="2" fillId="0" borderId="1" xfId="0" applyNumberFormat="1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166" fontId="7" fillId="0" borderId="0" xfId="0" applyNumberFormat="1" applyFont="1" applyBorder="1" applyAlignment="1">
      <alignment horizontal="center"/>
    </xf>
    <xf numFmtId="164" fontId="1" fillId="0" borderId="3" xfId="0" applyNumberFormat="1" applyFont="1" applyBorder="1"/>
    <xf numFmtId="164" fontId="1" fillId="0" borderId="4" xfId="0" applyNumberFormat="1" applyFont="1" applyBorder="1"/>
    <xf numFmtId="165" fontId="2" fillId="0" borderId="0" xfId="0" applyNumberFormat="1" applyFont="1"/>
    <xf numFmtId="164" fontId="0" fillId="0" borderId="0" xfId="0" applyNumberFormat="1"/>
    <xf numFmtId="164" fontId="0" fillId="0" borderId="5" xfId="0" applyNumberFormat="1" applyBorder="1"/>
    <xf numFmtId="169" fontId="0" fillId="0" borderId="0" xfId="0" applyNumberFormat="1"/>
    <xf numFmtId="3" fontId="2" fillId="0" borderId="2" xfId="0" applyNumberFormat="1" applyFont="1" applyBorder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Border="1"/>
    <xf numFmtId="164" fontId="0" fillId="0" borderId="0" xfId="0" applyNumberFormat="1" applyBorder="1"/>
    <xf numFmtId="0" fontId="1" fillId="0" borderId="0" xfId="0" applyFont="1" applyFill="1" applyBorder="1" applyAlignment="1">
      <alignment horizontal="center"/>
    </xf>
    <xf numFmtId="3" fontId="1" fillId="0" borderId="0" xfId="0" applyNumberFormat="1" applyFont="1" applyFill="1" applyBorder="1" applyAlignment="1">
      <alignment horizontal="center"/>
    </xf>
    <xf numFmtId="164" fontId="5" fillId="0" borderId="0" xfId="0" applyNumberFormat="1" applyFont="1" applyFill="1" applyBorder="1" applyAlignment="1">
      <alignment horizontal="center"/>
    </xf>
    <xf numFmtId="0" fontId="0" fillId="0" borderId="0" xfId="0" applyFill="1" applyBorder="1"/>
    <xf numFmtId="0" fontId="2" fillId="0" borderId="1" xfId="0" applyFont="1" applyBorder="1" applyAlignment="1">
      <alignment horizontal="center"/>
    </xf>
    <xf numFmtId="1" fontId="1" fillId="0" borderId="6" xfId="0" applyNumberFormat="1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7" xfId="0" applyFont="1" applyBorder="1"/>
    <xf numFmtId="0" fontId="1" fillId="0" borderId="8" xfId="0" applyFont="1" applyBorder="1" applyAlignment="1">
      <alignment horizontal="center"/>
    </xf>
    <xf numFmtId="0" fontId="1" fillId="0" borderId="8" xfId="0" applyFont="1" applyBorder="1"/>
    <xf numFmtId="0" fontId="1" fillId="0" borderId="7" xfId="0" applyFont="1" applyFill="1" applyBorder="1" applyAlignment="1">
      <alignment horizontal="center"/>
    </xf>
    <xf numFmtId="0" fontId="0" fillId="0" borderId="1" xfId="0" applyBorder="1"/>
    <xf numFmtId="168" fontId="2" fillId="0" borderId="1" xfId="0" applyNumberFormat="1" applyFont="1" applyBorder="1" applyAlignment="1">
      <alignment horizontal="center"/>
    </xf>
    <xf numFmtId="0" fontId="0" fillId="0" borderId="2" xfId="0" applyBorder="1"/>
    <xf numFmtId="1" fontId="0" fillId="0" borderId="2" xfId="0" applyNumberFormat="1" applyBorder="1" applyAlignment="1">
      <alignment horizontal="center"/>
    </xf>
    <xf numFmtId="169" fontId="0" fillId="0" borderId="2" xfId="0" applyNumberFormat="1" applyBorder="1"/>
    <xf numFmtId="172" fontId="1" fillId="0" borderId="2" xfId="0" applyNumberFormat="1" applyFont="1" applyBorder="1"/>
    <xf numFmtId="0" fontId="0" fillId="0" borderId="9" xfId="0" applyBorder="1" applyAlignment="1">
      <alignment horizontal="center"/>
    </xf>
    <xf numFmtId="3" fontId="0" fillId="0" borderId="10" xfId="0" applyNumberFormat="1" applyBorder="1" applyAlignment="1">
      <alignment horizontal="center"/>
    </xf>
    <xf numFmtId="0" fontId="8" fillId="0" borderId="0" xfId="0" applyFont="1" applyBorder="1"/>
    <xf numFmtId="0" fontId="0" fillId="0" borderId="11" xfId="0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3" fontId="2" fillId="0" borderId="13" xfId="0" applyNumberFormat="1" applyFont="1" applyBorder="1" applyAlignment="1">
      <alignment horizontal="center"/>
    </xf>
    <xf numFmtId="164" fontId="2" fillId="0" borderId="12" xfId="0" applyNumberFormat="1" applyFont="1" applyBorder="1" applyAlignment="1">
      <alignment horizontal="center"/>
    </xf>
    <xf numFmtId="3" fontId="2" fillId="0" borderId="12" xfId="0" applyNumberFormat="1" applyFont="1" applyBorder="1" applyAlignment="1">
      <alignment horizontal="center"/>
    </xf>
    <xf numFmtId="164" fontId="0" fillId="0" borderId="12" xfId="0" applyNumberFormat="1" applyBorder="1"/>
    <xf numFmtId="0" fontId="0" fillId="0" borderId="12" xfId="0" applyBorder="1"/>
    <xf numFmtId="0" fontId="0" fillId="0" borderId="14" xfId="0" applyBorder="1"/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3" fontId="1" fillId="0" borderId="17" xfId="0" applyNumberFormat="1" applyFont="1" applyBorder="1" applyAlignment="1">
      <alignment horizontal="center"/>
    </xf>
    <xf numFmtId="3" fontId="1" fillId="0" borderId="1" xfId="0" applyNumberFormat="1" applyFont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2" fillId="0" borderId="19" xfId="0" applyFont="1" applyBorder="1" applyAlignment="1">
      <alignment horizontal="center"/>
    </xf>
    <xf numFmtId="3" fontId="2" fillId="0" borderId="20" xfId="0" applyNumberFormat="1" applyFont="1" applyBorder="1" applyAlignment="1">
      <alignment horizontal="center"/>
    </xf>
    <xf numFmtId="164" fontId="2" fillId="0" borderId="21" xfId="0" applyNumberFormat="1" applyFont="1" applyBorder="1" applyAlignment="1">
      <alignment horizontal="center"/>
    </xf>
    <xf numFmtId="3" fontId="2" fillId="0" borderId="22" xfId="0" applyNumberFormat="1" applyFont="1" applyBorder="1" applyAlignment="1">
      <alignment horizontal="center"/>
    </xf>
    <xf numFmtId="3" fontId="0" fillId="0" borderId="21" xfId="0" applyNumberFormat="1" applyBorder="1" applyAlignment="1">
      <alignment horizontal="center"/>
    </xf>
    <xf numFmtId="1" fontId="0" fillId="0" borderId="21" xfId="0" applyNumberFormat="1" applyBorder="1" applyAlignment="1">
      <alignment horizontal="center"/>
    </xf>
    <xf numFmtId="3" fontId="0" fillId="0" borderId="23" xfId="0" applyNumberFormat="1" applyBorder="1" applyAlignment="1">
      <alignment horizontal="center"/>
    </xf>
    <xf numFmtId="0" fontId="0" fillId="0" borderId="24" xfId="0" applyBorder="1" applyAlignment="1">
      <alignment horizontal="center"/>
    </xf>
    <xf numFmtId="0" fontId="2" fillId="2" borderId="25" xfId="0" applyFont="1" applyFill="1" applyBorder="1" applyAlignment="1">
      <alignment horizontal="center"/>
    </xf>
    <xf numFmtId="3" fontId="2" fillId="0" borderId="26" xfId="0" applyNumberFormat="1" applyFont="1" applyBorder="1" applyAlignment="1">
      <alignment horizontal="center"/>
    </xf>
    <xf numFmtId="3" fontId="2" fillId="0" borderId="27" xfId="0" applyNumberFormat="1" applyFont="1" applyBorder="1" applyAlignment="1">
      <alignment horizontal="center"/>
    </xf>
    <xf numFmtId="168" fontId="2" fillId="0" borderId="28" xfId="0" applyNumberFormat="1" applyFont="1" applyBorder="1" applyAlignment="1">
      <alignment horizontal="center"/>
    </xf>
    <xf numFmtId="164" fontId="2" fillId="0" borderId="26" xfId="0" applyNumberFormat="1" applyFont="1" applyBorder="1" applyAlignment="1">
      <alignment horizontal="center"/>
    </xf>
    <xf numFmtId="3" fontId="2" fillId="0" borderId="28" xfId="0" applyNumberFormat="1" applyFont="1" applyBorder="1" applyAlignment="1">
      <alignment horizontal="center"/>
    </xf>
    <xf numFmtId="3" fontId="0" fillId="0" borderId="26" xfId="0" applyNumberFormat="1" applyBorder="1" applyAlignment="1">
      <alignment horizontal="center"/>
    </xf>
    <xf numFmtId="1" fontId="0" fillId="0" borderId="26" xfId="0" applyNumberFormat="1" applyBorder="1" applyAlignment="1">
      <alignment horizontal="center"/>
    </xf>
    <xf numFmtId="3" fontId="0" fillId="0" borderId="29" xfId="0" applyNumberForma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6" fillId="0" borderId="24" xfId="0" applyFont="1" applyFill="1" applyBorder="1" applyAlignment="1">
      <alignment horizontal="center"/>
    </xf>
    <xf numFmtId="3" fontId="2" fillId="0" borderId="27" xfId="0" applyNumberFormat="1" applyFont="1" applyFill="1" applyBorder="1" applyAlignment="1">
      <alignment horizontal="center"/>
    </xf>
    <xf numFmtId="164" fontId="2" fillId="0" borderId="26" xfId="0" applyNumberFormat="1" applyFont="1" applyFill="1" applyBorder="1" applyAlignment="1">
      <alignment horizontal="center"/>
    </xf>
    <xf numFmtId="3" fontId="2" fillId="0" borderId="28" xfId="0" applyNumberFormat="1" applyFont="1" applyFill="1" applyBorder="1" applyAlignment="1">
      <alignment horizontal="center"/>
    </xf>
    <xf numFmtId="0" fontId="6" fillId="0" borderId="24" xfId="0" applyFont="1" applyBorder="1" applyAlignment="1">
      <alignment horizontal="center"/>
    </xf>
    <xf numFmtId="168" fontId="2" fillId="0" borderId="27" xfId="0" applyNumberFormat="1" applyFont="1" applyBorder="1" applyAlignment="1">
      <alignment horizontal="center"/>
    </xf>
    <xf numFmtId="168" fontId="2" fillId="0" borderId="30" xfId="0" applyNumberFormat="1" applyFont="1" applyBorder="1" applyAlignment="1">
      <alignment horizontal="center"/>
    </xf>
    <xf numFmtId="168" fontId="2" fillId="0" borderId="26" xfId="0" applyNumberFormat="1" applyFont="1" applyBorder="1" applyAlignment="1">
      <alignment horizontal="center"/>
    </xf>
    <xf numFmtId="0" fontId="0" fillId="0" borderId="26" xfId="0" applyBorder="1"/>
    <xf numFmtId="0" fontId="0" fillId="0" borderId="29" xfId="0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167" fontId="1" fillId="0" borderId="26" xfId="0" applyNumberFormat="1" applyFont="1" applyFill="1" applyBorder="1" applyAlignment="1">
      <alignment horizontal="center"/>
    </xf>
    <xf numFmtId="3" fontId="5" fillId="0" borderId="27" xfId="0" applyNumberFormat="1" applyFont="1" applyBorder="1" applyAlignment="1">
      <alignment horizontal="center"/>
    </xf>
    <xf numFmtId="168" fontId="5" fillId="0" borderId="26" xfId="0" applyNumberFormat="1" applyFont="1" applyBorder="1" applyAlignment="1">
      <alignment horizontal="center"/>
    </xf>
    <xf numFmtId="164" fontId="5" fillId="0" borderId="26" xfId="0" applyNumberFormat="1" applyFont="1" applyBorder="1" applyAlignment="1">
      <alignment horizontal="center"/>
    </xf>
    <xf numFmtId="164" fontId="1" fillId="0" borderId="26" xfId="0" applyNumberFormat="1" applyFont="1" applyBorder="1" applyAlignment="1">
      <alignment horizontal="center"/>
    </xf>
    <xf numFmtId="0" fontId="0" fillId="0" borderId="29" xfId="0" applyBorder="1"/>
    <xf numFmtId="0" fontId="1" fillId="0" borderId="26" xfId="0" applyFont="1" applyBorder="1" applyAlignment="1">
      <alignment horizontal="center"/>
    </xf>
    <xf numFmtId="0" fontId="2" fillId="2" borderId="26" xfId="0" applyFont="1" applyFill="1" applyBorder="1" applyAlignment="1">
      <alignment horizontal="center"/>
    </xf>
    <xf numFmtId="0" fontId="2" fillId="2" borderId="27" xfId="0" applyFont="1" applyFill="1" applyBorder="1" applyAlignment="1">
      <alignment horizontal="center"/>
    </xf>
    <xf numFmtId="3" fontId="5" fillId="2" borderId="27" xfId="0" applyNumberFormat="1" applyFont="1" applyFill="1" applyBorder="1" applyAlignment="1">
      <alignment horizontal="center"/>
    </xf>
    <xf numFmtId="164" fontId="5" fillId="2" borderId="26" xfId="0" applyNumberFormat="1" applyFont="1" applyFill="1" applyBorder="1" applyAlignment="1">
      <alignment horizontal="center"/>
    </xf>
    <xf numFmtId="164" fontId="0" fillId="0" borderId="26" xfId="0" applyNumberFormat="1" applyBorder="1"/>
    <xf numFmtId="169" fontId="0" fillId="0" borderId="29" xfId="0" applyNumberFormat="1" applyBorder="1"/>
    <xf numFmtId="169" fontId="0" fillId="0" borderId="26" xfId="0" applyNumberFormat="1" applyBorder="1"/>
    <xf numFmtId="5" fontId="2" fillId="0" borderId="26" xfId="0" applyNumberFormat="1" applyFont="1" applyBorder="1" applyAlignment="1">
      <alignment horizontal="center"/>
    </xf>
    <xf numFmtId="0" fontId="0" fillId="0" borderId="31" xfId="0" applyBorder="1" applyAlignment="1">
      <alignment horizontal="center"/>
    </xf>
    <xf numFmtId="0" fontId="6" fillId="0" borderId="31" xfId="0" applyFont="1" applyBorder="1" applyAlignment="1">
      <alignment horizontal="center"/>
    </xf>
    <xf numFmtId="0" fontId="6" fillId="2" borderId="31" xfId="0" applyFont="1" applyFill="1" applyBorder="1" applyAlignment="1">
      <alignment horizontal="center"/>
    </xf>
    <xf numFmtId="3" fontId="2" fillId="1" borderId="21" xfId="0" applyNumberFormat="1" applyFont="1" applyFill="1" applyBorder="1" applyAlignment="1">
      <alignment horizontal="center"/>
    </xf>
    <xf numFmtId="3" fontId="2" fillId="1" borderId="20" xfId="0" applyNumberFormat="1" applyFont="1" applyFill="1" applyBorder="1" applyAlignment="1">
      <alignment horizontal="center"/>
    </xf>
    <xf numFmtId="3" fontId="2" fillId="1" borderId="26" xfId="0" applyNumberFormat="1" applyFont="1" applyFill="1" applyBorder="1" applyAlignment="1">
      <alignment horizontal="center"/>
    </xf>
    <xf numFmtId="3" fontId="2" fillId="1" borderId="27" xfId="0" applyNumberFormat="1" applyFont="1" applyFill="1" applyBorder="1" applyAlignment="1">
      <alignment horizontal="center"/>
    </xf>
    <xf numFmtId="3" fontId="2" fillId="3" borderId="22" xfId="0" applyNumberFormat="1" applyFont="1" applyFill="1" applyBorder="1" applyAlignment="1">
      <alignment horizontal="center"/>
    </xf>
    <xf numFmtId="3" fontId="2" fillId="3" borderId="26" xfId="0" applyNumberFormat="1" applyFont="1" applyFill="1" applyBorder="1" applyAlignment="1">
      <alignment horizontal="center"/>
    </xf>
    <xf numFmtId="3" fontId="2" fillId="3" borderId="28" xfId="0" applyNumberFormat="1" applyFont="1" applyFill="1" applyBorder="1" applyAlignment="1">
      <alignment horizontal="center"/>
    </xf>
    <xf numFmtId="0" fontId="4" fillId="0" borderId="0" xfId="0" applyFont="1" applyBorder="1"/>
    <xf numFmtId="0" fontId="1" fillId="0" borderId="0" xfId="0" applyFont="1" applyBorder="1"/>
    <xf numFmtId="164" fontId="2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164" fontId="5" fillId="0" borderId="0" xfId="0" applyNumberFormat="1" applyFont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1" fillId="0" borderId="0" xfId="0" applyFont="1" applyBorder="1" applyAlignment="1">
      <alignment horizontal="right"/>
    </xf>
    <xf numFmtId="0" fontId="1" fillId="0" borderId="0" xfId="0" applyFont="1" applyBorder="1" applyAlignment="1">
      <alignment horizontal="center"/>
    </xf>
    <xf numFmtId="164" fontId="1" fillId="0" borderId="0" xfId="0" applyNumberFormat="1" applyFont="1" applyBorder="1"/>
    <xf numFmtId="171" fontId="0" fillId="0" borderId="0" xfId="0" applyNumberFormat="1" applyBorder="1"/>
    <xf numFmtId="166" fontId="1" fillId="0" borderId="0" xfId="0" applyNumberFormat="1" applyFont="1" applyBorder="1"/>
    <xf numFmtId="0" fontId="0" fillId="4" borderId="0" xfId="0" applyFill="1" applyBorder="1"/>
    <xf numFmtId="171" fontId="3" fillId="0" borderId="0" xfId="0" applyNumberFormat="1" applyFont="1" applyBorder="1"/>
    <xf numFmtId="164" fontId="1" fillId="0" borderId="0" xfId="0" applyNumberFormat="1" applyFont="1" applyBorder="1" applyAlignment="1">
      <alignment horizontal="center"/>
    </xf>
    <xf numFmtId="0" fontId="0" fillId="5" borderId="0" xfId="0" applyFill="1" applyBorder="1"/>
    <xf numFmtId="3" fontId="2" fillId="0" borderId="0" xfId="0" applyNumberFormat="1" applyFont="1" applyBorder="1" applyAlignment="1">
      <alignment horizontal="center"/>
    </xf>
    <xf numFmtId="3" fontId="5" fillId="0" borderId="0" xfId="0" applyNumberFormat="1" applyFont="1" applyBorder="1" applyAlignment="1">
      <alignment horizontal="center"/>
    </xf>
    <xf numFmtId="164" fontId="2" fillId="0" borderId="22" xfId="0" applyNumberFormat="1" applyFont="1" applyBorder="1" applyAlignment="1">
      <alignment horizontal="center"/>
    </xf>
    <xf numFmtId="164" fontId="2" fillId="0" borderId="28" xfId="0" applyNumberFormat="1" applyFont="1" applyBorder="1" applyAlignment="1">
      <alignment horizontal="center"/>
    </xf>
    <xf numFmtId="164" fontId="2" fillId="0" borderId="28" xfId="0" applyNumberFormat="1" applyFont="1" applyFill="1" applyBorder="1" applyAlignment="1">
      <alignment horizontal="center"/>
    </xf>
    <xf numFmtId="164" fontId="2" fillId="0" borderId="27" xfId="0" applyNumberFormat="1" applyFont="1" applyBorder="1" applyAlignment="1">
      <alignment horizontal="center"/>
    </xf>
    <xf numFmtId="164" fontId="5" fillId="0" borderId="27" xfId="0" applyNumberFormat="1" applyFont="1" applyBorder="1" applyAlignment="1">
      <alignment horizontal="center"/>
    </xf>
    <xf numFmtId="164" fontId="5" fillId="2" borderId="27" xfId="0" applyNumberFormat="1" applyFont="1" applyFill="1" applyBorder="1" applyAlignment="1">
      <alignment horizontal="center"/>
    </xf>
    <xf numFmtId="3" fontId="2" fillId="6" borderId="27" xfId="0" applyNumberFormat="1" applyFont="1" applyFill="1" applyBorder="1" applyAlignment="1">
      <alignment horizontal="center"/>
    </xf>
    <xf numFmtId="164" fontId="5" fillId="0" borderId="5" xfId="0" applyNumberFormat="1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3" fontId="5" fillId="0" borderId="5" xfId="0" applyNumberFormat="1" applyFont="1" applyBorder="1" applyAlignment="1">
      <alignment horizontal="center"/>
    </xf>
    <xf numFmtId="168" fontId="1" fillId="0" borderId="0" xfId="0" applyNumberFormat="1" applyFont="1" applyFill="1" applyBorder="1" applyAlignment="1">
      <alignment horizontal="center"/>
    </xf>
    <xf numFmtId="3" fontId="2" fillId="0" borderId="26" xfId="0" applyNumberFormat="1" applyFont="1" applyFill="1" applyBorder="1" applyAlignment="1">
      <alignment horizontal="center"/>
    </xf>
    <xf numFmtId="164" fontId="2" fillId="6" borderId="28" xfId="0" applyNumberFormat="1" applyFont="1" applyFill="1" applyBorder="1" applyAlignment="1">
      <alignment horizontal="center"/>
    </xf>
    <xf numFmtId="168" fontId="2" fillId="0" borderId="26" xfId="0" applyNumberFormat="1" applyFont="1" applyFill="1" applyBorder="1" applyAlignment="1">
      <alignment horizontal="center"/>
    </xf>
    <xf numFmtId="3" fontId="5" fillId="7" borderId="26" xfId="0" applyNumberFormat="1" applyFont="1" applyFill="1" applyBorder="1" applyAlignment="1">
      <alignment horizontal="center"/>
    </xf>
    <xf numFmtId="164" fontId="2" fillId="7" borderId="26" xfId="0" applyNumberFormat="1" applyFont="1" applyFill="1" applyBorder="1" applyAlignment="1">
      <alignment horizontal="center"/>
    </xf>
    <xf numFmtId="5" fontId="2" fillId="7" borderId="26" xfId="0" applyNumberFormat="1" applyFont="1" applyFill="1" applyBorder="1" applyAlignment="1">
      <alignment horizontal="center"/>
    </xf>
    <xf numFmtId="5" fontId="2" fillId="0" borderId="26" xfId="0" applyNumberFormat="1" applyFont="1" applyFill="1" applyBorder="1" applyAlignment="1">
      <alignment horizontal="center"/>
    </xf>
    <xf numFmtId="3" fontId="5" fillId="0" borderId="26" xfId="0" applyNumberFormat="1" applyFont="1" applyFill="1" applyBorder="1" applyAlignment="1">
      <alignment horizontal="center"/>
    </xf>
    <xf numFmtId="164" fontId="2" fillId="0" borderId="21" xfId="0" applyNumberFormat="1" applyFont="1" applyFill="1" applyBorder="1" applyAlignment="1">
      <alignment horizontal="center"/>
    </xf>
    <xf numFmtId="164" fontId="2" fillId="0" borderId="1" xfId="0" applyNumberFormat="1" applyFont="1" applyFill="1" applyBorder="1" applyAlignment="1">
      <alignment horizontal="center"/>
    </xf>
    <xf numFmtId="0" fontId="8" fillId="0" borderId="1" xfId="0" applyFont="1" applyFill="1" applyBorder="1"/>
    <xf numFmtId="0" fontId="0" fillId="0" borderId="1" xfId="0" applyFill="1" applyBorder="1"/>
    <xf numFmtId="168" fontId="2" fillId="7" borderId="26" xfId="0" applyNumberFormat="1" applyFont="1" applyFill="1" applyBorder="1" applyAlignment="1">
      <alignment horizontal="center"/>
    </xf>
    <xf numFmtId="164" fontId="5" fillId="7" borderId="26" xfId="0" applyNumberFormat="1" applyFont="1" applyFill="1" applyBorder="1" applyAlignment="1">
      <alignment horizontal="center"/>
    </xf>
    <xf numFmtId="179" fontId="2" fillId="7" borderId="26" xfId="0" applyNumberFormat="1" applyFont="1" applyFill="1" applyBorder="1" applyAlignment="1">
      <alignment horizontal="center"/>
    </xf>
    <xf numFmtId="168" fontId="2" fillId="0" borderId="1" xfId="0" applyNumberFormat="1" applyFont="1" applyFill="1" applyBorder="1" applyAlignment="1">
      <alignment horizontal="center"/>
    </xf>
    <xf numFmtId="3" fontId="5" fillId="7" borderId="7" xfId="0" applyNumberFormat="1" applyFont="1" applyFill="1" applyBorder="1" applyAlignment="1">
      <alignment horizontal="center"/>
    </xf>
    <xf numFmtId="3" fontId="5" fillId="7" borderId="8" xfId="0" applyNumberFormat="1" applyFont="1" applyFill="1" applyBorder="1" applyAlignment="1">
      <alignment horizontal="center"/>
    </xf>
    <xf numFmtId="0" fontId="1" fillId="7" borderId="8" xfId="0" applyFont="1" applyFill="1" applyBorder="1" applyAlignment="1">
      <alignment horizontal="center"/>
    </xf>
    <xf numFmtId="5" fontId="2" fillId="7" borderId="32" xfId="0" applyNumberFormat="1" applyFont="1" applyFill="1" applyBorder="1" applyAlignment="1">
      <alignment horizontal="center"/>
    </xf>
    <xf numFmtId="5" fontId="2" fillId="7" borderId="30" xfId="0" applyNumberFormat="1" applyFont="1" applyFill="1" applyBorder="1" applyAlignment="1">
      <alignment horizontal="center"/>
    </xf>
    <xf numFmtId="5" fontId="5" fillId="7" borderId="5" xfId="0" applyNumberFormat="1" applyFont="1" applyFill="1" applyBorder="1" applyAlignment="1">
      <alignment horizontal="center"/>
    </xf>
    <xf numFmtId="164" fontId="2" fillId="2" borderId="26" xfId="0" applyNumberFormat="1" applyFont="1" applyFill="1" applyBorder="1" applyAlignment="1">
      <alignment horizontal="center"/>
    </xf>
    <xf numFmtId="0" fontId="0" fillId="0" borderId="3" xfId="0" applyBorder="1"/>
    <xf numFmtId="0" fontId="1" fillId="0" borderId="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180" fontId="1" fillId="0" borderId="22" xfId="0" applyNumberFormat="1" applyFont="1" applyBorder="1" applyAlignment="1">
      <alignment horizontal="center"/>
    </xf>
    <xf numFmtId="3" fontId="0" fillId="0" borderId="21" xfId="0" applyNumberFormat="1" applyBorder="1"/>
    <xf numFmtId="181" fontId="0" fillId="0" borderId="21" xfId="0" applyNumberFormat="1" applyBorder="1"/>
    <xf numFmtId="180" fontId="1" fillId="0" borderId="28" xfId="0" applyNumberFormat="1" applyFont="1" applyBorder="1" applyAlignment="1">
      <alignment horizontal="center"/>
    </xf>
    <xf numFmtId="3" fontId="0" fillId="0" borderId="26" xfId="0" applyNumberFormat="1" applyBorder="1"/>
    <xf numFmtId="181" fontId="0" fillId="0" borderId="26" xfId="0" applyNumberFormat="1" applyBorder="1"/>
    <xf numFmtId="0" fontId="1" fillId="0" borderId="28" xfId="0" applyFont="1" applyBorder="1" applyAlignment="1">
      <alignment horizontal="center"/>
    </xf>
    <xf numFmtId="0" fontId="0" fillId="0" borderId="28" xfId="0" applyBorder="1"/>
    <xf numFmtId="0" fontId="1" fillId="0" borderId="17" xfId="0" applyFont="1" applyBorder="1" applyAlignment="1">
      <alignment horizontal="center"/>
    </xf>
    <xf numFmtId="0" fontId="1" fillId="0" borderId="33" xfId="0" applyFont="1" applyBorder="1" applyAlignment="1">
      <alignment horizontal="center"/>
    </xf>
    <xf numFmtId="181" fontId="0" fillId="0" borderId="34" xfId="0" applyNumberFormat="1" applyBorder="1"/>
    <xf numFmtId="0" fontId="0" fillId="0" borderId="30" xfId="0" applyBorder="1"/>
    <xf numFmtId="181" fontId="0" fillId="0" borderId="30" xfId="0" applyNumberFormat="1" applyBorder="1"/>
    <xf numFmtId="0" fontId="1" fillId="0" borderId="35" xfId="0" applyFont="1" applyBorder="1" applyAlignment="1">
      <alignment horizontal="center"/>
    </xf>
    <xf numFmtId="181" fontId="0" fillId="0" borderId="36" xfId="0" applyNumberFormat="1" applyBorder="1"/>
    <xf numFmtId="0" fontId="0" fillId="0" borderId="31" xfId="0" applyBorder="1"/>
    <xf numFmtId="181" fontId="0" fillId="0" borderId="31" xfId="0" applyNumberFormat="1" applyBorder="1"/>
    <xf numFmtId="5" fontId="2" fillId="0" borderId="28" xfId="0" applyNumberFormat="1" applyFont="1" applyFill="1" applyBorder="1" applyAlignment="1">
      <alignment horizontal="center"/>
    </xf>
    <xf numFmtId="164" fontId="5" fillId="8" borderId="5" xfId="0" applyNumberFormat="1" applyFont="1" applyFill="1" applyBorder="1" applyAlignment="1">
      <alignment horizontal="center"/>
    </xf>
    <xf numFmtId="166" fontId="5" fillId="9" borderId="7" xfId="0" applyNumberFormat="1" applyFont="1" applyFill="1" applyBorder="1" applyAlignment="1">
      <alignment horizontal="center"/>
    </xf>
    <xf numFmtId="164" fontId="10" fillId="0" borderId="35" xfId="0" applyNumberFormat="1" applyFont="1" applyBorder="1" applyAlignment="1">
      <alignment horizontal="center"/>
    </xf>
    <xf numFmtId="164" fontId="10" fillId="0" borderId="8" xfId="0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68" fontId="2" fillId="0" borderId="0" xfId="0" applyNumberFormat="1" applyFont="1" applyBorder="1" applyAlignment="1">
      <alignment horizontal="center"/>
    </xf>
    <xf numFmtId="3" fontId="1" fillId="0" borderId="0" xfId="0" applyNumberFormat="1" applyFont="1" applyBorder="1" applyAlignment="1">
      <alignment horizontal="center"/>
    </xf>
    <xf numFmtId="1" fontId="1" fillId="0" borderId="0" xfId="0" applyNumberFormat="1" applyFont="1" applyBorder="1" applyAlignment="1">
      <alignment horizontal="center"/>
    </xf>
    <xf numFmtId="3" fontId="2" fillId="3" borderId="0" xfId="0" applyNumberFormat="1" applyFont="1" applyFill="1" applyBorder="1" applyAlignment="1">
      <alignment horizontal="center"/>
    </xf>
    <xf numFmtId="167" fontId="1" fillId="0" borderId="0" xfId="0" applyNumberFormat="1" applyFont="1" applyFill="1" applyBorder="1" applyAlignment="1">
      <alignment horizontal="center"/>
    </xf>
    <xf numFmtId="168" fontId="5" fillId="0" borderId="0" xfId="0" applyNumberFormat="1" applyFont="1" applyBorder="1" applyAlignment="1">
      <alignment horizontal="center"/>
    </xf>
    <xf numFmtId="3" fontId="2" fillId="0" borderId="0" xfId="0" applyNumberFormat="1" applyFont="1" applyFill="1" applyBorder="1" applyAlignment="1">
      <alignment horizontal="center"/>
    </xf>
    <xf numFmtId="3" fontId="5" fillId="2" borderId="0" xfId="0" applyNumberFormat="1" applyFont="1" applyFill="1" applyBorder="1" applyAlignment="1">
      <alignment horizontal="center"/>
    </xf>
    <xf numFmtId="164" fontId="5" fillId="2" borderId="0" xfId="0" applyNumberFormat="1" applyFont="1" applyFill="1" applyBorder="1" applyAlignment="1">
      <alignment horizontal="center"/>
    </xf>
    <xf numFmtId="5" fontId="2" fillId="0" borderId="0" xfId="0" applyNumberFormat="1" applyFont="1" applyBorder="1" applyAlignment="1">
      <alignment horizontal="center"/>
    </xf>
    <xf numFmtId="169" fontId="0" fillId="0" borderId="0" xfId="0" applyNumberFormat="1" applyBorder="1"/>
    <xf numFmtId="0" fontId="6" fillId="0" borderId="0" xfId="0" applyFont="1" applyFill="1" applyBorder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0" fontId="6" fillId="2" borderId="0" xfId="0" applyFont="1" applyFill="1" applyBorder="1" applyAlignment="1">
      <alignment horizontal="center"/>
    </xf>
    <xf numFmtId="3" fontId="2" fillId="2" borderId="0" xfId="0" applyNumberFormat="1" applyFont="1" applyFill="1" applyBorder="1" applyAlignment="1">
      <alignment horizontal="center"/>
    </xf>
    <xf numFmtId="165" fontId="2" fillId="0" borderId="0" xfId="0" applyNumberFormat="1" applyFont="1" applyBorder="1" applyAlignment="1">
      <alignment horizontal="center"/>
    </xf>
    <xf numFmtId="165" fontId="2" fillId="0" borderId="0" xfId="0" applyNumberFormat="1" applyFont="1" applyBorder="1"/>
    <xf numFmtId="172" fontId="1" fillId="0" borderId="0" xfId="0" applyNumberFormat="1" applyFont="1" applyBorder="1"/>
    <xf numFmtId="168" fontId="1" fillId="0" borderId="30" xfId="0" applyNumberFormat="1" applyFont="1" applyBorder="1" applyAlignment="1">
      <alignment horizontal="center"/>
    </xf>
    <xf numFmtId="168" fontId="1" fillId="0" borderId="28" xfId="0" applyNumberFormat="1" applyFont="1" applyBorder="1" applyAlignment="1">
      <alignment horizontal="center"/>
    </xf>
    <xf numFmtId="168" fontId="1" fillId="0" borderId="27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Permanente Cement</a:t>
            </a:r>
          </a:p>
        </c:rich>
      </c:tx>
      <c:layout>
        <c:manualLayout>
          <c:xMode val="edge"/>
          <c:yMode val="edge"/>
          <c:x val="0.28947368421052633"/>
          <c:y val="3.79310344827586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3157894736842105"/>
          <c:y val="0.21724137931034482"/>
          <c:w val="0.73157894736842111"/>
          <c:h val="0.15517241379310345"/>
        </c:manualLayout>
      </c:layout>
      <c:barChart>
        <c:barDir val="col"/>
        <c:grouping val="clustered"/>
        <c:varyColors val="0"/>
        <c:ser>
          <c:idx val="0"/>
          <c:order val="0"/>
          <c:tx>
            <c:v>Monthly Cost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0"/>
            <c:dispEq val="0"/>
          </c:trendline>
          <c:cat>
            <c:strRef>
              <c:f>Spreadsheet!$B$54:$B$83</c:f>
              <c:strCache>
                <c:ptCount val="2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2">
                  <c:v>Nov</c:v>
                </c:pt>
                <c:pt idx="13">
                  <c:v>Dec</c:v>
                </c:pt>
                <c:pt idx="16">
                  <c:v>Jan</c:v>
                </c:pt>
                <c:pt idx="17">
                  <c:v>Mar</c:v>
                </c:pt>
                <c:pt idx="18">
                  <c:v>May</c:v>
                </c:pt>
                <c:pt idx="19">
                  <c:v>June</c:v>
                </c:pt>
                <c:pt idx="20">
                  <c:v>July</c:v>
                </c:pt>
                <c:pt idx="21">
                  <c:v>Aug</c:v>
                </c:pt>
                <c:pt idx="22">
                  <c:v>Sept</c:v>
                </c:pt>
                <c:pt idx="23">
                  <c:v>Oct</c:v>
                </c:pt>
                <c:pt idx="24">
                  <c:v>Nov</c:v>
                </c:pt>
                <c:pt idx="25">
                  <c:v>Dec</c:v>
                </c:pt>
              </c:strCache>
            </c:strRef>
          </c:cat>
          <c:val>
            <c:numRef>
              <c:f>Spreadsheet!#REF!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7779248"/>
        <c:axId val="157780368"/>
      </c:barChart>
      <c:catAx>
        <c:axId val="157779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Monthly Cost: July 1999 to October 2000 </a:t>
                </a:r>
              </a:p>
            </c:rich>
          </c:tx>
          <c:layout>
            <c:manualLayout>
              <c:xMode val="edge"/>
              <c:yMode val="edge"/>
              <c:x val="0.1368421052631579"/>
              <c:y val="0.8620689655172413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77803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77803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$/kwh</a:t>
                </a:r>
              </a:p>
            </c:rich>
          </c:tx>
          <c:layout>
            <c:manualLayout>
              <c:xMode val="edge"/>
              <c:yMode val="edge"/>
              <c:x val="4.2105263157894736E-2"/>
              <c:y val="0.22413793103448276"/>
            </c:manualLayout>
          </c:layout>
          <c:overlay val="0"/>
          <c:spPr>
            <a:noFill/>
            <a:ln w="25400">
              <a:noFill/>
            </a:ln>
          </c:spPr>
        </c:title>
        <c:numFmt formatCode="\$#,##0.00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7779248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304800</xdr:colOff>
      <xdr:row>83</xdr:row>
      <xdr:rowOff>152400</xdr:rowOff>
    </xdr:from>
    <xdr:to>
      <xdr:col>10</xdr:col>
      <xdr:colOff>381000</xdr:colOff>
      <xdr:row>85</xdr:row>
      <xdr:rowOff>142875</xdr:rowOff>
    </xdr:to>
    <xdr:sp macro="" textlink="">
      <xdr:nvSpPr>
        <xdr:cNvPr id="1032" name="AutoShape 8"/>
        <xdr:cNvSpPr>
          <a:spLocks noChangeArrowheads="1"/>
        </xdr:cNvSpPr>
      </xdr:nvSpPr>
      <xdr:spPr bwMode="auto">
        <a:xfrm>
          <a:off x="8372475" y="14601825"/>
          <a:ext cx="76200" cy="361950"/>
        </a:xfrm>
        <a:prstGeom prst="downArrow">
          <a:avLst>
            <a:gd name="adj1" fmla="val 50000"/>
            <a:gd name="adj2" fmla="val 11875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152400</xdr:colOff>
      <xdr:row>127</xdr:row>
      <xdr:rowOff>85725</xdr:rowOff>
    </xdr:from>
    <xdr:to>
      <xdr:col>10</xdr:col>
      <xdr:colOff>676275</xdr:colOff>
      <xdr:row>127</xdr:row>
      <xdr:rowOff>161925</xdr:rowOff>
    </xdr:to>
    <xdr:sp macro="" textlink="">
      <xdr:nvSpPr>
        <xdr:cNvPr id="1034" name="AutoShape 10"/>
        <xdr:cNvSpPr>
          <a:spLocks noChangeArrowheads="1"/>
        </xdr:cNvSpPr>
      </xdr:nvSpPr>
      <xdr:spPr bwMode="auto">
        <a:xfrm>
          <a:off x="8220075" y="21736050"/>
          <a:ext cx="523875" cy="76200"/>
        </a:xfrm>
        <a:prstGeom prst="rightArrow">
          <a:avLst>
            <a:gd name="adj1" fmla="val 50000"/>
            <a:gd name="adj2" fmla="val 171875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152400</xdr:colOff>
      <xdr:row>128</xdr:row>
      <xdr:rowOff>47625</xdr:rowOff>
    </xdr:from>
    <xdr:to>
      <xdr:col>10</xdr:col>
      <xdr:colOff>676275</xdr:colOff>
      <xdr:row>128</xdr:row>
      <xdr:rowOff>152400</xdr:rowOff>
    </xdr:to>
    <xdr:sp macro="" textlink="">
      <xdr:nvSpPr>
        <xdr:cNvPr id="1035" name="AutoShape 11"/>
        <xdr:cNvSpPr>
          <a:spLocks noChangeArrowheads="1"/>
        </xdr:cNvSpPr>
      </xdr:nvSpPr>
      <xdr:spPr bwMode="auto">
        <a:xfrm>
          <a:off x="8220075" y="21859875"/>
          <a:ext cx="523875" cy="104775"/>
        </a:xfrm>
        <a:prstGeom prst="rightArrow">
          <a:avLst>
            <a:gd name="adj1" fmla="val 50000"/>
            <a:gd name="adj2" fmla="val 12500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142875</xdr:colOff>
      <xdr:row>129</xdr:row>
      <xdr:rowOff>38100</xdr:rowOff>
    </xdr:from>
    <xdr:to>
      <xdr:col>10</xdr:col>
      <xdr:colOff>666750</xdr:colOff>
      <xdr:row>129</xdr:row>
      <xdr:rowOff>114300</xdr:rowOff>
    </xdr:to>
    <xdr:sp macro="" textlink="">
      <xdr:nvSpPr>
        <xdr:cNvPr id="1036" name="AutoShape 12"/>
        <xdr:cNvSpPr>
          <a:spLocks noChangeArrowheads="1"/>
        </xdr:cNvSpPr>
      </xdr:nvSpPr>
      <xdr:spPr bwMode="auto">
        <a:xfrm>
          <a:off x="8210550" y="22012275"/>
          <a:ext cx="523875" cy="76200"/>
        </a:xfrm>
        <a:prstGeom prst="rightArrow">
          <a:avLst>
            <a:gd name="adj1" fmla="val 50000"/>
            <a:gd name="adj2" fmla="val 171875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152400</xdr:colOff>
      <xdr:row>130</xdr:row>
      <xdr:rowOff>28575</xdr:rowOff>
    </xdr:from>
    <xdr:to>
      <xdr:col>10</xdr:col>
      <xdr:colOff>676275</xdr:colOff>
      <xdr:row>130</xdr:row>
      <xdr:rowOff>104775</xdr:rowOff>
    </xdr:to>
    <xdr:sp macro="" textlink="">
      <xdr:nvSpPr>
        <xdr:cNvPr id="1037" name="AutoShape 13"/>
        <xdr:cNvSpPr>
          <a:spLocks noChangeArrowheads="1"/>
        </xdr:cNvSpPr>
      </xdr:nvSpPr>
      <xdr:spPr bwMode="auto">
        <a:xfrm>
          <a:off x="8220075" y="22164675"/>
          <a:ext cx="523875" cy="76200"/>
        </a:xfrm>
        <a:prstGeom prst="rightArrow">
          <a:avLst>
            <a:gd name="adj1" fmla="val 50000"/>
            <a:gd name="adj2" fmla="val 171875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866775</xdr:colOff>
      <xdr:row>15</xdr:row>
      <xdr:rowOff>28575</xdr:rowOff>
    </xdr:from>
    <xdr:to>
      <xdr:col>11</xdr:col>
      <xdr:colOff>942975</xdr:colOff>
      <xdr:row>19</xdr:row>
      <xdr:rowOff>152400</xdr:rowOff>
    </xdr:to>
    <xdr:sp macro="" textlink="">
      <xdr:nvSpPr>
        <xdr:cNvPr id="1039" name="Rectangle 15"/>
        <xdr:cNvSpPr>
          <a:spLocks noChangeArrowheads="1"/>
        </xdr:cNvSpPr>
      </xdr:nvSpPr>
      <xdr:spPr bwMode="auto">
        <a:xfrm>
          <a:off x="7981950" y="2752725"/>
          <a:ext cx="1876425" cy="8858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76200" cmpd="tri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Exhibit </a:t>
          </a:r>
        </a:p>
        <a:p>
          <a:pPr algn="ctr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A</a:t>
          </a:r>
        </a:p>
      </xdr:txBody>
    </xdr:sp>
    <xdr:clientData/>
  </xdr:twoCellAnchor>
  <xdr:twoCellAnchor>
    <xdr:from>
      <xdr:col>9</xdr:col>
      <xdr:colOff>866775</xdr:colOff>
      <xdr:row>42</xdr:row>
      <xdr:rowOff>28575</xdr:rowOff>
    </xdr:from>
    <xdr:to>
      <xdr:col>11</xdr:col>
      <xdr:colOff>942975</xdr:colOff>
      <xdr:row>46</xdr:row>
      <xdr:rowOff>152400</xdr:rowOff>
    </xdr:to>
    <xdr:sp macro="" textlink="">
      <xdr:nvSpPr>
        <xdr:cNvPr id="1040" name="Rectangle 16"/>
        <xdr:cNvSpPr>
          <a:spLocks noChangeArrowheads="1"/>
        </xdr:cNvSpPr>
      </xdr:nvSpPr>
      <xdr:spPr bwMode="auto">
        <a:xfrm>
          <a:off x="7981950" y="7391400"/>
          <a:ext cx="1876425" cy="8477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76200" cmpd="tri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Exhibit </a:t>
          </a:r>
        </a:p>
        <a:p>
          <a:pPr algn="ctr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B</a:t>
          </a:r>
        </a:p>
      </xdr:txBody>
    </xdr:sp>
    <xdr:clientData/>
  </xdr:twoCellAnchor>
  <xdr:twoCellAnchor>
    <xdr:from>
      <xdr:col>9</xdr:col>
      <xdr:colOff>866775</xdr:colOff>
      <xdr:row>78</xdr:row>
      <xdr:rowOff>28575</xdr:rowOff>
    </xdr:from>
    <xdr:to>
      <xdr:col>11</xdr:col>
      <xdr:colOff>942975</xdr:colOff>
      <xdr:row>82</xdr:row>
      <xdr:rowOff>152400</xdr:rowOff>
    </xdr:to>
    <xdr:sp macro="" textlink="">
      <xdr:nvSpPr>
        <xdr:cNvPr id="1041" name="Rectangle 17"/>
        <xdr:cNvSpPr>
          <a:spLocks noChangeArrowheads="1"/>
        </xdr:cNvSpPr>
      </xdr:nvSpPr>
      <xdr:spPr bwMode="auto">
        <a:xfrm>
          <a:off x="7981950" y="13573125"/>
          <a:ext cx="1876425" cy="8477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76200" cmpd="tri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Exhibit </a:t>
          </a:r>
        </a:p>
        <a:p>
          <a:pPr algn="ctr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C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590550</xdr:colOff>
      <xdr:row>2</xdr:row>
      <xdr:rowOff>142875</xdr:rowOff>
    </xdr:from>
    <xdr:to>
      <xdr:col>8</xdr:col>
      <xdr:colOff>552450</xdr:colOff>
      <xdr:row>19</xdr:row>
      <xdr:rowOff>152400</xdr:rowOff>
    </xdr:to>
    <xdr:graphicFrame macro="">
      <xdr:nvGraphicFramePr>
        <xdr:cNvPr id="3073" name="Chart 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152400</xdr:colOff>
      <xdr:row>127</xdr:row>
      <xdr:rowOff>85725</xdr:rowOff>
    </xdr:from>
    <xdr:to>
      <xdr:col>10</xdr:col>
      <xdr:colOff>676275</xdr:colOff>
      <xdr:row>127</xdr:row>
      <xdr:rowOff>161925</xdr:rowOff>
    </xdr:to>
    <xdr:sp macro="" textlink="">
      <xdr:nvSpPr>
        <xdr:cNvPr id="5122" name="AutoShape 2"/>
        <xdr:cNvSpPr>
          <a:spLocks noChangeArrowheads="1"/>
        </xdr:cNvSpPr>
      </xdr:nvSpPr>
      <xdr:spPr bwMode="auto">
        <a:xfrm>
          <a:off x="8220075" y="21717000"/>
          <a:ext cx="523875" cy="76200"/>
        </a:xfrm>
        <a:prstGeom prst="rightArrow">
          <a:avLst>
            <a:gd name="adj1" fmla="val 50000"/>
            <a:gd name="adj2" fmla="val 171875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152400</xdr:colOff>
      <xdr:row>128</xdr:row>
      <xdr:rowOff>47625</xdr:rowOff>
    </xdr:from>
    <xdr:to>
      <xdr:col>10</xdr:col>
      <xdr:colOff>676275</xdr:colOff>
      <xdr:row>128</xdr:row>
      <xdr:rowOff>152400</xdr:rowOff>
    </xdr:to>
    <xdr:sp macro="" textlink="">
      <xdr:nvSpPr>
        <xdr:cNvPr id="5123" name="AutoShape 3"/>
        <xdr:cNvSpPr>
          <a:spLocks noChangeArrowheads="1"/>
        </xdr:cNvSpPr>
      </xdr:nvSpPr>
      <xdr:spPr bwMode="auto">
        <a:xfrm>
          <a:off x="8220075" y="21840825"/>
          <a:ext cx="523875" cy="104775"/>
        </a:xfrm>
        <a:prstGeom prst="rightArrow">
          <a:avLst>
            <a:gd name="adj1" fmla="val 50000"/>
            <a:gd name="adj2" fmla="val 12500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142875</xdr:colOff>
      <xdr:row>129</xdr:row>
      <xdr:rowOff>38100</xdr:rowOff>
    </xdr:from>
    <xdr:to>
      <xdr:col>10</xdr:col>
      <xdr:colOff>666750</xdr:colOff>
      <xdr:row>129</xdr:row>
      <xdr:rowOff>114300</xdr:rowOff>
    </xdr:to>
    <xdr:sp macro="" textlink="">
      <xdr:nvSpPr>
        <xdr:cNvPr id="5124" name="AutoShape 4"/>
        <xdr:cNvSpPr>
          <a:spLocks noChangeArrowheads="1"/>
        </xdr:cNvSpPr>
      </xdr:nvSpPr>
      <xdr:spPr bwMode="auto">
        <a:xfrm>
          <a:off x="8210550" y="21993225"/>
          <a:ext cx="523875" cy="76200"/>
        </a:xfrm>
        <a:prstGeom prst="rightArrow">
          <a:avLst>
            <a:gd name="adj1" fmla="val 50000"/>
            <a:gd name="adj2" fmla="val 171875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152400</xdr:colOff>
      <xdr:row>130</xdr:row>
      <xdr:rowOff>28575</xdr:rowOff>
    </xdr:from>
    <xdr:to>
      <xdr:col>10</xdr:col>
      <xdr:colOff>676275</xdr:colOff>
      <xdr:row>130</xdr:row>
      <xdr:rowOff>104775</xdr:rowOff>
    </xdr:to>
    <xdr:sp macro="" textlink="">
      <xdr:nvSpPr>
        <xdr:cNvPr id="5125" name="AutoShape 5"/>
        <xdr:cNvSpPr>
          <a:spLocks noChangeArrowheads="1"/>
        </xdr:cNvSpPr>
      </xdr:nvSpPr>
      <xdr:spPr bwMode="auto">
        <a:xfrm>
          <a:off x="8220075" y="22145625"/>
          <a:ext cx="523875" cy="76200"/>
        </a:xfrm>
        <a:prstGeom prst="rightArrow">
          <a:avLst>
            <a:gd name="adj1" fmla="val 50000"/>
            <a:gd name="adj2" fmla="val 171875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866775</xdr:colOff>
      <xdr:row>42</xdr:row>
      <xdr:rowOff>28575</xdr:rowOff>
    </xdr:from>
    <xdr:to>
      <xdr:col>11</xdr:col>
      <xdr:colOff>942975</xdr:colOff>
      <xdr:row>46</xdr:row>
      <xdr:rowOff>152400</xdr:rowOff>
    </xdr:to>
    <xdr:sp macro="" textlink="">
      <xdr:nvSpPr>
        <xdr:cNvPr id="5127" name="Rectangle 7"/>
        <xdr:cNvSpPr>
          <a:spLocks noChangeArrowheads="1"/>
        </xdr:cNvSpPr>
      </xdr:nvSpPr>
      <xdr:spPr bwMode="auto">
        <a:xfrm>
          <a:off x="7981950" y="7429500"/>
          <a:ext cx="1876425" cy="8477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76200" cmpd="tri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Exhibit </a:t>
          </a:r>
        </a:p>
        <a:p>
          <a:pPr algn="ctr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B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24"/>
  <sheetViews>
    <sheetView tabSelected="1" topLeftCell="A28" zoomScaleNormal="100" zoomScaleSheetLayoutView="75" workbookViewId="0">
      <selection activeCell="A48" sqref="A48"/>
    </sheetView>
  </sheetViews>
  <sheetFormatPr defaultColWidth="10.7109375" defaultRowHeight="12.75" x14ac:dyDescent="0.2"/>
  <cols>
    <col min="2" max="2" width="7.140625" customWidth="1"/>
    <col min="3" max="3" width="12.85546875" customWidth="1"/>
    <col min="4" max="4" width="10.140625" customWidth="1"/>
    <col min="5" max="5" width="14.28515625" customWidth="1"/>
    <col min="6" max="6" width="14.85546875" customWidth="1"/>
    <col min="7" max="8" width="11.28515625" customWidth="1"/>
    <col min="9" max="9" width="14.140625" customWidth="1"/>
    <col min="10" max="10" width="14.28515625" customWidth="1"/>
    <col min="11" max="11" width="12.7109375" customWidth="1"/>
    <col min="12" max="12" width="14.5703125" customWidth="1"/>
    <col min="13" max="13" width="11.7109375" customWidth="1"/>
    <col min="14" max="17" width="11.7109375" bestFit="1" customWidth="1"/>
    <col min="18" max="18" width="13.85546875" bestFit="1" customWidth="1"/>
  </cols>
  <sheetData>
    <row r="1" spans="1:12" ht="15.75" thickBot="1" x14ac:dyDescent="0.3">
      <c r="A1" s="20"/>
      <c r="B1" s="20"/>
      <c r="C1" s="20"/>
      <c r="D1" s="20"/>
      <c r="E1" s="21"/>
      <c r="F1" s="22"/>
      <c r="G1" s="22"/>
      <c r="H1" s="22"/>
      <c r="I1" s="139">
        <v>4.9029999999999997E-2</v>
      </c>
      <c r="J1" s="23"/>
      <c r="K1" s="23"/>
      <c r="L1" s="18"/>
    </row>
    <row r="2" spans="1:12" x14ac:dyDescent="0.2">
      <c r="A2" s="26" t="s">
        <v>0</v>
      </c>
      <c r="B2" s="26" t="s">
        <v>37</v>
      </c>
      <c r="C2" s="26" t="s">
        <v>13</v>
      </c>
      <c r="D2" s="26" t="s">
        <v>14</v>
      </c>
      <c r="E2" s="26" t="s">
        <v>22</v>
      </c>
      <c r="F2" s="26" t="s">
        <v>32</v>
      </c>
      <c r="G2" s="26" t="s">
        <v>14</v>
      </c>
      <c r="H2" s="26" t="s">
        <v>25</v>
      </c>
      <c r="I2" s="26" t="s">
        <v>26</v>
      </c>
      <c r="J2" s="27" t="s">
        <v>5</v>
      </c>
      <c r="K2" s="26" t="s">
        <v>14</v>
      </c>
      <c r="L2" s="30" t="s">
        <v>16</v>
      </c>
    </row>
    <row r="3" spans="1:12" ht="13.5" thickBot="1" x14ac:dyDescent="0.25">
      <c r="A3" s="28"/>
      <c r="B3" s="28"/>
      <c r="C3" s="28" t="s">
        <v>18</v>
      </c>
      <c r="D3" s="28" t="s">
        <v>15</v>
      </c>
      <c r="E3" s="28" t="s">
        <v>24</v>
      </c>
      <c r="F3" s="28" t="s">
        <v>33</v>
      </c>
      <c r="G3" s="28" t="s">
        <v>17</v>
      </c>
      <c r="H3" s="28" t="s">
        <v>30</v>
      </c>
      <c r="I3" s="137" t="s">
        <v>31</v>
      </c>
      <c r="J3" s="29" t="s">
        <v>20</v>
      </c>
      <c r="K3" s="28" t="s">
        <v>21</v>
      </c>
      <c r="L3" s="28" t="s">
        <v>21</v>
      </c>
    </row>
    <row r="4" spans="1:12" ht="14.25" x14ac:dyDescent="0.2">
      <c r="A4" s="62">
        <v>2001</v>
      </c>
      <c r="B4" s="72" t="s">
        <v>9</v>
      </c>
      <c r="C4" s="64">
        <f>21535000-1340000</f>
        <v>20195000</v>
      </c>
      <c r="D4" s="78">
        <f>G4/C4</f>
        <v>4.3110423372121814E-2</v>
      </c>
      <c r="E4" s="65">
        <v>18024144</v>
      </c>
      <c r="F4" s="66">
        <f>G4/E4</f>
        <v>4.8302709965033566E-2</v>
      </c>
      <c r="G4" s="67">
        <v>870615</v>
      </c>
      <c r="H4" s="75">
        <v>870615</v>
      </c>
      <c r="I4" s="141">
        <f>$I$1*E4</f>
        <v>883723.7803199999</v>
      </c>
      <c r="J4" s="69">
        <v>133588</v>
      </c>
      <c r="K4" s="70">
        <f>C4/J4</f>
        <v>151.17375812198699</v>
      </c>
      <c r="L4" s="71">
        <f>E4/J4</f>
        <v>134.92337635116925</v>
      </c>
    </row>
    <row r="5" spans="1:12" ht="14.25" x14ac:dyDescent="0.2">
      <c r="A5" s="62">
        <v>2001</v>
      </c>
      <c r="B5" s="72" t="s">
        <v>10</v>
      </c>
      <c r="C5" s="64">
        <f>16517000-2843000</f>
        <v>13674000</v>
      </c>
      <c r="D5" s="78">
        <f>G5/C5</f>
        <v>4.6533328214129005E-2</v>
      </c>
      <c r="E5" s="65">
        <v>10501488</v>
      </c>
      <c r="F5" s="79">
        <f>G5/E5</f>
        <v>6.059110194669555E-2</v>
      </c>
      <c r="G5" s="67">
        <v>636296.73</v>
      </c>
      <c r="H5" s="75">
        <v>636296.73</v>
      </c>
      <c r="I5" s="141">
        <f>$I$1*E5</f>
        <v>514887.95663999999</v>
      </c>
      <c r="J5" s="69">
        <v>99309</v>
      </c>
      <c r="K5" s="70">
        <f>C5/J5</f>
        <v>137.69144790502372</v>
      </c>
      <c r="L5" s="71">
        <f>E5/J5</f>
        <v>105.74558197142252</v>
      </c>
    </row>
    <row r="6" spans="1:12" ht="14.25" x14ac:dyDescent="0.2">
      <c r="A6" s="37"/>
      <c r="B6" s="49"/>
      <c r="C6" s="51"/>
      <c r="D6" s="52"/>
      <c r="E6" s="52"/>
      <c r="F6" s="32"/>
      <c r="G6" s="5"/>
      <c r="H6" s="149"/>
      <c r="I6" s="39"/>
      <c r="J6" s="52"/>
      <c r="K6" s="53"/>
      <c r="L6" s="38"/>
    </row>
    <row r="7" spans="1:12" ht="14.25" x14ac:dyDescent="0.2">
      <c r="A7" s="37"/>
      <c r="B7" s="49"/>
      <c r="C7" s="3"/>
      <c r="D7" s="16"/>
      <c r="E7" s="16"/>
      <c r="F7" s="32"/>
      <c r="G7" s="5"/>
      <c r="H7" s="149"/>
      <c r="I7" s="33"/>
      <c r="J7" s="31"/>
      <c r="K7" s="31"/>
      <c r="L7" s="38"/>
    </row>
    <row r="8" spans="1:12" ht="14.25" x14ac:dyDescent="0.2">
      <c r="A8" s="100">
        <v>2002</v>
      </c>
      <c r="B8" s="72" t="s">
        <v>11</v>
      </c>
      <c r="C8" s="140">
        <v>16281000</v>
      </c>
      <c r="D8" s="78">
        <f>G8/C8</f>
        <v>4.3240152324795778E-2</v>
      </c>
      <c r="E8" s="65">
        <v>4847292</v>
      </c>
      <c r="F8" s="80">
        <f>G8/E8</f>
        <v>0.14523427101152561</v>
      </c>
      <c r="G8" s="67">
        <v>703992.92</v>
      </c>
      <c r="H8" s="75">
        <v>500000</v>
      </c>
      <c r="I8" s="141">
        <f>$I$1*E8</f>
        <v>237662.72675999999</v>
      </c>
      <c r="J8" s="69">
        <v>38055</v>
      </c>
      <c r="K8" s="70">
        <f>C8/J8</f>
        <v>427.8281434765471</v>
      </c>
      <c r="L8" s="71">
        <f>E8/J8</f>
        <v>127.37595585337012</v>
      </c>
    </row>
    <row r="9" spans="1:12" ht="14.25" x14ac:dyDescent="0.2">
      <c r="A9" s="100">
        <v>2002</v>
      </c>
      <c r="B9" s="63" t="s">
        <v>12</v>
      </c>
      <c r="C9" s="140">
        <v>6705000</v>
      </c>
      <c r="D9" s="78">
        <f>G9/C9</f>
        <v>4.324309619686801E-2</v>
      </c>
      <c r="E9" s="74">
        <v>15726720</v>
      </c>
      <c r="F9" s="80">
        <f>G9/E9</f>
        <v>1.8436454645342451E-2</v>
      </c>
      <c r="G9" s="67">
        <v>289944.96000000002</v>
      </c>
      <c r="H9" s="75">
        <v>494000</v>
      </c>
      <c r="I9" s="141">
        <f>$I$1*E9</f>
        <v>771081.08159999992</v>
      </c>
      <c r="J9" s="69">
        <v>141080</v>
      </c>
      <c r="K9" s="70">
        <f>C9/J9</f>
        <v>47.526226254607316</v>
      </c>
      <c r="L9" s="71">
        <f>E9/J9</f>
        <v>111.47377374539269</v>
      </c>
    </row>
    <row r="10" spans="1:12" ht="15" x14ac:dyDescent="0.25">
      <c r="A10" s="100"/>
      <c r="B10" s="63" t="s">
        <v>12</v>
      </c>
      <c r="C10" s="143" t="s">
        <v>38</v>
      </c>
      <c r="D10" s="207" t="s">
        <v>39</v>
      </c>
      <c r="E10" s="208"/>
      <c r="F10" s="209"/>
      <c r="G10" s="145">
        <v>143231</v>
      </c>
      <c r="H10" s="75"/>
      <c r="I10" s="141"/>
      <c r="J10" s="69"/>
      <c r="K10" s="70"/>
      <c r="L10" s="71"/>
    </row>
    <row r="11" spans="1:12" ht="14.25" x14ac:dyDescent="0.2">
      <c r="A11" s="100">
        <v>2002</v>
      </c>
      <c r="B11" s="72" t="s">
        <v>35</v>
      </c>
      <c r="C11" s="64">
        <v>16905000</v>
      </c>
      <c r="D11" s="78">
        <f>G11/C11</f>
        <v>4.3239804199940848E-2</v>
      </c>
      <c r="E11" s="74">
        <v>16966704</v>
      </c>
      <c r="F11" s="142">
        <f>G11/E11</f>
        <v>4.3082550977490974E-2</v>
      </c>
      <c r="G11" s="67">
        <v>730968.89</v>
      </c>
      <c r="H11" s="75">
        <v>740000</v>
      </c>
      <c r="I11" s="141">
        <f>$I$1*E11</f>
        <v>831877.49711999996</v>
      </c>
      <c r="J11" s="69">
        <v>145502</v>
      </c>
      <c r="K11" s="70">
        <f>C11/J11</f>
        <v>116.18396997979409</v>
      </c>
      <c r="L11" s="71">
        <f>E11/J11</f>
        <v>116.60804662478866</v>
      </c>
    </row>
    <row r="12" spans="1:12" ht="15" x14ac:dyDescent="0.25">
      <c r="A12" s="100"/>
      <c r="B12" s="72"/>
      <c r="C12" s="143" t="s">
        <v>38</v>
      </c>
      <c r="D12" s="78"/>
      <c r="E12" s="74"/>
      <c r="F12" s="142"/>
      <c r="G12" s="67"/>
      <c r="H12" s="75"/>
      <c r="I12" s="141"/>
      <c r="J12" s="69"/>
      <c r="K12" s="70"/>
      <c r="L12" s="71"/>
    </row>
    <row r="13" spans="1:12" ht="14.25" x14ac:dyDescent="0.2">
      <c r="A13" s="101">
        <v>2002</v>
      </c>
      <c r="B13" s="72" t="s">
        <v>36</v>
      </c>
      <c r="C13" s="64">
        <v>16294000</v>
      </c>
      <c r="D13" s="78">
        <f>G13/C13</f>
        <v>4.3239290536393762E-2</v>
      </c>
      <c r="E13" s="74">
        <v>13761300</v>
      </c>
      <c r="F13" s="142">
        <f>G13/E13</f>
        <v>5.1197270606701401E-2</v>
      </c>
      <c r="G13" s="67">
        <v>704541</v>
      </c>
      <c r="H13" s="75">
        <v>740000</v>
      </c>
      <c r="I13" s="141">
        <f>$I$1*E13</f>
        <v>674716.53899999999</v>
      </c>
      <c r="J13" s="69">
        <v>110600</v>
      </c>
      <c r="K13" s="70">
        <f>C13/J13</f>
        <v>147.3236889692586</v>
      </c>
      <c r="L13" s="71">
        <f>E13/J13</f>
        <v>124.42405063291139</v>
      </c>
    </row>
    <row r="14" spans="1:12" ht="14.25" x14ac:dyDescent="0.2">
      <c r="A14" s="101">
        <v>2002</v>
      </c>
      <c r="B14" s="72" t="s">
        <v>2</v>
      </c>
      <c r="C14" s="64">
        <v>16905000</v>
      </c>
      <c r="D14" s="78">
        <f>G14/C14</f>
        <v>4.3239804199940848E-2</v>
      </c>
      <c r="E14" s="74">
        <v>15993780</v>
      </c>
      <c r="F14" s="142">
        <f>G14/E14</f>
        <v>4.5703322791735286E-2</v>
      </c>
      <c r="G14" s="67">
        <v>730968.89</v>
      </c>
      <c r="H14" s="75">
        <v>731000</v>
      </c>
      <c r="I14" s="141">
        <f>$I$1*E14</f>
        <v>784175.03339999996</v>
      </c>
      <c r="J14" s="69">
        <v>128500</v>
      </c>
      <c r="K14" s="70">
        <f>C14/J14</f>
        <v>131.55642023346303</v>
      </c>
      <c r="L14" s="71">
        <f>E14/J14</f>
        <v>124.46521400778209</v>
      </c>
    </row>
    <row r="15" spans="1:12" ht="14.25" x14ac:dyDescent="0.2">
      <c r="A15" s="100">
        <v>2002</v>
      </c>
      <c r="B15" s="72" t="s">
        <v>1</v>
      </c>
      <c r="C15" s="83"/>
      <c r="D15" s="84"/>
      <c r="E15" s="135" t="s">
        <v>34</v>
      </c>
      <c r="F15" s="80"/>
      <c r="G15" s="67"/>
      <c r="H15" s="67"/>
      <c r="I15" s="65"/>
      <c r="J15" s="91"/>
      <c r="K15" s="81"/>
      <c r="L15" s="90"/>
    </row>
    <row r="16" spans="1:12" ht="15" x14ac:dyDescent="0.25">
      <c r="A16" s="102">
        <v>2002</v>
      </c>
      <c r="B16" s="63" t="s">
        <v>4</v>
      </c>
      <c r="C16" s="92"/>
      <c r="D16" s="93"/>
      <c r="E16" s="143" t="s">
        <v>38</v>
      </c>
      <c r="F16" s="162" t="s">
        <v>9</v>
      </c>
      <c r="G16" s="145">
        <v>-17983</v>
      </c>
      <c r="H16" s="95"/>
      <c r="I16" s="65"/>
      <c r="J16" s="96"/>
      <c r="K16" s="96"/>
      <c r="L16" s="90"/>
    </row>
    <row r="17" spans="1:12" ht="15" x14ac:dyDescent="0.25">
      <c r="A17" s="100">
        <v>2002</v>
      </c>
      <c r="B17" s="72" t="s">
        <v>6</v>
      </c>
      <c r="C17" s="83"/>
      <c r="D17" s="84"/>
      <c r="E17" s="143" t="s">
        <v>38</v>
      </c>
      <c r="F17" s="67" t="s">
        <v>10</v>
      </c>
      <c r="G17" s="145">
        <v>-42482</v>
      </c>
      <c r="H17" s="67"/>
      <c r="I17" s="65" t="s">
        <v>27</v>
      </c>
      <c r="J17" s="96"/>
      <c r="K17" s="81"/>
      <c r="L17" s="90"/>
    </row>
    <row r="18" spans="1:12" ht="15" x14ac:dyDescent="0.25">
      <c r="A18" s="100">
        <v>2002</v>
      </c>
      <c r="B18" s="72" t="s">
        <v>7</v>
      </c>
      <c r="C18" s="83"/>
      <c r="D18" s="84"/>
      <c r="E18" s="143" t="s">
        <v>38</v>
      </c>
      <c r="F18" s="67" t="s">
        <v>11</v>
      </c>
      <c r="G18" s="145">
        <v>-162559</v>
      </c>
      <c r="H18" s="67"/>
      <c r="I18" s="65" t="s">
        <v>29</v>
      </c>
      <c r="J18" s="96"/>
      <c r="K18" s="81"/>
      <c r="L18" s="90"/>
    </row>
    <row r="19" spans="1:12" ht="15" x14ac:dyDescent="0.25">
      <c r="A19" s="100">
        <v>2002</v>
      </c>
      <c r="B19" s="72" t="s">
        <v>8</v>
      </c>
      <c r="C19" s="83"/>
      <c r="D19" s="84"/>
      <c r="E19" s="147"/>
      <c r="F19" s="67"/>
      <c r="G19" s="67"/>
      <c r="H19" s="67"/>
      <c r="I19" s="65" t="s">
        <v>28</v>
      </c>
      <c r="J19" s="96"/>
      <c r="K19" s="81"/>
      <c r="L19" s="97"/>
    </row>
    <row r="20" spans="1:12" ht="14.25" x14ac:dyDescent="0.2">
      <c r="A20" s="100">
        <v>2002</v>
      </c>
      <c r="B20" s="72" t="s">
        <v>9</v>
      </c>
      <c r="C20" s="83"/>
      <c r="D20" s="84"/>
      <c r="E20" s="65"/>
      <c r="F20" s="67"/>
      <c r="G20" s="67"/>
      <c r="H20" s="67"/>
      <c r="I20" s="65"/>
      <c r="J20" s="96"/>
      <c r="K20" s="98"/>
      <c r="L20" s="97"/>
    </row>
    <row r="21" spans="1:12" ht="14.25" x14ac:dyDescent="0.2">
      <c r="A21" s="100">
        <v>2002</v>
      </c>
      <c r="B21" s="72" t="s">
        <v>10</v>
      </c>
      <c r="C21" s="83"/>
      <c r="D21" s="84"/>
      <c r="E21" s="65"/>
      <c r="F21" s="99"/>
      <c r="G21" s="99"/>
      <c r="H21" s="99"/>
      <c r="I21" s="65"/>
      <c r="J21" s="96"/>
      <c r="K21" s="98"/>
      <c r="L21" s="90"/>
    </row>
    <row r="22" spans="1:12" ht="15.75" thickBot="1" x14ac:dyDescent="0.3">
      <c r="A22" s="6"/>
      <c r="B22" s="113"/>
      <c r="C22" s="138">
        <f>SUM(C4:C20)</f>
        <v>106959000</v>
      </c>
      <c r="D22" s="113"/>
      <c r="E22" s="138">
        <f>SUM(E4:E20)</f>
        <v>95821428</v>
      </c>
      <c r="F22" s="112"/>
      <c r="G22" s="136">
        <f>SUM(G4:G20)</f>
        <v>4587535.3899999997</v>
      </c>
      <c r="H22" s="136">
        <f>SUM(H4:H20)</f>
        <v>4711911.7300000004</v>
      </c>
      <c r="I22" s="136">
        <f>SUM(I4:I20)</f>
        <v>4698124.614839999</v>
      </c>
      <c r="J22" s="18"/>
      <c r="K22" s="18"/>
      <c r="L22" s="18"/>
    </row>
    <row r="23" spans="1:12" ht="15" thickTop="1" x14ac:dyDescent="0.2">
      <c r="A23" s="6"/>
      <c r="B23" s="113"/>
      <c r="C23" s="113"/>
      <c r="D23" s="113"/>
      <c r="E23" s="127"/>
      <c r="F23" s="112"/>
      <c r="G23" s="112"/>
      <c r="H23" s="112"/>
      <c r="I23" s="39"/>
      <c r="J23" s="18"/>
      <c r="K23" s="18"/>
      <c r="L23" s="115"/>
    </row>
    <row r="24" spans="1:12" ht="14.25" x14ac:dyDescent="0.2">
      <c r="A24" s="6"/>
      <c r="B24" s="117"/>
      <c r="C24" s="117"/>
      <c r="D24" s="117"/>
      <c r="E24" s="127"/>
      <c r="F24" s="112"/>
      <c r="G24" s="112"/>
      <c r="H24" s="112"/>
      <c r="I24" s="18"/>
      <c r="J24" s="18"/>
      <c r="K24" s="18"/>
      <c r="L24" s="18"/>
    </row>
    <row r="25" spans="1:12" ht="14.25" x14ac:dyDescent="0.2">
      <c r="A25" s="6"/>
      <c r="B25" s="113"/>
      <c r="C25" s="113"/>
      <c r="D25" s="113"/>
      <c r="E25" s="127"/>
      <c r="F25" s="112"/>
      <c r="G25" s="112"/>
      <c r="H25" s="112"/>
      <c r="I25" s="18"/>
      <c r="J25" s="18"/>
      <c r="K25" s="18"/>
      <c r="L25" s="18"/>
    </row>
    <row r="26" spans="1:12" ht="14.25" x14ac:dyDescent="0.2">
      <c r="A26" s="114"/>
      <c r="B26" s="113"/>
      <c r="C26" s="113"/>
      <c r="D26" s="113"/>
      <c r="E26" s="127"/>
      <c r="F26" s="112"/>
      <c r="G26" s="112"/>
      <c r="H26" s="112"/>
      <c r="I26" s="18"/>
      <c r="J26" s="18"/>
      <c r="K26" s="18"/>
      <c r="L26" s="18"/>
    </row>
    <row r="27" spans="1:12" ht="15.75" thickBot="1" x14ac:dyDescent="0.3">
      <c r="A27" s="114"/>
      <c r="B27" s="113"/>
      <c r="C27" s="113"/>
      <c r="D27" s="113"/>
      <c r="E27" s="128"/>
      <c r="F27" s="116"/>
      <c r="G27" s="116"/>
      <c r="H27" s="116"/>
      <c r="I27" s="18"/>
      <c r="J27" s="18"/>
      <c r="K27" s="18"/>
      <c r="L27" s="18"/>
    </row>
    <row r="28" spans="1:12" ht="15" x14ac:dyDescent="0.25">
      <c r="A28" s="26" t="s">
        <v>0</v>
      </c>
      <c r="B28" s="26" t="s">
        <v>37</v>
      </c>
      <c r="C28" s="26" t="s">
        <v>13</v>
      </c>
      <c r="D28" s="26"/>
      <c r="E28" s="26" t="s">
        <v>22</v>
      </c>
      <c r="F28" s="156" t="s">
        <v>38</v>
      </c>
      <c r="G28" s="26" t="s">
        <v>14</v>
      </c>
      <c r="H28" s="156" t="s">
        <v>38</v>
      </c>
      <c r="I28" s="26"/>
      <c r="J28" s="18"/>
      <c r="K28" s="18"/>
      <c r="L28" s="18"/>
    </row>
    <row r="29" spans="1:12" ht="15.75" thickBot="1" x14ac:dyDescent="0.3">
      <c r="A29" s="28"/>
      <c r="B29" s="28"/>
      <c r="C29" s="28" t="s">
        <v>18</v>
      </c>
      <c r="D29" s="28"/>
      <c r="E29" s="28" t="s">
        <v>24</v>
      </c>
      <c r="F29" s="157" t="s">
        <v>17</v>
      </c>
      <c r="G29" s="28" t="s">
        <v>17</v>
      </c>
      <c r="H29" s="158" t="s">
        <v>15</v>
      </c>
      <c r="I29" s="137"/>
      <c r="J29" s="18"/>
      <c r="K29" s="18"/>
      <c r="L29" s="18"/>
    </row>
    <row r="30" spans="1:12" ht="14.25" x14ac:dyDescent="0.2">
      <c r="A30" s="62">
        <v>2001</v>
      </c>
      <c r="B30" s="72" t="s">
        <v>9</v>
      </c>
      <c r="C30" s="64">
        <f>21535000-1340000</f>
        <v>20195000</v>
      </c>
      <c r="D30" s="78"/>
      <c r="E30" s="65">
        <v>18024144</v>
      </c>
      <c r="F30" s="159">
        <v>-17983</v>
      </c>
      <c r="G30" s="67">
        <v>870615</v>
      </c>
      <c r="H30" s="154">
        <f>F30/E30</f>
        <v>-9.9771728410514259E-4</v>
      </c>
      <c r="I30" s="148"/>
      <c r="J30" s="18"/>
      <c r="K30" s="18"/>
      <c r="L30" s="18"/>
    </row>
    <row r="31" spans="1:12" ht="14.25" x14ac:dyDescent="0.2">
      <c r="A31" s="62">
        <v>2001</v>
      </c>
      <c r="B31" s="72" t="s">
        <v>10</v>
      </c>
      <c r="C31" s="64">
        <f>16517000-2843000</f>
        <v>13674000</v>
      </c>
      <c r="D31" s="78"/>
      <c r="E31" s="65">
        <v>10501488</v>
      </c>
      <c r="F31" s="160">
        <v>-42481.51</v>
      </c>
      <c r="G31" s="67">
        <v>636296.73</v>
      </c>
      <c r="H31" s="154">
        <f>F31/E31</f>
        <v>-4.0452848205892351E-3</v>
      </c>
      <c r="I31" s="75"/>
      <c r="J31" s="18"/>
      <c r="K31" s="18"/>
      <c r="L31" s="18"/>
    </row>
    <row r="32" spans="1:12" ht="14.25" x14ac:dyDescent="0.2">
      <c r="A32" s="37"/>
      <c r="B32" s="49"/>
      <c r="C32" s="51"/>
      <c r="D32" s="52"/>
      <c r="E32" s="52"/>
      <c r="F32" s="155"/>
      <c r="G32" s="149"/>
      <c r="H32" s="149"/>
      <c r="I32" s="150"/>
      <c r="J32" s="18"/>
      <c r="K32" s="18"/>
      <c r="L32" s="18"/>
    </row>
    <row r="33" spans="1:45" ht="14.25" x14ac:dyDescent="0.2">
      <c r="A33" s="37"/>
      <c r="B33" s="49"/>
      <c r="C33" s="3"/>
      <c r="D33" s="16"/>
      <c r="E33" s="16"/>
      <c r="F33" s="155"/>
      <c r="G33" s="149"/>
      <c r="H33" s="149"/>
      <c r="I33" s="151"/>
      <c r="J33" s="18"/>
      <c r="K33" s="18"/>
      <c r="L33" s="18"/>
    </row>
    <row r="34" spans="1:45" ht="14.25" x14ac:dyDescent="0.2">
      <c r="A34" s="100">
        <v>2002</v>
      </c>
      <c r="B34" s="72" t="s">
        <v>11</v>
      </c>
      <c r="C34" s="140">
        <v>16281000</v>
      </c>
      <c r="D34" s="78"/>
      <c r="E34" s="65">
        <v>4847292</v>
      </c>
      <c r="F34" s="145">
        <v>-162558.6</v>
      </c>
      <c r="G34" s="67">
        <v>703992.92</v>
      </c>
      <c r="H34" s="154">
        <f>F34/E34</f>
        <v>-3.3535961935035066E-2</v>
      </c>
      <c r="I34" s="75"/>
      <c r="J34" s="18"/>
      <c r="K34" s="18"/>
      <c r="L34" s="18"/>
    </row>
    <row r="35" spans="1:45" ht="14.25" x14ac:dyDescent="0.2">
      <c r="A35" s="100">
        <v>2002</v>
      </c>
      <c r="B35" s="63" t="s">
        <v>12</v>
      </c>
      <c r="C35" s="140">
        <v>6705000</v>
      </c>
      <c r="D35" s="78"/>
      <c r="E35" s="74">
        <v>15726720</v>
      </c>
      <c r="F35" s="145">
        <v>143231</v>
      </c>
      <c r="G35" s="67">
        <v>289944.96000000002</v>
      </c>
      <c r="H35" s="154">
        <f>F35/E35</f>
        <v>9.1074934887885074E-3</v>
      </c>
      <c r="I35" s="75"/>
      <c r="J35" s="18"/>
      <c r="K35" s="18"/>
      <c r="L35" s="18"/>
      <c r="N35" s="13"/>
    </row>
    <row r="36" spans="1:45" ht="15.75" hidden="1" thickBot="1" x14ac:dyDescent="0.3">
      <c r="A36" s="100"/>
      <c r="B36" s="63"/>
      <c r="C36" s="147"/>
      <c r="D36" s="79"/>
      <c r="E36" s="66"/>
      <c r="F36" s="145"/>
      <c r="G36" s="146"/>
      <c r="H36" s="144"/>
      <c r="I36" s="75"/>
      <c r="J36" s="18"/>
      <c r="K36" s="18"/>
      <c r="L36" s="18"/>
      <c r="M36" s="18"/>
      <c r="N36" s="14"/>
      <c r="O36" s="19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</row>
    <row r="37" spans="1:45" ht="14.25" x14ac:dyDescent="0.2">
      <c r="A37" s="100">
        <v>2002</v>
      </c>
      <c r="B37" s="72" t="s">
        <v>35</v>
      </c>
      <c r="C37" s="64">
        <v>16905000</v>
      </c>
      <c r="D37" s="78"/>
      <c r="E37" s="74">
        <v>16966704</v>
      </c>
      <c r="F37" s="152"/>
      <c r="G37" s="67">
        <v>730968.89</v>
      </c>
      <c r="H37" s="154">
        <f>F37/E37</f>
        <v>0</v>
      </c>
      <c r="I37" s="75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</row>
    <row r="38" spans="1:45" ht="15" hidden="1" x14ac:dyDescent="0.25">
      <c r="A38" s="100"/>
      <c r="B38" s="72"/>
      <c r="C38" s="147"/>
      <c r="D38" s="78"/>
      <c r="E38" s="74"/>
      <c r="F38" s="152"/>
      <c r="G38" s="67"/>
      <c r="H38" s="154"/>
      <c r="I38" s="75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</row>
    <row r="39" spans="1:45" ht="14.25" x14ac:dyDescent="0.2">
      <c r="A39" s="101">
        <v>2002</v>
      </c>
      <c r="B39" s="72" t="s">
        <v>36</v>
      </c>
      <c r="C39" s="64">
        <v>16294000</v>
      </c>
      <c r="D39" s="78"/>
      <c r="E39" s="74">
        <v>13761300</v>
      </c>
      <c r="F39" s="152"/>
      <c r="G39" s="67">
        <v>704541</v>
      </c>
      <c r="H39" s="154"/>
      <c r="I39" s="75"/>
      <c r="J39" s="18"/>
      <c r="K39" s="18"/>
      <c r="L39" s="18"/>
      <c r="M39" s="17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</row>
    <row r="40" spans="1:45" ht="14.25" x14ac:dyDescent="0.2">
      <c r="A40" s="101">
        <v>2002</v>
      </c>
      <c r="B40" s="72" t="s">
        <v>2</v>
      </c>
      <c r="C40" s="64">
        <v>16905000</v>
      </c>
      <c r="D40" s="78"/>
      <c r="E40" s="74">
        <v>15993780</v>
      </c>
      <c r="F40" s="152"/>
      <c r="G40" s="67">
        <v>730969</v>
      </c>
      <c r="H40" s="154"/>
      <c r="I40" s="140"/>
      <c r="J40" s="18"/>
      <c r="K40" s="18"/>
      <c r="L40" s="18"/>
      <c r="M40" s="17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M40" s="18"/>
      <c r="AN40" s="18"/>
      <c r="AO40" s="18"/>
      <c r="AP40" s="18"/>
      <c r="AQ40" s="18"/>
      <c r="AR40" s="18"/>
      <c r="AS40" s="18"/>
    </row>
    <row r="41" spans="1:45" ht="14.25" x14ac:dyDescent="0.2">
      <c r="A41" s="100">
        <v>2002</v>
      </c>
      <c r="B41" s="72" t="s">
        <v>1</v>
      </c>
      <c r="C41" s="64"/>
      <c r="D41" s="78"/>
      <c r="E41" s="74"/>
      <c r="F41" s="152"/>
      <c r="G41" s="67"/>
      <c r="H41" s="154"/>
      <c r="I41" s="64"/>
      <c r="J41" s="18"/>
      <c r="K41" s="18"/>
      <c r="L41" s="18"/>
      <c r="M41" s="25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  <c r="AR41" s="18"/>
      <c r="AS41" s="18"/>
    </row>
    <row r="42" spans="1:45" ht="14.25" x14ac:dyDescent="0.2">
      <c r="A42" s="102">
        <v>2002</v>
      </c>
      <c r="B42" s="63" t="s">
        <v>4</v>
      </c>
      <c r="C42" s="64"/>
      <c r="D42" s="78"/>
      <c r="E42" s="74"/>
      <c r="F42" s="152"/>
      <c r="G42" s="67"/>
      <c r="H42" s="154"/>
      <c r="I42" s="64"/>
      <c r="J42" s="91"/>
      <c r="K42" s="81"/>
      <c r="L42" s="90"/>
      <c r="M42" s="33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</row>
    <row r="43" spans="1:45" ht="14.25" x14ac:dyDescent="0.2">
      <c r="A43" s="100">
        <v>2002</v>
      </c>
      <c r="B43" s="72" t="s">
        <v>6</v>
      </c>
      <c r="C43" s="83"/>
      <c r="D43" s="84"/>
      <c r="E43" s="65"/>
      <c r="F43" s="67"/>
      <c r="G43" s="67"/>
      <c r="H43" s="67"/>
      <c r="I43" s="64"/>
      <c r="J43" s="96"/>
      <c r="K43" s="96"/>
      <c r="L43" s="90"/>
      <c r="M43" s="34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</row>
    <row r="44" spans="1:45" ht="14.25" x14ac:dyDescent="0.2">
      <c r="A44" s="100">
        <v>2002</v>
      </c>
      <c r="B44" s="72" t="s">
        <v>7</v>
      </c>
      <c r="C44" s="83"/>
      <c r="D44" s="84"/>
      <c r="E44" s="65"/>
      <c r="F44" s="67"/>
      <c r="G44" s="67"/>
      <c r="H44" s="67"/>
      <c r="I44" s="64"/>
      <c r="J44" s="96"/>
      <c r="K44" s="81"/>
      <c r="L44" s="90"/>
      <c r="M44" s="33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</row>
    <row r="45" spans="1:45" ht="14.25" x14ac:dyDescent="0.2">
      <c r="A45" s="100">
        <v>2002</v>
      </c>
      <c r="B45" s="72" t="s">
        <v>8</v>
      </c>
      <c r="C45" s="83"/>
      <c r="D45" s="84"/>
      <c r="E45" s="65"/>
      <c r="F45" s="67"/>
      <c r="G45" s="67"/>
      <c r="H45" s="67"/>
      <c r="I45" s="64"/>
      <c r="J45" s="96"/>
      <c r="K45" s="81"/>
      <c r="L45" s="90"/>
      <c r="M45" s="33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</row>
    <row r="46" spans="1:45" ht="14.25" x14ac:dyDescent="0.2">
      <c r="A46" s="100">
        <v>2002</v>
      </c>
      <c r="B46" s="72" t="s">
        <v>9</v>
      </c>
      <c r="C46" s="83"/>
      <c r="D46" s="84"/>
      <c r="E46" s="65"/>
      <c r="F46" s="67"/>
      <c r="G46" s="67"/>
      <c r="H46" s="67"/>
      <c r="I46" s="64"/>
      <c r="J46" s="96"/>
      <c r="K46" s="81"/>
      <c r="L46" s="97"/>
      <c r="M46" s="33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</row>
    <row r="47" spans="1:45" ht="14.25" x14ac:dyDescent="0.2">
      <c r="A47" s="100">
        <v>2002</v>
      </c>
      <c r="B47" s="72" t="s">
        <v>10</v>
      </c>
      <c r="C47" s="83"/>
      <c r="D47" s="84"/>
      <c r="E47" s="65"/>
      <c r="F47" s="99"/>
      <c r="G47" s="99"/>
      <c r="H47" s="99"/>
      <c r="I47" s="64"/>
      <c r="J47" s="96"/>
      <c r="K47" s="98"/>
      <c r="L47" s="97"/>
      <c r="M47" s="33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</row>
    <row r="48" spans="1:45" ht="15.75" thickBot="1" x14ac:dyDescent="0.3">
      <c r="A48" s="18"/>
      <c r="B48" s="18"/>
      <c r="C48" s="138">
        <f>SUM(C30:C46)</f>
        <v>106959000</v>
      </c>
      <c r="D48" s="113"/>
      <c r="E48" s="138">
        <f>SUM(E30:E46)</f>
        <v>95821428</v>
      </c>
      <c r="F48" s="161">
        <f>SUM(F30:F46)</f>
        <v>-79792.110000000015</v>
      </c>
      <c r="G48" s="136">
        <f>SUM(G30:G46)</f>
        <v>4667328.5</v>
      </c>
      <c r="H48" s="136"/>
      <c r="I48" s="136"/>
      <c r="J48" s="96"/>
      <c r="K48" s="98"/>
      <c r="L48" s="90"/>
      <c r="M48" s="33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</row>
    <row r="49" spans="1:45" ht="15" thickTop="1" x14ac:dyDescent="0.2">
      <c r="A49" s="18"/>
      <c r="B49" s="18"/>
      <c r="C49" s="113"/>
      <c r="D49" s="113"/>
      <c r="E49" s="127"/>
      <c r="F49" s="112"/>
      <c r="G49" s="112"/>
      <c r="H49" s="112"/>
      <c r="I49" s="39"/>
      <c r="J49" s="18"/>
      <c r="K49" s="18"/>
      <c r="L49" s="18"/>
      <c r="M49" s="33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</row>
    <row r="50" spans="1:45" x14ac:dyDescent="0.2">
      <c r="M50" s="33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</row>
    <row r="51" spans="1:45" ht="15" thickBot="1" x14ac:dyDescent="0.25">
      <c r="A51" s="18"/>
      <c r="B51" s="18"/>
      <c r="C51" s="117"/>
      <c r="D51" s="117"/>
      <c r="E51" s="127"/>
      <c r="F51" s="112"/>
      <c r="G51" s="112"/>
      <c r="H51" s="112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</row>
    <row r="52" spans="1:45" x14ac:dyDescent="0.2">
      <c r="A52" s="26" t="s">
        <v>0</v>
      </c>
      <c r="B52" s="26" t="s">
        <v>37</v>
      </c>
      <c r="C52" s="26" t="s">
        <v>13</v>
      </c>
      <c r="D52" s="26" t="s">
        <v>14</v>
      </c>
      <c r="E52" s="26" t="s">
        <v>22</v>
      </c>
      <c r="F52" s="26" t="s">
        <v>22</v>
      </c>
      <c r="G52" s="26" t="s">
        <v>14</v>
      </c>
      <c r="H52" s="26"/>
      <c r="I52" s="26" t="s">
        <v>18</v>
      </c>
      <c r="J52" s="27" t="s">
        <v>5</v>
      </c>
      <c r="K52" s="26" t="s">
        <v>14</v>
      </c>
      <c r="L52" s="30" t="s">
        <v>16</v>
      </c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/>
      <c r="AM52" s="18"/>
      <c r="AN52" s="18"/>
      <c r="AO52" s="18"/>
      <c r="AP52" s="18"/>
      <c r="AQ52" s="18"/>
      <c r="AR52" s="18"/>
      <c r="AS52" s="18"/>
    </row>
    <row r="53" spans="1:45" ht="13.5" thickBot="1" x14ac:dyDescent="0.25">
      <c r="A53" s="28"/>
      <c r="B53" s="28"/>
      <c r="C53" s="28" t="s">
        <v>18</v>
      </c>
      <c r="D53" s="28" t="s">
        <v>15</v>
      </c>
      <c r="E53" s="28" t="s">
        <v>24</v>
      </c>
      <c r="F53" s="28" t="s">
        <v>23</v>
      </c>
      <c r="G53" s="28" t="s">
        <v>17</v>
      </c>
      <c r="H53" s="28"/>
      <c r="I53" s="28" t="s">
        <v>19</v>
      </c>
      <c r="J53" s="29" t="s">
        <v>20</v>
      </c>
      <c r="K53" s="28" t="s">
        <v>21</v>
      </c>
      <c r="L53" s="28" t="s">
        <v>21</v>
      </c>
      <c r="M53" s="1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</row>
    <row r="54" spans="1:45" ht="14.25" x14ac:dyDescent="0.2">
      <c r="A54" s="54">
        <v>2001</v>
      </c>
      <c r="B54" s="55" t="s">
        <v>11</v>
      </c>
      <c r="C54" s="103"/>
      <c r="D54" s="104"/>
      <c r="E54" s="56">
        <v>9652668</v>
      </c>
      <c r="F54" s="107">
        <v>17301396</v>
      </c>
      <c r="G54" s="57"/>
      <c r="H54" s="129"/>
      <c r="I54" s="58"/>
      <c r="J54" s="59">
        <v>90088</v>
      </c>
      <c r="K54" s="60"/>
      <c r="L54" s="61">
        <f>E54/J54</f>
        <v>107.14710061273422</v>
      </c>
      <c r="M54" s="17"/>
      <c r="AA54" s="18"/>
      <c r="AB54" s="18"/>
      <c r="AC54" s="18"/>
      <c r="AD54" s="18"/>
      <c r="AE54" s="18"/>
      <c r="AF54" s="18"/>
      <c r="AG54" s="18"/>
      <c r="AH54" s="18"/>
      <c r="AI54" s="18"/>
      <c r="AJ54" s="18"/>
      <c r="AK54" s="18"/>
      <c r="AL54" s="18"/>
      <c r="AM54" s="18"/>
      <c r="AN54" s="18"/>
      <c r="AO54" s="18"/>
      <c r="AP54" s="18"/>
      <c r="AQ54" s="18"/>
      <c r="AR54" s="18"/>
      <c r="AS54" s="18"/>
    </row>
    <row r="55" spans="1:45" ht="14.25" x14ac:dyDescent="0.2">
      <c r="A55" s="62">
        <v>2001</v>
      </c>
      <c r="B55" s="63" t="s">
        <v>12</v>
      </c>
      <c r="C55" s="105"/>
      <c r="D55" s="106"/>
      <c r="E55" s="65">
        <v>14641356</v>
      </c>
      <c r="F55" s="109">
        <v>6125364</v>
      </c>
      <c r="G55" s="67"/>
      <c r="H55" s="130"/>
      <c r="I55" s="68"/>
      <c r="J55" s="69">
        <v>113690</v>
      </c>
      <c r="K55" s="70"/>
      <c r="L55" s="71">
        <f t="shared" ref="L55:L70" si="0">E55/J55</f>
        <v>128.78314715454306</v>
      </c>
      <c r="M55" s="17"/>
      <c r="AA55" s="18"/>
      <c r="AB55" s="18"/>
      <c r="AC55" s="18"/>
      <c r="AD55" s="18"/>
      <c r="AE55" s="18"/>
      <c r="AF55" s="18"/>
      <c r="AG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</row>
    <row r="56" spans="1:45" ht="14.25" x14ac:dyDescent="0.2">
      <c r="A56" s="62">
        <v>2001</v>
      </c>
      <c r="B56" s="72" t="s">
        <v>35</v>
      </c>
      <c r="C56" s="105"/>
      <c r="D56" s="106"/>
      <c r="E56" s="65">
        <v>14051724</v>
      </c>
      <c r="F56" s="109">
        <v>16665228</v>
      </c>
      <c r="G56" s="67"/>
      <c r="H56" s="130"/>
      <c r="I56" s="68"/>
      <c r="J56" s="69">
        <v>70483</v>
      </c>
      <c r="K56" s="70"/>
      <c r="L56" s="71">
        <f t="shared" si="0"/>
        <v>199.36330746421123</v>
      </c>
      <c r="M56" s="17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</row>
    <row r="57" spans="1:45" ht="14.25" x14ac:dyDescent="0.2">
      <c r="A57" s="62">
        <v>2001</v>
      </c>
      <c r="B57" s="72" t="s">
        <v>3</v>
      </c>
      <c r="C57" s="105"/>
      <c r="D57" s="106"/>
      <c r="E57" s="65">
        <v>19538760</v>
      </c>
      <c r="F57" s="68">
        <v>19648812</v>
      </c>
      <c r="G57" s="67"/>
      <c r="H57" s="130"/>
      <c r="I57" s="68"/>
      <c r="J57" s="69">
        <v>149997</v>
      </c>
      <c r="K57" s="70"/>
      <c r="L57" s="71">
        <f t="shared" si="0"/>
        <v>130.26100522010441</v>
      </c>
      <c r="M57" s="17"/>
      <c r="AA57" s="18"/>
      <c r="AB57" s="18"/>
      <c r="AC57" s="18"/>
      <c r="AD57" s="18"/>
      <c r="AE57" s="18"/>
      <c r="AF57" s="18"/>
      <c r="AG57" s="18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</row>
    <row r="58" spans="1:45" ht="14.25" x14ac:dyDescent="0.2">
      <c r="A58" s="73">
        <v>2001</v>
      </c>
      <c r="B58" s="72" t="s">
        <v>2</v>
      </c>
      <c r="C58" s="105"/>
      <c r="D58" s="106"/>
      <c r="E58" s="74">
        <v>16937628</v>
      </c>
      <c r="F58" s="76">
        <v>18325272</v>
      </c>
      <c r="G58" s="75"/>
      <c r="H58" s="131"/>
      <c r="I58" s="76"/>
      <c r="J58" s="69">
        <v>131585</v>
      </c>
      <c r="K58" s="70"/>
      <c r="L58" s="71">
        <f t="shared" si="0"/>
        <v>128.72005167762282</v>
      </c>
      <c r="M58" s="17"/>
      <c r="AA58" s="18"/>
      <c r="AB58" s="18"/>
      <c r="AC58" s="18"/>
      <c r="AD58" s="18"/>
      <c r="AE58" s="18"/>
      <c r="AF58" s="18"/>
      <c r="AG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</row>
    <row r="59" spans="1:45" ht="14.25" x14ac:dyDescent="0.2">
      <c r="A59" s="62">
        <v>2001</v>
      </c>
      <c r="B59" s="72" t="s">
        <v>1</v>
      </c>
      <c r="C59" s="105"/>
      <c r="D59" s="106"/>
      <c r="E59" s="65">
        <v>17910024</v>
      </c>
      <c r="F59" s="68">
        <v>18160764</v>
      </c>
      <c r="G59" s="67"/>
      <c r="H59" s="130"/>
      <c r="I59" s="68"/>
      <c r="J59" s="69">
        <v>169369</v>
      </c>
      <c r="K59" s="70"/>
      <c r="L59" s="71">
        <f t="shared" si="0"/>
        <v>105.74558508345683</v>
      </c>
      <c r="M59" s="17"/>
      <c r="AA59" s="18"/>
      <c r="AB59" s="18"/>
      <c r="AC59" s="18"/>
      <c r="AD59" s="18"/>
      <c r="AE59" s="18"/>
      <c r="AF59" s="18"/>
      <c r="AG59" s="18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</row>
    <row r="60" spans="1:45" ht="14.25" x14ac:dyDescent="0.2">
      <c r="A60" s="77">
        <v>2001</v>
      </c>
      <c r="B60" s="72" t="s">
        <v>4</v>
      </c>
      <c r="C60" s="105"/>
      <c r="D60" s="106"/>
      <c r="E60" s="65">
        <v>17885844</v>
      </c>
      <c r="F60" s="68">
        <v>20071788</v>
      </c>
      <c r="G60" s="67"/>
      <c r="H60" s="130"/>
      <c r="I60" s="68"/>
      <c r="J60" s="69">
        <v>125506</v>
      </c>
      <c r="K60" s="70"/>
      <c r="L60" s="71">
        <f t="shared" si="0"/>
        <v>142.50987203799022</v>
      </c>
      <c r="M60" s="17"/>
      <c r="AA60" s="18"/>
      <c r="AB60" s="18"/>
      <c r="AC60" s="18"/>
      <c r="AD60" s="18"/>
      <c r="AE60" s="18"/>
      <c r="AF60" s="18"/>
      <c r="AG60" s="18"/>
      <c r="AH60" s="18"/>
      <c r="AI60" s="18"/>
      <c r="AJ60" s="18"/>
      <c r="AK60" s="18"/>
      <c r="AL60" s="18"/>
      <c r="AM60" s="18"/>
      <c r="AN60" s="18"/>
      <c r="AO60" s="18"/>
      <c r="AP60" s="18"/>
      <c r="AQ60" s="18"/>
      <c r="AR60" s="18"/>
      <c r="AS60" s="18"/>
    </row>
    <row r="61" spans="1:45" ht="14.25" x14ac:dyDescent="0.2">
      <c r="A61" s="62">
        <v>2001</v>
      </c>
      <c r="B61" s="72" t="s">
        <v>6</v>
      </c>
      <c r="C61" s="105"/>
      <c r="D61" s="106"/>
      <c r="E61" s="65">
        <v>19609332</v>
      </c>
      <c r="F61" s="68">
        <v>19221024</v>
      </c>
      <c r="G61" s="67"/>
      <c r="H61" s="130"/>
      <c r="I61" s="68"/>
      <c r="J61" s="69">
        <v>140401</v>
      </c>
      <c r="K61" s="70"/>
      <c r="L61" s="71">
        <f t="shared" si="0"/>
        <v>139.66661206116765</v>
      </c>
      <c r="M61" s="17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</row>
    <row r="62" spans="1:45" ht="14.25" x14ac:dyDescent="0.2">
      <c r="A62" s="62">
        <v>2001</v>
      </c>
      <c r="B62" s="72" t="s">
        <v>7</v>
      </c>
      <c r="C62" s="105"/>
      <c r="D62" s="106"/>
      <c r="E62" s="65">
        <v>17064564</v>
      </c>
      <c r="F62" s="68">
        <v>18910824</v>
      </c>
      <c r="G62" s="67"/>
      <c r="H62" s="130"/>
      <c r="I62" s="68"/>
      <c r="J62" s="69">
        <v>162227</v>
      </c>
      <c r="K62" s="70"/>
      <c r="L62" s="71">
        <f t="shared" si="0"/>
        <v>105.18941976366449</v>
      </c>
      <c r="M62" s="17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</row>
    <row r="63" spans="1:45" ht="15" thickBot="1" x14ac:dyDescent="0.25">
      <c r="A63" s="62">
        <v>2001</v>
      </c>
      <c r="B63" s="72" t="s">
        <v>8</v>
      </c>
      <c r="C63" s="105"/>
      <c r="D63" s="106"/>
      <c r="E63" s="65">
        <v>16726452</v>
      </c>
      <c r="F63" s="68">
        <v>19546584</v>
      </c>
      <c r="G63" s="67"/>
      <c r="H63" s="130"/>
      <c r="I63" s="68"/>
      <c r="J63" s="69">
        <v>115694</v>
      </c>
      <c r="K63" s="70"/>
      <c r="L63" s="71">
        <f t="shared" si="0"/>
        <v>144.57493041990077</v>
      </c>
      <c r="M63" s="17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</row>
    <row r="64" spans="1:45" ht="14.25" x14ac:dyDescent="0.2">
      <c r="A64" s="62"/>
      <c r="B64" s="72"/>
      <c r="C64" s="105"/>
      <c r="D64" s="106"/>
      <c r="E64" s="65"/>
      <c r="F64" s="26" t="s">
        <v>22</v>
      </c>
      <c r="G64" s="67"/>
      <c r="H64" s="130"/>
      <c r="I64" s="68"/>
      <c r="J64" s="69"/>
      <c r="K64" s="70"/>
      <c r="L64" s="71"/>
      <c r="M64" s="17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</row>
    <row r="65" spans="1:45" ht="15" thickBot="1" x14ac:dyDescent="0.25">
      <c r="A65" s="62"/>
      <c r="B65" s="72"/>
      <c r="C65" s="105"/>
      <c r="D65" s="106"/>
      <c r="E65" s="65"/>
      <c r="F65" s="28" t="s">
        <v>15</v>
      </c>
      <c r="G65" s="67"/>
      <c r="H65" s="130"/>
      <c r="I65" s="68"/>
      <c r="J65" s="69"/>
      <c r="K65" s="70"/>
      <c r="L65" s="71"/>
      <c r="M65" s="17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</row>
    <row r="66" spans="1:45" ht="14.25" x14ac:dyDescent="0.2">
      <c r="A66" s="62">
        <v>2001</v>
      </c>
      <c r="B66" s="72" t="s">
        <v>9</v>
      </c>
      <c r="C66" s="64">
        <f>21535000-1340000</f>
        <v>20195000</v>
      </c>
      <c r="D66" s="78">
        <f>G66/C66</f>
        <v>4.3110423372121814E-2</v>
      </c>
      <c r="E66" s="65">
        <v>18024144</v>
      </c>
      <c r="F66" s="66">
        <f>G66/E66</f>
        <v>4.8302709965033566E-2</v>
      </c>
      <c r="G66" s="67">
        <v>870615</v>
      </c>
      <c r="H66" s="130"/>
      <c r="I66" s="68">
        <v>19630848</v>
      </c>
      <c r="J66" s="69">
        <v>133588</v>
      </c>
      <c r="K66" s="70">
        <f>C66/J66</f>
        <v>151.17375812198699</v>
      </c>
      <c r="L66" s="71">
        <f t="shared" si="0"/>
        <v>134.92337635116925</v>
      </c>
      <c r="M66" s="17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</row>
    <row r="67" spans="1:45" ht="14.25" x14ac:dyDescent="0.2">
      <c r="A67" s="62">
        <v>2001</v>
      </c>
      <c r="B67" s="72" t="s">
        <v>10</v>
      </c>
      <c r="C67" s="64">
        <f>16517000-2843000</f>
        <v>13674000</v>
      </c>
      <c r="D67" s="78">
        <f>G67/C67</f>
        <v>4.6533328214129005E-2</v>
      </c>
      <c r="E67" s="65">
        <v>10501488</v>
      </c>
      <c r="F67" s="79">
        <f>G67/E67</f>
        <v>6.059110194669555E-2</v>
      </c>
      <c r="G67" s="67">
        <v>636296.73</v>
      </c>
      <c r="H67" s="132"/>
      <c r="I67" s="65">
        <v>16393956</v>
      </c>
      <c r="J67" s="69">
        <v>99309</v>
      </c>
      <c r="K67" s="70">
        <f>C67/J67</f>
        <v>137.69144790502372</v>
      </c>
      <c r="L67" s="71">
        <f t="shared" si="0"/>
        <v>105.74558197142252</v>
      </c>
      <c r="M67" s="17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</row>
    <row r="68" spans="1:45" ht="14.25" x14ac:dyDescent="0.2">
      <c r="A68" s="37"/>
      <c r="B68" s="49"/>
      <c r="C68" s="51"/>
      <c r="D68" s="52"/>
      <c r="E68" s="52"/>
      <c r="F68" s="32"/>
      <c r="G68" s="5"/>
      <c r="H68" s="112"/>
      <c r="I68" s="39"/>
      <c r="J68" s="52"/>
      <c r="K68" s="53"/>
      <c r="L68" s="38"/>
      <c r="M68" s="25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</row>
    <row r="69" spans="1:45" ht="14.25" x14ac:dyDescent="0.2">
      <c r="A69" s="37"/>
      <c r="B69" s="49"/>
      <c r="C69" s="3"/>
      <c r="D69" s="16"/>
      <c r="E69" s="16"/>
      <c r="F69" s="32"/>
      <c r="G69" s="5"/>
      <c r="H69" s="5"/>
      <c r="I69" s="31"/>
      <c r="J69" s="31"/>
      <c r="K69" s="31"/>
      <c r="L69" s="38"/>
      <c r="M69" s="33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</row>
    <row r="70" spans="1:45" ht="14.25" x14ac:dyDescent="0.2">
      <c r="A70" s="100">
        <v>2002</v>
      </c>
      <c r="B70" s="72" t="s">
        <v>11</v>
      </c>
      <c r="C70" s="108">
        <v>16281000</v>
      </c>
      <c r="D70" s="78">
        <f>G70/C70</f>
        <v>4.3240152324795778E-2</v>
      </c>
      <c r="E70" s="65">
        <v>4847292</v>
      </c>
      <c r="F70" s="80">
        <f>G70/E70</f>
        <v>0.14523427101152561</v>
      </c>
      <c r="G70" s="67">
        <v>703992.92</v>
      </c>
      <c r="H70" s="67"/>
      <c r="I70" s="64">
        <v>9652668</v>
      </c>
      <c r="J70" s="69">
        <v>38055</v>
      </c>
      <c r="K70" s="70">
        <f>C70/J70</f>
        <v>427.8281434765471</v>
      </c>
      <c r="L70" s="71">
        <f t="shared" si="0"/>
        <v>127.37595585337012</v>
      </c>
      <c r="M70" s="34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</row>
    <row r="71" spans="1:45" ht="14.25" hidden="1" x14ac:dyDescent="0.2">
      <c r="A71" s="100">
        <v>2002</v>
      </c>
      <c r="B71" s="63" t="s">
        <v>12</v>
      </c>
      <c r="C71" s="108">
        <v>6705000</v>
      </c>
      <c r="D71" s="78">
        <f>G71/C71</f>
        <v>4.324309619686801E-2</v>
      </c>
      <c r="E71" s="65">
        <v>15726720</v>
      </c>
      <c r="F71" s="80">
        <f>G71/E71</f>
        <v>1.8436454645342451E-2</v>
      </c>
      <c r="G71" s="67">
        <v>289944.96000000002</v>
      </c>
      <c r="H71" s="132"/>
      <c r="I71" s="65">
        <v>14641356</v>
      </c>
      <c r="J71" s="69">
        <v>141080</v>
      </c>
      <c r="K71" s="70">
        <f>C71/J71</f>
        <v>47.526226254607316</v>
      </c>
      <c r="L71" s="71">
        <f>E71/J71</f>
        <v>111.47377374539269</v>
      </c>
      <c r="M71" s="33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</row>
    <row r="72" spans="1:45" ht="14.25" x14ac:dyDescent="0.2">
      <c r="A72" s="100">
        <v>2002</v>
      </c>
      <c r="B72" s="72" t="s">
        <v>35</v>
      </c>
      <c r="C72" s="109">
        <v>16905000</v>
      </c>
      <c r="D72" s="78">
        <f>G72/C72</f>
        <v>4.3239804199940848E-2</v>
      </c>
      <c r="E72" s="65">
        <v>16966704</v>
      </c>
      <c r="F72" s="80">
        <f>G72/E72</f>
        <v>4.3082550977490974E-2</v>
      </c>
      <c r="G72" s="67">
        <v>730968.89</v>
      </c>
      <c r="H72" s="132"/>
      <c r="I72" s="65">
        <v>14051724</v>
      </c>
      <c r="J72" s="69">
        <v>145502</v>
      </c>
      <c r="K72" s="70">
        <f>C72/J72</f>
        <v>116.18396997979409</v>
      </c>
      <c r="L72" s="82"/>
      <c r="M72" s="33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</row>
    <row r="73" spans="1:45" ht="14.25" hidden="1" x14ac:dyDescent="0.2">
      <c r="A73" s="101">
        <v>2002</v>
      </c>
      <c r="B73" s="72" t="s">
        <v>36</v>
      </c>
      <c r="C73" s="109">
        <v>16294000</v>
      </c>
      <c r="D73" s="78">
        <f>G73/C73</f>
        <v>4.3239290536393762E-2</v>
      </c>
      <c r="E73" s="65"/>
      <c r="F73" s="80"/>
      <c r="G73" s="67">
        <v>704541</v>
      </c>
      <c r="H73" s="132"/>
      <c r="I73" s="65">
        <v>19538760</v>
      </c>
      <c r="J73" s="85"/>
      <c r="K73" s="81"/>
      <c r="L73" s="82"/>
      <c r="M73" s="33"/>
      <c r="AA73" s="18"/>
      <c r="AB73" s="18"/>
      <c r="AC73" s="18"/>
      <c r="AD73" s="18"/>
      <c r="AE73" s="18"/>
      <c r="AF73" s="18"/>
      <c r="AG73" s="18"/>
      <c r="AH73" s="18"/>
      <c r="AI73" s="18"/>
      <c r="AJ73" s="18"/>
      <c r="AK73" s="18"/>
      <c r="AL73" s="18"/>
      <c r="AM73" s="18"/>
      <c r="AN73" s="18"/>
      <c r="AO73" s="18"/>
      <c r="AP73" s="18"/>
      <c r="AQ73" s="18"/>
      <c r="AR73" s="18"/>
      <c r="AS73" s="18"/>
    </row>
    <row r="74" spans="1:45" ht="15" x14ac:dyDescent="0.25">
      <c r="A74" s="101">
        <v>2002</v>
      </c>
      <c r="B74" s="72" t="s">
        <v>2</v>
      </c>
      <c r="C74" s="83"/>
      <c r="D74" s="84"/>
      <c r="E74" s="86"/>
      <c r="F74" s="87"/>
      <c r="G74" s="88"/>
      <c r="H74" s="133"/>
      <c r="I74" s="74">
        <v>16937628</v>
      </c>
      <c r="J74" s="89"/>
      <c r="K74" s="81"/>
      <c r="L74" s="90"/>
      <c r="M74" s="33"/>
      <c r="AA74" s="18"/>
      <c r="AB74" s="18"/>
      <c r="AC74" s="18"/>
      <c r="AD74" s="18"/>
      <c r="AE74" s="18"/>
      <c r="AF74" s="18"/>
      <c r="AG74" s="18"/>
      <c r="AH74" s="18"/>
      <c r="AI74" s="18"/>
      <c r="AJ74" s="18"/>
      <c r="AK74" s="18"/>
      <c r="AL74" s="18"/>
      <c r="AM74" s="18"/>
      <c r="AN74" s="18"/>
      <c r="AO74" s="18"/>
      <c r="AP74" s="18"/>
      <c r="AQ74" s="18"/>
      <c r="AR74" s="18"/>
      <c r="AS74" s="18"/>
    </row>
    <row r="75" spans="1:45" ht="14.25" x14ac:dyDescent="0.2">
      <c r="A75" s="100">
        <v>2002</v>
      </c>
      <c r="B75" s="72" t="s">
        <v>1</v>
      </c>
      <c r="C75" s="83"/>
      <c r="D75" s="84"/>
      <c r="E75" s="65"/>
      <c r="F75" s="80"/>
      <c r="G75" s="67"/>
      <c r="H75" s="132"/>
      <c r="I75" s="65">
        <v>17910024</v>
      </c>
      <c r="J75" s="91"/>
      <c r="K75" s="81"/>
      <c r="L75" s="90"/>
      <c r="M75" s="33"/>
      <c r="AA75" s="18"/>
      <c r="AB75" s="18"/>
      <c r="AC75" s="18"/>
      <c r="AD75" s="18"/>
      <c r="AE75" s="18"/>
      <c r="AF75" s="18"/>
      <c r="AG75" s="18"/>
      <c r="AH75" s="18"/>
      <c r="AI75" s="18"/>
      <c r="AJ75" s="18"/>
      <c r="AK75" s="18"/>
      <c r="AL75" s="18"/>
      <c r="AM75" s="18"/>
      <c r="AN75" s="18"/>
      <c r="AO75" s="18"/>
      <c r="AP75" s="18"/>
      <c r="AQ75" s="18"/>
      <c r="AR75" s="18"/>
      <c r="AS75" s="18"/>
    </row>
    <row r="76" spans="1:45" ht="15" x14ac:dyDescent="0.25">
      <c r="A76" s="102">
        <v>2002</v>
      </c>
      <c r="B76" s="63" t="s">
        <v>4</v>
      </c>
      <c r="C76" s="92"/>
      <c r="D76" s="93"/>
      <c r="E76" s="94"/>
      <c r="F76" s="95"/>
      <c r="G76" s="95"/>
      <c r="H76" s="134"/>
      <c r="I76" s="65">
        <v>17885844</v>
      </c>
      <c r="J76" s="96"/>
      <c r="K76" s="96"/>
      <c r="L76" s="90"/>
      <c r="M76" s="33"/>
      <c r="AA76" s="18"/>
      <c r="AB76" s="18"/>
      <c r="AC76" s="18"/>
      <c r="AD76" s="18"/>
      <c r="AE76" s="18"/>
      <c r="AF76" s="18"/>
      <c r="AG76" s="18"/>
      <c r="AH76" s="18"/>
      <c r="AI76" s="18"/>
      <c r="AJ76" s="18"/>
      <c r="AK76" s="18"/>
      <c r="AL76" s="18"/>
      <c r="AM76" s="18"/>
      <c r="AN76" s="18"/>
      <c r="AO76" s="18"/>
      <c r="AP76" s="18"/>
      <c r="AQ76" s="18"/>
      <c r="AR76" s="18"/>
      <c r="AS76" s="18"/>
    </row>
    <row r="77" spans="1:45" ht="14.25" x14ac:dyDescent="0.2">
      <c r="A77" s="100">
        <v>2002</v>
      </c>
      <c r="B77" s="72" t="s">
        <v>6</v>
      </c>
      <c r="C77" s="83"/>
      <c r="D77" s="84"/>
      <c r="E77" s="65"/>
      <c r="F77" s="67"/>
      <c r="G77" s="67"/>
      <c r="H77" s="132"/>
      <c r="I77" s="65">
        <v>19609332</v>
      </c>
      <c r="J77" s="96"/>
      <c r="K77" s="81"/>
      <c r="L77" s="90"/>
      <c r="M77" s="33"/>
      <c r="AA77" s="18"/>
      <c r="AB77" s="18"/>
      <c r="AC77" s="18"/>
      <c r="AD77" s="18"/>
      <c r="AE77" s="18"/>
      <c r="AF77" s="18"/>
      <c r="AG77" s="18"/>
      <c r="AH77" s="18"/>
      <c r="AI77" s="18"/>
      <c r="AJ77" s="18"/>
      <c r="AK77" s="18"/>
      <c r="AL77" s="18"/>
      <c r="AM77" s="18"/>
      <c r="AN77" s="18"/>
      <c r="AO77" s="18"/>
      <c r="AP77" s="18"/>
      <c r="AQ77" s="18"/>
      <c r="AR77" s="18"/>
      <c r="AS77" s="18"/>
    </row>
    <row r="78" spans="1:45" ht="14.25" x14ac:dyDescent="0.2">
      <c r="A78" s="100">
        <v>2002</v>
      </c>
      <c r="B78" s="72" t="s">
        <v>7</v>
      </c>
      <c r="C78" s="83"/>
      <c r="D78" s="84"/>
      <c r="E78" s="65"/>
      <c r="F78" s="67"/>
      <c r="G78" s="67"/>
      <c r="H78" s="132"/>
      <c r="I78" s="65">
        <v>17064564</v>
      </c>
      <c r="J78" s="91"/>
      <c r="K78" s="81"/>
      <c r="L78" s="90"/>
      <c r="M78" s="33"/>
      <c r="AA78" s="18"/>
      <c r="AB78" s="18"/>
      <c r="AC78" s="18"/>
      <c r="AD78" s="18"/>
      <c r="AE78" s="18"/>
      <c r="AF78" s="18"/>
      <c r="AG78" s="18"/>
      <c r="AH78" s="18"/>
      <c r="AI78" s="18"/>
      <c r="AJ78" s="18"/>
      <c r="AK78" s="18"/>
      <c r="AL78" s="18"/>
      <c r="AM78" s="18"/>
      <c r="AN78" s="18"/>
      <c r="AO78" s="18"/>
      <c r="AP78" s="18"/>
      <c r="AQ78" s="18"/>
      <c r="AR78" s="18"/>
      <c r="AS78" s="18"/>
    </row>
    <row r="79" spans="1:45" ht="14.25" x14ac:dyDescent="0.2">
      <c r="A79" s="100">
        <v>2002</v>
      </c>
      <c r="B79" s="72" t="s">
        <v>8</v>
      </c>
      <c r="C79" s="83"/>
      <c r="D79" s="84"/>
      <c r="E79" s="65"/>
      <c r="F79" s="67"/>
      <c r="G79" s="67"/>
      <c r="H79" s="132"/>
      <c r="I79" s="65">
        <v>16726452</v>
      </c>
      <c r="J79" s="96"/>
      <c r="K79" s="96"/>
      <c r="L79" s="90"/>
      <c r="M79" s="35"/>
      <c r="N79" s="15">
        <f>L79-M79</f>
        <v>0</v>
      </c>
      <c r="AA79" s="120"/>
      <c r="AB79" s="120"/>
      <c r="AC79" s="120"/>
      <c r="AD79" s="120"/>
      <c r="AE79" s="120"/>
      <c r="AF79" s="120"/>
      <c r="AG79" s="120"/>
      <c r="AH79" s="120"/>
      <c r="AI79" s="18"/>
      <c r="AJ79" s="18"/>
      <c r="AK79" s="18"/>
      <c r="AL79" s="18"/>
      <c r="AM79" s="18"/>
      <c r="AN79" s="18"/>
      <c r="AO79" s="18"/>
      <c r="AP79" s="18"/>
      <c r="AQ79" s="18"/>
      <c r="AR79" s="18"/>
      <c r="AS79" s="18"/>
    </row>
    <row r="80" spans="1:45" ht="14.25" x14ac:dyDescent="0.2">
      <c r="A80" s="100">
        <v>2002</v>
      </c>
      <c r="B80" s="72" t="s">
        <v>9</v>
      </c>
      <c r="C80" s="83"/>
      <c r="D80" s="84"/>
      <c r="E80" s="65"/>
      <c r="F80" s="67"/>
      <c r="G80" s="67"/>
      <c r="H80" s="67"/>
      <c r="I80" s="64"/>
      <c r="J80" s="96"/>
      <c r="K80" s="81"/>
      <c r="L80" s="90"/>
      <c r="M80" s="35"/>
      <c r="N80" s="15">
        <f>L80-M80</f>
        <v>0</v>
      </c>
      <c r="AA80" s="18"/>
      <c r="AB80" s="18"/>
      <c r="AC80" s="18"/>
      <c r="AD80" s="18"/>
      <c r="AE80" s="18"/>
      <c r="AF80" s="18"/>
      <c r="AG80" s="18"/>
      <c r="AH80" s="18"/>
      <c r="AI80" s="18"/>
      <c r="AJ80" s="18"/>
      <c r="AK80" s="18"/>
      <c r="AL80" s="18"/>
      <c r="AM80" s="18"/>
      <c r="AN80" s="18"/>
      <c r="AO80" s="18"/>
      <c r="AP80" s="18"/>
      <c r="AQ80" s="18"/>
      <c r="AR80" s="18"/>
      <c r="AS80" s="18"/>
    </row>
    <row r="81" spans="1:45" ht="14.25" x14ac:dyDescent="0.2">
      <c r="A81" s="100">
        <v>2002</v>
      </c>
      <c r="B81" s="72" t="s">
        <v>10</v>
      </c>
      <c r="C81" s="83"/>
      <c r="D81" s="84"/>
      <c r="E81" s="65"/>
      <c r="F81" s="99"/>
      <c r="G81" s="99"/>
      <c r="H81" s="99"/>
      <c r="I81" s="64"/>
      <c r="J81" s="96"/>
      <c r="K81" s="81"/>
      <c r="L81" s="90"/>
      <c r="M81" s="33"/>
      <c r="AA81" s="18"/>
      <c r="AB81" s="18"/>
      <c r="AC81" s="18"/>
      <c r="AD81" s="18"/>
      <c r="AE81" s="18"/>
      <c r="AF81" s="18"/>
      <c r="AG81" s="18"/>
      <c r="AH81" s="18"/>
      <c r="AI81" s="18"/>
      <c r="AJ81" s="18"/>
      <c r="AK81" s="18"/>
      <c r="AL81" s="18"/>
      <c r="AM81" s="18"/>
      <c r="AN81" s="18"/>
      <c r="AO81" s="18"/>
      <c r="AP81" s="18"/>
      <c r="AQ81" s="18"/>
      <c r="AR81" s="18"/>
      <c r="AS81" s="18"/>
    </row>
    <row r="82" spans="1:45" ht="14.25" x14ac:dyDescent="0.2">
      <c r="A82" s="37"/>
      <c r="B82" s="49"/>
      <c r="C82" s="24"/>
      <c r="D82" s="7"/>
      <c r="E82" s="16"/>
      <c r="F82" s="5"/>
      <c r="G82" s="5"/>
      <c r="H82" s="5"/>
      <c r="I82" s="3"/>
      <c r="J82" s="96"/>
      <c r="K82" s="81"/>
      <c r="L82" s="97"/>
      <c r="M82" s="33"/>
      <c r="AA82" s="18"/>
      <c r="AB82" s="18"/>
      <c r="AC82" s="18"/>
      <c r="AD82" s="18"/>
      <c r="AE82" s="18"/>
      <c r="AF82" s="18"/>
      <c r="AG82" s="18"/>
      <c r="AH82" s="18"/>
      <c r="AI82" s="18"/>
      <c r="AJ82" s="18"/>
      <c r="AK82" s="18"/>
      <c r="AL82" s="18"/>
      <c r="AM82" s="18"/>
      <c r="AN82" s="18"/>
      <c r="AO82" s="18"/>
      <c r="AP82" s="18"/>
      <c r="AQ82" s="18"/>
      <c r="AR82" s="18"/>
      <c r="AS82" s="18"/>
    </row>
    <row r="83" spans="1:45" ht="14.25" x14ac:dyDescent="0.2">
      <c r="A83" s="37"/>
      <c r="B83" s="49"/>
      <c r="C83" s="24"/>
      <c r="D83" s="7"/>
      <c r="E83" s="16"/>
      <c r="F83" s="5"/>
      <c r="G83" s="5"/>
      <c r="H83" s="5"/>
      <c r="I83" s="3"/>
      <c r="J83" s="96"/>
      <c r="K83" s="98"/>
      <c r="L83" s="97"/>
      <c r="M83" s="16"/>
      <c r="N83" s="2"/>
      <c r="O83" s="4"/>
      <c r="P83" s="12"/>
      <c r="AA83" s="18"/>
      <c r="AB83" s="18"/>
      <c r="AC83" s="18"/>
      <c r="AD83" s="18"/>
      <c r="AE83" s="18"/>
      <c r="AF83" s="18"/>
      <c r="AG83" s="18"/>
      <c r="AH83" s="18"/>
      <c r="AI83" s="18"/>
      <c r="AJ83" s="18"/>
      <c r="AK83" s="18"/>
      <c r="AL83" s="18"/>
      <c r="AM83" s="18"/>
      <c r="AN83" s="18"/>
      <c r="AO83" s="18"/>
      <c r="AP83" s="18"/>
      <c r="AQ83" s="18"/>
      <c r="AR83" s="18"/>
      <c r="AS83" s="18"/>
    </row>
    <row r="84" spans="1:45" ht="14.25" x14ac:dyDescent="0.2">
      <c r="A84" s="37"/>
      <c r="B84" s="49"/>
      <c r="C84" s="24"/>
      <c r="D84" s="7"/>
      <c r="E84" s="16"/>
      <c r="F84" s="5"/>
      <c r="G84" s="5"/>
      <c r="H84" s="5"/>
      <c r="I84" s="3"/>
      <c r="J84" s="96"/>
      <c r="K84" s="98"/>
      <c r="L84" s="90"/>
      <c r="M84" s="36"/>
      <c r="AA84" s="18"/>
      <c r="AB84" s="18"/>
      <c r="AC84" s="18"/>
      <c r="AD84" s="18"/>
      <c r="AE84" s="18"/>
      <c r="AF84" s="18"/>
      <c r="AG84" s="18"/>
      <c r="AH84" s="18"/>
      <c r="AI84" s="18"/>
      <c r="AJ84" s="18"/>
      <c r="AK84" s="18"/>
      <c r="AL84" s="18"/>
      <c r="AM84" s="18"/>
      <c r="AN84" s="18"/>
      <c r="AO84" s="18"/>
      <c r="AP84" s="18"/>
      <c r="AQ84" s="18"/>
      <c r="AR84" s="18"/>
      <c r="AS84" s="18"/>
    </row>
    <row r="85" spans="1:45" ht="15" thickBot="1" x14ac:dyDescent="0.25">
      <c r="A85" s="40"/>
      <c r="B85" s="50"/>
      <c r="C85" s="41"/>
      <c r="D85" s="42"/>
      <c r="E85" s="43"/>
      <c r="F85" s="44"/>
      <c r="G85" s="44"/>
      <c r="H85" s="44"/>
      <c r="I85" s="45"/>
      <c r="J85" s="46"/>
      <c r="K85" s="47"/>
      <c r="L85" s="48"/>
      <c r="M85" s="33"/>
      <c r="N85" s="13"/>
      <c r="AA85" s="18"/>
      <c r="AB85" s="18"/>
      <c r="AC85" s="18"/>
      <c r="AD85" s="18"/>
      <c r="AE85" s="18"/>
      <c r="AF85" s="18"/>
      <c r="AG85" s="18"/>
      <c r="AH85" s="18"/>
      <c r="AI85" s="18"/>
      <c r="AJ85" s="18"/>
      <c r="AK85" s="18"/>
      <c r="AL85" s="18"/>
      <c r="AM85" s="18"/>
      <c r="AN85" s="18"/>
      <c r="AO85" s="18"/>
      <c r="AP85" s="18"/>
      <c r="AQ85" s="18"/>
      <c r="AR85" s="18"/>
      <c r="AS85" s="18"/>
    </row>
    <row r="86" spans="1:45" x14ac:dyDescent="0.2">
      <c r="A86" s="23"/>
      <c r="B86" s="23"/>
      <c r="C86" s="23"/>
      <c r="D86" s="23"/>
      <c r="E86" s="23"/>
      <c r="F86" s="23"/>
      <c r="G86" s="23"/>
      <c r="H86" s="23"/>
      <c r="I86" s="18"/>
      <c r="J86" s="18"/>
      <c r="K86" s="18"/>
      <c r="L86" s="121"/>
      <c r="M86" s="121"/>
      <c r="N86" s="121"/>
      <c r="O86" s="121"/>
      <c r="P86" s="121"/>
      <c r="Q86" s="121"/>
      <c r="R86" s="121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8"/>
      <c r="AF86" s="18"/>
      <c r="AG86" s="18"/>
      <c r="AH86" s="18"/>
      <c r="AI86" s="18"/>
      <c r="AJ86" s="18"/>
      <c r="AK86" s="18"/>
      <c r="AL86" s="18"/>
      <c r="AM86" s="18"/>
      <c r="AN86" s="18"/>
      <c r="AO86" s="18"/>
      <c r="AP86" s="18"/>
      <c r="AQ86" s="18"/>
      <c r="AR86" s="18"/>
      <c r="AS86" s="18"/>
    </row>
    <row r="87" spans="1:45" ht="13.5" thickBot="1" x14ac:dyDescent="0.25">
      <c r="A87" s="23"/>
      <c r="B87" s="23"/>
      <c r="C87" s="23"/>
      <c r="D87" s="23"/>
      <c r="E87" s="23"/>
      <c r="F87" s="23"/>
      <c r="G87" s="23"/>
      <c r="H87" s="23"/>
      <c r="I87" s="18"/>
      <c r="J87" s="18"/>
      <c r="K87" s="18"/>
      <c r="L87" s="10"/>
      <c r="M87" s="10"/>
      <c r="N87" s="10"/>
      <c r="O87" s="10"/>
      <c r="P87" s="10"/>
      <c r="Q87" s="10"/>
      <c r="R87" s="10"/>
      <c r="S87" s="10"/>
      <c r="T87" s="120"/>
      <c r="U87" s="18"/>
      <c r="V87" s="18"/>
      <c r="W87" s="18"/>
      <c r="X87" s="18"/>
      <c r="Y87" s="18"/>
      <c r="Z87" s="18"/>
      <c r="AA87" s="18"/>
      <c r="AB87" s="18"/>
      <c r="AC87" s="18"/>
      <c r="AD87" s="18"/>
      <c r="AE87" s="18"/>
      <c r="AF87" s="18"/>
      <c r="AG87" s="18"/>
      <c r="AH87" s="18"/>
      <c r="AI87" s="18"/>
      <c r="AJ87" s="18"/>
      <c r="AK87" s="18"/>
      <c r="AL87" s="18"/>
      <c r="AM87" s="18"/>
      <c r="AN87" s="18"/>
      <c r="AO87" s="18"/>
      <c r="AP87" s="18"/>
      <c r="AQ87" s="18"/>
      <c r="AR87" s="18"/>
      <c r="AS87" s="18"/>
    </row>
    <row r="122" spans="1:45" x14ac:dyDescent="0.2">
      <c r="A122" s="123"/>
      <c r="B122" s="123"/>
      <c r="C122" s="123"/>
      <c r="D122" s="123"/>
      <c r="E122" s="123"/>
      <c r="F122" s="123"/>
      <c r="G122" s="123"/>
      <c r="H122" s="123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  <c r="AC122" s="18"/>
      <c r="AD122" s="18"/>
      <c r="AE122" s="18"/>
      <c r="AF122" s="18"/>
      <c r="AG122" s="18"/>
      <c r="AH122" s="18"/>
      <c r="AI122" s="18"/>
      <c r="AJ122" s="18"/>
      <c r="AK122" s="18"/>
      <c r="AL122" s="18"/>
      <c r="AM122" s="18"/>
      <c r="AN122" s="18"/>
      <c r="AO122" s="18"/>
      <c r="AP122" s="18"/>
      <c r="AQ122" s="18"/>
      <c r="AR122" s="18"/>
      <c r="AS122" s="18"/>
    </row>
    <row r="123" spans="1:45" ht="13.5" thickBot="1" x14ac:dyDescent="0.25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1"/>
      <c r="M123" s="11"/>
      <c r="N123" s="11"/>
      <c r="O123" s="11"/>
      <c r="P123" s="11"/>
      <c r="Q123" s="11"/>
      <c r="R123" s="11"/>
      <c r="S123" s="11"/>
      <c r="T123" s="120"/>
      <c r="U123" s="120"/>
      <c r="V123" s="120"/>
      <c r="W123" s="120"/>
      <c r="X123" s="120"/>
      <c r="Y123" s="120"/>
      <c r="Z123" s="120"/>
      <c r="AA123" s="120"/>
      <c r="AB123" s="120"/>
      <c r="AC123" s="120"/>
      <c r="AD123" s="120"/>
      <c r="AE123" s="120"/>
      <c r="AF123" s="120"/>
      <c r="AG123" s="120"/>
      <c r="AH123" s="18"/>
      <c r="AI123" s="18"/>
      <c r="AJ123" s="18"/>
      <c r="AK123" s="18"/>
      <c r="AL123" s="18"/>
      <c r="AM123" s="18"/>
      <c r="AN123" s="18"/>
      <c r="AO123" s="18"/>
      <c r="AP123" s="18"/>
      <c r="AQ123" s="18"/>
      <c r="AR123" s="18"/>
      <c r="AS123" s="18"/>
    </row>
    <row r="124" spans="1:45" ht="13.5" thickTop="1" x14ac:dyDescent="0.2">
      <c r="A124" s="110"/>
      <c r="B124" s="118"/>
      <c r="C124" s="118"/>
      <c r="D124" s="118"/>
      <c r="E124" s="122"/>
      <c r="F124" s="119"/>
      <c r="G124" s="119"/>
      <c r="H124" s="119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  <c r="AB124" s="18"/>
      <c r="AC124" s="18"/>
      <c r="AD124" s="18"/>
      <c r="AE124" s="18"/>
      <c r="AF124" s="18"/>
      <c r="AG124" s="18"/>
      <c r="AH124" s="18"/>
      <c r="AI124" s="18"/>
      <c r="AJ124" s="18"/>
      <c r="AK124" s="18"/>
      <c r="AL124" s="18"/>
      <c r="AM124" s="18"/>
      <c r="AN124" s="18"/>
      <c r="AO124" s="18"/>
      <c r="AP124" s="18"/>
      <c r="AQ124" s="18"/>
      <c r="AR124" s="18"/>
      <c r="AS124" s="18"/>
    </row>
    <row r="125" spans="1:45" x14ac:dyDescent="0.2">
      <c r="A125" s="18"/>
      <c r="B125" s="18"/>
      <c r="C125" s="18"/>
      <c r="D125" s="18"/>
      <c r="E125" s="18"/>
      <c r="F125" s="119"/>
      <c r="G125" s="119"/>
      <c r="H125" s="119"/>
      <c r="I125" s="18"/>
      <c r="J125" s="18"/>
      <c r="K125" s="18"/>
      <c r="L125" s="124"/>
      <c r="M125" s="124"/>
      <c r="N125" s="124"/>
      <c r="O125" s="124"/>
      <c r="P125" s="124"/>
      <c r="Q125" s="124"/>
      <c r="R125" s="124"/>
      <c r="S125" s="18"/>
      <c r="T125" s="18"/>
      <c r="U125" s="18"/>
      <c r="V125" s="18"/>
      <c r="W125" s="18"/>
      <c r="X125" s="18"/>
      <c r="Y125" s="18"/>
      <c r="Z125" s="18"/>
      <c r="AA125" s="18"/>
      <c r="AB125" s="18"/>
      <c r="AC125" s="18"/>
      <c r="AD125" s="18"/>
      <c r="AE125" s="18"/>
      <c r="AF125" s="18"/>
      <c r="AG125" s="18"/>
      <c r="AH125" s="18"/>
      <c r="AI125" s="18"/>
      <c r="AJ125" s="18"/>
      <c r="AK125" s="18"/>
      <c r="AL125" s="18"/>
      <c r="AM125" s="18"/>
      <c r="AN125" s="18"/>
      <c r="AO125" s="18"/>
      <c r="AP125" s="18"/>
      <c r="AQ125" s="18"/>
      <c r="AR125" s="18"/>
      <c r="AS125" s="18"/>
    </row>
    <row r="126" spans="1:45" x14ac:dyDescent="0.2">
      <c r="A126" s="18"/>
      <c r="B126" s="18"/>
      <c r="C126" s="18"/>
      <c r="D126" s="18"/>
      <c r="E126" s="119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  <c r="AB126" s="18"/>
      <c r="AC126" s="18"/>
      <c r="AD126" s="18"/>
      <c r="AE126" s="18"/>
      <c r="AF126" s="18"/>
      <c r="AG126" s="18"/>
      <c r="AH126" s="18"/>
      <c r="AI126" s="18"/>
      <c r="AJ126" s="18"/>
      <c r="AK126" s="18"/>
      <c r="AL126" s="18"/>
      <c r="AM126" s="18"/>
      <c r="AN126" s="18"/>
      <c r="AO126" s="18"/>
      <c r="AP126" s="18"/>
      <c r="AQ126" s="18"/>
      <c r="AR126" s="18"/>
      <c r="AS126" s="18"/>
    </row>
    <row r="127" spans="1:45" x14ac:dyDescent="0.2">
      <c r="A127" s="110"/>
      <c r="B127" s="118"/>
      <c r="C127" s="118"/>
      <c r="D127" s="118"/>
      <c r="E127" s="125"/>
      <c r="F127" s="119"/>
      <c r="G127" s="119"/>
      <c r="H127" s="119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  <c r="AB127" s="18"/>
      <c r="AC127" s="18"/>
      <c r="AD127" s="18"/>
      <c r="AE127" s="18"/>
      <c r="AF127" s="18"/>
      <c r="AG127" s="18"/>
      <c r="AH127" s="18"/>
      <c r="AI127" s="18"/>
      <c r="AJ127" s="18"/>
      <c r="AK127" s="18"/>
      <c r="AL127" s="18"/>
      <c r="AM127" s="18"/>
      <c r="AN127" s="18"/>
      <c r="AO127" s="18"/>
      <c r="AP127" s="18"/>
      <c r="AQ127" s="18"/>
      <c r="AR127" s="18"/>
      <c r="AS127" s="18"/>
    </row>
    <row r="128" spans="1:45" x14ac:dyDescent="0.2">
      <c r="A128" s="18"/>
      <c r="B128" s="18"/>
      <c r="C128" s="18"/>
      <c r="D128" s="18"/>
      <c r="E128" s="8"/>
      <c r="F128" s="119"/>
      <c r="G128" s="119"/>
      <c r="H128" s="119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  <c r="AB128" s="18"/>
      <c r="AC128" s="18"/>
      <c r="AD128" s="18"/>
      <c r="AE128" s="18"/>
      <c r="AF128" s="18"/>
      <c r="AG128" s="18"/>
      <c r="AH128" s="18"/>
      <c r="AI128" s="18"/>
      <c r="AJ128" s="18"/>
      <c r="AK128" s="18"/>
      <c r="AL128" s="18"/>
      <c r="AM128" s="18"/>
      <c r="AN128" s="18"/>
      <c r="AO128" s="18"/>
      <c r="AP128" s="18"/>
      <c r="AQ128" s="18"/>
      <c r="AR128" s="18"/>
      <c r="AS128" s="18"/>
    </row>
    <row r="129" spans="1:45" x14ac:dyDescent="0.2">
      <c r="A129" s="18"/>
      <c r="B129" s="18"/>
      <c r="C129" s="18"/>
      <c r="D129" s="18"/>
      <c r="E129" s="8"/>
      <c r="F129" s="119"/>
      <c r="G129" s="119"/>
      <c r="H129" s="119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  <c r="AB129" s="18"/>
      <c r="AC129" s="18"/>
      <c r="AD129" s="18"/>
      <c r="AE129" s="18"/>
      <c r="AF129" s="18"/>
      <c r="AG129" s="18"/>
      <c r="AH129" s="18"/>
      <c r="AI129" s="18"/>
      <c r="AJ129" s="18"/>
      <c r="AK129" s="18"/>
      <c r="AL129" s="18"/>
      <c r="AM129" s="18"/>
      <c r="AN129" s="18"/>
      <c r="AO129" s="18"/>
      <c r="AP129" s="18"/>
      <c r="AQ129" s="18"/>
      <c r="AR129" s="18"/>
      <c r="AS129" s="18"/>
    </row>
    <row r="130" spans="1:45" x14ac:dyDescent="0.2">
      <c r="A130" s="18"/>
      <c r="B130" s="118"/>
      <c r="C130" s="118"/>
      <c r="D130" s="118"/>
      <c r="E130" s="9"/>
      <c r="F130" s="119"/>
      <c r="G130" s="119"/>
      <c r="H130" s="119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  <c r="AB130" s="18"/>
      <c r="AC130" s="18"/>
      <c r="AD130" s="18"/>
      <c r="AE130" s="18"/>
      <c r="AF130" s="18"/>
      <c r="AG130" s="18"/>
      <c r="AH130" s="18"/>
      <c r="AI130" s="18"/>
      <c r="AJ130" s="18"/>
      <c r="AK130" s="18"/>
      <c r="AL130" s="18"/>
      <c r="AM130" s="18"/>
      <c r="AN130" s="18"/>
      <c r="AO130" s="18"/>
      <c r="AP130" s="18"/>
      <c r="AQ130" s="18"/>
      <c r="AR130" s="18"/>
      <c r="AS130" s="18"/>
    </row>
    <row r="131" spans="1:45" x14ac:dyDescent="0.2">
      <c r="A131" s="18"/>
      <c r="B131" s="18"/>
      <c r="C131" s="18"/>
      <c r="D131" s="18"/>
      <c r="E131" s="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  <c r="AB131" s="18"/>
      <c r="AC131" s="18"/>
      <c r="AD131" s="18"/>
      <c r="AE131" s="18"/>
      <c r="AF131" s="18"/>
      <c r="AG131" s="18"/>
      <c r="AH131" s="18"/>
      <c r="AI131" s="18"/>
      <c r="AJ131" s="18"/>
      <c r="AK131" s="18"/>
      <c r="AL131" s="18"/>
      <c r="AM131" s="18"/>
      <c r="AN131" s="18"/>
      <c r="AO131" s="18"/>
      <c r="AP131" s="18"/>
      <c r="AQ131" s="18"/>
      <c r="AR131" s="18"/>
      <c r="AS131" s="18"/>
    </row>
    <row r="132" spans="1:45" x14ac:dyDescent="0.2">
      <c r="A132" s="126"/>
      <c r="B132" s="126"/>
      <c r="C132" s="126"/>
      <c r="D132" s="126"/>
      <c r="E132" s="126"/>
      <c r="F132" s="126"/>
      <c r="G132" s="126"/>
      <c r="H132" s="126"/>
      <c r="I132" s="126"/>
      <c r="J132" s="126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  <c r="AB132" s="18"/>
      <c r="AC132" s="18"/>
      <c r="AD132" s="18"/>
      <c r="AE132" s="18"/>
      <c r="AF132" s="18"/>
      <c r="AG132" s="18"/>
      <c r="AH132" s="18"/>
      <c r="AI132" s="18"/>
      <c r="AJ132" s="18"/>
      <c r="AK132" s="18"/>
      <c r="AL132" s="18"/>
      <c r="AM132" s="18"/>
      <c r="AN132" s="18"/>
      <c r="AO132" s="18"/>
      <c r="AP132" s="18"/>
      <c r="AQ132" s="18"/>
      <c r="AR132" s="18"/>
      <c r="AS132" s="18"/>
    </row>
    <row r="133" spans="1:45" x14ac:dyDescent="0.2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  <c r="AB133" s="18"/>
      <c r="AC133" s="18"/>
      <c r="AD133" s="18"/>
      <c r="AE133" s="18"/>
      <c r="AF133" s="18"/>
      <c r="AG133" s="18"/>
      <c r="AH133" s="18"/>
      <c r="AI133" s="18"/>
      <c r="AJ133" s="18"/>
      <c r="AK133" s="18"/>
      <c r="AL133" s="18"/>
      <c r="AM133" s="18"/>
      <c r="AN133" s="18"/>
      <c r="AO133" s="18"/>
      <c r="AP133" s="18"/>
      <c r="AQ133" s="18"/>
      <c r="AR133" s="18"/>
      <c r="AS133" s="18"/>
    </row>
    <row r="134" spans="1:45" x14ac:dyDescent="0.2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  <c r="AB134" s="18"/>
      <c r="AC134" s="18"/>
      <c r="AD134" s="18"/>
      <c r="AE134" s="18"/>
      <c r="AF134" s="18"/>
      <c r="AG134" s="18"/>
      <c r="AH134" s="18"/>
      <c r="AI134" s="18"/>
      <c r="AJ134" s="18"/>
      <c r="AK134" s="18"/>
      <c r="AL134" s="18"/>
      <c r="AM134" s="18"/>
      <c r="AN134" s="18"/>
      <c r="AO134" s="18"/>
      <c r="AP134" s="18"/>
      <c r="AQ134" s="18"/>
      <c r="AR134" s="18"/>
      <c r="AS134" s="18"/>
    </row>
    <row r="135" spans="1:45" x14ac:dyDescent="0.2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  <c r="AB135" s="18"/>
      <c r="AC135" s="18"/>
      <c r="AD135" s="18"/>
      <c r="AE135" s="18"/>
      <c r="AF135" s="18"/>
      <c r="AG135" s="18"/>
      <c r="AH135" s="18"/>
      <c r="AI135" s="18"/>
      <c r="AJ135" s="18"/>
      <c r="AK135" s="18"/>
      <c r="AL135" s="18"/>
      <c r="AM135" s="18"/>
      <c r="AN135" s="18"/>
      <c r="AO135" s="18"/>
      <c r="AP135" s="18"/>
      <c r="AQ135" s="18"/>
      <c r="AR135" s="18"/>
      <c r="AS135" s="18"/>
    </row>
    <row r="136" spans="1:45" x14ac:dyDescent="0.2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  <c r="AB136" s="18"/>
      <c r="AC136" s="18"/>
      <c r="AD136" s="18"/>
      <c r="AE136" s="18"/>
      <c r="AF136" s="18"/>
      <c r="AG136" s="18"/>
      <c r="AH136" s="18"/>
      <c r="AI136" s="18"/>
      <c r="AJ136" s="18"/>
      <c r="AK136" s="18"/>
      <c r="AL136" s="18"/>
      <c r="AM136" s="18"/>
      <c r="AN136" s="18"/>
      <c r="AO136" s="18"/>
      <c r="AP136" s="18"/>
      <c r="AQ136" s="18"/>
      <c r="AR136" s="18"/>
      <c r="AS136" s="18"/>
    </row>
    <row r="137" spans="1:45" x14ac:dyDescent="0.2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  <c r="AB137" s="18"/>
      <c r="AC137" s="18"/>
      <c r="AD137" s="18"/>
      <c r="AE137" s="18"/>
      <c r="AF137" s="18"/>
      <c r="AG137" s="18"/>
      <c r="AH137" s="18"/>
      <c r="AI137" s="18"/>
      <c r="AJ137" s="18"/>
      <c r="AK137" s="18"/>
      <c r="AL137" s="18"/>
      <c r="AM137" s="18"/>
      <c r="AN137" s="18"/>
      <c r="AO137" s="18"/>
      <c r="AP137" s="18"/>
      <c r="AQ137" s="18"/>
      <c r="AR137" s="18"/>
      <c r="AS137" s="18"/>
    </row>
    <row r="138" spans="1:45" x14ac:dyDescent="0.2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  <c r="AB138" s="18"/>
      <c r="AC138" s="18"/>
      <c r="AD138" s="18"/>
      <c r="AE138" s="18"/>
      <c r="AF138" s="18"/>
      <c r="AG138" s="18"/>
      <c r="AH138" s="18"/>
      <c r="AI138" s="18"/>
      <c r="AJ138" s="18"/>
      <c r="AK138" s="18"/>
      <c r="AL138" s="18"/>
      <c r="AM138" s="18"/>
      <c r="AN138" s="18"/>
      <c r="AO138" s="18"/>
      <c r="AP138" s="18"/>
      <c r="AQ138" s="18"/>
      <c r="AR138" s="18"/>
      <c r="AS138" s="18"/>
    </row>
    <row r="139" spans="1:45" x14ac:dyDescent="0.2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  <c r="AB139" s="18"/>
      <c r="AC139" s="18"/>
      <c r="AD139" s="18"/>
      <c r="AE139" s="18"/>
      <c r="AF139" s="18"/>
      <c r="AG139" s="18"/>
      <c r="AH139" s="18"/>
      <c r="AI139" s="18"/>
      <c r="AJ139" s="18"/>
      <c r="AK139" s="18"/>
      <c r="AL139" s="18"/>
      <c r="AM139" s="18"/>
      <c r="AN139" s="18"/>
      <c r="AO139" s="18"/>
      <c r="AP139" s="18"/>
      <c r="AQ139" s="18"/>
      <c r="AR139" s="18"/>
      <c r="AS139" s="18"/>
    </row>
    <row r="140" spans="1:45" x14ac:dyDescent="0.2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  <c r="AB140" s="18"/>
      <c r="AC140" s="18"/>
      <c r="AD140" s="18"/>
      <c r="AE140" s="18"/>
      <c r="AF140" s="18"/>
      <c r="AG140" s="18"/>
      <c r="AH140" s="18"/>
      <c r="AI140" s="18"/>
      <c r="AJ140" s="18"/>
      <c r="AK140" s="18"/>
      <c r="AL140" s="18"/>
      <c r="AM140" s="18"/>
      <c r="AN140" s="18"/>
      <c r="AO140" s="18"/>
      <c r="AP140" s="18"/>
      <c r="AQ140" s="18"/>
      <c r="AR140" s="18"/>
      <c r="AS140" s="18"/>
    </row>
    <row r="141" spans="1:45" x14ac:dyDescent="0.2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  <c r="AB141" s="18"/>
      <c r="AC141" s="18"/>
      <c r="AD141" s="18"/>
      <c r="AE141" s="18"/>
      <c r="AF141" s="18"/>
      <c r="AG141" s="18"/>
      <c r="AH141" s="18"/>
      <c r="AI141" s="18"/>
      <c r="AJ141" s="18"/>
      <c r="AK141" s="18"/>
      <c r="AL141" s="18"/>
      <c r="AM141" s="18"/>
      <c r="AN141" s="18"/>
      <c r="AO141" s="18"/>
      <c r="AP141" s="18"/>
      <c r="AQ141" s="18"/>
      <c r="AR141" s="18"/>
      <c r="AS141" s="18"/>
    </row>
    <row r="142" spans="1:45" x14ac:dyDescent="0.2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  <c r="AB142" s="18"/>
      <c r="AC142" s="18"/>
      <c r="AD142" s="18"/>
      <c r="AE142" s="18"/>
      <c r="AF142" s="18"/>
      <c r="AG142" s="18"/>
      <c r="AH142" s="18"/>
      <c r="AI142" s="18"/>
      <c r="AJ142" s="18"/>
      <c r="AK142" s="18"/>
      <c r="AL142" s="18"/>
      <c r="AM142" s="18"/>
      <c r="AN142" s="18"/>
      <c r="AO142" s="18"/>
      <c r="AP142" s="18"/>
      <c r="AQ142" s="18"/>
      <c r="AR142" s="18"/>
      <c r="AS142" s="18"/>
    </row>
    <row r="143" spans="1:45" x14ac:dyDescent="0.2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  <c r="AB143" s="18"/>
      <c r="AC143" s="18"/>
      <c r="AD143" s="18"/>
      <c r="AE143" s="18"/>
      <c r="AF143" s="18"/>
      <c r="AG143" s="18"/>
      <c r="AH143" s="18"/>
      <c r="AI143" s="18"/>
      <c r="AJ143" s="18"/>
      <c r="AK143" s="18"/>
      <c r="AL143" s="18"/>
      <c r="AM143" s="18"/>
      <c r="AN143" s="18"/>
      <c r="AO143" s="18"/>
      <c r="AP143" s="18"/>
      <c r="AQ143" s="18"/>
      <c r="AR143" s="18"/>
      <c r="AS143" s="18"/>
    </row>
    <row r="144" spans="1:45" x14ac:dyDescent="0.2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  <c r="AB144" s="18"/>
      <c r="AC144" s="18"/>
      <c r="AD144" s="18"/>
      <c r="AE144" s="18"/>
      <c r="AF144" s="18"/>
      <c r="AG144" s="18"/>
      <c r="AH144" s="18"/>
      <c r="AI144" s="18"/>
      <c r="AJ144" s="18"/>
      <c r="AK144" s="18"/>
      <c r="AL144" s="18"/>
      <c r="AM144" s="18"/>
      <c r="AN144" s="18"/>
      <c r="AO144" s="18"/>
      <c r="AP144" s="18"/>
      <c r="AQ144" s="18"/>
      <c r="AR144" s="18"/>
      <c r="AS144" s="18"/>
    </row>
    <row r="145" spans="1:45" x14ac:dyDescent="0.2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  <c r="AB145" s="18"/>
      <c r="AC145" s="18"/>
      <c r="AD145" s="18"/>
      <c r="AE145" s="18"/>
      <c r="AF145" s="18"/>
      <c r="AG145" s="18"/>
      <c r="AH145" s="18"/>
      <c r="AI145" s="18"/>
      <c r="AJ145" s="18"/>
      <c r="AK145" s="18"/>
      <c r="AL145" s="18"/>
      <c r="AM145" s="18"/>
      <c r="AN145" s="18"/>
      <c r="AO145" s="18"/>
      <c r="AP145" s="18"/>
      <c r="AQ145" s="18"/>
      <c r="AR145" s="18"/>
      <c r="AS145" s="18"/>
    </row>
    <row r="146" spans="1:45" x14ac:dyDescent="0.2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  <c r="AB146" s="18"/>
      <c r="AC146" s="18"/>
      <c r="AD146" s="18"/>
      <c r="AE146" s="18"/>
      <c r="AF146" s="18"/>
      <c r="AG146" s="18"/>
      <c r="AH146" s="18"/>
      <c r="AI146" s="18"/>
      <c r="AJ146" s="18"/>
      <c r="AK146" s="18"/>
      <c r="AL146" s="18"/>
      <c r="AM146" s="18"/>
      <c r="AN146" s="18"/>
      <c r="AO146" s="18"/>
      <c r="AP146" s="18"/>
      <c r="AQ146" s="18"/>
      <c r="AR146" s="18"/>
      <c r="AS146" s="18"/>
    </row>
    <row r="147" spans="1:45" x14ac:dyDescent="0.2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  <c r="AB147" s="18"/>
      <c r="AC147" s="18"/>
      <c r="AD147" s="18"/>
      <c r="AE147" s="18"/>
      <c r="AF147" s="18"/>
      <c r="AG147" s="18"/>
      <c r="AH147" s="18"/>
      <c r="AI147" s="18"/>
      <c r="AJ147" s="18"/>
      <c r="AK147" s="18"/>
      <c r="AL147" s="18"/>
      <c r="AM147" s="18"/>
      <c r="AN147" s="18"/>
      <c r="AO147" s="18"/>
      <c r="AP147" s="18"/>
      <c r="AQ147" s="18"/>
      <c r="AR147" s="18"/>
      <c r="AS147" s="18"/>
    </row>
    <row r="148" spans="1:45" x14ac:dyDescent="0.2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  <c r="AB148" s="18"/>
      <c r="AC148" s="18"/>
      <c r="AD148" s="18"/>
      <c r="AE148" s="18"/>
      <c r="AF148" s="18"/>
      <c r="AG148" s="18"/>
      <c r="AH148" s="18"/>
      <c r="AI148" s="18"/>
      <c r="AJ148" s="18"/>
      <c r="AK148" s="18"/>
      <c r="AL148" s="18"/>
      <c r="AM148" s="18"/>
      <c r="AN148" s="18"/>
      <c r="AO148" s="18"/>
      <c r="AP148" s="18"/>
      <c r="AQ148" s="18"/>
      <c r="AR148" s="18"/>
      <c r="AS148" s="18"/>
    </row>
    <row r="149" spans="1:45" x14ac:dyDescent="0.2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  <c r="AB149" s="18"/>
      <c r="AC149" s="18"/>
      <c r="AD149" s="18"/>
      <c r="AE149" s="18"/>
      <c r="AF149" s="18"/>
      <c r="AG149" s="18"/>
      <c r="AH149" s="18"/>
      <c r="AI149" s="18"/>
      <c r="AJ149" s="18"/>
      <c r="AK149" s="18"/>
      <c r="AL149" s="18"/>
      <c r="AM149" s="18"/>
      <c r="AN149" s="18"/>
      <c r="AO149" s="18"/>
      <c r="AP149" s="18"/>
      <c r="AQ149" s="18"/>
      <c r="AR149" s="18"/>
      <c r="AS149" s="18"/>
    </row>
    <row r="150" spans="1:45" x14ac:dyDescent="0.2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  <c r="AB150" s="18"/>
      <c r="AC150" s="18"/>
      <c r="AD150" s="18"/>
      <c r="AE150" s="18"/>
      <c r="AF150" s="18"/>
      <c r="AG150" s="18"/>
      <c r="AH150" s="18"/>
      <c r="AI150" s="18"/>
      <c r="AJ150" s="18"/>
      <c r="AK150" s="18"/>
      <c r="AL150" s="18"/>
      <c r="AM150" s="18"/>
      <c r="AN150" s="18"/>
      <c r="AO150" s="18"/>
      <c r="AP150" s="18"/>
      <c r="AQ150" s="18"/>
      <c r="AR150" s="18"/>
      <c r="AS150" s="18"/>
    </row>
    <row r="151" spans="1:45" x14ac:dyDescent="0.2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  <c r="AB151" s="18"/>
      <c r="AC151" s="18"/>
      <c r="AD151" s="18"/>
      <c r="AE151" s="18"/>
      <c r="AF151" s="18"/>
      <c r="AG151" s="18"/>
      <c r="AH151" s="18"/>
      <c r="AI151" s="18"/>
      <c r="AJ151" s="18"/>
      <c r="AK151" s="18"/>
      <c r="AL151" s="18"/>
      <c r="AM151" s="18"/>
      <c r="AN151" s="18"/>
      <c r="AO151" s="18"/>
      <c r="AP151" s="18"/>
      <c r="AQ151" s="18"/>
      <c r="AR151" s="18"/>
      <c r="AS151" s="18"/>
    </row>
    <row r="152" spans="1:45" x14ac:dyDescent="0.2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  <c r="AB152" s="18"/>
      <c r="AC152" s="18"/>
      <c r="AD152" s="18"/>
      <c r="AE152" s="18"/>
      <c r="AF152" s="18"/>
      <c r="AG152" s="18"/>
      <c r="AH152" s="18"/>
      <c r="AI152" s="18"/>
      <c r="AJ152" s="18"/>
      <c r="AK152" s="18"/>
      <c r="AL152" s="18"/>
      <c r="AM152" s="18"/>
      <c r="AN152" s="18"/>
      <c r="AO152" s="18"/>
      <c r="AP152" s="18"/>
      <c r="AQ152" s="18"/>
      <c r="AR152" s="18"/>
      <c r="AS152" s="18"/>
    </row>
    <row r="153" spans="1:45" x14ac:dyDescent="0.2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  <c r="AB153" s="18"/>
      <c r="AC153" s="18"/>
      <c r="AD153" s="18"/>
      <c r="AE153" s="18"/>
      <c r="AF153" s="18"/>
      <c r="AG153" s="18"/>
      <c r="AH153" s="18"/>
      <c r="AI153" s="18"/>
      <c r="AJ153" s="18"/>
      <c r="AK153" s="18"/>
      <c r="AL153" s="18"/>
      <c r="AM153" s="18"/>
      <c r="AN153" s="18"/>
      <c r="AO153" s="18"/>
      <c r="AP153" s="18"/>
      <c r="AQ153" s="18"/>
      <c r="AR153" s="18"/>
      <c r="AS153" s="18"/>
    </row>
    <row r="154" spans="1:45" x14ac:dyDescent="0.2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  <c r="AB154" s="18"/>
      <c r="AC154" s="18"/>
      <c r="AD154" s="18"/>
      <c r="AE154" s="18"/>
      <c r="AF154" s="18"/>
      <c r="AG154" s="18"/>
      <c r="AH154" s="18"/>
      <c r="AI154" s="18"/>
      <c r="AJ154" s="18"/>
      <c r="AK154" s="18"/>
      <c r="AL154" s="18"/>
      <c r="AM154" s="18"/>
      <c r="AN154" s="18"/>
      <c r="AO154" s="18"/>
      <c r="AP154" s="18"/>
      <c r="AQ154" s="18"/>
      <c r="AR154" s="18"/>
      <c r="AS154" s="18"/>
    </row>
    <row r="155" spans="1:45" x14ac:dyDescent="0.2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  <c r="AB155" s="18"/>
      <c r="AC155" s="18"/>
      <c r="AD155" s="18"/>
      <c r="AE155" s="18"/>
      <c r="AF155" s="18"/>
      <c r="AG155" s="18"/>
      <c r="AH155" s="18"/>
      <c r="AI155" s="18"/>
      <c r="AJ155" s="18"/>
      <c r="AK155" s="18"/>
      <c r="AL155" s="18"/>
      <c r="AM155" s="18"/>
      <c r="AN155" s="18"/>
      <c r="AO155" s="18"/>
      <c r="AP155" s="18"/>
      <c r="AQ155" s="18"/>
      <c r="AR155" s="18"/>
      <c r="AS155" s="18"/>
    </row>
    <row r="156" spans="1:45" x14ac:dyDescent="0.2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  <c r="AB156" s="18"/>
      <c r="AC156" s="18"/>
      <c r="AD156" s="18"/>
      <c r="AE156" s="18"/>
      <c r="AF156" s="18"/>
      <c r="AG156" s="18"/>
      <c r="AH156" s="18"/>
      <c r="AI156" s="18"/>
      <c r="AJ156" s="18"/>
      <c r="AK156" s="18"/>
      <c r="AL156" s="18"/>
      <c r="AM156" s="18"/>
      <c r="AN156" s="18"/>
      <c r="AO156" s="18"/>
      <c r="AP156" s="18"/>
      <c r="AQ156" s="18"/>
      <c r="AR156" s="18"/>
      <c r="AS156" s="18"/>
    </row>
    <row r="157" spans="1:45" x14ac:dyDescent="0.2">
      <c r="A157" s="111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  <c r="AB157" s="18"/>
      <c r="AC157" s="18"/>
      <c r="AD157" s="18"/>
      <c r="AE157" s="18"/>
      <c r="AF157" s="18"/>
      <c r="AG157" s="18"/>
      <c r="AH157" s="18"/>
      <c r="AI157" s="18"/>
      <c r="AJ157" s="18"/>
      <c r="AK157" s="18"/>
      <c r="AL157" s="18"/>
      <c r="AM157" s="18"/>
      <c r="AN157" s="18"/>
      <c r="AO157" s="18"/>
      <c r="AP157" s="18"/>
      <c r="AQ157" s="18"/>
      <c r="AR157" s="18"/>
      <c r="AS157" s="18"/>
    </row>
    <row r="158" spans="1:45" x14ac:dyDescent="0.2">
      <c r="A158" s="111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  <c r="AB158" s="18"/>
      <c r="AC158" s="18"/>
      <c r="AD158" s="18"/>
      <c r="AE158" s="18"/>
      <c r="AF158" s="18"/>
      <c r="AG158" s="18"/>
      <c r="AH158" s="18"/>
      <c r="AI158" s="18"/>
      <c r="AJ158" s="18"/>
      <c r="AK158" s="18"/>
      <c r="AL158" s="18"/>
      <c r="AM158" s="18"/>
      <c r="AN158" s="18"/>
      <c r="AO158" s="18"/>
      <c r="AP158" s="18"/>
      <c r="AQ158" s="18"/>
      <c r="AR158" s="18"/>
      <c r="AS158" s="18"/>
    </row>
    <row r="159" spans="1:45" x14ac:dyDescent="0.2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  <c r="AB159" s="18"/>
      <c r="AC159" s="18"/>
      <c r="AD159" s="18"/>
      <c r="AE159" s="18"/>
      <c r="AF159" s="18"/>
      <c r="AG159" s="18"/>
      <c r="AH159" s="18"/>
      <c r="AI159" s="18"/>
      <c r="AJ159" s="18"/>
      <c r="AK159" s="18"/>
      <c r="AL159" s="18"/>
      <c r="AM159" s="18"/>
      <c r="AN159" s="18"/>
      <c r="AO159" s="18"/>
      <c r="AP159" s="18"/>
      <c r="AQ159" s="18"/>
      <c r="AR159" s="18"/>
      <c r="AS159" s="18"/>
    </row>
    <row r="160" spans="1:45" x14ac:dyDescent="0.2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  <c r="AB160" s="18"/>
      <c r="AC160" s="18"/>
      <c r="AD160" s="18"/>
      <c r="AE160" s="18"/>
      <c r="AF160" s="18"/>
      <c r="AG160" s="18"/>
      <c r="AH160" s="18"/>
      <c r="AI160" s="18"/>
      <c r="AJ160" s="18"/>
      <c r="AK160" s="18"/>
      <c r="AL160" s="18"/>
      <c r="AM160" s="18"/>
      <c r="AN160" s="18"/>
      <c r="AO160" s="18"/>
      <c r="AP160" s="18"/>
      <c r="AQ160" s="18"/>
      <c r="AR160" s="18"/>
      <c r="AS160" s="18"/>
    </row>
    <row r="161" spans="1:45" x14ac:dyDescent="0.2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  <c r="AB161" s="18"/>
      <c r="AC161" s="18"/>
      <c r="AD161" s="18"/>
      <c r="AE161" s="18"/>
      <c r="AF161" s="18"/>
      <c r="AG161" s="18"/>
      <c r="AH161" s="18"/>
      <c r="AI161" s="18"/>
      <c r="AJ161" s="18"/>
      <c r="AK161" s="18"/>
      <c r="AL161" s="18"/>
      <c r="AM161" s="18"/>
      <c r="AN161" s="18"/>
      <c r="AO161" s="18"/>
      <c r="AP161" s="18"/>
      <c r="AQ161" s="18"/>
      <c r="AR161" s="18"/>
      <c r="AS161" s="18"/>
    </row>
    <row r="162" spans="1:45" x14ac:dyDescent="0.2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  <c r="AB162" s="18"/>
      <c r="AC162" s="18"/>
      <c r="AD162" s="18"/>
      <c r="AE162" s="18"/>
      <c r="AF162" s="18"/>
      <c r="AG162" s="18"/>
      <c r="AH162" s="18"/>
      <c r="AI162" s="18"/>
      <c r="AJ162" s="18"/>
      <c r="AK162" s="18"/>
      <c r="AL162" s="18"/>
      <c r="AM162" s="18"/>
      <c r="AN162" s="18"/>
      <c r="AO162" s="18"/>
      <c r="AP162" s="18"/>
      <c r="AQ162" s="18"/>
      <c r="AR162" s="18"/>
      <c r="AS162" s="18"/>
    </row>
    <row r="163" spans="1:45" x14ac:dyDescent="0.2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  <c r="AB163" s="18"/>
      <c r="AC163" s="18"/>
      <c r="AD163" s="18"/>
      <c r="AE163" s="18"/>
      <c r="AF163" s="18"/>
      <c r="AG163" s="18"/>
      <c r="AH163" s="18"/>
      <c r="AI163" s="18"/>
      <c r="AJ163" s="18"/>
      <c r="AK163" s="18"/>
      <c r="AL163" s="18"/>
      <c r="AM163" s="18"/>
      <c r="AN163" s="18"/>
      <c r="AO163" s="18"/>
      <c r="AP163" s="18"/>
      <c r="AQ163" s="18"/>
      <c r="AR163" s="18"/>
      <c r="AS163" s="18"/>
    </row>
    <row r="164" spans="1:45" x14ac:dyDescent="0.2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  <c r="AB164" s="18"/>
      <c r="AC164" s="18"/>
      <c r="AD164" s="18"/>
      <c r="AE164" s="18"/>
      <c r="AF164" s="18"/>
      <c r="AG164" s="18"/>
      <c r="AH164" s="18"/>
      <c r="AI164" s="18"/>
      <c r="AJ164" s="18"/>
      <c r="AK164" s="18"/>
      <c r="AL164" s="18"/>
      <c r="AM164" s="18"/>
      <c r="AN164" s="18"/>
      <c r="AO164" s="18"/>
      <c r="AP164" s="18"/>
      <c r="AQ164" s="18"/>
      <c r="AR164" s="18"/>
      <c r="AS164" s="18"/>
    </row>
    <row r="165" spans="1:45" x14ac:dyDescent="0.2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  <c r="AB165" s="18"/>
      <c r="AC165" s="18"/>
      <c r="AD165" s="18"/>
      <c r="AE165" s="18"/>
      <c r="AF165" s="18"/>
      <c r="AG165" s="18"/>
      <c r="AH165" s="18"/>
      <c r="AI165" s="18"/>
      <c r="AJ165" s="18"/>
      <c r="AK165" s="18"/>
      <c r="AL165" s="18"/>
      <c r="AM165" s="18"/>
      <c r="AN165" s="18"/>
      <c r="AO165" s="18"/>
      <c r="AP165" s="18"/>
      <c r="AQ165" s="18"/>
      <c r="AR165" s="18"/>
      <c r="AS165" s="18"/>
    </row>
    <row r="166" spans="1:45" x14ac:dyDescent="0.2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  <c r="AB166" s="18"/>
      <c r="AC166" s="18"/>
      <c r="AD166" s="18"/>
      <c r="AE166" s="18"/>
      <c r="AF166" s="18"/>
      <c r="AG166" s="18"/>
      <c r="AH166" s="18"/>
      <c r="AI166" s="18"/>
      <c r="AJ166" s="18"/>
      <c r="AK166" s="18"/>
      <c r="AL166" s="18"/>
      <c r="AM166" s="18"/>
      <c r="AN166" s="18"/>
      <c r="AO166" s="18"/>
      <c r="AP166" s="18"/>
      <c r="AQ166" s="18"/>
      <c r="AR166" s="18"/>
      <c r="AS166" s="18"/>
    </row>
    <row r="167" spans="1:45" x14ac:dyDescent="0.2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  <c r="AB167" s="18"/>
      <c r="AC167" s="18"/>
      <c r="AD167" s="18"/>
      <c r="AE167" s="18"/>
      <c r="AF167" s="18"/>
      <c r="AG167" s="18"/>
      <c r="AH167" s="18"/>
      <c r="AI167" s="18"/>
      <c r="AJ167" s="18"/>
      <c r="AK167" s="18"/>
      <c r="AL167" s="18"/>
      <c r="AM167" s="18"/>
      <c r="AN167" s="18"/>
      <c r="AO167" s="18"/>
      <c r="AP167" s="18"/>
      <c r="AQ167" s="18"/>
      <c r="AR167" s="18"/>
      <c r="AS167" s="18"/>
    </row>
    <row r="168" spans="1:45" x14ac:dyDescent="0.2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  <c r="AB168" s="18"/>
      <c r="AC168" s="18"/>
      <c r="AD168" s="18"/>
      <c r="AE168" s="18"/>
      <c r="AF168" s="18"/>
      <c r="AG168" s="18"/>
      <c r="AH168" s="18"/>
      <c r="AI168" s="18"/>
      <c r="AJ168" s="18"/>
      <c r="AK168" s="18"/>
      <c r="AL168" s="18"/>
      <c r="AM168" s="18"/>
      <c r="AN168" s="18"/>
      <c r="AO168" s="18"/>
      <c r="AP168" s="18"/>
      <c r="AQ168" s="18"/>
      <c r="AR168" s="18"/>
      <c r="AS168" s="18"/>
    </row>
    <row r="169" spans="1:45" x14ac:dyDescent="0.2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  <c r="AB169" s="18"/>
      <c r="AC169" s="18"/>
      <c r="AD169" s="18"/>
      <c r="AE169" s="18"/>
      <c r="AF169" s="18"/>
      <c r="AG169" s="18"/>
      <c r="AH169" s="18"/>
      <c r="AI169" s="18"/>
      <c r="AJ169" s="18"/>
      <c r="AK169" s="18"/>
      <c r="AL169" s="18"/>
      <c r="AM169" s="18"/>
      <c r="AN169" s="18"/>
      <c r="AO169" s="18"/>
      <c r="AP169" s="18"/>
      <c r="AQ169" s="18"/>
      <c r="AR169" s="18"/>
      <c r="AS169" s="18"/>
    </row>
    <row r="170" spans="1:45" x14ac:dyDescent="0.2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  <c r="AB170" s="18"/>
      <c r="AC170" s="18"/>
      <c r="AD170" s="18"/>
      <c r="AE170" s="18"/>
      <c r="AF170" s="18"/>
      <c r="AG170" s="18"/>
      <c r="AH170" s="18"/>
      <c r="AI170" s="18"/>
      <c r="AJ170" s="18"/>
      <c r="AK170" s="18"/>
      <c r="AL170" s="18"/>
      <c r="AM170" s="18"/>
      <c r="AN170" s="18"/>
      <c r="AO170" s="18"/>
      <c r="AP170" s="18"/>
      <c r="AQ170" s="18"/>
      <c r="AR170" s="18"/>
      <c r="AS170" s="18"/>
    </row>
    <row r="171" spans="1:45" x14ac:dyDescent="0.2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  <c r="AB171" s="18"/>
      <c r="AC171" s="18"/>
      <c r="AD171" s="18"/>
      <c r="AE171" s="18"/>
      <c r="AF171" s="18"/>
      <c r="AG171" s="18"/>
      <c r="AH171" s="18"/>
      <c r="AI171" s="18"/>
      <c r="AJ171" s="18"/>
      <c r="AK171" s="18"/>
      <c r="AL171" s="18"/>
      <c r="AM171" s="18"/>
      <c r="AN171" s="18"/>
      <c r="AO171" s="18"/>
      <c r="AP171" s="18"/>
      <c r="AQ171" s="18"/>
      <c r="AR171" s="18"/>
      <c r="AS171" s="18"/>
    </row>
    <row r="172" spans="1:45" x14ac:dyDescent="0.2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  <c r="AB172" s="18"/>
      <c r="AC172" s="18"/>
      <c r="AD172" s="18"/>
      <c r="AE172" s="18"/>
      <c r="AF172" s="18"/>
      <c r="AG172" s="18"/>
      <c r="AH172" s="18"/>
      <c r="AI172" s="18"/>
      <c r="AJ172" s="18"/>
      <c r="AK172" s="18"/>
      <c r="AL172" s="18"/>
      <c r="AM172" s="18"/>
      <c r="AN172" s="18"/>
      <c r="AO172" s="18"/>
      <c r="AP172" s="18"/>
      <c r="AQ172" s="18"/>
      <c r="AR172" s="18"/>
      <c r="AS172" s="18"/>
    </row>
    <row r="173" spans="1:45" x14ac:dyDescent="0.2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  <c r="AB173" s="18"/>
      <c r="AC173" s="18"/>
      <c r="AD173" s="18"/>
      <c r="AE173" s="18"/>
      <c r="AF173" s="18"/>
      <c r="AG173" s="18"/>
      <c r="AH173" s="18"/>
      <c r="AI173" s="18"/>
      <c r="AJ173" s="18"/>
      <c r="AK173" s="18"/>
      <c r="AL173" s="18"/>
      <c r="AM173" s="18"/>
      <c r="AN173" s="18"/>
      <c r="AO173" s="18"/>
      <c r="AP173" s="18"/>
      <c r="AQ173" s="18"/>
      <c r="AR173" s="18"/>
      <c r="AS173" s="18"/>
    </row>
    <row r="174" spans="1:45" x14ac:dyDescent="0.2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  <c r="AB174" s="18"/>
      <c r="AC174" s="18"/>
      <c r="AD174" s="18"/>
      <c r="AE174" s="18"/>
      <c r="AF174" s="18"/>
      <c r="AG174" s="18"/>
      <c r="AH174" s="18"/>
      <c r="AI174" s="18"/>
      <c r="AJ174" s="18"/>
      <c r="AK174" s="18"/>
      <c r="AL174" s="18"/>
      <c r="AM174" s="18"/>
      <c r="AN174" s="18"/>
      <c r="AO174" s="18"/>
      <c r="AP174" s="18"/>
      <c r="AQ174" s="18"/>
      <c r="AR174" s="18"/>
      <c r="AS174" s="18"/>
    </row>
    <row r="175" spans="1:45" x14ac:dyDescent="0.2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  <c r="AB175" s="18"/>
      <c r="AC175" s="18"/>
      <c r="AD175" s="18"/>
      <c r="AE175" s="18"/>
      <c r="AF175" s="18"/>
      <c r="AG175" s="18"/>
      <c r="AH175" s="18"/>
      <c r="AI175" s="18"/>
      <c r="AJ175" s="18"/>
      <c r="AK175" s="18"/>
      <c r="AL175" s="18"/>
      <c r="AM175" s="18"/>
      <c r="AN175" s="18"/>
      <c r="AO175" s="18"/>
      <c r="AP175" s="18"/>
      <c r="AQ175" s="18"/>
      <c r="AR175" s="18"/>
      <c r="AS175" s="18"/>
    </row>
    <row r="176" spans="1:45" x14ac:dyDescent="0.2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  <c r="AB176" s="18"/>
      <c r="AC176" s="18"/>
      <c r="AD176" s="18"/>
      <c r="AE176" s="18"/>
      <c r="AF176" s="18"/>
      <c r="AG176" s="18"/>
      <c r="AH176" s="18"/>
      <c r="AI176" s="18"/>
      <c r="AJ176" s="18"/>
      <c r="AK176" s="18"/>
      <c r="AL176" s="18"/>
      <c r="AM176" s="18"/>
      <c r="AN176" s="18"/>
      <c r="AO176" s="18"/>
      <c r="AP176" s="18"/>
      <c r="AQ176" s="18"/>
      <c r="AR176" s="18"/>
      <c r="AS176" s="18"/>
    </row>
    <row r="177" spans="1:45" x14ac:dyDescent="0.2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  <c r="AB177" s="18"/>
      <c r="AC177" s="18"/>
      <c r="AD177" s="18"/>
      <c r="AE177" s="18"/>
      <c r="AF177" s="18"/>
      <c r="AG177" s="18"/>
      <c r="AH177" s="18"/>
      <c r="AI177" s="18"/>
      <c r="AJ177" s="18"/>
      <c r="AK177" s="18"/>
      <c r="AL177" s="18"/>
      <c r="AM177" s="18"/>
      <c r="AN177" s="18"/>
      <c r="AO177" s="18"/>
      <c r="AP177" s="18"/>
      <c r="AQ177" s="18"/>
      <c r="AR177" s="18"/>
      <c r="AS177" s="18"/>
    </row>
    <row r="178" spans="1:45" x14ac:dyDescent="0.2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  <c r="AB178" s="18"/>
      <c r="AC178" s="18"/>
      <c r="AD178" s="18"/>
      <c r="AE178" s="18"/>
      <c r="AF178" s="18"/>
      <c r="AG178" s="18"/>
      <c r="AH178" s="18"/>
      <c r="AI178" s="18"/>
      <c r="AJ178" s="18"/>
      <c r="AK178" s="18"/>
      <c r="AL178" s="18"/>
      <c r="AM178" s="18"/>
      <c r="AN178" s="18"/>
      <c r="AO178" s="18"/>
      <c r="AP178" s="18"/>
      <c r="AQ178" s="18"/>
      <c r="AR178" s="18"/>
      <c r="AS178" s="18"/>
    </row>
    <row r="179" spans="1:45" x14ac:dyDescent="0.2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  <c r="AB179" s="18"/>
      <c r="AC179" s="18"/>
      <c r="AD179" s="18"/>
      <c r="AE179" s="18"/>
      <c r="AF179" s="18"/>
      <c r="AG179" s="18"/>
      <c r="AH179" s="18"/>
      <c r="AI179" s="18"/>
      <c r="AJ179" s="18"/>
      <c r="AK179" s="18"/>
      <c r="AL179" s="18"/>
      <c r="AM179" s="18"/>
      <c r="AN179" s="18"/>
      <c r="AO179" s="18"/>
      <c r="AP179" s="18"/>
      <c r="AQ179" s="18"/>
      <c r="AR179" s="18"/>
      <c r="AS179" s="18"/>
    </row>
    <row r="180" spans="1:45" x14ac:dyDescent="0.2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  <c r="AB180" s="18"/>
      <c r="AC180" s="18"/>
      <c r="AD180" s="18"/>
      <c r="AE180" s="18"/>
      <c r="AF180" s="18"/>
      <c r="AG180" s="18"/>
      <c r="AH180" s="18"/>
      <c r="AI180" s="18"/>
      <c r="AJ180" s="18"/>
      <c r="AK180" s="18"/>
      <c r="AL180" s="18"/>
      <c r="AM180" s="18"/>
      <c r="AN180" s="18"/>
      <c r="AO180" s="18"/>
      <c r="AP180" s="18"/>
      <c r="AQ180" s="18"/>
      <c r="AR180" s="18"/>
      <c r="AS180" s="18"/>
    </row>
    <row r="181" spans="1:45" x14ac:dyDescent="0.2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  <c r="AB181" s="18"/>
      <c r="AC181" s="18"/>
      <c r="AD181" s="18"/>
      <c r="AE181" s="18"/>
      <c r="AF181" s="18"/>
      <c r="AG181" s="18"/>
      <c r="AH181" s="18"/>
      <c r="AI181" s="18"/>
      <c r="AJ181" s="18"/>
      <c r="AK181" s="18"/>
      <c r="AL181" s="18"/>
      <c r="AM181" s="18"/>
      <c r="AN181" s="18"/>
      <c r="AO181" s="18"/>
      <c r="AP181" s="18"/>
      <c r="AQ181" s="18"/>
      <c r="AR181" s="18"/>
      <c r="AS181" s="18"/>
    </row>
    <row r="182" spans="1:45" x14ac:dyDescent="0.2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  <c r="AB182" s="18"/>
      <c r="AC182" s="18"/>
      <c r="AD182" s="18"/>
      <c r="AE182" s="18"/>
      <c r="AF182" s="18"/>
      <c r="AG182" s="18"/>
      <c r="AH182" s="18"/>
      <c r="AI182" s="18"/>
      <c r="AJ182" s="18"/>
      <c r="AK182" s="18"/>
      <c r="AL182" s="18"/>
      <c r="AM182" s="18"/>
      <c r="AN182" s="18"/>
      <c r="AO182" s="18"/>
      <c r="AP182" s="18"/>
      <c r="AQ182" s="18"/>
      <c r="AR182" s="18"/>
      <c r="AS182" s="18"/>
    </row>
    <row r="183" spans="1:45" x14ac:dyDescent="0.2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  <c r="AB183" s="18"/>
      <c r="AC183" s="18"/>
      <c r="AD183" s="18"/>
      <c r="AE183" s="18"/>
      <c r="AF183" s="18"/>
      <c r="AG183" s="18"/>
      <c r="AH183" s="18"/>
      <c r="AI183" s="18"/>
      <c r="AJ183" s="18"/>
      <c r="AK183" s="18"/>
      <c r="AL183" s="18"/>
      <c r="AM183" s="18"/>
      <c r="AN183" s="18"/>
      <c r="AO183" s="18"/>
      <c r="AP183" s="18"/>
      <c r="AQ183" s="18"/>
      <c r="AR183" s="18"/>
      <c r="AS183" s="18"/>
    </row>
    <row r="184" spans="1:45" x14ac:dyDescent="0.2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  <c r="AB184" s="18"/>
      <c r="AC184" s="18"/>
      <c r="AD184" s="18"/>
      <c r="AE184" s="18"/>
      <c r="AF184" s="18"/>
      <c r="AG184" s="18"/>
      <c r="AH184" s="18"/>
      <c r="AI184" s="18"/>
      <c r="AJ184" s="18"/>
      <c r="AK184" s="18"/>
      <c r="AL184" s="18"/>
      <c r="AM184" s="18"/>
      <c r="AN184" s="18"/>
      <c r="AO184" s="18"/>
      <c r="AP184" s="18"/>
      <c r="AQ184" s="18"/>
      <c r="AR184" s="18"/>
      <c r="AS184" s="18"/>
    </row>
    <row r="185" spans="1:45" x14ac:dyDescent="0.2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  <c r="AB185" s="18"/>
      <c r="AC185" s="18"/>
      <c r="AD185" s="18"/>
      <c r="AE185" s="18"/>
      <c r="AF185" s="18"/>
      <c r="AG185" s="18"/>
      <c r="AH185" s="18"/>
      <c r="AI185" s="18"/>
      <c r="AJ185" s="18"/>
      <c r="AK185" s="18"/>
      <c r="AL185" s="18"/>
      <c r="AM185" s="18"/>
      <c r="AN185" s="18"/>
      <c r="AO185" s="18"/>
      <c r="AP185" s="18"/>
      <c r="AQ185" s="18"/>
      <c r="AR185" s="18"/>
      <c r="AS185" s="18"/>
    </row>
    <row r="186" spans="1:45" x14ac:dyDescent="0.2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  <c r="AB186" s="18"/>
      <c r="AC186" s="18"/>
      <c r="AD186" s="18"/>
      <c r="AE186" s="18"/>
      <c r="AF186" s="18"/>
      <c r="AG186" s="18"/>
      <c r="AH186" s="18"/>
      <c r="AI186" s="18"/>
      <c r="AJ186" s="18"/>
      <c r="AK186" s="18"/>
      <c r="AL186" s="18"/>
      <c r="AM186" s="18"/>
      <c r="AN186" s="18"/>
      <c r="AO186" s="18"/>
      <c r="AP186" s="18"/>
      <c r="AQ186" s="18"/>
      <c r="AR186" s="18"/>
      <c r="AS186" s="18"/>
    </row>
    <row r="187" spans="1:45" x14ac:dyDescent="0.2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  <c r="AB187" s="18"/>
      <c r="AC187" s="18"/>
      <c r="AD187" s="18"/>
      <c r="AE187" s="18"/>
      <c r="AF187" s="18"/>
      <c r="AG187" s="18"/>
      <c r="AH187" s="18"/>
      <c r="AI187" s="18"/>
      <c r="AJ187" s="18"/>
      <c r="AK187" s="18"/>
      <c r="AL187" s="18"/>
      <c r="AM187" s="18"/>
      <c r="AN187" s="18"/>
      <c r="AO187" s="18"/>
      <c r="AP187" s="18"/>
      <c r="AQ187" s="18"/>
      <c r="AR187" s="18"/>
      <c r="AS187" s="18"/>
    </row>
    <row r="188" spans="1:45" x14ac:dyDescent="0.2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  <c r="AB188" s="18"/>
      <c r="AC188" s="18"/>
      <c r="AD188" s="18"/>
      <c r="AE188" s="18"/>
      <c r="AF188" s="18"/>
      <c r="AG188" s="18"/>
      <c r="AH188" s="18"/>
      <c r="AI188" s="18"/>
      <c r="AJ188" s="18"/>
      <c r="AK188" s="18"/>
      <c r="AL188" s="18"/>
      <c r="AM188" s="18"/>
      <c r="AN188" s="18"/>
      <c r="AO188" s="18"/>
      <c r="AP188" s="18"/>
      <c r="AQ188" s="18"/>
      <c r="AR188" s="18"/>
      <c r="AS188" s="18"/>
    </row>
    <row r="189" spans="1:45" x14ac:dyDescent="0.2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  <c r="AB189" s="18"/>
      <c r="AC189" s="18"/>
      <c r="AD189" s="18"/>
      <c r="AE189" s="18"/>
      <c r="AF189" s="18"/>
      <c r="AG189" s="18"/>
      <c r="AH189" s="18"/>
      <c r="AI189" s="18"/>
      <c r="AJ189" s="18"/>
      <c r="AK189" s="18"/>
      <c r="AL189" s="18"/>
      <c r="AM189" s="18"/>
      <c r="AN189" s="18"/>
      <c r="AO189" s="18"/>
      <c r="AP189" s="18"/>
      <c r="AQ189" s="18"/>
      <c r="AR189" s="18"/>
      <c r="AS189" s="18"/>
    </row>
    <row r="190" spans="1:45" x14ac:dyDescent="0.2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  <c r="AB190" s="18"/>
      <c r="AC190" s="18"/>
      <c r="AD190" s="18"/>
      <c r="AE190" s="18"/>
      <c r="AF190" s="18"/>
      <c r="AG190" s="18"/>
      <c r="AH190" s="18"/>
      <c r="AI190" s="18"/>
      <c r="AJ190" s="18"/>
      <c r="AK190" s="18"/>
      <c r="AL190" s="18"/>
      <c r="AM190" s="18"/>
      <c r="AN190" s="18"/>
      <c r="AO190" s="18"/>
      <c r="AP190" s="18"/>
      <c r="AQ190" s="18"/>
      <c r="AR190" s="18"/>
      <c r="AS190" s="18"/>
    </row>
    <row r="191" spans="1:45" x14ac:dyDescent="0.2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  <c r="AB191" s="18"/>
      <c r="AC191" s="18"/>
      <c r="AD191" s="18"/>
      <c r="AE191" s="18"/>
      <c r="AF191" s="18"/>
      <c r="AG191" s="18"/>
      <c r="AH191" s="18"/>
      <c r="AI191" s="18"/>
      <c r="AJ191" s="18"/>
      <c r="AK191" s="18"/>
      <c r="AL191" s="18"/>
      <c r="AM191" s="18"/>
      <c r="AN191" s="18"/>
      <c r="AO191" s="18"/>
      <c r="AP191" s="18"/>
      <c r="AQ191" s="18"/>
      <c r="AR191" s="18"/>
      <c r="AS191" s="18"/>
    </row>
    <row r="192" spans="1:45" x14ac:dyDescent="0.2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  <c r="AB192" s="18"/>
      <c r="AC192" s="18"/>
      <c r="AD192" s="18"/>
      <c r="AE192" s="18"/>
      <c r="AF192" s="18"/>
      <c r="AG192" s="18"/>
      <c r="AH192" s="18"/>
      <c r="AI192" s="18"/>
      <c r="AJ192" s="18"/>
      <c r="AK192" s="18"/>
      <c r="AL192" s="18"/>
      <c r="AM192" s="18"/>
      <c r="AN192" s="18"/>
      <c r="AO192" s="18"/>
      <c r="AP192" s="18"/>
      <c r="AQ192" s="18"/>
      <c r="AR192" s="18"/>
      <c r="AS192" s="18"/>
    </row>
    <row r="193" spans="1:45" x14ac:dyDescent="0.2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  <c r="AB193" s="18"/>
      <c r="AC193" s="18"/>
      <c r="AD193" s="18"/>
      <c r="AE193" s="18"/>
      <c r="AF193" s="18"/>
      <c r="AG193" s="18"/>
      <c r="AH193" s="18"/>
      <c r="AI193" s="18"/>
      <c r="AJ193" s="18"/>
      <c r="AK193" s="18"/>
      <c r="AL193" s="18"/>
      <c r="AM193" s="18"/>
      <c r="AN193" s="18"/>
      <c r="AO193" s="18"/>
      <c r="AP193" s="18"/>
      <c r="AQ193" s="18"/>
      <c r="AR193" s="18"/>
      <c r="AS193" s="18"/>
    </row>
    <row r="194" spans="1:45" x14ac:dyDescent="0.2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  <c r="AB194" s="18"/>
      <c r="AC194" s="18"/>
      <c r="AD194" s="18"/>
      <c r="AE194" s="18"/>
      <c r="AF194" s="18"/>
      <c r="AG194" s="18"/>
      <c r="AH194" s="18"/>
      <c r="AI194" s="18"/>
      <c r="AJ194" s="18"/>
      <c r="AK194" s="18"/>
      <c r="AL194" s="18"/>
      <c r="AM194" s="18"/>
      <c r="AN194" s="18"/>
      <c r="AO194" s="18"/>
      <c r="AP194" s="18"/>
      <c r="AQ194" s="18"/>
      <c r="AR194" s="18"/>
      <c r="AS194" s="18"/>
    </row>
    <row r="195" spans="1:45" x14ac:dyDescent="0.2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  <c r="AB195" s="18"/>
      <c r="AC195" s="18"/>
      <c r="AD195" s="18"/>
      <c r="AE195" s="18"/>
      <c r="AF195" s="18"/>
      <c r="AG195" s="18"/>
      <c r="AH195" s="18"/>
      <c r="AI195" s="18"/>
      <c r="AJ195" s="18"/>
      <c r="AK195" s="18"/>
      <c r="AL195" s="18"/>
      <c r="AM195" s="18"/>
      <c r="AN195" s="18"/>
      <c r="AO195" s="18"/>
      <c r="AP195" s="18"/>
      <c r="AQ195" s="18"/>
      <c r="AR195" s="18"/>
      <c r="AS195" s="18"/>
    </row>
    <row r="196" spans="1:45" x14ac:dyDescent="0.2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/>
      <c r="AB196" s="18"/>
      <c r="AC196" s="18"/>
      <c r="AD196" s="18"/>
      <c r="AE196" s="18"/>
      <c r="AF196" s="18"/>
      <c r="AG196" s="18"/>
      <c r="AH196" s="18"/>
      <c r="AI196" s="18"/>
      <c r="AJ196" s="18"/>
      <c r="AK196" s="18"/>
      <c r="AL196" s="18"/>
      <c r="AM196" s="18"/>
      <c r="AN196" s="18"/>
      <c r="AO196" s="18"/>
      <c r="AP196" s="18"/>
      <c r="AQ196" s="18"/>
      <c r="AR196" s="18"/>
      <c r="AS196" s="18"/>
    </row>
    <row r="197" spans="1:45" x14ac:dyDescent="0.2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18"/>
      <c r="AB197" s="18"/>
      <c r="AC197" s="18"/>
      <c r="AD197" s="18"/>
      <c r="AE197" s="18"/>
      <c r="AF197" s="18"/>
      <c r="AG197" s="18"/>
      <c r="AH197" s="18"/>
      <c r="AI197" s="18"/>
      <c r="AJ197" s="18"/>
      <c r="AK197" s="18"/>
      <c r="AL197" s="18"/>
      <c r="AM197" s="18"/>
      <c r="AN197" s="18"/>
      <c r="AO197" s="18"/>
      <c r="AP197" s="18"/>
      <c r="AQ197" s="18"/>
      <c r="AR197" s="18"/>
      <c r="AS197" s="18"/>
    </row>
    <row r="198" spans="1:45" x14ac:dyDescent="0.2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18"/>
      <c r="AB198" s="18"/>
      <c r="AC198" s="18"/>
      <c r="AD198" s="18"/>
      <c r="AE198" s="18"/>
      <c r="AF198" s="18"/>
      <c r="AG198" s="18"/>
      <c r="AH198" s="18"/>
      <c r="AI198" s="18"/>
      <c r="AJ198" s="18"/>
      <c r="AK198" s="18"/>
      <c r="AL198" s="18"/>
      <c r="AM198" s="18"/>
      <c r="AN198" s="18"/>
      <c r="AO198" s="18"/>
      <c r="AP198" s="18"/>
      <c r="AQ198" s="18"/>
      <c r="AR198" s="18"/>
      <c r="AS198" s="18"/>
    </row>
    <row r="199" spans="1:45" x14ac:dyDescent="0.2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18"/>
      <c r="AB199" s="18"/>
      <c r="AC199" s="18"/>
      <c r="AD199" s="18"/>
      <c r="AE199" s="18"/>
      <c r="AF199" s="18"/>
      <c r="AG199" s="18"/>
      <c r="AH199" s="18"/>
      <c r="AI199" s="18"/>
      <c r="AJ199" s="18"/>
      <c r="AK199" s="18"/>
      <c r="AL199" s="18"/>
      <c r="AM199" s="18"/>
      <c r="AN199" s="18"/>
      <c r="AO199" s="18"/>
      <c r="AP199" s="18"/>
      <c r="AQ199" s="18"/>
      <c r="AR199" s="18"/>
      <c r="AS199" s="18"/>
    </row>
    <row r="200" spans="1:45" x14ac:dyDescent="0.2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  <c r="AA200" s="18"/>
      <c r="AB200" s="18"/>
      <c r="AC200" s="18"/>
      <c r="AD200" s="18"/>
      <c r="AE200" s="18"/>
      <c r="AF200" s="18"/>
      <c r="AG200" s="18"/>
      <c r="AH200" s="18"/>
      <c r="AI200" s="18"/>
      <c r="AJ200" s="18"/>
      <c r="AK200" s="18"/>
      <c r="AL200" s="18"/>
      <c r="AM200" s="18"/>
      <c r="AN200" s="18"/>
      <c r="AO200" s="18"/>
      <c r="AP200" s="18"/>
      <c r="AQ200" s="18"/>
      <c r="AR200" s="18"/>
      <c r="AS200" s="18"/>
    </row>
    <row r="201" spans="1:45" x14ac:dyDescent="0.2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  <c r="AA201" s="18"/>
      <c r="AB201" s="18"/>
      <c r="AC201" s="18"/>
      <c r="AD201" s="18"/>
      <c r="AE201" s="18"/>
      <c r="AF201" s="18"/>
      <c r="AG201" s="18"/>
      <c r="AH201" s="18"/>
      <c r="AI201" s="18"/>
      <c r="AJ201" s="18"/>
      <c r="AK201" s="18"/>
      <c r="AL201" s="18"/>
      <c r="AM201" s="18"/>
      <c r="AN201" s="18"/>
      <c r="AO201" s="18"/>
      <c r="AP201" s="18"/>
      <c r="AQ201" s="18"/>
      <c r="AR201" s="18"/>
      <c r="AS201" s="18"/>
    </row>
    <row r="202" spans="1:45" x14ac:dyDescent="0.2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  <c r="AA202" s="18"/>
      <c r="AB202" s="18"/>
      <c r="AC202" s="18"/>
      <c r="AD202" s="18"/>
      <c r="AE202" s="18"/>
      <c r="AF202" s="18"/>
      <c r="AG202" s="18"/>
      <c r="AH202" s="18"/>
      <c r="AI202" s="18"/>
      <c r="AJ202" s="18"/>
      <c r="AK202" s="18"/>
      <c r="AL202" s="18"/>
      <c r="AM202" s="18"/>
      <c r="AN202" s="18"/>
      <c r="AO202" s="18"/>
      <c r="AP202" s="18"/>
      <c r="AQ202" s="18"/>
      <c r="AR202" s="18"/>
      <c r="AS202" s="18"/>
    </row>
    <row r="203" spans="1:45" x14ac:dyDescent="0.2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  <c r="AA203" s="18"/>
      <c r="AB203" s="18"/>
      <c r="AC203" s="18"/>
      <c r="AD203" s="18"/>
      <c r="AE203" s="18"/>
      <c r="AF203" s="18"/>
      <c r="AG203" s="18"/>
      <c r="AH203" s="18"/>
      <c r="AI203" s="18"/>
      <c r="AJ203" s="18"/>
      <c r="AK203" s="18"/>
      <c r="AL203" s="18"/>
      <c r="AM203" s="18"/>
      <c r="AN203" s="18"/>
      <c r="AO203" s="18"/>
      <c r="AP203" s="18"/>
      <c r="AQ203" s="18"/>
      <c r="AR203" s="18"/>
      <c r="AS203" s="18"/>
    </row>
    <row r="204" spans="1:45" x14ac:dyDescent="0.2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  <c r="AA204" s="18"/>
      <c r="AB204" s="18"/>
      <c r="AC204" s="18"/>
      <c r="AD204" s="18"/>
      <c r="AE204" s="18"/>
      <c r="AF204" s="18"/>
      <c r="AG204" s="18"/>
      <c r="AH204" s="18"/>
      <c r="AI204" s="18"/>
      <c r="AJ204" s="18"/>
      <c r="AK204" s="18"/>
      <c r="AL204" s="18"/>
      <c r="AM204" s="18"/>
      <c r="AN204" s="18"/>
      <c r="AO204" s="18"/>
      <c r="AP204" s="18"/>
      <c r="AQ204" s="18"/>
      <c r="AR204" s="18"/>
      <c r="AS204" s="18"/>
    </row>
    <row r="205" spans="1:45" x14ac:dyDescent="0.2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18"/>
      <c r="AB205" s="18"/>
      <c r="AC205" s="18"/>
      <c r="AD205" s="18"/>
      <c r="AE205" s="18"/>
      <c r="AF205" s="18"/>
      <c r="AG205" s="18"/>
      <c r="AH205" s="18"/>
      <c r="AI205" s="18"/>
      <c r="AJ205" s="18"/>
      <c r="AK205" s="18"/>
      <c r="AL205" s="18"/>
      <c r="AM205" s="18"/>
      <c r="AN205" s="18"/>
      <c r="AO205" s="18"/>
      <c r="AP205" s="18"/>
      <c r="AQ205" s="18"/>
      <c r="AR205" s="18"/>
      <c r="AS205" s="18"/>
    </row>
    <row r="206" spans="1:45" x14ac:dyDescent="0.2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18"/>
      <c r="AB206" s="18"/>
      <c r="AC206" s="18"/>
      <c r="AD206" s="18"/>
      <c r="AE206" s="18"/>
      <c r="AF206" s="18"/>
      <c r="AG206" s="18"/>
      <c r="AH206" s="18"/>
      <c r="AI206" s="18"/>
      <c r="AJ206" s="18"/>
      <c r="AK206" s="18"/>
      <c r="AL206" s="18"/>
      <c r="AM206" s="18"/>
      <c r="AN206" s="18"/>
      <c r="AO206" s="18"/>
      <c r="AP206" s="18"/>
      <c r="AQ206" s="18"/>
      <c r="AR206" s="18"/>
      <c r="AS206" s="18"/>
    </row>
    <row r="207" spans="1:45" x14ac:dyDescent="0.2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18"/>
      <c r="AB207" s="18"/>
      <c r="AC207" s="18"/>
      <c r="AD207" s="18"/>
      <c r="AE207" s="18"/>
      <c r="AF207" s="18"/>
      <c r="AG207" s="18"/>
      <c r="AH207" s="18"/>
      <c r="AI207" s="18"/>
      <c r="AJ207" s="18"/>
      <c r="AK207" s="18"/>
      <c r="AL207" s="18"/>
      <c r="AM207" s="18"/>
      <c r="AN207" s="18"/>
      <c r="AO207" s="18"/>
      <c r="AP207" s="18"/>
      <c r="AQ207" s="18"/>
      <c r="AR207" s="18"/>
      <c r="AS207" s="18"/>
    </row>
    <row r="208" spans="1:45" x14ac:dyDescent="0.2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  <c r="AA208" s="18"/>
      <c r="AB208" s="18"/>
      <c r="AC208" s="18"/>
      <c r="AD208" s="18"/>
      <c r="AE208" s="18"/>
      <c r="AF208" s="18"/>
      <c r="AG208" s="18"/>
      <c r="AH208" s="18"/>
      <c r="AI208" s="18"/>
      <c r="AJ208" s="18"/>
      <c r="AK208" s="18"/>
      <c r="AL208" s="18"/>
      <c r="AM208" s="18"/>
      <c r="AN208" s="18"/>
      <c r="AO208" s="18"/>
      <c r="AP208" s="18"/>
      <c r="AQ208" s="18"/>
      <c r="AR208" s="18"/>
      <c r="AS208" s="18"/>
    </row>
    <row r="209" spans="1:45" x14ac:dyDescent="0.2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  <c r="AA209" s="18"/>
      <c r="AB209" s="18"/>
      <c r="AC209" s="18"/>
      <c r="AD209" s="18"/>
      <c r="AE209" s="18"/>
      <c r="AF209" s="18"/>
      <c r="AG209" s="18"/>
      <c r="AH209" s="18"/>
      <c r="AI209" s="18"/>
      <c r="AJ209" s="18"/>
      <c r="AK209" s="18"/>
      <c r="AL209" s="18"/>
      <c r="AM209" s="18"/>
      <c r="AN209" s="18"/>
      <c r="AO209" s="18"/>
      <c r="AP209" s="18"/>
      <c r="AQ209" s="18"/>
      <c r="AR209" s="18"/>
      <c r="AS209" s="18"/>
    </row>
    <row r="210" spans="1:45" x14ac:dyDescent="0.2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  <c r="AA210" s="18"/>
      <c r="AB210" s="18"/>
      <c r="AC210" s="18"/>
      <c r="AD210" s="18"/>
      <c r="AE210" s="18"/>
      <c r="AF210" s="18"/>
      <c r="AG210" s="18"/>
      <c r="AH210" s="18"/>
      <c r="AI210" s="18"/>
      <c r="AJ210" s="18"/>
      <c r="AK210" s="18"/>
      <c r="AL210" s="18"/>
      <c r="AM210" s="18"/>
      <c r="AN210" s="18"/>
      <c r="AO210" s="18"/>
      <c r="AP210" s="18"/>
      <c r="AQ210" s="18"/>
      <c r="AR210" s="18"/>
      <c r="AS210" s="18"/>
    </row>
    <row r="211" spans="1:45" x14ac:dyDescent="0.2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  <c r="AA211" s="18"/>
      <c r="AB211" s="18"/>
      <c r="AC211" s="18"/>
      <c r="AD211" s="18"/>
      <c r="AE211" s="18"/>
      <c r="AF211" s="18"/>
      <c r="AG211" s="18"/>
      <c r="AH211" s="18"/>
      <c r="AI211" s="18"/>
      <c r="AJ211" s="18"/>
      <c r="AK211" s="18"/>
      <c r="AL211" s="18"/>
      <c r="AM211" s="18"/>
      <c r="AN211" s="18"/>
      <c r="AO211" s="18"/>
      <c r="AP211" s="18"/>
      <c r="AQ211" s="18"/>
      <c r="AR211" s="18"/>
      <c r="AS211" s="18"/>
    </row>
    <row r="212" spans="1:45" x14ac:dyDescent="0.2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18"/>
      <c r="AB212" s="18"/>
      <c r="AC212" s="18"/>
      <c r="AD212" s="18"/>
      <c r="AE212" s="18"/>
      <c r="AF212" s="18"/>
      <c r="AG212" s="18"/>
      <c r="AH212" s="18"/>
      <c r="AI212" s="18"/>
      <c r="AJ212" s="18"/>
      <c r="AK212" s="18"/>
      <c r="AL212" s="18"/>
      <c r="AM212" s="18"/>
      <c r="AN212" s="18"/>
      <c r="AO212" s="18"/>
      <c r="AP212" s="18"/>
      <c r="AQ212" s="18"/>
      <c r="AR212" s="18"/>
      <c r="AS212" s="18"/>
    </row>
    <row r="213" spans="1:45" x14ac:dyDescent="0.2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  <c r="AA213" s="18"/>
      <c r="AB213" s="18"/>
      <c r="AC213" s="18"/>
      <c r="AD213" s="18"/>
      <c r="AE213" s="18"/>
      <c r="AF213" s="18"/>
      <c r="AG213" s="18"/>
      <c r="AH213" s="18"/>
      <c r="AI213" s="18"/>
      <c r="AJ213" s="18"/>
      <c r="AK213" s="18"/>
      <c r="AL213" s="18"/>
      <c r="AM213" s="18"/>
      <c r="AN213" s="18"/>
      <c r="AO213" s="18"/>
      <c r="AP213" s="18"/>
      <c r="AQ213" s="18"/>
      <c r="AR213" s="18"/>
      <c r="AS213" s="18"/>
    </row>
    <row r="214" spans="1:45" x14ac:dyDescent="0.2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  <c r="AA214" s="18"/>
      <c r="AB214" s="18"/>
      <c r="AC214" s="18"/>
      <c r="AD214" s="18"/>
      <c r="AE214" s="18"/>
      <c r="AF214" s="18"/>
      <c r="AG214" s="18"/>
      <c r="AH214" s="18"/>
      <c r="AI214" s="18"/>
      <c r="AJ214" s="18"/>
      <c r="AK214" s="18"/>
      <c r="AL214" s="18"/>
      <c r="AM214" s="18"/>
      <c r="AN214" s="18"/>
      <c r="AO214" s="18"/>
      <c r="AP214" s="18"/>
      <c r="AQ214" s="18"/>
      <c r="AR214" s="18"/>
      <c r="AS214" s="18"/>
    </row>
    <row r="215" spans="1:45" x14ac:dyDescent="0.2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  <c r="AA215" s="18"/>
      <c r="AB215" s="18"/>
      <c r="AC215" s="18"/>
      <c r="AD215" s="18"/>
      <c r="AE215" s="18"/>
      <c r="AF215" s="18"/>
      <c r="AG215" s="18"/>
      <c r="AH215" s="18"/>
      <c r="AI215" s="18"/>
      <c r="AJ215" s="18"/>
      <c r="AK215" s="18"/>
      <c r="AL215" s="18"/>
      <c r="AM215" s="18"/>
      <c r="AN215" s="18"/>
      <c r="AO215" s="18"/>
      <c r="AP215" s="18"/>
      <c r="AQ215" s="18"/>
      <c r="AR215" s="18"/>
      <c r="AS215" s="18"/>
    </row>
    <row r="216" spans="1:45" x14ac:dyDescent="0.2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  <c r="AA216" s="18"/>
      <c r="AB216" s="18"/>
      <c r="AC216" s="18"/>
      <c r="AD216" s="18"/>
      <c r="AE216" s="18"/>
      <c r="AF216" s="18"/>
      <c r="AG216" s="18"/>
      <c r="AH216" s="18"/>
      <c r="AI216" s="18"/>
      <c r="AJ216" s="18"/>
      <c r="AK216" s="18"/>
      <c r="AL216" s="18"/>
      <c r="AM216" s="18"/>
      <c r="AN216" s="18"/>
      <c r="AO216" s="18"/>
      <c r="AP216" s="18"/>
      <c r="AQ216" s="18"/>
      <c r="AR216" s="18"/>
      <c r="AS216" s="18"/>
    </row>
    <row r="217" spans="1:45" x14ac:dyDescent="0.2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  <c r="AA217" s="18"/>
      <c r="AB217" s="18"/>
      <c r="AC217" s="18"/>
      <c r="AD217" s="18"/>
      <c r="AE217" s="18"/>
      <c r="AF217" s="18"/>
      <c r="AG217" s="18"/>
      <c r="AH217" s="18"/>
      <c r="AI217" s="18"/>
      <c r="AJ217" s="18"/>
      <c r="AK217" s="18"/>
      <c r="AL217" s="18"/>
      <c r="AM217" s="18"/>
      <c r="AN217" s="18"/>
      <c r="AO217" s="18"/>
      <c r="AP217" s="18"/>
      <c r="AQ217" s="18"/>
      <c r="AR217" s="18"/>
      <c r="AS217" s="18"/>
    </row>
    <row r="218" spans="1:45" x14ac:dyDescent="0.2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  <c r="AA218" s="18"/>
      <c r="AB218" s="18"/>
      <c r="AC218" s="18"/>
      <c r="AD218" s="18"/>
      <c r="AE218" s="18"/>
      <c r="AF218" s="18"/>
      <c r="AG218" s="18"/>
      <c r="AH218" s="18"/>
      <c r="AI218" s="18"/>
      <c r="AJ218" s="18"/>
      <c r="AK218" s="18"/>
      <c r="AL218" s="18"/>
      <c r="AM218" s="18"/>
      <c r="AN218" s="18"/>
      <c r="AO218" s="18"/>
      <c r="AP218" s="18"/>
      <c r="AQ218" s="18"/>
      <c r="AR218" s="18"/>
      <c r="AS218" s="18"/>
    </row>
    <row r="219" spans="1:45" x14ac:dyDescent="0.2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18"/>
      <c r="AB219" s="18"/>
      <c r="AC219" s="18"/>
      <c r="AD219" s="18"/>
      <c r="AE219" s="18"/>
      <c r="AF219" s="18"/>
      <c r="AG219" s="18"/>
      <c r="AH219" s="18"/>
      <c r="AI219" s="18"/>
      <c r="AJ219" s="18"/>
      <c r="AK219" s="18"/>
      <c r="AL219" s="18"/>
      <c r="AM219" s="18"/>
      <c r="AN219" s="18"/>
      <c r="AO219" s="18"/>
      <c r="AP219" s="18"/>
      <c r="AQ219" s="18"/>
      <c r="AR219" s="18"/>
      <c r="AS219" s="18"/>
    </row>
    <row r="220" spans="1:45" x14ac:dyDescent="0.2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  <c r="AA220" s="18"/>
      <c r="AB220" s="18"/>
      <c r="AC220" s="18"/>
      <c r="AD220" s="18"/>
      <c r="AE220" s="18"/>
      <c r="AF220" s="18"/>
      <c r="AG220" s="18"/>
      <c r="AH220" s="18"/>
      <c r="AI220" s="18"/>
      <c r="AJ220" s="18"/>
      <c r="AK220" s="18"/>
      <c r="AL220" s="18"/>
      <c r="AM220" s="18"/>
      <c r="AN220" s="18"/>
      <c r="AO220" s="18"/>
      <c r="AP220" s="18"/>
      <c r="AQ220" s="18"/>
      <c r="AR220" s="18"/>
      <c r="AS220" s="18"/>
    </row>
    <row r="221" spans="1:45" x14ac:dyDescent="0.2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  <c r="AA221" s="18"/>
      <c r="AB221" s="18"/>
      <c r="AC221" s="18"/>
      <c r="AD221" s="18"/>
      <c r="AE221" s="18"/>
      <c r="AF221" s="18"/>
      <c r="AG221" s="18"/>
      <c r="AH221" s="18"/>
      <c r="AI221" s="18"/>
      <c r="AJ221" s="18"/>
      <c r="AK221" s="18"/>
      <c r="AL221" s="18"/>
      <c r="AM221" s="18"/>
      <c r="AN221" s="18"/>
      <c r="AO221" s="18"/>
      <c r="AP221" s="18"/>
      <c r="AQ221" s="18"/>
      <c r="AR221" s="18"/>
      <c r="AS221" s="18"/>
    </row>
    <row r="222" spans="1:45" x14ac:dyDescent="0.2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  <c r="AA222" s="18"/>
      <c r="AB222" s="18"/>
      <c r="AC222" s="18"/>
      <c r="AD222" s="18"/>
      <c r="AE222" s="18"/>
      <c r="AF222" s="18"/>
      <c r="AG222" s="18"/>
      <c r="AH222" s="18"/>
      <c r="AI222" s="18"/>
      <c r="AJ222" s="18"/>
      <c r="AK222" s="18"/>
      <c r="AL222" s="18"/>
      <c r="AM222" s="18"/>
      <c r="AN222" s="18"/>
      <c r="AO222" s="18"/>
      <c r="AP222" s="18"/>
      <c r="AQ222" s="18"/>
      <c r="AR222" s="18"/>
      <c r="AS222" s="18"/>
    </row>
    <row r="223" spans="1:45" x14ac:dyDescent="0.2">
      <c r="A223" s="18"/>
      <c r="B223" s="18"/>
      <c r="C223" s="18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  <c r="AA223" s="18"/>
      <c r="AB223" s="18"/>
      <c r="AC223" s="18"/>
      <c r="AD223" s="18"/>
      <c r="AE223" s="18"/>
      <c r="AF223" s="18"/>
      <c r="AG223" s="18"/>
      <c r="AH223" s="18"/>
      <c r="AI223" s="18"/>
      <c r="AJ223" s="18"/>
      <c r="AK223" s="18"/>
      <c r="AL223" s="18"/>
      <c r="AM223" s="18"/>
      <c r="AN223" s="18"/>
      <c r="AO223" s="18"/>
      <c r="AP223" s="18"/>
      <c r="AQ223" s="18"/>
      <c r="AR223" s="18"/>
      <c r="AS223" s="18"/>
    </row>
    <row r="224" spans="1:45" x14ac:dyDescent="0.2">
      <c r="A224" s="18"/>
      <c r="B224" s="18"/>
      <c r="C224" s="18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  <c r="AA224" s="18"/>
      <c r="AB224" s="18"/>
      <c r="AC224" s="18"/>
      <c r="AD224" s="18"/>
      <c r="AE224" s="18"/>
      <c r="AF224" s="18"/>
      <c r="AG224" s="18"/>
      <c r="AH224" s="18"/>
      <c r="AI224" s="18"/>
      <c r="AJ224" s="18"/>
      <c r="AK224" s="18"/>
      <c r="AL224" s="18"/>
      <c r="AM224" s="18"/>
      <c r="AN224" s="18"/>
      <c r="AO224" s="18"/>
      <c r="AP224" s="18"/>
      <c r="AQ224" s="18"/>
      <c r="AR224" s="18"/>
      <c r="AS224" s="18"/>
    </row>
  </sheetData>
  <mergeCells count="1">
    <mergeCell ref="D10:F10"/>
  </mergeCells>
  <phoneticPr fontId="0" type="noConversion"/>
  <printOptions horizontalCentered="1" verticalCentered="1"/>
  <pageMargins left="0.5" right="0.5" top="1.52" bottom="1" header="0.5" footer="0.5"/>
  <pageSetup scale="87" orientation="landscape" horizontalDpi="4294967292" verticalDpi="300" r:id="rId1"/>
  <headerFooter alignWithMargins="0">
    <oddHeader xml:space="preserve">&amp;LUpdated: &amp;D&amp;C&amp;"AkzidenzGroteskTtBold,Regular"&amp;16HANSON PERMANENTE CEMENT&amp;"Arial,Regular"
Enron Direct Access Electricity  2001 thru 2003&amp;RPrepared by Earl Bouse
</oddHeader>
    <oddFooter>&amp;L&amp;F</oddFooter>
  </headerFooter>
  <rowBreaks count="2" manualBreakCount="2">
    <brk id="23" max="11" man="1"/>
    <brk id="49" max="11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22" sqref="G22"/>
    </sheetView>
  </sheetViews>
  <sheetFormatPr defaultRowHeight="12.75" x14ac:dyDescent="0.2"/>
  <sheetData/>
  <phoneticPr fontId="0" type="noConversion"/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workbookViewId="0">
      <selection activeCell="A9" sqref="A9"/>
    </sheetView>
  </sheetViews>
  <sheetFormatPr defaultRowHeight="12.75" x14ac:dyDescent="0.2"/>
  <cols>
    <col min="1" max="1" width="15.42578125" customWidth="1"/>
    <col min="2" max="14" width="13.7109375" customWidth="1"/>
  </cols>
  <sheetData>
    <row r="1" spans="1:9" x14ac:dyDescent="0.2">
      <c r="A1" s="1" t="s">
        <v>40</v>
      </c>
      <c r="B1" s="164" t="s">
        <v>41</v>
      </c>
      <c r="C1" s="164" t="s">
        <v>42</v>
      </c>
      <c r="D1" s="164" t="s">
        <v>44</v>
      </c>
      <c r="E1" s="164" t="s">
        <v>45</v>
      </c>
      <c r="F1" s="164" t="s">
        <v>46</v>
      </c>
      <c r="G1" s="164" t="s">
        <v>47</v>
      </c>
      <c r="H1" s="174" t="s">
        <v>48</v>
      </c>
      <c r="I1" s="179" t="s">
        <v>49</v>
      </c>
    </row>
    <row r="2" spans="1:9" ht="13.5" thickBot="1" x14ac:dyDescent="0.25">
      <c r="A2" s="163"/>
      <c r="B2" s="165"/>
      <c r="C2" s="165" t="s">
        <v>43</v>
      </c>
      <c r="D2" s="165" t="s">
        <v>43</v>
      </c>
      <c r="E2" s="165" t="s">
        <v>43</v>
      </c>
      <c r="F2" s="165" t="s">
        <v>43</v>
      </c>
      <c r="G2" s="165" t="s">
        <v>43</v>
      </c>
      <c r="H2" s="175"/>
      <c r="I2" s="28" t="s">
        <v>50</v>
      </c>
    </row>
    <row r="3" spans="1:9" x14ac:dyDescent="0.2">
      <c r="A3" s="166">
        <v>37196</v>
      </c>
      <c r="B3" s="167">
        <v>18024144</v>
      </c>
      <c r="C3" s="168">
        <f>65944.81/B3</f>
        <v>3.6586930286398064E-3</v>
      </c>
      <c r="D3" s="168">
        <f>21976.94/B3</f>
        <v>1.2193056158450576E-3</v>
      </c>
      <c r="E3" s="168">
        <f>34966.84/B3</f>
        <v>1.9400000355079274E-3</v>
      </c>
      <c r="F3" s="168">
        <f>3424.59/B3</f>
        <v>1.9000014647020132E-4</v>
      </c>
      <c r="G3" s="168">
        <f>-369974.45/B3</f>
        <v>-2.0526603094160812E-2</v>
      </c>
      <c r="H3" s="176">
        <f>180241.44/B3</f>
        <v>0.01</v>
      </c>
      <c r="I3" s="180">
        <f>-66713.59/B3</f>
        <v>-3.7013458170329751E-3</v>
      </c>
    </row>
    <row r="4" spans="1:9" x14ac:dyDescent="0.2">
      <c r="A4" s="169">
        <v>37226</v>
      </c>
      <c r="B4" s="170"/>
      <c r="C4" s="171"/>
      <c r="D4" s="81"/>
      <c r="E4" s="81"/>
      <c r="F4" s="81"/>
      <c r="G4" s="81"/>
      <c r="H4" s="177"/>
      <c r="I4" s="181"/>
    </row>
    <row r="5" spans="1:9" x14ac:dyDescent="0.2">
      <c r="A5" s="169">
        <v>37258</v>
      </c>
      <c r="B5" s="170"/>
      <c r="C5" s="171"/>
      <c r="D5" s="81"/>
      <c r="E5" s="81"/>
      <c r="F5" s="81"/>
      <c r="G5" s="81"/>
      <c r="H5" s="177"/>
      <c r="I5" s="181"/>
    </row>
    <row r="6" spans="1:9" x14ac:dyDescent="0.2">
      <c r="A6" s="169">
        <v>37289</v>
      </c>
      <c r="B6" s="170"/>
      <c r="C6" s="171"/>
      <c r="D6" s="81"/>
      <c r="E6" s="81"/>
      <c r="F6" s="81"/>
      <c r="G6" s="81"/>
      <c r="H6" s="177"/>
      <c r="I6" s="181"/>
    </row>
    <row r="7" spans="1:9" x14ac:dyDescent="0.2">
      <c r="A7" s="169">
        <v>37317</v>
      </c>
      <c r="B7" s="170"/>
      <c r="C7" s="171"/>
      <c r="D7" s="81"/>
      <c r="E7" s="81"/>
      <c r="F7" s="81"/>
      <c r="G7" s="81"/>
      <c r="H7" s="177"/>
      <c r="I7" s="181"/>
    </row>
    <row r="8" spans="1:9" x14ac:dyDescent="0.2">
      <c r="A8" s="169">
        <v>37348</v>
      </c>
      <c r="B8" s="170">
        <v>13761300</v>
      </c>
      <c r="C8" s="171">
        <f>93540.91/B8</f>
        <v>6.7973890548131358E-3</v>
      </c>
      <c r="D8" s="171">
        <f>37469.95/B8</f>
        <v>2.7228495854316088E-3</v>
      </c>
      <c r="E8" s="171">
        <f>33990.41/B8</f>
        <v>2.469999927332447E-3</v>
      </c>
      <c r="F8" s="171">
        <f>2752.26/B8</f>
        <v>2.0000000000000001E-4</v>
      </c>
      <c r="G8" s="171">
        <f>-43370.22/B8</f>
        <v>-3.1516077696147893E-3</v>
      </c>
      <c r="H8" s="178">
        <f>137613/B8</f>
        <v>0.01</v>
      </c>
      <c r="I8" s="182">
        <f>258842.33/B8</f>
        <v>1.8809438788486552E-2</v>
      </c>
    </row>
    <row r="9" spans="1:9" x14ac:dyDescent="0.2">
      <c r="A9" s="169">
        <v>37378</v>
      </c>
      <c r="B9" s="81"/>
      <c r="C9" s="81"/>
      <c r="D9" s="81"/>
      <c r="E9" s="81"/>
      <c r="F9" s="81"/>
      <c r="G9" s="81"/>
      <c r="H9" s="177"/>
      <c r="I9" s="181"/>
    </row>
    <row r="10" spans="1:9" x14ac:dyDescent="0.2">
      <c r="A10" s="169"/>
      <c r="B10" s="81"/>
      <c r="C10" s="81"/>
      <c r="D10" s="81"/>
      <c r="E10" s="81"/>
      <c r="F10" s="81"/>
      <c r="G10" s="81"/>
      <c r="H10" s="177"/>
      <c r="I10" s="181"/>
    </row>
    <row r="11" spans="1:9" x14ac:dyDescent="0.2">
      <c r="A11" s="169"/>
      <c r="B11" s="81"/>
      <c r="C11" s="81"/>
      <c r="D11" s="81"/>
      <c r="E11" s="81"/>
      <c r="F11" s="81"/>
      <c r="G11" s="81"/>
      <c r="H11" s="177"/>
      <c r="I11" s="181"/>
    </row>
    <row r="12" spans="1:9" x14ac:dyDescent="0.2">
      <c r="A12" s="169"/>
      <c r="B12" s="81"/>
      <c r="C12" s="81"/>
      <c r="D12" s="81"/>
      <c r="E12" s="81"/>
      <c r="F12" s="81"/>
      <c r="G12" s="81"/>
      <c r="H12" s="177"/>
      <c r="I12" s="181"/>
    </row>
    <row r="13" spans="1:9" x14ac:dyDescent="0.2">
      <c r="A13" s="169"/>
      <c r="B13" s="81"/>
      <c r="C13" s="81"/>
      <c r="D13" s="81"/>
      <c r="E13" s="81"/>
      <c r="F13" s="81"/>
      <c r="G13" s="81"/>
      <c r="H13" s="177"/>
      <c r="I13" s="181"/>
    </row>
    <row r="14" spans="1:9" x14ac:dyDescent="0.2">
      <c r="A14" s="172"/>
      <c r="B14" s="81"/>
      <c r="C14" s="81"/>
      <c r="D14" s="81"/>
      <c r="E14" s="81"/>
      <c r="F14" s="81"/>
      <c r="G14" s="81"/>
      <c r="H14" s="177"/>
      <c r="I14" s="181"/>
    </row>
    <row r="15" spans="1:9" x14ac:dyDescent="0.2">
      <c r="A15" s="173"/>
      <c r="B15" s="81"/>
      <c r="C15" s="81"/>
      <c r="D15" s="81"/>
      <c r="E15" s="81"/>
      <c r="F15" s="81"/>
      <c r="G15" s="81"/>
      <c r="H15" s="177"/>
      <c r="I15" s="181"/>
    </row>
    <row r="16" spans="1:9" x14ac:dyDescent="0.2">
      <c r="A16" s="173"/>
      <c r="B16" s="81"/>
      <c r="C16" s="81"/>
      <c r="D16" s="81"/>
      <c r="E16" s="81"/>
      <c r="F16" s="81"/>
      <c r="G16" s="81"/>
      <c r="H16" s="177"/>
      <c r="I16" s="181"/>
    </row>
    <row r="17" spans="1:9" x14ac:dyDescent="0.2">
      <c r="A17" s="173"/>
      <c r="B17" s="81"/>
      <c r="C17" s="81"/>
      <c r="D17" s="81"/>
      <c r="E17" s="81"/>
      <c r="F17" s="81"/>
      <c r="G17" s="81"/>
      <c r="H17" s="177"/>
      <c r="I17" s="181"/>
    </row>
    <row r="18" spans="1:9" x14ac:dyDescent="0.2">
      <c r="A18" s="173"/>
      <c r="B18" s="81"/>
      <c r="C18" s="81"/>
      <c r="D18" s="81"/>
      <c r="E18" s="81"/>
      <c r="F18" s="81"/>
      <c r="G18" s="81"/>
      <c r="H18" s="177"/>
      <c r="I18" s="181"/>
    </row>
    <row r="19" spans="1:9" x14ac:dyDescent="0.2">
      <c r="A19" s="173"/>
      <c r="B19" s="81"/>
      <c r="C19" s="81"/>
      <c r="D19" s="81"/>
      <c r="E19" s="81"/>
      <c r="F19" s="81"/>
      <c r="G19" s="81"/>
      <c r="H19" s="177"/>
      <c r="I19" s="181"/>
    </row>
    <row r="20" spans="1:9" x14ac:dyDescent="0.2">
      <c r="A20" s="173"/>
      <c r="B20" s="81"/>
      <c r="C20" s="81"/>
      <c r="D20" s="81"/>
      <c r="E20" s="81"/>
      <c r="F20" s="81"/>
      <c r="G20" s="81"/>
      <c r="H20" s="177"/>
      <c r="I20" s="181"/>
    </row>
    <row r="21" spans="1:9" x14ac:dyDescent="0.2">
      <c r="A21" s="173"/>
      <c r="B21" s="81"/>
      <c r="C21" s="81"/>
      <c r="D21" s="81"/>
      <c r="E21" s="81"/>
      <c r="F21" s="81"/>
      <c r="G21" s="81"/>
      <c r="H21" s="177"/>
      <c r="I21" s="181"/>
    </row>
    <row r="22" spans="1:9" x14ac:dyDescent="0.2">
      <c r="A22" s="173"/>
      <c r="B22" s="81"/>
      <c r="C22" s="81"/>
      <c r="D22" s="81"/>
      <c r="E22" s="81"/>
      <c r="F22" s="81"/>
      <c r="G22" s="81"/>
      <c r="H22" s="177"/>
      <c r="I22" s="181"/>
    </row>
    <row r="23" spans="1:9" x14ac:dyDescent="0.2">
      <c r="A23" s="173"/>
      <c r="B23" s="81"/>
      <c r="C23" s="81"/>
      <c r="D23" s="81"/>
      <c r="E23" s="81"/>
      <c r="F23" s="81"/>
      <c r="G23" s="81"/>
      <c r="H23" s="81"/>
      <c r="I23" s="173"/>
    </row>
  </sheetData>
  <phoneticPr fontId="0" type="noConversion"/>
  <printOptions horizontalCentered="1" verticalCentered="1"/>
  <pageMargins left="0.5" right="0.5" top="1" bottom="1" header="0.5" footer="0.5"/>
  <pageSetup orientation="landscape" horizontalDpi="4294967292" r:id="rId1"/>
  <headerFooter alignWithMargins="0">
    <oddHeader>&amp;LPrepared by Earl Bouse
Updated: &amp;D&amp;C&amp;"Arial,Bold"&amp;14Pacific Gas and Electric
Billing Detail&amp;R&amp;F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224"/>
  <sheetViews>
    <sheetView view="pageBreakPreview" zoomScale="75" zoomScaleNormal="100" zoomScaleSheetLayoutView="75" workbookViewId="0">
      <selection activeCell="A2" sqref="A2"/>
    </sheetView>
  </sheetViews>
  <sheetFormatPr defaultColWidth="10.7109375" defaultRowHeight="12.75" x14ac:dyDescent="0.2"/>
  <cols>
    <col min="2" max="2" width="7.140625" customWidth="1"/>
    <col min="3" max="3" width="12.85546875" customWidth="1"/>
    <col min="4" max="4" width="10.140625" customWidth="1"/>
    <col min="5" max="5" width="14.28515625" customWidth="1"/>
    <col min="6" max="6" width="14.85546875" customWidth="1"/>
    <col min="7" max="8" width="11.28515625" customWidth="1"/>
    <col min="9" max="9" width="14.140625" customWidth="1"/>
    <col min="10" max="10" width="14.28515625" customWidth="1"/>
    <col min="11" max="11" width="12.7109375" customWidth="1"/>
    <col min="12" max="12" width="14.5703125" customWidth="1"/>
    <col min="13" max="13" width="11.7109375" customWidth="1"/>
    <col min="14" max="17" width="11.7109375" bestFit="1" customWidth="1"/>
    <col min="18" max="18" width="13.85546875" bestFit="1" customWidth="1"/>
  </cols>
  <sheetData>
    <row r="1" spans="1:12" ht="15.75" thickBot="1" x14ac:dyDescent="0.3">
      <c r="A1" s="20"/>
      <c r="B1" s="20"/>
      <c r="C1" s="20"/>
      <c r="D1" s="20"/>
      <c r="E1" s="21"/>
      <c r="F1" s="22"/>
      <c r="G1" s="22"/>
      <c r="H1" s="22"/>
      <c r="I1" s="139">
        <v>4.9029999999999997E-2</v>
      </c>
      <c r="J1" s="23"/>
      <c r="K1" s="23"/>
      <c r="L1" s="18"/>
    </row>
    <row r="2" spans="1:12" x14ac:dyDescent="0.2">
      <c r="A2" s="26" t="s">
        <v>0</v>
      </c>
      <c r="B2" s="26" t="s">
        <v>37</v>
      </c>
      <c r="C2" s="26" t="s">
        <v>13</v>
      </c>
      <c r="D2" s="26" t="s">
        <v>14</v>
      </c>
      <c r="E2" s="26" t="s">
        <v>22</v>
      </c>
      <c r="F2" s="26" t="s">
        <v>32</v>
      </c>
      <c r="G2" s="26" t="s">
        <v>14</v>
      </c>
      <c r="H2" s="26" t="s">
        <v>25</v>
      </c>
      <c r="I2" s="26" t="s">
        <v>16</v>
      </c>
      <c r="J2" s="27" t="s">
        <v>5</v>
      </c>
      <c r="K2" s="26" t="s">
        <v>14</v>
      </c>
      <c r="L2" s="30" t="s">
        <v>16</v>
      </c>
    </row>
    <row r="3" spans="1:12" ht="13.5" thickBot="1" x14ac:dyDescent="0.25">
      <c r="A3" s="28"/>
      <c r="B3" s="28"/>
      <c r="C3" s="28" t="s">
        <v>18</v>
      </c>
      <c r="D3" s="28" t="s">
        <v>15</v>
      </c>
      <c r="E3" s="28" t="s">
        <v>51</v>
      </c>
      <c r="F3" s="28" t="s">
        <v>33</v>
      </c>
      <c r="G3" s="28" t="s">
        <v>17</v>
      </c>
      <c r="H3" s="28" t="s">
        <v>30</v>
      </c>
      <c r="I3" s="137" t="s">
        <v>52</v>
      </c>
      <c r="J3" s="29" t="s">
        <v>20</v>
      </c>
      <c r="K3" s="28" t="s">
        <v>21</v>
      </c>
      <c r="L3" s="28" t="s">
        <v>21</v>
      </c>
    </row>
    <row r="4" spans="1:12" ht="14.25" x14ac:dyDescent="0.2">
      <c r="A4" s="62">
        <v>2001</v>
      </c>
      <c r="B4" s="72" t="s">
        <v>9</v>
      </c>
      <c r="C4" s="64">
        <f>21535000-1340000</f>
        <v>20195000</v>
      </c>
      <c r="D4" s="78">
        <f>G4/C4</f>
        <v>4.3110423372121814E-2</v>
      </c>
      <c r="E4" s="65">
        <v>18024144</v>
      </c>
      <c r="F4" s="66">
        <f>G4/E4</f>
        <v>4.8302709965033566E-2</v>
      </c>
      <c r="G4" s="67">
        <v>870615</v>
      </c>
      <c r="H4" s="75">
        <v>870615</v>
      </c>
      <c r="I4" s="183">
        <v>-63599.83</v>
      </c>
      <c r="J4" s="69">
        <v>133588</v>
      </c>
      <c r="K4" s="70">
        <f>C4/J4</f>
        <v>151.17375812198699</v>
      </c>
      <c r="L4" s="71">
        <f>E4/J4</f>
        <v>134.92337635116925</v>
      </c>
    </row>
    <row r="5" spans="1:12" ht="14.25" x14ac:dyDescent="0.2">
      <c r="A5" s="62">
        <v>2001</v>
      </c>
      <c r="B5" s="72" t="s">
        <v>10</v>
      </c>
      <c r="C5" s="64">
        <f>16517000-2843000</f>
        <v>13674000</v>
      </c>
      <c r="D5" s="78">
        <f>G5/C5</f>
        <v>4.6533328214129005E-2</v>
      </c>
      <c r="E5" s="65">
        <v>10501488</v>
      </c>
      <c r="F5" s="79">
        <f>G5/E5</f>
        <v>6.059110194669555E-2</v>
      </c>
      <c r="G5" s="67">
        <v>636296.73</v>
      </c>
      <c r="H5" s="75">
        <v>636296.73</v>
      </c>
      <c r="I5" s="131">
        <v>43314.42</v>
      </c>
      <c r="J5" s="69">
        <v>99309</v>
      </c>
      <c r="K5" s="70">
        <f>C5/J5</f>
        <v>137.69144790502372</v>
      </c>
      <c r="L5" s="71">
        <f>E5/J5</f>
        <v>105.74558197142252</v>
      </c>
    </row>
    <row r="6" spans="1:12" ht="14.25" x14ac:dyDescent="0.2">
      <c r="A6" s="37"/>
      <c r="B6" s="49"/>
      <c r="C6" s="51"/>
      <c r="D6" s="52"/>
      <c r="E6" s="52"/>
      <c r="F6" s="32"/>
      <c r="G6" s="5"/>
      <c r="H6" s="149"/>
      <c r="I6" s="39"/>
      <c r="J6" s="52"/>
      <c r="K6" s="53"/>
      <c r="L6" s="38"/>
    </row>
    <row r="7" spans="1:12" ht="14.25" x14ac:dyDescent="0.2">
      <c r="A7" s="37"/>
      <c r="B7" s="49"/>
      <c r="C7" s="3"/>
      <c r="D7" s="16"/>
      <c r="E7" s="16"/>
      <c r="F7" s="32"/>
      <c r="G7" s="5"/>
      <c r="H7" s="149"/>
      <c r="I7" s="33"/>
      <c r="J7" s="31"/>
      <c r="K7" s="31"/>
      <c r="L7" s="38"/>
    </row>
    <row r="8" spans="1:12" ht="14.25" x14ac:dyDescent="0.2">
      <c r="A8" s="100">
        <v>2002</v>
      </c>
      <c r="B8" s="72" t="s">
        <v>11</v>
      </c>
      <c r="C8" s="140">
        <v>16281000</v>
      </c>
      <c r="D8" s="78">
        <f>G8/C8</f>
        <v>4.3240152324795778E-2</v>
      </c>
      <c r="E8" s="65">
        <v>4847292</v>
      </c>
      <c r="F8" s="80">
        <f>G8/E8</f>
        <v>0.14523427101152561</v>
      </c>
      <c r="G8" s="67">
        <v>703992.92</v>
      </c>
      <c r="H8" s="75">
        <v>500000</v>
      </c>
      <c r="I8" s="131">
        <v>10375.459999999999</v>
      </c>
      <c r="J8" s="69">
        <v>38055</v>
      </c>
      <c r="K8" s="70">
        <f>C8/J8</f>
        <v>427.8281434765471</v>
      </c>
      <c r="L8" s="71">
        <f>E8/J8</f>
        <v>127.37595585337012</v>
      </c>
    </row>
    <row r="9" spans="1:12" ht="14.25" x14ac:dyDescent="0.2">
      <c r="A9" s="100">
        <v>2002</v>
      </c>
      <c r="B9" s="63" t="s">
        <v>12</v>
      </c>
      <c r="C9" s="140">
        <v>6705000</v>
      </c>
      <c r="D9" s="78">
        <f>G9/C9</f>
        <v>4.324309619686801E-2</v>
      </c>
      <c r="E9" s="74">
        <v>15726720</v>
      </c>
      <c r="F9" s="80">
        <f>G9/E9</f>
        <v>1.8436454645342451E-2</v>
      </c>
      <c r="G9" s="67">
        <v>289944.96000000002</v>
      </c>
      <c r="H9" s="75">
        <v>494000</v>
      </c>
      <c r="I9" s="183">
        <v>-9728.14</v>
      </c>
      <c r="J9" s="69">
        <v>141080</v>
      </c>
      <c r="K9" s="70">
        <f>C9/J9</f>
        <v>47.526226254607316</v>
      </c>
      <c r="L9" s="71">
        <f>E9/J9</f>
        <v>111.47377374539269</v>
      </c>
    </row>
    <row r="10" spans="1:12" ht="15" x14ac:dyDescent="0.25">
      <c r="A10" s="100"/>
      <c r="B10" s="63" t="s">
        <v>12</v>
      </c>
      <c r="C10" s="143" t="s">
        <v>38</v>
      </c>
      <c r="D10" s="207" t="s">
        <v>39</v>
      </c>
      <c r="E10" s="208"/>
      <c r="F10" s="209"/>
      <c r="G10" s="145">
        <v>143231</v>
      </c>
      <c r="H10" s="75"/>
      <c r="I10" s="131"/>
      <c r="J10" s="69"/>
      <c r="K10" s="70"/>
      <c r="L10" s="71"/>
    </row>
    <row r="11" spans="1:12" ht="14.25" x14ac:dyDescent="0.2">
      <c r="A11" s="100">
        <v>2002</v>
      </c>
      <c r="B11" s="72" t="s">
        <v>35</v>
      </c>
      <c r="C11" s="64">
        <v>16905000</v>
      </c>
      <c r="D11" s="78">
        <f>G11/C11</f>
        <v>4.3239804199940848E-2</v>
      </c>
      <c r="E11" s="74">
        <v>16966704</v>
      </c>
      <c r="F11" s="142">
        <f>G11/E11</f>
        <v>4.3082550977490974E-2</v>
      </c>
      <c r="G11" s="67">
        <v>730968.89</v>
      </c>
      <c r="H11" s="75">
        <v>740000</v>
      </c>
      <c r="I11" s="131">
        <v>210674.15</v>
      </c>
      <c r="J11" s="69">
        <v>145502</v>
      </c>
      <c r="K11" s="70">
        <f>C11/J11</f>
        <v>116.18396997979409</v>
      </c>
      <c r="L11" s="71">
        <f>E11/J11</f>
        <v>116.60804662478866</v>
      </c>
    </row>
    <row r="12" spans="1:12" ht="15" x14ac:dyDescent="0.25">
      <c r="A12" s="100"/>
      <c r="B12" s="72"/>
      <c r="C12" s="143" t="s">
        <v>38</v>
      </c>
      <c r="D12" s="78"/>
      <c r="E12" s="74"/>
      <c r="F12" s="142"/>
      <c r="G12" s="67"/>
      <c r="H12" s="75"/>
      <c r="I12" s="131"/>
      <c r="J12" s="69"/>
      <c r="K12" s="70"/>
      <c r="L12" s="71"/>
    </row>
    <row r="13" spans="1:12" ht="14.25" x14ac:dyDescent="0.2">
      <c r="A13" s="101">
        <v>2002</v>
      </c>
      <c r="B13" s="72" t="s">
        <v>36</v>
      </c>
      <c r="C13" s="64">
        <v>16294000</v>
      </c>
      <c r="D13" s="78">
        <f>G13/C13</f>
        <v>4.3239290536393762E-2</v>
      </c>
      <c r="E13" s="74">
        <v>13761300</v>
      </c>
      <c r="F13" s="142">
        <f>G13/E13</f>
        <v>5.1197270606701401E-2</v>
      </c>
      <c r="G13" s="67">
        <v>704541</v>
      </c>
      <c r="H13" s="75">
        <v>740000</v>
      </c>
      <c r="I13" s="131">
        <v>258842.33</v>
      </c>
      <c r="J13" s="69">
        <v>110600</v>
      </c>
      <c r="K13" s="70">
        <f>C13/J13</f>
        <v>147.3236889692586</v>
      </c>
      <c r="L13" s="71">
        <f>E13/J13</f>
        <v>124.42405063291139</v>
      </c>
    </row>
    <row r="14" spans="1:12" ht="14.25" x14ac:dyDescent="0.2">
      <c r="A14" s="101">
        <v>2002</v>
      </c>
      <c r="B14" s="72" t="s">
        <v>2</v>
      </c>
      <c r="C14" s="64">
        <v>16905000</v>
      </c>
      <c r="D14" s="78">
        <f>G14/C14</f>
        <v>4.3239804199940848E-2</v>
      </c>
      <c r="E14" s="74">
        <v>15993780</v>
      </c>
      <c r="F14" s="142">
        <f>G14/E14</f>
        <v>4.5703322791735286E-2</v>
      </c>
      <c r="G14" s="67">
        <v>730968.89</v>
      </c>
      <c r="H14" s="75">
        <v>731000</v>
      </c>
      <c r="I14" s="131">
        <v>258606.77</v>
      </c>
      <c r="J14" s="69">
        <v>128500</v>
      </c>
      <c r="K14" s="70">
        <f>C14/J14</f>
        <v>131.55642023346303</v>
      </c>
      <c r="L14" s="71">
        <f>E14/J14</f>
        <v>124.46521400778209</v>
      </c>
    </row>
    <row r="15" spans="1:12" ht="14.25" x14ac:dyDescent="0.2">
      <c r="A15" s="100">
        <v>2002</v>
      </c>
      <c r="B15" s="72" t="s">
        <v>1</v>
      </c>
      <c r="C15" s="83"/>
      <c r="D15" s="84"/>
      <c r="E15" s="74"/>
      <c r="F15" s="80"/>
      <c r="G15" s="67"/>
      <c r="H15" s="67"/>
      <c r="I15" s="65"/>
      <c r="J15" s="91"/>
      <c r="K15" s="81"/>
      <c r="L15" s="90"/>
    </row>
    <row r="16" spans="1:12" ht="15" x14ac:dyDescent="0.25">
      <c r="A16" s="102">
        <v>2002</v>
      </c>
      <c r="B16" s="63" t="s">
        <v>4</v>
      </c>
      <c r="C16" s="92"/>
      <c r="D16" s="93"/>
      <c r="E16" s="143" t="s">
        <v>38</v>
      </c>
      <c r="F16" s="162" t="s">
        <v>9</v>
      </c>
      <c r="G16" s="145">
        <v>-17983</v>
      </c>
      <c r="H16" s="95"/>
      <c r="I16" s="65"/>
      <c r="J16" s="96"/>
      <c r="K16" s="96"/>
      <c r="L16" s="90"/>
    </row>
    <row r="17" spans="1:12" ht="15" x14ac:dyDescent="0.25">
      <c r="A17" s="100">
        <v>2002</v>
      </c>
      <c r="B17" s="72" t="s">
        <v>6</v>
      </c>
      <c r="C17" s="83"/>
      <c r="D17" s="84"/>
      <c r="E17" s="143" t="s">
        <v>38</v>
      </c>
      <c r="F17" s="67" t="s">
        <v>10</v>
      </c>
      <c r="G17" s="145">
        <v>-42482</v>
      </c>
      <c r="H17" s="67"/>
      <c r="I17" s="65"/>
      <c r="J17" s="96"/>
      <c r="K17" s="81"/>
      <c r="L17" s="90"/>
    </row>
    <row r="18" spans="1:12" ht="15" x14ac:dyDescent="0.25">
      <c r="A18" s="100">
        <v>2002</v>
      </c>
      <c r="B18" s="72" t="s">
        <v>7</v>
      </c>
      <c r="C18" s="83"/>
      <c r="D18" s="84"/>
      <c r="E18" s="143" t="s">
        <v>38</v>
      </c>
      <c r="F18" s="67" t="s">
        <v>11</v>
      </c>
      <c r="G18" s="145">
        <v>-162559</v>
      </c>
      <c r="H18" s="67"/>
      <c r="I18" s="65"/>
      <c r="J18" s="96"/>
      <c r="K18" s="81"/>
      <c r="L18" s="90"/>
    </row>
    <row r="19" spans="1:12" ht="15" x14ac:dyDescent="0.25">
      <c r="A19" s="100">
        <v>2002</v>
      </c>
      <c r="B19" s="72" t="s">
        <v>8</v>
      </c>
      <c r="C19" s="83"/>
      <c r="D19" s="84"/>
      <c r="E19" s="147"/>
      <c r="F19" s="67"/>
      <c r="G19" s="146"/>
      <c r="H19" s="67"/>
      <c r="I19" s="65"/>
      <c r="J19" s="96"/>
      <c r="K19" s="81"/>
      <c r="L19" s="97"/>
    </row>
    <row r="20" spans="1:12" ht="14.25" x14ac:dyDescent="0.2">
      <c r="A20" s="100">
        <v>2002</v>
      </c>
      <c r="B20" s="72" t="s">
        <v>9</v>
      </c>
      <c r="C20" s="83"/>
      <c r="D20" s="84"/>
      <c r="E20" s="65"/>
      <c r="F20" s="67"/>
      <c r="G20" s="67"/>
      <c r="H20" s="67"/>
      <c r="I20" s="65"/>
      <c r="J20" s="96"/>
      <c r="K20" s="98"/>
      <c r="L20" s="97"/>
    </row>
    <row r="21" spans="1:12" ht="14.25" x14ac:dyDescent="0.2">
      <c r="A21" s="100">
        <v>2002</v>
      </c>
      <c r="B21" s="72" t="s">
        <v>10</v>
      </c>
      <c r="C21" s="83"/>
      <c r="D21" s="84"/>
      <c r="E21" s="65"/>
      <c r="F21" s="99"/>
      <c r="G21" s="99"/>
      <c r="H21" s="99"/>
      <c r="I21" s="65"/>
      <c r="J21" s="96"/>
      <c r="K21" s="98"/>
      <c r="L21" s="90"/>
    </row>
    <row r="22" spans="1:12" ht="15.75" thickBot="1" x14ac:dyDescent="0.3">
      <c r="A22" s="6"/>
      <c r="B22" s="113"/>
      <c r="C22" s="138">
        <f>SUM(C4:C20)</f>
        <v>106959000</v>
      </c>
      <c r="D22" s="113"/>
      <c r="E22" s="138">
        <f>SUM(E4:E20)</f>
        <v>95821428</v>
      </c>
      <c r="F22" s="112"/>
      <c r="G22" s="184">
        <f>SUM(G4:G20)</f>
        <v>4587535.3899999997</v>
      </c>
      <c r="H22" s="136">
        <f>SUM(H4:H20)</f>
        <v>4711911.7300000004</v>
      </c>
      <c r="I22" s="184">
        <f>SUM(I4:I20)</f>
        <v>708485.16</v>
      </c>
      <c r="J22" s="18"/>
      <c r="K22" s="18"/>
      <c r="L22" s="18"/>
    </row>
    <row r="23" spans="1:12" ht="15.75" thickTop="1" thickBot="1" x14ac:dyDescent="0.25">
      <c r="A23" s="6"/>
      <c r="B23" s="113"/>
      <c r="C23" s="113"/>
      <c r="D23" s="113"/>
      <c r="E23" s="127"/>
      <c r="F23" s="112"/>
      <c r="G23" s="112"/>
      <c r="H23" s="112"/>
      <c r="I23" s="39"/>
      <c r="J23" s="18"/>
      <c r="K23" s="18"/>
      <c r="L23" s="115"/>
    </row>
    <row r="24" spans="1:12" ht="15" x14ac:dyDescent="0.25">
      <c r="A24" s="6"/>
      <c r="B24" s="117"/>
      <c r="C24" s="117"/>
      <c r="D24" s="117"/>
      <c r="E24" s="127"/>
      <c r="F24" s="185">
        <f>(G22+I22)/E22</f>
        <v>5.5269689259901236E-2</v>
      </c>
      <c r="G24" s="112"/>
      <c r="H24" s="112"/>
      <c r="I24" s="18"/>
      <c r="J24" s="18"/>
      <c r="K24" s="18"/>
      <c r="L24" s="18"/>
    </row>
    <row r="25" spans="1:12" ht="14.25" x14ac:dyDescent="0.2">
      <c r="A25" s="6"/>
      <c r="B25" s="113"/>
      <c r="C25" s="113"/>
      <c r="D25" s="113"/>
      <c r="E25" s="127"/>
      <c r="F25" s="186" t="s">
        <v>53</v>
      </c>
      <c r="G25" s="112"/>
      <c r="H25" s="112"/>
      <c r="I25" s="18"/>
      <c r="J25" s="18"/>
      <c r="K25" s="18"/>
      <c r="L25" s="18"/>
    </row>
    <row r="26" spans="1:12" ht="15" thickBot="1" x14ac:dyDescent="0.25">
      <c r="A26" s="114"/>
      <c r="B26" s="113"/>
      <c r="C26" s="113"/>
      <c r="D26" s="113"/>
      <c r="E26" s="127"/>
      <c r="F26" s="187" t="s">
        <v>54</v>
      </c>
      <c r="G26" s="112"/>
      <c r="H26" s="112"/>
      <c r="I26" s="18"/>
      <c r="J26" s="18"/>
      <c r="K26" s="18"/>
      <c r="L26" s="18"/>
    </row>
    <row r="27" spans="1:12" ht="15.75" thickBot="1" x14ac:dyDescent="0.3">
      <c r="A27" s="114"/>
      <c r="B27" s="113"/>
      <c r="C27" s="113"/>
      <c r="D27" s="113"/>
      <c r="E27" s="128"/>
      <c r="F27" s="116"/>
      <c r="G27" s="116"/>
      <c r="H27" s="116"/>
      <c r="I27" s="18"/>
      <c r="J27" s="18"/>
      <c r="K27" s="18"/>
      <c r="L27" s="18"/>
    </row>
    <row r="28" spans="1:12" ht="15" x14ac:dyDescent="0.25">
      <c r="A28" s="26" t="s">
        <v>0</v>
      </c>
      <c r="B28" s="26" t="s">
        <v>37</v>
      </c>
      <c r="C28" s="26" t="s">
        <v>13</v>
      </c>
      <c r="D28" s="26"/>
      <c r="E28" s="26" t="s">
        <v>22</v>
      </c>
      <c r="F28" s="156" t="s">
        <v>38</v>
      </c>
      <c r="G28" s="26" t="s">
        <v>14</v>
      </c>
      <c r="H28" s="156" t="s">
        <v>38</v>
      </c>
      <c r="I28" s="26"/>
      <c r="J28" s="18"/>
      <c r="K28" s="18"/>
      <c r="L28" s="18"/>
    </row>
    <row r="29" spans="1:12" ht="15.75" thickBot="1" x14ac:dyDescent="0.3">
      <c r="A29" s="28"/>
      <c r="B29" s="28"/>
      <c r="C29" s="28" t="s">
        <v>18</v>
      </c>
      <c r="D29" s="28"/>
      <c r="E29" s="28" t="s">
        <v>24</v>
      </c>
      <c r="F29" s="157" t="s">
        <v>17</v>
      </c>
      <c r="G29" s="28" t="s">
        <v>17</v>
      </c>
      <c r="H29" s="158" t="s">
        <v>15</v>
      </c>
      <c r="I29" s="137"/>
      <c r="J29" s="18"/>
      <c r="K29" s="18"/>
      <c r="L29" s="18"/>
    </row>
    <row r="30" spans="1:12" ht="14.25" x14ac:dyDescent="0.2">
      <c r="A30" s="62">
        <v>2001</v>
      </c>
      <c r="B30" s="72" t="s">
        <v>9</v>
      </c>
      <c r="C30" s="64">
        <f>21535000-1340000</f>
        <v>20195000</v>
      </c>
      <c r="D30" s="78"/>
      <c r="E30" s="65">
        <v>18024144</v>
      </c>
      <c r="F30" s="159">
        <v>-17983</v>
      </c>
      <c r="G30" s="67">
        <v>870615</v>
      </c>
      <c r="H30" s="154">
        <f>F30/E30</f>
        <v>-9.9771728410514259E-4</v>
      </c>
      <c r="I30" s="148"/>
      <c r="J30" s="18"/>
      <c r="K30" s="18"/>
      <c r="L30" s="18"/>
    </row>
    <row r="31" spans="1:12" ht="14.25" x14ac:dyDescent="0.2">
      <c r="A31" s="62">
        <v>2001</v>
      </c>
      <c r="B31" s="72" t="s">
        <v>10</v>
      </c>
      <c r="C31" s="64">
        <f>16517000-2843000</f>
        <v>13674000</v>
      </c>
      <c r="D31" s="78"/>
      <c r="E31" s="65">
        <v>10501488</v>
      </c>
      <c r="F31" s="160">
        <v>-42481.51</v>
      </c>
      <c r="G31" s="67">
        <v>636296.73</v>
      </c>
      <c r="H31" s="154">
        <f>F31/E31</f>
        <v>-4.0452848205892351E-3</v>
      </c>
      <c r="I31" s="75"/>
      <c r="J31" s="18"/>
      <c r="K31" s="18"/>
      <c r="L31" s="18"/>
    </row>
    <row r="32" spans="1:12" ht="14.25" x14ac:dyDescent="0.2">
      <c r="A32" s="37"/>
      <c r="B32" s="49"/>
      <c r="C32" s="51"/>
      <c r="D32" s="52"/>
      <c r="E32" s="52"/>
      <c r="F32" s="155"/>
      <c r="G32" s="149"/>
      <c r="H32" s="149"/>
      <c r="I32" s="150"/>
      <c r="J32" s="18"/>
      <c r="K32" s="18"/>
      <c r="L32" s="18"/>
    </row>
    <row r="33" spans="1:45" ht="14.25" x14ac:dyDescent="0.2">
      <c r="A33" s="37"/>
      <c r="B33" s="49"/>
      <c r="C33" s="3"/>
      <c r="D33" s="16"/>
      <c r="E33" s="16"/>
      <c r="F33" s="155"/>
      <c r="G33" s="149"/>
      <c r="H33" s="149"/>
      <c r="I33" s="151"/>
      <c r="J33" s="18"/>
      <c r="K33" s="18"/>
      <c r="L33" s="18"/>
    </row>
    <row r="34" spans="1:45" ht="14.25" x14ac:dyDescent="0.2">
      <c r="A34" s="100">
        <v>2002</v>
      </c>
      <c r="B34" s="72" t="s">
        <v>11</v>
      </c>
      <c r="C34" s="140">
        <v>16281000</v>
      </c>
      <c r="D34" s="78"/>
      <c r="E34" s="65">
        <v>4847292</v>
      </c>
      <c r="F34" s="145">
        <v>-162558.6</v>
      </c>
      <c r="G34" s="67">
        <v>703992.92</v>
      </c>
      <c r="H34" s="154">
        <f>F34/E34</f>
        <v>-3.3535961935035066E-2</v>
      </c>
      <c r="I34" s="75"/>
      <c r="J34" s="18"/>
      <c r="K34" s="18"/>
      <c r="L34" s="18"/>
    </row>
    <row r="35" spans="1:45" ht="14.25" x14ac:dyDescent="0.2">
      <c r="A35" s="100">
        <v>2002</v>
      </c>
      <c r="B35" s="63" t="s">
        <v>12</v>
      </c>
      <c r="C35" s="140">
        <v>6705000</v>
      </c>
      <c r="D35" s="78"/>
      <c r="E35" s="74">
        <v>15726720</v>
      </c>
      <c r="F35" s="145">
        <v>143231</v>
      </c>
      <c r="G35" s="67">
        <v>289944.96000000002</v>
      </c>
      <c r="H35" s="154">
        <f>F35/E35</f>
        <v>9.1074934887885074E-3</v>
      </c>
      <c r="I35" s="75"/>
      <c r="J35" s="18"/>
      <c r="K35" s="18"/>
      <c r="L35" s="18"/>
      <c r="N35" s="13"/>
    </row>
    <row r="36" spans="1:45" ht="15.75" hidden="1" thickBot="1" x14ac:dyDescent="0.3">
      <c r="A36" s="100"/>
      <c r="B36" s="63"/>
      <c r="C36" s="147"/>
      <c r="D36" s="79"/>
      <c r="E36" s="66"/>
      <c r="F36" s="145"/>
      <c r="G36" s="146"/>
      <c r="H36" s="144"/>
      <c r="I36" s="75"/>
      <c r="J36" s="18"/>
      <c r="K36" s="18"/>
      <c r="L36" s="18"/>
      <c r="M36" s="18"/>
      <c r="N36" s="14"/>
      <c r="O36" s="19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</row>
    <row r="37" spans="1:45" ht="14.25" x14ac:dyDescent="0.2">
      <c r="A37" s="100">
        <v>2002</v>
      </c>
      <c r="B37" s="72" t="s">
        <v>35</v>
      </c>
      <c r="C37" s="64">
        <v>16905000</v>
      </c>
      <c r="D37" s="78"/>
      <c r="E37" s="74">
        <v>16966704</v>
      </c>
      <c r="F37" s="152"/>
      <c r="G37" s="67">
        <v>730968.89</v>
      </c>
      <c r="H37" s="154">
        <f>F37/E37</f>
        <v>0</v>
      </c>
      <c r="I37" s="75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</row>
    <row r="38" spans="1:45" ht="15" hidden="1" x14ac:dyDescent="0.25">
      <c r="A38" s="100"/>
      <c r="B38" s="72"/>
      <c r="C38" s="147"/>
      <c r="D38" s="78"/>
      <c r="E38" s="74"/>
      <c r="F38" s="152"/>
      <c r="G38" s="67"/>
      <c r="H38" s="154"/>
      <c r="I38" s="75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</row>
    <row r="39" spans="1:45" ht="14.25" x14ac:dyDescent="0.2">
      <c r="A39" s="101">
        <v>2002</v>
      </c>
      <c r="B39" s="72" t="s">
        <v>36</v>
      </c>
      <c r="C39" s="64">
        <v>16294000</v>
      </c>
      <c r="D39" s="78"/>
      <c r="E39" s="74">
        <v>13761300</v>
      </c>
      <c r="F39" s="152"/>
      <c r="G39" s="67">
        <v>704541</v>
      </c>
      <c r="H39" s="154"/>
      <c r="I39" s="75"/>
      <c r="J39" s="18"/>
      <c r="K39" s="18"/>
      <c r="L39" s="18"/>
      <c r="M39" s="17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</row>
    <row r="40" spans="1:45" ht="14.25" x14ac:dyDescent="0.2">
      <c r="A40" s="101">
        <v>2002</v>
      </c>
      <c r="B40" s="72" t="s">
        <v>2</v>
      </c>
      <c r="C40" s="64">
        <v>16905000</v>
      </c>
      <c r="D40" s="78"/>
      <c r="E40" s="74">
        <v>15993780</v>
      </c>
      <c r="F40" s="152"/>
      <c r="G40" s="67">
        <v>730968.89</v>
      </c>
      <c r="H40" s="154"/>
      <c r="I40" s="75"/>
      <c r="J40" s="18"/>
      <c r="K40" s="18"/>
      <c r="L40" s="18"/>
      <c r="M40" s="17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M40" s="18"/>
      <c r="AN40" s="18"/>
      <c r="AO40" s="18"/>
      <c r="AP40" s="18"/>
      <c r="AQ40" s="18"/>
      <c r="AR40" s="18"/>
      <c r="AS40" s="18"/>
    </row>
    <row r="41" spans="1:45" ht="14.25" x14ac:dyDescent="0.2">
      <c r="A41" s="100">
        <v>2002</v>
      </c>
      <c r="B41" s="72" t="s">
        <v>1</v>
      </c>
      <c r="C41" s="83"/>
      <c r="D41" s="84"/>
      <c r="E41" s="74"/>
      <c r="F41" s="152"/>
      <c r="G41" s="67"/>
      <c r="H41" s="154"/>
      <c r="I41" s="64"/>
      <c r="J41" s="18"/>
      <c r="K41" s="18"/>
      <c r="L41" s="18"/>
      <c r="M41" s="25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  <c r="AR41" s="18"/>
      <c r="AS41" s="18"/>
    </row>
    <row r="42" spans="1:45" ht="15" x14ac:dyDescent="0.25">
      <c r="A42" s="102">
        <v>2002</v>
      </c>
      <c r="B42" s="63" t="s">
        <v>4</v>
      </c>
      <c r="C42" s="92"/>
      <c r="D42" s="93"/>
      <c r="E42" s="94"/>
      <c r="F42" s="153"/>
      <c r="G42" s="95"/>
      <c r="H42" s="154"/>
      <c r="I42" s="64"/>
      <c r="J42" s="91"/>
      <c r="K42" s="81"/>
      <c r="L42" s="90"/>
      <c r="M42" s="33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</row>
    <row r="43" spans="1:45" ht="14.25" x14ac:dyDescent="0.2">
      <c r="A43" s="100">
        <v>2002</v>
      </c>
      <c r="B43" s="72" t="s">
        <v>6</v>
      </c>
      <c r="C43" s="83"/>
      <c r="D43" s="84"/>
      <c r="E43" s="65"/>
      <c r="F43" s="67"/>
      <c r="G43" s="67"/>
      <c r="H43" s="67"/>
      <c r="I43" s="64"/>
      <c r="J43" s="96"/>
      <c r="K43" s="96"/>
      <c r="L43" s="90"/>
      <c r="M43" s="34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</row>
    <row r="44" spans="1:45" ht="14.25" x14ac:dyDescent="0.2">
      <c r="A44" s="100">
        <v>2002</v>
      </c>
      <c r="B44" s="72" t="s">
        <v>7</v>
      </c>
      <c r="C44" s="83"/>
      <c r="D44" s="84"/>
      <c r="E44" s="65"/>
      <c r="F44" s="67"/>
      <c r="G44" s="67"/>
      <c r="H44" s="67"/>
      <c r="I44" s="64"/>
      <c r="J44" s="96"/>
      <c r="K44" s="81"/>
      <c r="L44" s="90"/>
      <c r="M44" s="33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</row>
    <row r="45" spans="1:45" ht="14.25" x14ac:dyDescent="0.2">
      <c r="A45" s="100">
        <v>2002</v>
      </c>
      <c r="B45" s="72" t="s">
        <v>8</v>
      </c>
      <c r="C45" s="83"/>
      <c r="D45" s="84"/>
      <c r="E45" s="65"/>
      <c r="F45" s="67"/>
      <c r="G45" s="67"/>
      <c r="H45" s="67"/>
      <c r="I45" s="64"/>
      <c r="J45" s="96"/>
      <c r="K45" s="81"/>
      <c r="L45" s="90"/>
      <c r="M45" s="33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</row>
    <row r="46" spans="1:45" ht="14.25" x14ac:dyDescent="0.2">
      <c r="A46" s="100">
        <v>2002</v>
      </c>
      <c r="B46" s="72" t="s">
        <v>9</v>
      </c>
      <c r="C46" s="83"/>
      <c r="D46" s="84"/>
      <c r="E46" s="65"/>
      <c r="F46" s="67"/>
      <c r="G46" s="67"/>
      <c r="H46" s="67"/>
      <c r="I46" s="64"/>
      <c r="J46" s="96"/>
      <c r="K46" s="81"/>
      <c r="L46" s="97"/>
      <c r="M46" s="33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</row>
    <row r="47" spans="1:45" ht="14.25" x14ac:dyDescent="0.2">
      <c r="A47" s="100">
        <v>2002</v>
      </c>
      <c r="B47" s="72" t="s">
        <v>10</v>
      </c>
      <c r="C47" s="83"/>
      <c r="D47" s="84"/>
      <c r="E47" s="65"/>
      <c r="F47" s="99"/>
      <c r="G47" s="99"/>
      <c r="H47" s="99"/>
      <c r="I47" s="64"/>
      <c r="J47" s="96"/>
      <c r="K47" s="98"/>
      <c r="L47" s="97"/>
      <c r="M47" s="33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</row>
    <row r="48" spans="1:45" ht="15.75" thickBot="1" x14ac:dyDescent="0.3">
      <c r="A48" s="18"/>
      <c r="B48" s="18"/>
      <c r="C48" s="138">
        <f>SUM(C30:C46)</f>
        <v>106959000</v>
      </c>
      <c r="D48" s="113"/>
      <c r="E48" s="138">
        <f>SUM(E30:E46)</f>
        <v>95821428</v>
      </c>
      <c r="F48" s="161">
        <f>SUM(F30:F46)</f>
        <v>-79792.110000000015</v>
      </c>
      <c r="G48" s="136">
        <f>SUM(G30:G46)</f>
        <v>4667328.3899999997</v>
      </c>
      <c r="H48" s="136">
        <f>SUM(H30:H46)</f>
        <v>-2.9471470550940935E-2</v>
      </c>
      <c r="I48" s="136">
        <f>SUM(I30:I46)</f>
        <v>0</v>
      </c>
      <c r="J48" s="96"/>
      <c r="K48" s="98"/>
      <c r="L48" s="90"/>
      <c r="M48" s="33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</row>
    <row r="49" spans="1:45" ht="15" thickTop="1" x14ac:dyDescent="0.2">
      <c r="A49" s="18"/>
      <c r="B49" s="18"/>
      <c r="C49" s="113"/>
      <c r="D49" s="113"/>
      <c r="E49" s="127"/>
      <c r="F49" s="112"/>
      <c r="G49" s="112"/>
      <c r="H49" s="112"/>
      <c r="I49" s="39"/>
      <c r="J49" s="18"/>
      <c r="K49" s="18"/>
      <c r="L49" s="18"/>
      <c r="M49" s="33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</row>
    <row r="50" spans="1:45" x14ac:dyDescent="0.2">
      <c r="M50" s="33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</row>
    <row r="51" spans="1:45" ht="14.25" x14ac:dyDescent="0.2">
      <c r="A51" s="18"/>
      <c r="B51" s="18"/>
      <c r="C51" s="117"/>
      <c r="D51" s="117"/>
      <c r="E51" s="127"/>
      <c r="F51" s="112"/>
      <c r="G51" s="112"/>
      <c r="H51" s="112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</row>
    <row r="52" spans="1:45" x14ac:dyDescent="0.2">
      <c r="A52" s="119"/>
      <c r="B52" s="119"/>
      <c r="C52" s="119"/>
      <c r="D52" s="119"/>
      <c r="E52" s="119"/>
      <c r="F52" s="119"/>
      <c r="G52" s="119"/>
      <c r="H52" s="119"/>
      <c r="I52" s="119"/>
      <c r="J52" s="111"/>
      <c r="K52" s="119"/>
      <c r="L52" s="20"/>
      <c r="M52" s="18"/>
      <c r="N52" s="18"/>
      <c r="O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/>
      <c r="AM52" s="18"/>
      <c r="AN52" s="18"/>
      <c r="AO52" s="18"/>
      <c r="AP52" s="18"/>
      <c r="AQ52" s="18"/>
      <c r="AR52" s="18"/>
      <c r="AS52" s="18"/>
    </row>
    <row r="53" spans="1:45" x14ac:dyDescent="0.2">
      <c r="A53" s="119"/>
      <c r="B53" s="119"/>
      <c r="C53" s="119"/>
      <c r="D53" s="119"/>
      <c r="E53" s="119"/>
      <c r="F53" s="119"/>
      <c r="G53" s="119"/>
      <c r="H53" s="119"/>
      <c r="I53" s="119"/>
      <c r="J53" s="111"/>
      <c r="K53" s="119"/>
      <c r="L53" s="119"/>
      <c r="M53" s="111"/>
      <c r="N53" s="18"/>
      <c r="O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</row>
    <row r="54" spans="1:45" ht="14.25" x14ac:dyDescent="0.2">
      <c r="A54" s="6"/>
      <c r="B54" s="113"/>
      <c r="C54" s="203"/>
      <c r="D54" s="203"/>
      <c r="E54" s="127"/>
      <c r="F54" s="195"/>
      <c r="G54" s="112"/>
      <c r="H54" s="112"/>
      <c r="I54" s="127"/>
      <c r="J54" s="115"/>
      <c r="K54" s="188"/>
      <c r="L54" s="115"/>
      <c r="M54" s="188"/>
      <c r="N54" s="18"/>
      <c r="O54" s="18"/>
      <c r="AA54" s="18"/>
      <c r="AB54" s="18"/>
      <c r="AC54" s="18"/>
      <c r="AD54" s="18"/>
      <c r="AE54" s="18"/>
      <c r="AF54" s="18"/>
      <c r="AG54" s="18"/>
      <c r="AH54" s="18"/>
      <c r="AI54" s="18"/>
      <c r="AJ54" s="18"/>
      <c r="AK54" s="18"/>
      <c r="AL54" s="18"/>
      <c r="AM54" s="18"/>
      <c r="AN54" s="18"/>
      <c r="AO54" s="18"/>
      <c r="AP54" s="18"/>
      <c r="AQ54" s="18"/>
      <c r="AR54" s="18"/>
      <c r="AS54" s="18"/>
    </row>
    <row r="55" spans="1:45" ht="14.25" x14ac:dyDescent="0.2">
      <c r="A55" s="6"/>
      <c r="B55" s="117"/>
      <c r="C55" s="203"/>
      <c r="D55" s="203"/>
      <c r="E55" s="127"/>
      <c r="F55" s="195"/>
      <c r="G55" s="112"/>
      <c r="H55" s="112"/>
      <c r="I55" s="127"/>
      <c r="J55" s="115"/>
      <c r="K55" s="188"/>
      <c r="L55" s="115"/>
      <c r="M55" s="188"/>
      <c r="N55" s="18"/>
      <c r="O55" s="18"/>
      <c r="AA55" s="18"/>
      <c r="AB55" s="18"/>
      <c r="AC55" s="18"/>
      <c r="AD55" s="18"/>
      <c r="AE55" s="18"/>
      <c r="AF55" s="18"/>
      <c r="AG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</row>
    <row r="56" spans="1:45" ht="14.25" x14ac:dyDescent="0.2">
      <c r="A56" s="6"/>
      <c r="B56" s="113"/>
      <c r="C56" s="203"/>
      <c r="D56" s="203"/>
      <c r="E56" s="127"/>
      <c r="F56" s="195"/>
      <c r="G56" s="112"/>
      <c r="H56" s="112"/>
      <c r="I56" s="127"/>
      <c r="J56" s="115"/>
      <c r="K56" s="188"/>
      <c r="L56" s="115"/>
      <c r="M56" s="188"/>
      <c r="N56" s="18"/>
      <c r="O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</row>
    <row r="57" spans="1:45" ht="14.25" x14ac:dyDescent="0.2">
      <c r="A57" s="6"/>
      <c r="B57" s="113"/>
      <c r="C57" s="203"/>
      <c r="D57" s="203"/>
      <c r="E57" s="127"/>
      <c r="F57" s="127"/>
      <c r="G57" s="112"/>
      <c r="H57" s="112"/>
      <c r="I57" s="127"/>
      <c r="J57" s="115"/>
      <c r="K57" s="188"/>
      <c r="L57" s="115"/>
      <c r="M57" s="188"/>
      <c r="N57" s="18"/>
      <c r="O57" s="18"/>
      <c r="AA57" s="18"/>
      <c r="AB57" s="18"/>
      <c r="AC57" s="18"/>
      <c r="AD57" s="18"/>
      <c r="AE57" s="18"/>
      <c r="AF57" s="18"/>
      <c r="AG57" s="18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</row>
    <row r="58" spans="1:45" ht="14.25" x14ac:dyDescent="0.2">
      <c r="A58" s="200"/>
      <c r="B58" s="113"/>
      <c r="C58" s="203"/>
      <c r="D58" s="203"/>
      <c r="E58" s="195"/>
      <c r="F58" s="195"/>
      <c r="G58" s="201"/>
      <c r="H58" s="201"/>
      <c r="I58" s="195"/>
      <c r="J58" s="115"/>
      <c r="K58" s="188"/>
      <c r="L58" s="115"/>
      <c r="M58" s="188"/>
      <c r="N58" s="18"/>
      <c r="O58" s="18"/>
      <c r="AA58" s="18"/>
      <c r="AB58" s="18"/>
      <c r="AC58" s="18"/>
      <c r="AD58" s="18"/>
      <c r="AE58" s="18"/>
      <c r="AF58" s="18"/>
      <c r="AG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</row>
    <row r="59" spans="1:45" ht="14.25" x14ac:dyDescent="0.2">
      <c r="A59" s="6"/>
      <c r="B59" s="113"/>
      <c r="C59" s="203"/>
      <c r="D59" s="203"/>
      <c r="E59" s="127"/>
      <c r="F59" s="127"/>
      <c r="G59" s="112"/>
      <c r="H59" s="112"/>
      <c r="I59" s="127"/>
      <c r="J59" s="115"/>
      <c r="K59" s="188"/>
      <c r="L59" s="115"/>
      <c r="M59" s="188"/>
      <c r="N59" s="18"/>
      <c r="O59" s="18"/>
      <c r="AA59" s="18"/>
      <c r="AB59" s="18"/>
      <c r="AC59" s="18"/>
      <c r="AD59" s="18"/>
      <c r="AE59" s="18"/>
      <c r="AF59" s="18"/>
      <c r="AG59" s="18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</row>
    <row r="60" spans="1:45" ht="14.25" x14ac:dyDescent="0.2">
      <c r="A60" s="114"/>
      <c r="B60" s="113"/>
      <c r="C60" s="203"/>
      <c r="D60" s="203"/>
      <c r="E60" s="127"/>
      <c r="F60" s="127"/>
      <c r="G60" s="112"/>
      <c r="H60" s="112"/>
      <c r="I60" s="127"/>
      <c r="J60" s="115"/>
      <c r="K60" s="188"/>
      <c r="L60" s="115"/>
      <c r="M60" s="188"/>
      <c r="N60" s="18"/>
      <c r="O60" s="18"/>
      <c r="AA60" s="18"/>
      <c r="AB60" s="18"/>
      <c r="AC60" s="18"/>
      <c r="AD60" s="18"/>
      <c r="AE60" s="18"/>
      <c r="AF60" s="18"/>
      <c r="AG60" s="18"/>
      <c r="AH60" s="18"/>
      <c r="AI60" s="18"/>
      <c r="AJ60" s="18"/>
      <c r="AK60" s="18"/>
      <c r="AL60" s="18"/>
      <c r="AM60" s="18"/>
      <c r="AN60" s="18"/>
      <c r="AO60" s="18"/>
      <c r="AP60" s="18"/>
      <c r="AQ60" s="18"/>
      <c r="AR60" s="18"/>
      <c r="AS60" s="18"/>
    </row>
    <row r="61" spans="1:45" ht="14.25" x14ac:dyDescent="0.2">
      <c r="A61" s="6"/>
      <c r="B61" s="113"/>
      <c r="C61" s="203"/>
      <c r="D61" s="203"/>
      <c r="E61" s="127"/>
      <c r="F61" s="127"/>
      <c r="G61" s="112"/>
      <c r="H61" s="112"/>
      <c r="I61" s="127"/>
      <c r="J61" s="115"/>
      <c r="K61" s="188"/>
      <c r="L61" s="115"/>
      <c r="M61" s="188"/>
      <c r="N61" s="18"/>
      <c r="O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</row>
    <row r="62" spans="1:45" ht="14.25" x14ac:dyDescent="0.2">
      <c r="A62" s="6"/>
      <c r="B62" s="113"/>
      <c r="C62" s="203"/>
      <c r="D62" s="203"/>
      <c r="E62" s="127"/>
      <c r="F62" s="127"/>
      <c r="G62" s="112"/>
      <c r="H62" s="112"/>
      <c r="I62" s="127"/>
      <c r="J62" s="115"/>
      <c r="K62" s="188"/>
      <c r="L62" s="115"/>
      <c r="M62" s="188"/>
      <c r="N62" s="18"/>
      <c r="O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</row>
    <row r="63" spans="1:45" ht="14.25" x14ac:dyDescent="0.2">
      <c r="A63" s="6"/>
      <c r="B63" s="113"/>
      <c r="C63" s="203"/>
      <c r="D63" s="203"/>
      <c r="E63" s="127"/>
      <c r="F63" s="127"/>
      <c r="G63" s="112"/>
      <c r="H63" s="112"/>
      <c r="I63" s="127"/>
      <c r="J63" s="115"/>
      <c r="K63" s="188"/>
      <c r="L63" s="115"/>
      <c r="M63" s="188"/>
      <c r="N63" s="18"/>
      <c r="O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</row>
    <row r="64" spans="1:45" ht="14.25" x14ac:dyDescent="0.2">
      <c r="A64" s="6"/>
      <c r="B64" s="113"/>
      <c r="C64" s="203"/>
      <c r="D64" s="203"/>
      <c r="E64" s="127"/>
      <c r="F64" s="119"/>
      <c r="G64" s="112"/>
      <c r="H64" s="112"/>
      <c r="I64" s="127"/>
      <c r="J64" s="115"/>
      <c r="K64" s="188"/>
      <c r="L64" s="115"/>
      <c r="M64" s="188"/>
      <c r="N64" s="18"/>
      <c r="O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</row>
    <row r="65" spans="1:51" ht="14.25" x14ac:dyDescent="0.2">
      <c r="A65" s="6"/>
      <c r="B65" s="113"/>
      <c r="C65" s="203"/>
      <c r="D65" s="203"/>
      <c r="E65" s="127"/>
      <c r="F65" s="119"/>
      <c r="G65" s="112"/>
      <c r="H65" s="112"/>
      <c r="I65" s="127"/>
      <c r="J65" s="115"/>
      <c r="K65" s="188"/>
      <c r="L65" s="115"/>
      <c r="M65" s="188"/>
      <c r="N65" s="18"/>
      <c r="O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</row>
    <row r="66" spans="1:51" ht="14.25" x14ac:dyDescent="0.2">
      <c r="A66" s="6"/>
      <c r="B66" s="113"/>
      <c r="C66" s="127"/>
      <c r="D66" s="189"/>
      <c r="E66" s="127"/>
      <c r="F66" s="189"/>
      <c r="G66" s="112"/>
      <c r="H66" s="112"/>
      <c r="I66" s="127"/>
      <c r="J66" s="115"/>
      <c r="K66" s="188"/>
      <c r="L66" s="115"/>
      <c r="M66" s="188"/>
      <c r="N66" s="18"/>
      <c r="O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</row>
    <row r="67" spans="1:51" ht="14.25" x14ac:dyDescent="0.2">
      <c r="A67" s="6"/>
      <c r="B67" s="113"/>
      <c r="C67" s="127"/>
      <c r="D67" s="189"/>
      <c r="E67" s="127"/>
      <c r="F67" s="189"/>
      <c r="G67" s="112"/>
      <c r="H67" s="112"/>
      <c r="I67" s="127"/>
      <c r="J67" s="115"/>
      <c r="K67" s="188"/>
      <c r="L67" s="115"/>
      <c r="M67" s="188"/>
      <c r="N67" s="18"/>
      <c r="O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</row>
    <row r="68" spans="1:51" ht="14.25" x14ac:dyDescent="0.2">
      <c r="A68" s="6"/>
      <c r="B68" s="113"/>
      <c r="C68" s="190"/>
      <c r="D68" s="190"/>
      <c r="E68" s="190"/>
      <c r="F68" s="189"/>
      <c r="G68" s="112"/>
      <c r="H68" s="112"/>
      <c r="I68" s="39"/>
      <c r="J68" s="190"/>
      <c r="K68" s="191"/>
      <c r="L68" s="115"/>
      <c r="M68" s="191"/>
      <c r="N68" s="18"/>
      <c r="O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</row>
    <row r="69" spans="1:51" ht="14.25" x14ac:dyDescent="0.2">
      <c r="A69" s="6"/>
      <c r="B69" s="113"/>
      <c r="C69" s="127"/>
      <c r="D69" s="127"/>
      <c r="E69" s="127"/>
      <c r="F69" s="189"/>
      <c r="G69" s="112"/>
      <c r="H69" s="112"/>
      <c r="I69" s="18"/>
      <c r="J69" s="18"/>
      <c r="K69" s="18"/>
      <c r="L69" s="115"/>
      <c r="M69" s="18"/>
      <c r="N69" s="18"/>
      <c r="O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</row>
    <row r="70" spans="1:51" ht="14.25" x14ac:dyDescent="0.2">
      <c r="A70" s="6"/>
      <c r="B70" s="113"/>
      <c r="C70" s="195"/>
      <c r="D70" s="189"/>
      <c r="E70" s="127"/>
      <c r="F70" s="189"/>
      <c r="G70" s="112"/>
      <c r="H70" s="112"/>
      <c r="I70" s="127"/>
      <c r="J70" s="115"/>
      <c r="K70" s="188"/>
      <c r="L70" s="115"/>
      <c r="M70" s="188"/>
      <c r="N70" s="18"/>
      <c r="O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</row>
    <row r="71" spans="1:51" ht="14.25" hidden="1" x14ac:dyDescent="0.2">
      <c r="A71" s="6"/>
      <c r="B71" s="117"/>
      <c r="C71" s="195"/>
      <c r="D71" s="189"/>
      <c r="E71" s="127"/>
      <c r="F71" s="189"/>
      <c r="G71" s="112"/>
      <c r="H71" s="112"/>
      <c r="I71" s="127"/>
      <c r="J71" s="115"/>
      <c r="K71" s="188"/>
      <c r="L71" s="115"/>
      <c r="M71" s="18"/>
      <c r="N71" s="18"/>
      <c r="O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</row>
    <row r="72" spans="1:51" ht="14.25" x14ac:dyDescent="0.2">
      <c r="A72" s="6"/>
      <c r="B72" s="113"/>
      <c r="C72" s="195"/>
      <c r="D72" s="189"/>
      <c r="E72" s="127"/>
      <c r="F72" s="189"/>
      <c r="G72" s="112"/>
      <c r="H72" s="112"/>
      <c r="I72" s="127"/>
      <c r="J72" s="115"/>
      <c r="K72" s="188"/>
      <c r="L72" s="6"/>
      <c r="M72" s="18"/>
      <c r="N72" s="18"/>
      <c r="O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</row>
    <row r="73" spans="1:51" ht="14.25" hidden="1" x14ac:dyDescent="0.2">
      <c r="A73" s="114"/>
      <c r="B73" s="113"/>
      <c r="C73" s="192"/>
      <c r="D73" s="189"/>
      <c r="E73" s="127"/>
      <c r="F73" s="189"/>
      <c r="G73" s="112"/>
      <c r="H73" s="112"/>
      <c r="I73" s="127"/>
      <c r="J73" s="193"/>
      <c r="K73" s="18"/>
      <c r="L73" s="6"/>
      <c r="M73" s="18"/>
      <c r="N73" s="18"/>
      <c r="O73" s="18"/>
      <c r="AA73" s="18"/>
      <c r="AB73" s="18"/>
      <c r="AC73" s="18"/>
      <c r="AD73" s="18"/>
      <c r="AE73" s="18"/>
      <c r="AF73" s="18"/>
      <c r="AG73" s="18"/>
      <c r="AH73" s="18"/>
      <c r="AI73" s="18"/>
      <c r="AJ73" s="18"/>
      <c r="AK73" s="18"/>
      <c r="AL73" s="18"/>
      <c r="AM73" s="18"/>
      <c r="AN73" s="18"/>
      <c r="AO73" s="18"/>
      <c r="AP73" s="18"/>
      <c r="AQ73" s="18"/>
      <c r="AR73" s="18"/>
      <c r="AS73" s="18"/>
    </row>
    <row r="74" spans="1:51" ht="15" x14ac:dyDescent="0.25">
      <c r="A74" s="114"/>
      <c r="B74" s="113"/>
      <c r="C74" s="113"/>
      <c r="D74" s="113"/>
      <c r="E74" s="128"/>
      <c r="F74" s="194"/>
      <c r="G74" s="116"/>
      <c r="H74" s="116"/>
      <c r="I74" s="195"/>
      <c r="J74" s="125"/>
      <c r="K74" s="18"/>
      <c r="L74" s="18"/>
      <c r="M74" s="18"/>
      <c r="N74" s="18"/>
      <c r="O74" s="18"/>
      <c r="AA74" s="18"/>
      <c r="AB74" s="18"/>
      <c r="AC74" s="18"/>
      <c r="AD74" s="18"/>
      <c r="AE74" s="18"/>
      <c r="AF74" s="18"/>
      <c r="AG74" s="18"/>
      <c r="AH74" s="18"/>
      <c r="AI74" s="18"/>
      <c r="AJ74" s="18"/>
      <c r="AK74" s="18"/>
      <c r="AL74" s="18"/>
      <c r="AM74" s="18"/>
      <c r="AN74" s="18"/>
      <c r="AO74" s="18"/>
      <c r="AP74" s="18"/>
      <c r="AQ74" s="18"/>
      <c r="AR74" s="18"/>
      <c r="AS74" s="18"/>
    </row>
    <row r="75" spans="1:51" ht="14.25" x14ac:dyDescent="0.2">
      <c r="A75" s="6"/>
      <c r="B75" s="113"/>
      <c r="C75" s="113"/>
      <c r="D75" s="113"/>
      <c r="E75" s="127"/>
      <c r="F75" s="189"/>
      <c r="G75" s="112"/>
      <c r="H75" s="112"/>
      <c r="I75" s="127"/>
      <c r="J75" s="119"/>
      <c r="K75" s="18"/>
      <c r="L75" s="18"/>
      <c r="M75" s="18"/>
      <c r="N75" s="18"/>
      <c r="O75" s="18"/>
      <c r="AA75" s="18"/>
      <c r="AB75" s="18"/>
      <c r="AC75" s="18"/>
      <c r="AD75" s="18"/>
      <c r="AE75" s="18"/>
      <c r="AF75" s="18"/>
      <c r="AG75" s="18"/>
      <c r="AH75" s="18"/>
      <c r="AI75" s="18"/>
      <c r="AJ75" s="18"/>
      <c r="AK75" s="18"/>
      <c r="AL75" s="18"/>
      <c r="AM75" s="18"/>
      <c r="AN75" s="18"/>
      <c r="AO75" s="18"/>
      <c r="AP75" s="18"/>
      <c r="AQ75" s="18"/>
      <c r="AR75" s="18"/>
      <c r="AS75" s="18"/>
    </row>
    <row r="76" spans="1:51" ht="15" x14ac:dyDescent="0.25">
      <c r="A76" s="202"/>
      <c r="B76" s="117"/>
      <c r="C76" s="117"/>
      <c r="D76" s="117"/>
      <c r="E76" s="196"/>
      <c r="F76" s="197"/>
      <c r="G76" s="197"/>
      <c r="H76" s="197"/>
      <c r="I76" s="127"/>
      <c r="J76" s="19"/>
      <c r="K76" s="19"/>
      <c r="L76" s="18"/>
      <c r="M76" s="18"/>
      <c r="N76" s="18"/>
      <c r="O76" s="18"/>
      <c r="AA76" s="18"/>
      <c r="AB76" s="18"/>
      <c r="AC76" s="18"/>
      <c r="AD76" s="18"/>
      <c r="AE76" s="18"/>
      <c r="AF76" s="18"/>
      <c r="AG76" s="18"/>
      <c r="AH76" s="18"/>
      <c r="AI76" s="18"/>
      <c r="AJ76" s="18"/>
      <c r="AK76" s="18"/>
      <c r="AL76" s="18"/>
      <c r="AM76" s="18"/>
      <c r="AN76" s="18"/>
      <c r="AO76" s="18"/>
      <c r="AP76" s="18"/>
      <c r="AQ76" s="18"/>
      <c r="AR76" s="18"/>
      <c r="AS76" s="18"/>
    </row>
    <row r="77" spans="1:51" ht="14.25" x14ac:dyDescent="0.2">
      <c r="A77" s="6"/>
      <c r="B77" s="113"/>
      <c r="C77" s="113"/>
      <c r="D77" s="113"/>
      <c r="E77" s="127"/>
      <c r="F77" s="112"/>
      <c r="G77" s="112"/>
      <c r="H77" s="112"/>
      <c r="I77" s="127"/>
      <c r="J77" s="19"/>
      <c r="K77" s="18"/>
      <c r="L77" s="18"/>
      <c r="M77" s="18"/>
      <c r="N77" s="18"/>
      <c r="O77" s="18"/>
      <c r="AA77" s="18"/>
      <c r="AB77" s="18"/>
      <c r="AC77" s="18"/>
      <c r="AD77" s="18"/>
      <c r="AE77" s="18"/>
      <c r="AF77" s="18"/>
      <c r="AG77" s="18"/>
      <c r="AH77" s="18"/>
      <c r="AI77" s="18"/>
      <c r="AJ77" s="18"/>
      <c r="AK77" s="18"/>
      <c r="AL77" s="18"/>
      <c r="AM77" s="18"/>
      <c r="AN77" s="18"/>
      <c r="AO77" s="18"/>
      <c r="AP77" s="18"/>
      <c r="AQ77" s="18"/>
      <c r="AR77" s="18"/>
      <c r="AS77" s="18"/>
    </row>
    <row r="78" spans="1:51" ht="14.25" x14ac:dyDescent="0.2">
      <c r="A78" s="6"/>
      <c r="B78" s="113"/>
      <c r="C78" s="113"/>
      <c r="D78" s="113"/>
      <c r="E78" s="127"/>
      <c r="F78" s="112"/>
      <c r="G78" s="112"/>
      <c r="H78" s="112"/>
      <c r="I78" s="127"/>
      <c r="J78" s="119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18"/>
      <c r="AI78" s="18"/>
      <c r="AJ78" s="18"/>
      <c r="AK78" s="18"/>
      <c r="AL78" s="18"/>
      <c r="AM78" s="18"/>
      <c r="AN78" s="18"/>
      <c r="AO78" s="18"/>
      <c r="AP78" s="18"/>
      <c r="AQ78" s="18"/>
      <c r="AR78" s="18"/>
      <c r="AS78" s="18"/>
      <c r="AT78" s="18"/>
      <c r="AU78" s="18"/>
      <c r="AV78" s="18"/>
      <c r="AW78" s="18"/>
      <c r="AX78" s="18"/>
      <c r="AY78" s="18"/>
    </row>
    <row r="79" spans="1:51" ht="14.25" x14ac:dyDescent="0.2">
      <c r="A79" s="6"/>
      <c r="B79" s="113"/>
      <c r="C79" s="113"/>
      <c r="D79" s="113"/>
      <c r="E79" s="127"/>
      <c r="F79" s="112"/>
      <c r="G79" s="112"/>
      <c r="H79" s="112"/>
      <c r="I79" s="127"/>
      <c r="J79" s="19"/>
      <c r="K79" s="19"/>
      <c r="L79" s="18"/>
      <c r="M79" s="199"/>
      <c r="N79" s="199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20"/>
      <c r="AB79" s="120"/>
      <c r="AC79" s="120"/>
      <c r="AD79" s="120"/>
      <c r="AE79" s="120"/>
      <c r="AF79" s="120"/>
      <c r="AG79" s="120"/>
      <c r="AH79" s="120"/>
      <c r="AI79" s="18"/>
      <c r="AJ79" s="18"/>
      <c r="AK79" s="18"/>
      <c r="AL79" s="18"/>
      <c r="AM79" s="18"/>
      <c r="AN79" s="18"/>
      <c r="AO79" s="18"/>
      <c r="AP79" s="18"/>
      <c r="AQ79" s="18"/>
      <c r="AR79" s="18"/>
      <c r="AS79" s="18"/>
      <c r="AT79" s="18"/>
      <c r="AU79" s="18"/>
      <c r="AV79" s="18"/>
      <c r="AW79" s="18"/>
      <c r="AX79" s="18"/>
      <c r="AY79" s="18"/>
    </row>
    <row r="80" spans="1:51" ht="14.25" x14ac:dyDescent="0.2">
      <c r="A80" s="6"/>
      <c r="B80" s="113"/>
      <c r="C80" s="113"/>
      <c r="D80" s="113"/>
      <c r="E80" s="127"/>
      <c r="F80" s="112"/>
      <c r="G80" s="112"/>
      <c r="H80" s="112"/>
      <c r="I80" s="127"/>
      <c r="J80" s="19"/>
      <c r="K80" s="18"/>
      <c r="L80" s="18"/>
      <c r="M80" s="199"/>
      <c r="N80" s="199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  <c r="AG80" s="18"/>
      <c r="AH80" s="18"/>
      <c r="AI80" s="18"/>
      <c r="AJ80" s="18"/>
      <c r="AK80" s="18"/>
      <c r="AL80" s="18"/>
      <c r="AM80" s="18"/>
      <c r="AN80" s="18"/>
      <c r="AO80" s="18"/>
      <c r="AP80" s="18"/>
      <c r="AQ80" s="18"/>
      <c r="AR80" s="18"/>
      <c r="AS80" s="18"/>
      <c r="AT80" s="18"/>
      <c r="AU80" s="18"/>
      <c r="AV80" s="18"/>
      <c r="AW80" s="18"/>
      <c r="AX80" s="18"/>
      <c r="AY80" s="18"/>
    </row>
    <row r="81" spans="1:51" ht="14.25" x14ac:dyDescent="0.2">
      <c r="A81" s="6"/>
      <c r="B81" s="113"/>
      <c r="C81" s="113"/>
      <c r="D81" s="113"/>
      <c r="E81" s="127"/>
      <c r="F81" s="198"/>
      <c r="G81" s="198"/>
      <c r="H81" s="198"/>
      <c r="I81" s="127"/>
      <c r="J81" s="19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8"/>
      <c r="AH81" s="18"/>
      <c r="AI81" s="18"/>
      <c r="AJ81" s="18"/>
      <c r="AK81" s="18"/>
      <c r="AL81" s="18"/>
      <c r="AM81" s="18"/>
      <c r="AN81" s="18"/>
      <c r="AO81" s="18"/>
      <c r="AP81" s="18"/>
      <c r="AQ81" s="18"/>
      <c r="AR81" s="18"/>
      <c r="AS81" s="18"/>
      <c r="AT81" s="18"/>
      <c r="AU81" s="18"/>
      <c r="AV81" s="18"/>
      <c r="AW81" s="18"/>
      <c r="AX81" s="18"/>
      <c r="AY81" s="18"/>
    </row>
    <row r="82" spans="1:51" ht="14.25" x14ac:dyDescent="0.2">
      <c r="A82" s="6"/>
      <c r="B82" s="113"/>
      <c r="C82" s="113"/>
      <c r="D82" s="113"/>
      <c r="E82" s="127"/>
      <c r="F82" s="112"/>
      <c r="G82" s="112"/>
      <c r="H82" s="112"/>
      <c r="I82" s="127"/>
      <c r="J82" s="19"/>
      <c r="K82" s="18"/>
      <c r="L82" s="199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18"/>
      <c r="AF82" s="18"/>
      <c r="AG82" s="18"/>
      <c r="AH82" s="18"/>
      <c r="AI82" s="18"/>
      <c r="AJ82" s="18"/>
      <c r="AK82" s="18"/>
      <c r="AL82" s="18"/>
      <c r="AM82" s="18"/>
      <c r="AN82" s="18"/>
      <c r="AO82" s="18"/>
      <c r="AP82" s="18"/>
      <c r="AQ82" s="18"/>
      <c r="AR82" s="18"/>
      <c r="AS82" s="18"/>
      <c r="AT82" s="18"/>
      <c r="AU82" s="18"/>
      <c r="AV82" s="18"/>
      <c r="AW82" s="18"/>
      <c r="AX82" s="18"/>
      <c r="AY82" s="18"/>
    </row>
    <row r="83" spans="1:51" ht="14.25" x14ac:dyDescent="0.2">
      <c r="A83" s="6"/>
      <c r="B83" s="113"/>
      <c r="C83" s="113"/>
      <c r="D83" s="113"/>
      <c r="E83" s="127"/>
      <c r="F83" s="112"/>
      <c r="G83" s="112"/>
      <c r="H83" s="112"/>
      <c r="I83" s="127"/>
      <c r="J83" s="19"/>
      <c r="K83" s="199"/>
      <c r="L83" s="199"/>
      <c r="M83" s="127"/>
      <c r="N83" s="112"/>
      <c r="O83" s="204"/>
      <c r="P83" s="205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  <c r="AF83" s="18"/>
      <c r="AG83" s="18"/>
      <c r="AH83" s="18"/>
      <c r="AI83" s="18"/>
      <c r="AJ83" s="18"/>
      <c r="AK83" s="18"/>
      <c r="AL83" s="18"/>
      <c r="AM83" s="18"/>
      <c r="AN83" s="18"/>
      <c r="AO83" s="18"/>
      <c r="AP83" s="18"/>
      <c r="AQ83" s="18"/>
      <c r="AR83" s="18"/>
      <c r="AS83" s="18"/>
      <c r="AT83" s="18"/>
      <c r="AU83" s="18"/>
      <c r="AV83" s="18"/>
      <c r="AW83" s="18"/>
      <c r="AX83" s="18"/>
      <c r="AY83" s="18"/>
    </row>
    <row r="84" spans="1:51" ht="14.25" x14ac:dyDescent="0.2">
      <c r="A84" s="6"/>
      <c r="B84" s="113"/>
      <c r="C84" s="113"/>
      <c r="D84" s="113"/>
      <c r="E84" s="127"/>
      <c r="F84" s="112"/>
      <c r="G84" s="112"/>
      <c r="H84" s="112"/>
      <c r="I84" s="127"/>
      <c r="J84" s="19"/>
      <c r="K84" s="199"/>
      <c r="L84" s="18"/>
      <c r="M84" s="206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  <c r="AF84" s="18"/>
      <c r="AG84" s="18"/>
      <c r="AH84" s="18"/>
      <c r="AI84" s="18"/>
      <c r="AJ84" s="18"/>
      <c r="AK84" s="18"/>
      <c r="AL84" s="18"/>
      <c r="AM84" s="18"/>
      <c r="AN84" s="18"/>
      <c r="AO84" s="18"/>
      <c r="AP84" s="18"/>
      <c r="AQ84" s="18"/>
      <c r="AR84" s="18"/>
      <c r="AS84" s="18"/>
      <c r="AT84" s="18"/>
      <c r="AU84" s="18"/>
      <c r="AV84" s="18"/>
      <c r="AW84" s="18"/>
      <c r="AX84" s="18"/>
      <c r="AY84" s="18"/>
    </row>
    <row r="85" spans="1:51" ht="14.25" x14ac:dyDescent="0.2">
      <c r="A85" s="6"/>
      <c r="B85" s="113"/>
      <c r="C85" s="113"/>
      <c r="D85" s="113"/>
      <c r="E85" s="127"/>
      <c r="F85" s="112"/>
      <c r="G85" s="112"/>
      <c r="H85" s="112"/>
      <c r="I85" s="127"/>
      <c r="J85" s="19"/>
      <c r="K85" s="18"/>
      <c r="L85" s="18"/>
      <c r="M85" s="18"/>
      <c r="N85" s="19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  <c r="AF85" s="18"/>
      <c r="AG85" s="18"/>
      <c r="AH85" s="18"/>
      <c r="AI85" s="18"/>
      <c r="AJ85" s="18"/>
      <c r="AK85" s="18"/>
      <c r="AL85" s="18"/>
      <c r="AM85" s="18"/>
      <c r="AN85" s="18"/>
      <c r="AO85" s="18"/>
      <c r="AP85" s="18"/>
      <c r="AQ85" s="18"/>
      <c r="AR85" s="18"/>
      <c r="AS85" s="18"/>
      <c r="AT85" s="18"/>
      <c r="AU85" s="18"/>
      <c r="AV85" s="18"/>
      <c r="AW85" s="18"/>
      <c r="AX85" s="18"/>
      <c r="AY85" s="18"/>
    </row>
    <row r="86" spans="1:51" x14ac:dyDescent="0.2">
      <c r="A86" s="23"/>
      <c r="B86" s="23"/>
      <c r="C86" s="23"/>
      <c r="D86" s="23"/>
      <c r="E86" s="23"/>
      <c r="F86" s="23"/>
      <c r="G86" s="23"/>
      <c r="H86" s="23"/>
      <c r="I86" s="18"/>
      <c r="J86" s="18"/>
      <c r="K86" s="18"/>
      <c r="L86" s="121"/>
      <c r="M86" s="121"/>
      <c r="N86" s="121"/>
      <c r="O86" s="121"/>
      <c r="P86" s="121"/>
      <c r="Q86" s="121"/>
      <c r="R86" s="121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8"/>
      <c r="AF86" s="18"/>
      <c r="AG86" s="18"/>
      <c r="AH86" s="18"/>
      <c r="AI86" s="18"/>
      <c r="AJ86" s="18"/>
      <c r="AK86" s="18"/>
      <c r="AL86" s="18"/>
      <c r="AM86" s="18"/>
      <c r="AN86" s="18"/>
      <c r="AO86" s="18"/>
      <c r="AP86" s="18"/>
      <c r="AQ86" s="18"/>
      <c r="AR86" s="18"/>
      <c r="AS86" s="18"/>
      <c r="AT86" s="18"/>
      <c r="AU86" s="18"/>
      <c r="AV86" s="18"/>
      <c r="AW86" s="18"/>
      <c r="AX86" s="18"/>
      <c r="AY86" s="18"/>
    </row>
    <row r="87" spans="1:51" x14ac:dyDescent="0.2">
      <c r="A87" s="23"/>
      <c r="B87" s="23"/>
      <c r="C87" s="23"/>
      <c r="D87" s="23"/>
      <c r="E87" s="23"/>
      <c r="F87" s="23"/>
      <c r="G87" s="23"/>
      <c r="H87" s="23"/>
      <c r="I87" s="18"/>
      <c r="J87" s="18"/>
      <c r="K87" s="18"/>
      <c r="L87" s="120"/>
      <c r="M87" s="120"/>
      <c r="N87" s="120"/>
      <c r="O87" s="120"/>
      <c r="P87" s="120"/>
      <c r="Q87" s="120"/>
      <c r="R87" s="120"/>
      <c r="S87" s="120"/>
      <c r="T87" s="120"/>
      <c r="U87" s="18"/>
      <c r="V87" s="18"/>
      <c r="W87" s="18"/>
      <c r="X87" s="18"/>
      <c r="Y87" s="18"/>
      <c r="Z87" s="18"/>
      <c r="AA87" s="18"/>
      <c r="AB87" s="18"/>
      <c r="AC87" s="18"/>
      <c r="AD87" s="18"/>
      <c r="AE87" s="18"/>
      <c r="AF87" s="18"/>
      <c r="AG87" s="18"/>
      <c r="AH87" s="18"/>
      <c r="AI87" s="18"/>
      <c r="AJ87" s="18"/>
      <c r="AK87" s="18"/>
      <c r="AL87" s="18"/>
      <c r="AM87" s="18"/>
      <c r="AN87" s="18"/>
      <c r="AO87" s="18"/>
      <c r="AP87" s="18"/>
      <c r="AQ87" s="18"/>
      <c r="AR87" s="18"/>
      <c r="AS87" s="18"/>
      <c r="AT87" s="18"/>
      <c r="AU87" s="18"/>
      <c r="AV87" s="18"/>
      <c r="AW87" s="18"/>
      <c r="AX87" s="18"/>
      <c r="AY87" s="18"/>
    </row>
    <row r="88" spans="1:51" x14ac:dyDescent="0.2"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  <c r="AE88" s="18"/>
      <c r="AF88" s="18"/>
      <c r="AG88" s="18"/>
      <c r="AH88" s="18"/>
      <c r="AI88" s="18"/>
      <c r="AJ88" s="18"/>
      <c r="AK88" s="18"/>
      <c r="AL88" s="18"/>
      <c r="AM88" s="18"/>
      <c r="AN88" s="18"/>
      <c r="AO88" s="18"/>
      <c r="AP88" s="18"/>
      <c r="AQ88" s="18"/>
      <c r="AR88" s="18"/>
      <c r="AS88" s="18"/>
      <c r="AT88" s="18"/>
      <c r="AU88" s="18"/>
      <c r="AV88" s="18"/>
      <c r="AW88" s="18"/>
      <c r="AX88" s="18"/>
      <c r="AY88" s="18"/>
    </row>
    <row r="89" spans="1:51" x14ac:dyDescent="0.2"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  <c r="AD89" s="18"/>
      <c r="AE89" s="18"/>
      <c r="AF89" s="18"/>
      <c r="AG89" s="18"/>
      <c r="AH89" s="18"/>
      <c r="AI89" s="18"/>
      <c r="AJ89" s="18"/>
      <c r="AK89" s="18"/>
      <c r="AL89" s="18"/>
      <c r="AM89" s="18"/>
      <c r="AN89" s="18"/>
      <c r="AO89" s="18"/>
      <c r="AP89" s="18"/>
      <c r="AQ89" s="18"/>
      <c r="AR89" s="18"/>
      <c r="AS89" s="18"/>
      <c r="AT89" s="18"/>
      <c r="AU89" s="18"/>
      <c r="AV89" s="18"/>
      <c r="AW89" s="18"/>
      <c r="AX89" s="18"/>
      <c r="AY89" s="18"/>
    </row>
    <row r="90" spans="1:51" x14ac:dyDescent="0.2"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/>
      <c r="AF90" s="18"/>
      <c r="AG90" s="18"/>
      <c r="AH90" s="18"/>
      <c r="AI90" s="18"/>
      <c r="AJ90" s="18"/>
      <c r="AK90" s="18"/>
      <c r="AL90" s="18"/>
      <c r="AM90" s="18"/>
      <c r="AN90" s="18"/>
      <c r="AO90" s="18"/>
      <c r="AP90" s="18"/>
      <c r="AQ90" s="18"/>
      <c r="AR90" s="18"/>
      <c r="AS90" s="18"/>
      <c r="AT90" s="18"/>
      <c r="AU90" s="18"/>
      <c r="AV90" s="18"/>
      <c r="AW90" s="18"/>
      <c r="AX90" s="18"/>
      <c r="AY90" s="18"/>
    </row>
    <row r="122" spans="1:45" x14ac:dyDescent="0.2">
      <c r="A122" s="123"/>
      <c r="B122" s="123"/>
      <c r="C122" s="123"/>
      <c r="D122" s="123"/>
      <c r="E122" s="123"/>
      <c r="F122" s="123"/>
      <c r="G122" s="123"/>
      <c r="H122" s="123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  <c r="AC122" s="18"/>
      <c r="AD122" s="18"/>
      <c r="AE122" s="18"/>
      <c r="AF122" s="18"/>
      <c r="AG122" s="18"/>
      <c r="AH122" s="18"/>
      <c r="AI122" s="18"/>
      <c r="AJ122" s="18"/>
      <c r="AK122" s="18"/>
      <c r="AL122" s="18"/>
      <c r="AM122" s="18"/>
      <c r="AN122" s="18"/>
      <c r="AO122" s="18"/>
      <c r="AP122" s="18"/>
      <c r="AQ122" s="18"/>
      <c r="AR122" s="18"/>
      <c r="AS122" s="18"/>
    </row>
    <row r="123" spans="1:45" ht="13.5" thickBot="1" x14ac:dyDescent="0.25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1"/>
      <c r="M123" s="11"/>
      <c r="N123" s="11"/>
      <c r="O123" s="11"/>
      <c r="P123" s="11"/>
      <c r="Q123" s="11"/>
      <c r="R123" s="11"/>
      <c r="S123" s="11"/>
      <c r="T123" s="120"/>
      <c r="U123" s="120"/>
      <c r="V123" s="120"/>
      <c r="W123" s="120"/>
      <c r="X123" s="120"/>
      <c r="Y123" s="120"/>
      <c r="Z123" s="120"/>
      <c r="AA123" s="120"/>
      <c r="AB123" s="120"/>
      <c r="AC123" s="120"/>
      <c r="AD123" s="120"/>
      <c r="AE123" s="120"/>
      <c r="AF123" s="120"/>
      <c r="AG123" s="120"/>
      <c r="AH123" s="18"/>
      <c r="AI123" s="18"/>
      <c r="AJ123" s="18"/>
      <c r="AK123" s="18"/>
      <c r="AL123" s="18"/>
      <c r="AM123" s="18"/>
      <c r="AN123" s="18"/>
      <c r="AO123" s="18"/>
      <c r="AP123" s="18"/>
      <c r="AQ123" s="18"/>
      <c r="AR123" s="18"/>
      <c r="AS123" s="18"/>
    </row>
    <row r="124" spans="1:45" ht="13.5" thickTop="1" x14ac:dyDescent="0.2">
      <c r="A124" s="110"/>
      <c r="B124" s="118"/>
      <c r="C124" s="118"/>
      <c r="D124" s="118"/>
      <c r="E124" s="122"/>
      <c r="F124" s="119"/>
      <c r="G124" s="119"/>
      <c r="H124" s="119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  <c r="AB124" s="18"/>
      <c r="AC124" s="18"/>
      <c r="AD124" s="18"/>
      <c r="AE124" s="18"/>
      <c r="AF124" s="18"/>
      <c r="AG124" s="18"/>
      <c r="AH124" s="18"/>
      <c r="AI124" s="18"/>
      <c r="AJ124" s="18"/>
      <c r="AK124" s="18"/>
      <c r="AL124" s="18"/>
      <c r="AM124" s="18"/>
      <c r="AN124" s="18"/>
      <c r="AO124" s="18"/>
      <c r="AP124" s="18"/>
      <c r="AQ124" s="18"/>
      <c r="AR124" s="18"/>
      <c r="AS124" s="18"/>
    </row>
    <row r="125" spans="1:45" x14ac:dyDescent="0.2">
      <c r="A125" s="18"/>
      <c r="B125" s="18"/>
      <c r="C125" s="18"/>
      <c r="D125" s="18"/>
      <c r="E125" s="18"/>
      <c r="F125" s="119"/>
      <c r="G125" s="119"/>
      <c r="H125" s="119"/>
      <c r="I125" s="18"/>
      <c r="J125" s="18"/>
      <c r="K125" s="18"/>
      <c r="L125" s="124"/>
      <c r="M125" s="124"/>
      <c r="N125" s="124"/>
      <c r="O125" s="124"/>
      <c r="P125" s="124"/>
      <c r="Q125" s="124"/>
      <c r="R125" s="124"/>
      <c r="S125" s="18"/>
      <c r="T125" s="18"/>
      <c r="U125" s="18"/>
      <c r="V125" s="18"/>
      <c r="W125" s="18"/>
      <c r="X125" s="18"/>
      <c r="Y125" s="18"/>
      <c r="Z125" s="18"/>
      <c r="AA125" s="18"/>
      <c r="AB125" s="18"/>
      <c r="AC125" s="18"/>
      <c r="AD125" s="18"/>
      <c r="AE125" s="18"/>
      <c r="AF125" s="18"/>
      <c r="AG125" s="18"/>
      <c r="AH125" s="18"/>
      <c r="AI125" s="18"/>
      <c r="AJ125" s="18"/>
      <c r="AK125" s="18"/>
      <c r="AL125" s="18"/>
      <c r="AM125" s="18"/>
      <c r="AN125" s="18"/>
      <c r="AO125" s="18"/>
      <c r="AP125" s="18"/>
      <c r="AQ125" s="18"/>
      <c r="AR125" s="18"/>
      <c r="AS125" s="18"/>
    </row>
    <row r="126" spans="1:45" x14ac:dyDescent="0.2">
      <c r="A126" s="18"/>
      <c r="B126" s="18"/>
      <c r="C126" s="18"/>
      <c r="D126" s="18"/>
      <c r="E126" s="119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  <c r="AB126" s="18"/>
      <c r="AC126" s="18"/>
      <c r="AD126" s="18"/>
      <c r="AE126" s="18"/>
      <c r="AF126" s="18"/>
      <c r="AG126" s="18"/>
      <c r="AH126" s="18"/>
      <c r="AI126" s="18"/>
      <c r="AJ126" s="18"/>
      <c r="AK126" s="18"/>
      <c r="AL126" s="18"/>
      <c r="AM126" s="18"/>
      <c r="AN126" s="18"/>
      <c r="AO126" s="18"/>
      <c r="AP126" s="18"/>
      <c r="AQ126" s="18"/>
      <c r="AR126" s="18"/>
      <c r="AS126" s="18"/>
    </row>
    <row r="127" spans="1:45" x14ac:dyDescent="0.2">
      <c r="A127" s="110"/>
      <c r="B127" s="118"/>
      <c r="C127" s="118"/>
      <c r="D127" s="118"/>
      <c r="E127" s="125"/>
      <c r="F127" s="119"/>
      <c r="G127" s="119"/>
      <c r="H127" s="119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  <c r="AB127" s="18"/>
      <c r="AC127" s="18"/>
      <c r="AD127" s="18"/>
      <c r="AE127" s="18"/>
      <c r="AF127" s="18"/>
      <c r="AG127" s="18"/>
      <c r="AH127" s="18"/>
      <c r="AI127" s="18"/>
      <c r="AJ127" s="18"/>
      <c r="AK127" s="18"/>
      <c r="AL127" s="18"/>
      <c r="AM127" s="18"/>
      <c r="AN127" s="18"/>
      <c r="AO127" s="18"/>
      <c r="AP127" s="18"/>
      <c r="AQ127" s="18"/>
      <c r="AR127" s="18"/>
      <c r="AS127" s="18"/>
    </row>
    <row r="128" spans="1:45" x14ac:dyDescent="0.2">
      <c r="A128" s="18"/>
      <c r="B128" s="18"/>
      <c r="C128" s="18"/>
      <c r="D128" s="18"/>
      <c r="E128" s="8"/>
      <c r="F128" s="119"/>
      <c r="G128" s="119"/>
      <c r="H128" s="119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  <c r="AB128" s="18"/>
      <c r="AC128" s="18"/>
      <c r="AD128" s="18"/>
      <c r="AE128" s="18"/>
      <c r="AF128" s="18"/>
      <c r="AG128" s="18"/>
      <c r="AH128" s="18"/>
      <c r="AI128" s="18"/>
      <c r="AJ128" s="18"/>
      <c r="AK128" s="18"/>
      <c r="AL128" s="18"/>
      <c r="AM128" s="18"/>
      <c r="AN128" s="18"/>
      <c r="AO128" s="18"/>
      <c r="AP128" s="18"/>
      <c r="AQ128" s="18"/>
      <c r="AR128" s="18"/>
      <c r="AS128" s="18"/>
    </row>
    <row r="129" spans="1:45" x14ac:dyDescent="0.2">
      <c r="A129" s="18"/>
      <c r="B129" s="18"/>
      <c r="C129" s="18"/>
      <c r="D129" s="18"/>
      <c r="E129" s="8"/>
      <c r="F129" s="119"/>
      <c r="G129" s="119"/>
      <c r="H129" s="119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  <c r="AB129" s="18"/>
      <c r="AC129" s="18"/>
      <c r="AD129" s="18"/>
      <c r="AE129" s="18"/>
      <c r="AF129" s="18"/>
      <c r="AG129" s="18"/>
      <c r="AH129" s="18"/>
      <c r="AI129" s="18"/>
      <c r="AJ129" s="18"/>
      <c r="AK129" s="18"/>
      <c r="AL129" s="18"/>
      <c r="AM129" s="18"/>
      <c r="AN129" s="18"/>
      <c r="AO129" s="18"/>
      <c r="AP129" s="18"/>
      <c r="AQ129" s="18"/>
      <c r="AR129" s="18"/>
      <c r="AS129" s="18"/>
    </row>
    <row r="130" spans="1:45" x14ac:dyDescent="0.2">
      <c r="A130" s="18"/>
      <c r="B130" s="118"/>
      <c r="C130" s="118"/>
      <c r="D130" s="118"/>
      <c r="E130" s="9"/>
      <c r="F130" s="119"/>
      <c r="G130" s="119"/>
      <c r="H130" s="119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  <c r="AB130" s="18"/>
      <c r="AC130" s="18"/>
      <c r="AD130" s="18"/>
      <c r="AE130" s="18"/>
      <c r="AF130" s="18"/>
      <c r="AG130" s="18"/>
      <c r="AH130" s="18"/>
      <c r="AI130" s="18"/>
      <c r="AJ130" s="18"/>
      <c r="AK130" s="18"/>
      <c r="AL130" s="18"/>
      <c r="AM130" s="18"/>
      <c r="AN130" s="18"/>
      <c r="AO130" s="18"/>
      <c r="AP130" s="18"/>
      <c r="AQ130" s="18"/>
      <c r="AR130" s="18"/>
      <c r="AS130" s="18"/>
    </row>
    <row r="131" spans="1:45" x14ac:dyDescent="0.2">
      <c r="A131" s="18"/>
      <c r="B131" s="18"/>
      <c r="C131" s="18"/>
      <c r="D131" s="18"/>
      <c r="E131" s="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  <c r="AB131" s="18"/>
      <c r="AC131" s="18"/>
      <c r="AD131" s="18"/>
      <c r="AE131" s="18"/>
      <c r="AF131" s="18"/>
      <c r="AG131" s="18"/>
      <c r="AH131" s="18"/>
      <c r="AI131" s="18"/>
      <c r="AJ131" s="18"/>
      <c r="AK131" s="18"/>
      <c r="AL131" s="18"/>
      <c r="AM131" s="18"/>
      <c r="AN131" s="18"/>
      <c r="AO131" s="18"/>
      <c r="AP131" s="18"/>
      <c r="AQ131" s="18"/>
      <c r="AR131" s="18"/>
      <c r="AS131" s="18"/>
    </row>
    <row r="132" spans="1:45" x14ac:dyDescent="0.2">
      <c r="A132" s="126"/>
      <c r="B132" s="126"/>
      <c r="C132" s="126"/>
      <c r="D132" s="126"/>
      <c r="E132" s="126"/>
      <c r="F132" s="126"/>
      <c r="G132" s="126"/>
      <c r="H132" s="126"/>
      <c r="I132" s="126"/>
      <c r="J132" s="126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  <c r="AB132" s="18"/>
      <c r="AC132" s="18"/>
      <c r="AD132" s="18"/>
      <c r="AE132" s="18"/>
      <c r="AF132" s="18"/>
      <c r="AG132" s="18"/>
      <c r="AH132" s="18"/>
      <c r="AI132" s="18"/>
      <c r="AJ132" s="18"/>
      <c r="AK132" s="18"/>
      <c r="AL132" s="18"/>
      <c r="AM132" s="18"/>
      <c r="AN132" s="18"/>
      <c r="AO132" s="18"/>
      <c r="AP132" s="18"/>
      <c r="AQ132" s="18"/>
      <c r="AR132" s="18"/>
      <c r="AS132" s="18"/>
    </row>
    <row r="133" spans="1:45" x14ac:dyDescent="0.2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  <c r="AB133" s="18"/>
      <c r="AC133" s="18"/>
      <c r="AD133" s="18"/>
      <c r="AE133" s="18"/>
      <c r="AF133" s="18"/>
      <c r="AG133" s="18"/>
      <c r="AH133" s="18"/>
      <c r="AI133" s="18"/>
      <c r="AJ133" s="18"/>
      <c r="AK133" s="18"/>
      <c r="AL133" s="18"/>
      <c r="AM133" s="18"/>
      <c r="AN133" s="18"/>
      <c r="AO133" s="18"/>
      <c r="AP133" s="18"/>
      <c r="AQ133" s="18"/>
      <c r="AR133" s="18"/>
      <c r="AS133" s="18"/>
    </row>
    <row r="134" spans="1:45" x14ac:dyDescent="0.2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  <c r="AB134" s="18"/>
      <c r="AC134" s="18"/>
      <c r="AD134" s="18"/>
      <c r="AE134" s="18"/>
      <c r="AF134" s="18"/>
      <c r="AG134" s="18"/>
      <c r="AH134" s="18"/>
      <c r="AI134" s="18"/>
      <c r="AJ134" s="18"/>
      <c r="AK134" s="18"/>
      <c r="AL134" s="18"/>
      <c r="AM134" s="18"/>
      <c r="AN134" s="18"/>
      <c r="AO134" s="18"/>
      <c r="AP134" s="18"/>
      <c r="AQ134" s="18"/>
      <c r="AR134" s="18"/>
      <c r="AS134" s="18"/>
    </row>
    <row r="135" spans="1:45" x14ac:dyDescent="0.2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  <c r="AB135" s="18"/>
      <c r="AC135" s="18"/>
      <c r="AD135" s="18"/>
      <c r="AE135" s="18"/>
      <c r="AF135" s="18"/>
      <c r="AG135" s="18"/>
      <c r="AH135" s="18"/>
      <c r="AI135" s="18"/>
      <c r="AJ135" s="18"/>
      <c r="AK135" s="18"/>
      <c r="AL135" s="18"/>
      <c r="AM135" s="18"/>
      <c r="AN135" s="18"/>
      <c r="AO135" s="18"/>
      <c r="AP135" s="18"/>
      <c r="AQ135" s="18"/>
      <c r="AR135" s="18"/>
      <c r="AS135" s="18"/>
    </row>
    <row r="136" spans="1:45" x14ac:dyDescent="0.2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  <c r="AB136" s="18"/>
      <c r="AC136" s="18"/>
      <c r="AD136" s="18"/>
      <c r="AE136" s="18"/>
      <c r="AF136" s="18"/>
      <c r="AG136" s="18"/>
      <c r="AH136" s="18"/>
      <c r="AI136" s="18"/>
      <c r="AJ136" s="18"/>
      <c r="AK136" s="18"/>
      <c r="AL136" s="18"/>
      <c r="AM136" s="18"/>
      <c r="AN136" s="18"/>
      <c r="AO136" s="18"/>
      <c r="AP136" s="18"/>
      <c r="AQ136" s="18"/>
      <c r="AR136" s="18"/>
      <c r="AS136" s="18"/>
    </row>
    <row r="137" spans="1:45" x14ac:dyDescent="0.2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  <c r="AB137" s="18"/>
      <c r="AC137" s="18"/>
      <c r="AD137" s="18"/>
      <c r="AE137" s="18"/>
      <c r="AF137" s="18"/>
      <c r="AG137" s="18"/>
      <c r="AH137" s="18"/>
      <c r="AI137" s="18"/>
      <c r="AJ137" s="18"/>
      <c r="AK137" s="18"/>
      <c r="AL137" s="18"/>
      <c r="AM137" s="18"/>
      <c r="AN137" s="18"/>
      <c r="AO137" s="18"/>
      <c r="AP137" s="18"/>
      <c r="AQ137" s="18"/>
      <c r="AR137" s="18"/>
      <c r="AS137" s="18"/>
    </row>
    <row r="138" spans="1:45" x14ac:dyDescent="0.2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  <c r="AB138" s="18"/>
      <c r="AC138" s="18"/>
      <c r="AD138" s="18"/>
      <c r="AE138" s="18"/>
      <c r="AF138" s="18"/>
      <c r="AG138" s="18"/>
      <c r="AH138" s="18"/>
      <c r="AI138" s="18"/>
      <c r="AJ138" s="18"/>
      <c r="AK138" s="18"/>
      <c r="AL138" s="18"/>
      <c r="AM138" s="18"/>
      <c r="AN138" s="18"/>
      <c r="AO138" s="18"/>
      <c r="AP138" s="18"/>
      <c r="AQ138" s="18"/>
      <c r="AR138" s="18"/>
      <c r="AS138" s="18"/>
    </row>
    <row r="139" spans="1:45" x14ac:dyDescent="0.2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  <c r="AB139" s="18"/>
      <c r="AC139" s="18"/>
      <c r="AD139" s="18"/>
      <c r="AE139" s="18"/>
      <c r="AF139" s="18"/>
      <c r="AG139" s="18"/>
      <c r="AH139" s="18"/>
      <c r="AI139" s="18"/>
      <c r="AJ139" s="18"/>
      <c r="AK139" s="18"/>
      <c r="AL139" s="18"/>
      <c r="AM139" s="18"/>
      <c r="AN139" s="18"/>
      <c r="AO139" s="18"/>
      <c r="AP139" s="18"/>
      <c r="AQ139" s="18"/>
      <c r="AR139" s="18"/>
      <c r="AS139" s="18"/>
    </row>
    <row r="140" spans="1:45" x14ac:dyDescent="0.2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  <c r="AB140" s="18"/>
      <c r="AC140" s="18"/>
      <c r="AD140" s="18"/>
      <c r="AE140" s="18"/>
      <c r="AF140" s="18"/>
      <c r="AG140" s="18"/>
      <c r="AH140" s="18"/>
      <c r="AI140" s="18"/>
      <c r="AJ140" s="18"/>
      <c r="AK140" s="18"/>
      <c r="AL140" s="18"/>
      <c r="AM140" s="18"/>
      <c r="AN140" s="18"/>
      <c r="AO140" s="18"/>
      <c r="AP140" s="18"/>
      <c r="AQ140" s="18"/>
      <c r="AR140" s="18"/>
      <c r="AS140" s="18"/>
    </row>
    <row r="141" spans="1:45" x14ac:dyDescent="0.2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  <c r="AB141" s="18"/>
      <c r="AC141" s="18"/>
      <c r="AD141" s="18"/>
      <c r="AE141" s="18"/>
      <c r="AF141" s="18"/>
      <c r="AG141" s="18"/>
      <c r="AH141" s="18"/>
      <c r="AI141" s="18"/>
      <c r="AJ141" s="18"/>
      <c r="AK141" s="18"/>
      <c r="AL141" s="18"/>
      <c r="AM141" s="18"/>
      <c r="AN141" s="18"/>
      <c r="AO141" s="18"/>
      <c r="AP141" s="18"/>
      <c r="AQ141" s="18"/>
      <c r="AR141" s="18"/>
      <c r="AS141" s="18"/>
    </row>
    <row r="142" spans="1:45" x14ac:dyDescent="0.2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  <c r="AB142" s="18"/>
      <c r="AC142" s="18"/>
      <c r="AD142" s="18"/>
      <c r="AE142" s="18"/>
      <c r="AF142" s="18"/>
      <c r="AG142" s="18"/>
      <c r="AH142" s="18"/>
      <c r="AI142" s="18"/>
      <c r="AJ142" s="18"/>
      <c r="AK142" s="18"/>
      <c r="AL142" s="18"/>
      <c r="AM142" s="18"/>
      <c r="AN142" s="18"/>
      <c r="AO142" s="18"/>
      <c r="AP142" s="18"/>
      <c r="AQ142" s="18"/>
      <c r="AR142" s="18"/>
      <c r="AS142" s="18"/>
    </row>
    <row r="143" spans="1:45" x14ac:dyDescent="0.2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  <c r="AB143" s="18"/>
      <c r="AC143" s="18"/>
      <c r="AD143" s="18"/>
      <c r="AE143" s="18"/>
      <c r="AF143" s="18"/>
      <c r="AG143" s="18"/>
      <c r="AH143" s="18"/>
      <c r="AI143" s="18"/>
      <c r="AJ143" s="18"/>
      <c r="AK143" s="18"/>
      <c r="AL143" s="18"/>
      <c r="AM143" s="18"/>
      <c r="AN143" s="18"/>
      <c r="AO143" s="18"/>
      <c r="AP143" s="18"/>
      <c r="AQ143" s="18"/>
      <c r="AR143" s="18"/>
      <c r="AS143" s="18"/>
    </row>
    <row r="144" spans="1:45" x14ac:dyDescent="0.2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  <c r="AB144" s="18"/>
      <c r="AC144" s="18"/>
      <c r="AD144" s="18"/>
      <c r="AE144" s="18"/>
      <c r="AF144" s="18"/>
      <c r="AG144" s="18"/>
      <c r="AH144" s="18"/>
      <c r="AI144" s="18"/>
      <c r="AJ144" s="18"/>
      <c r="AK144" s="18"/>
      <c r="AL144" s="18"/>
      <c r="AM144" s="18"/>
      <c r="AN144" s="18"/>
      <c r="AO144" s="18"/>
      <c r="AP144" s="18"/>
      <c r="AQ144" s="18"/>
      <c r="AR144" s="18"/>
      <c r="AS144" s="18"/>
    </row>
    <row r="145" spans="1:45" x14ac:dyDescent="0.2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  <c r="AB145" s="18"/>
      <c r="AC145" s="18"/>
      <c r="AD145" s="18"/>
      <c r="AE145" s="18"/>
      <c r="AF145" s="18"/>
      <c r="AG145" s="18"/>
      <c r="AH145" s="18"/>
      <c r="AI145" s="18"/>
      <c r="AJ145" s="18"/>
      <c r="AK145" s="18"/>
      <c r="AL145" s="18"/>
      <c r="AM145" s="18"/>
      <c r="AN145" s="18"/>
      <c r="AO145" s="18"/>
      <c r="AP145" s="18"/>
      <c r="AQ145" s="18"/>
      <c r="AR145" s="18"/>
      <c r="AS145" s="18"/>
    </row>
    <row r="146" spans="1:45" x14ac:dyDescent="0.2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  <c r="AB146" s="18"/>
      <c r="AC146" s="18"/>
      <c r="AD146" s="18"/>
      <c r="AE146" s="18"/>
      <c r="AF146" s="18"/>
      <c r="AG146" s="18"/>
      <c r="AH146" s="18"/>
      <c r="AI146" s="18"/>
      <c r="AJ146" s="18"/>
      <c r="AK146" s="18"/>
      <c r="AL146" s="18"/>
      <c r="AM146" s="18"/>
      <c r="AN146" s="18"/>
      <c r="AO146" s="18"/>
      <c r="AP146" s="18"/>
      <c r="AQ146" s="18"/>
      <c r="AR146" s="18"/>
      <c r="AS146" s="18"/>
    </row>
    <row r="147" spans="1:45" x14ac:dyDescent="0.2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  <c r="AB147" s="18"/>
      <c r="AC147" s="18"/>
      <c r="AD147" s="18"/>
      <c r="AE147" s="18"/>
      <c r="AF147" s="18"/>
      <c r="AG147" s="18"/>
      <c r="AH147" s="18"/>
      <c r="AI147" s="18"/>
      <c r="AJ147" s="18"/>
      <c r="AK147" s="18"/>
      <c r="AL147" s="18"/>
      <c r="AM147" s="18"/>
      <c r="AN147" s="18"/>
      <c r="AO147" s="18"/>
      <c r="AP147" s="18"/>
      <c r="AQ147" s="18"/>
      <c r="AR147" s="18"/>
      <c r="AS147" s="18"/>
    </row>
    <row r="148" spans="1:45" x14ac:dyDescent="0.2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  <c r="AB148" s="18"/>
      <c r="AC148" s="18"/>
      <c r="AD148" s="18"/>
      <c r="AE148" s="18"/>
      <c r="AF148" s="18"/>
      <c r="AG148" s="18"/>
      <c r="AH148" s="18"/>
      <c r="AI148" s="18"/>
      <c r="AJ148" s="18"/>
      <c r="AK148" s="18"/>
      <c r="AL148" s="18"/>
      <c r="AM148" s="18"/>
      <c r="AN148" s="18"/>
      <c r="AO148" s="18"/>
      <c r="AP148" s="18"/>
      <c r="AQ148" s="18"/>
      <c r="AR148" s="18"/>
      <c r="AS148" s="18"/>
    </row>
    <row r="149" spans="1:45" x14ac:dyDescent="0.2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  <c r="AB149" s="18"/>
      <c r="AC149" s="18"/>
      <c r="AD149" s="18"/>
      <c r="AE149" s="18"/>
      <c r="AF149" s="18"/>
      <c r="AG149" s="18"/>
      <c r="AH149" s="18"/>
      <c r="AI149" s="18"/>
      <c r="AJ149" s="18"/>
      <c r="AK149" s="18"/>
      <c r="AL149" s="18"/>
      <c r="AM149" s="18"/>
      <c r="AN149" s="18"/>
      <c r="AO149" s="18"/>
      <c r="AP149" s="18"/>
      <c r="AQ149" s="18"/>
      <c r="AR149" s="18"/>
      <c r="AS149" s="18"/>
    </row>
    <row r="150" spans="1:45" x14ac:dyDescent="0.2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  <c r="AB150" s="18"/>
      <c r="AC150" s="18"/>
      <c r="AD150" s="18"/>
      <c r="AE150" s="18"/>
      <c r="AF150" s="18"/>
      <c r="AG150" s="18"/>
      <c r="AH150" s="18"/>
      <c r="AI150" s="18"/>
      <c r="AJ150" s="18"/>
      <c r="AK150" s="18"/>
      <c r="AL150" s="18"/>
      <c r="AM150" s="18"/>
      <c r="AN150" s="18"/>
      <c r="AO150" s="18"/>
      <c r="AP150" s="18"/>
      <c r="AQ150" s="18"/>
      <c r="AR150" s="18"/>
      <c r="AS150" s="18"/>
    </row>
    <row r="151" spans="1:45" x14ac:dyDescent="0.2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  <c r="AB151" s="18"/>
      <c r="AC151" s="18"/>
      <c r="AD151" s="18"/>
      <c r="AE151" s="18"/>
      <c r="AF151" s="18"/>
      <c r="AG151" s="18"/>
      <c r="AH151" s="18"/>
      <c r="AI151" s="18"/>
      <c r="AJ151" s="18"/>
      <c r="AK151" s="18"/>
      <c r="AL151" s="18"/>
      <c r="AM151" s="18"/>
      <c r="AN151" s="18"/>
      <c r="AO151" s="18"/>
      <c r="AP151" s="18"/>
      <c r="AQ151" s="18"/>
      <c r="AR151" s="18"/>
      <c r="AS151" s="18"/>
    </row>
    <row r="152" spans="1:45" x14ac:dyDescent="0.2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  <c r="AB152" s="18"/>
      <c r="AC152" s="18"/>
      <c r="AD152" s="18"/>
      <c r="AE152" s="18"/>
      <c r="AF152" s="18"/>
      <c r="AG152" s="18"/>
      <c r="AH152" s="18"/>
      <c r="AI152" s="18"/>
      <c r="AJ152" s="18"/>
      <c r="AK152" s="18"/>
      <c r="AL152" s="18"/>
      <c r="AM152" s="18"/>
      <c r="AN152" s="18"/>
      <c r="AO152" s="18"/>
      <c r="AP152" s="18"/>
      <c r="AQ152" s="18"/>
      <c r="AR152" s="18"/>
      <c r="AS152" s="18"/>
    </row>
    <row r="153" spans="1:45" x14ac:dyDescent="0.2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  <c r="AB153" s="18"/>
      <c r="AC153" s="18"/>
      <c r="AD153" s="18"/>
      <c r="AE153" s="18"/>
      <c r="AF153" s="18"/>
      <c r="AG153" s="18"/>
      <c r="AH153" s="18"/>
      <c r="AI153" s="18"/>
      <c r="AJ153" s="18"/>
      <c r="AK153" s="18"/>
      <c r="AL153" s="18"/>
      <c r="AM153" s="18"/>
      <c r="AN153" s="18"/>
      <c r="AO153" s="18"/>
      <c r="AP153" s="18"/>
      <c r="AQ153" s="18"/>
      <c r="AR153" s="18"/>
      <c r="AS153" s="18"/>
    </row>
    <row r="154" spans="1:45" x14ac:dyDescent="0.2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  <c r="AB154" s="18"/>
      <c r="AC154" s="18"/>
      <c r="AD154" s="18"/>
      <c r="AE154" s="18"/>
      <c r="AF154" s="18"/>
      <c r="AG154" s="18"/>
      <c r="AH154" s="18"/>
      <c r="AI154" s="18"/>
      <c r="AJ154" s="18"/>
      <c r="AK154" s="18"/>
      <c r="AL154" s="18"/>
      <c r="AM154" s="18"/>
      <c r="AN154" s="18"/>
      <c r="AO154" s="18"/>
      <c r="AP154" s="18"/>
      <c r="AQ154" s="18"/>
      <c r="AR154" s="18"/>
      <c r="AS154" s="18"/>
    </row>
    <row r="155" spans="1:45" x14ac:dyDescent="0.2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  <c r="AB155" s="18"/>
      <c r="AC155" s="18"/>
      <c r="AD155" s="18"/>
      <c r="AE155" s="18"/>
      <c r="AF155" s="18"/>
      <c r="AG155" s="18"/>
      <c r="AH155" s="18"/>
      <c r="AI155" s="18"/>
      <c r="AJ155" s="18"/>
      <c r="AK155" s="18"/>
      <c r="AL155" s="18"/>
      <c r="AM155" s="18"/>
      <c r="AN155" s="18"/>
      <c r="AO155" s="18"/>
      <c r="AP155" s="18"/>
      <c r="AQ155" s="18"/>
      <c r="AR155" s="18"/>
      <c r="AS155" s="18"/>
    </row>
    <row r="156" spans="1:45" x14ac:dyDescent="0.2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  <c r="AB156" s="18"/>
      <c r="AC156" s="18"/>
      <c r="AD156" s="18"/>
      <c r="AE156" s="18"/>
      <c r="AF156" s="18"/>
      <c r="AG156" s="18"/>
      <c r="AH156" s="18"/>
      <c r="AI156" s="18"/>
      <c r="AJ156" s="18"/>
      <c r="AK156" s="18"/>
      <c r="AL156" s="18"/>
      <c r="AM156" s="18"/>
      <c r="AN156" s="18"/>
      <c r="AO156" s="18"/>
      <c r="AP156" s="18"/>
      <c r="AQ156" s="18"/>
      <c r="AR156" s="18"/>
      <c r="AS156" s="18"/>
    </row>
    <row r="157" spans="1:45" x14ac:dyDescent="0.2">
      <c r="A157" s="111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  <c r="AB157" s="18"/>
      <c r="AC157" s="18"/>
      <c r="AD157" s="18"/>
      <c r="AE157" s="18"/>
      <c r="AF157" s="18"/>
      <c r="AG157" s="18"/>
      <c r="AH157" s="18"/>
      <c r="AI157" s="18"/>
      <c r="AJ157" s="18"/>
      <c r="AK157" s="18"/>
      <c r="AL157" s="18"/>
      <c r="AM157" s="18"/>
      <c r="AN157" s="18"/>
      <c r="AO157" s="18"/>
      <c r="AP157" s="18"/>
      <c r="AQ157" s="18"/>
      <c r="AR157" s="18"/>
      <c r="AS157" s="18"/>
    </row>
    <row r="158" spans="1:45" x14ac:dyDescent="0.2">
      <c r="A158" s="111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  <c r="AB158" s="18"/>
      <c r="AC158" s="18"/>
      <c r="AD158" s="18"/>
      <c r="AE158" s="18"/>
      <c r="AF158" s="18"/>
      <c r="AG158" s="18"/>
      <c r="AH158" s="18"/>
      <c r="AI158" s="18"/>
      <c r="AJ158" s="18"/>
      <c r="AK158" s="18"/>
      <c r="AL158" s="18"/>
      <c r="AM158" s="18"/>
      <c r="AN158" s="18"/>
      <c r="AO158" s="18"/>
      <c r="AP158" s="18"/>
      <c r="AQ158" s="18"/>
      <c r="AR158" s="18"/>
      <c r="AS158" s="18"/>
    </row>
    <row r="159" spans="1:45" x14ac:dyDescent="0.2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  <c r="AB159" s="18"/>
      <c r="AC159" s="18"/>
      <c r="AD159" s="18"/>
      <c r="AE159" s="18"/>
      <c r="AF159" s="18"/>
      <c r="AG159" s="18"/>
      <c r="AH159" s="18"/>
      <c r="AI159" s="18"/>
      <c r="AJ159" s="18"/>
      <c r="AK159" s="18"/>
      <c r="AL159" s="18"/>
      <c r="AM159" s="18"/>
      <c r="AN159" s="18"/>
      <c r="AO159" s="18"/>
      <c r="AP159" s="18"/>
      <c r="AQ159" s="18"/>
      <c r="AR159" s="18"/>
      <c r="AS159" s="18"/>
    </row>
    <row r="160" spans="1:45" x14ac:dyDescent="0.2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  <c r="AB160" s="18"/>
      <c r="AC160" s="18"/>
      <c r="AD160" s="18"/>
      <c r="AE160" s="18"/>
      <c r="AF160" s="18"/>
      <c r="AG160" s="18"/>
      <c r="AH160" s="18"/>
      <c r="AI160" s="18"/>
      <c r="AJ160" s="18"/>
      <c r="AK160" s="18"/>
      <c r="AL160" s="18"/>
      <c r="AM160" s="18"/>
      <c r="AN160" s="18"/>
      <c r="AO160" s="18"/>
      <c r="AP160" s="18"/>
      <c r="AQ160" s="18"/>
      <c r="AR160" s="18"/>
      <c r="AS160" s="18"/>
    </row>
    <row r="161" spans="1:45" x14ac:dyDescent="0.2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  <c r="AB161" s="18"/>
      <c r="AC161" s="18"/>
      <c r="AD161" s="18"/>
      <c r="AE161" s="18"/>
      <c r="AF161" s="18"/>
      <c r="AG161" s="18"/>
      <c r="AH161" s="18"/>
      <c r="AI161" s="18"/>
      <c r="AJ161" s="18"/>
      <c r="AK161" s="18"/>
      <c r="AL161" s="18"/>
      <c r="AM161" s="18"/>
      <c r="AN161" s="18"/>
      <c r="AO161" s="18"/>
      <c r="AP161" s="18"/>
      <c r="AQ161" s="18"/>
      <c r="AR161" s="18"/>
      <c r="AS161" s="18"/>
    </row>
    <row r="162" spans="1:45" x14ac:dyDescent="0.2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  <c r="AB162" s="18"/>
      <c r="AC162" s="18"/>
      <c r="AD162" s="18"/>
      <c r="AE162" s="18"/>
      <c r="AF162" s="18"/>
      <c r="AG162" s="18"/>
      <c r="AH162" s="18"/>
      <c r="AI162" s="18"/>
      <c r="AJ162" s="18"/>
      <c r="AK162" s="18"/>
      <c r="AL162" s="18"/>
      <c r="AM162" s="18"/>
      <c r="AN162" s="18"/>
      <c r="AO162" s="18"/>
      <c r="AP162" s="18"/>
      <c r="AQ162" s="18"/>
      <c r="AR162" s="18"/>
      <c r="AS162" s="18"/>
    </row>
    <row r="163" spans="1:45" x14ac:dyDescent="0.2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  <c r="AB163" s="18"/>
      <c r="AC163" s="18"/>
      <c r="AD163" s="18"/>
      <c r="AE163" s="18"/>
      <c r="AF163" s="18"/>
      <c r="AG163" s="18"/>
      <c r="AH163" s="18"/>
      <c r="AI163" s="18"/>
      <c r="AJ163" s="18"/>
      <c r="AK163" s="18"/>
      <c r="AL163" s="18"/>
      <c r="AM163" s="18"/>
      <c r="AN163" s="18"/>
      <c r="AO163" s="18"/>
      <c r="AP163" s="18"/>
      <c r="AQ163" s="18"/>
      <c r="AR163" s="18"/>
      <c r="AS163" s="18"/>
    </row>
    <row r="164" spans="1:45" x14ac:dyDescent="0.2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  <c r="AB164" s="18"/>
      <c r="AC164" s="18"/>
      <c r="AD164" s="18"/>
      <c r="AE164" s="18"/>
      <c r="AF164" s="18"/>
      <c r="AG164" s="18"/>
      <c r="AH164" s="18"/>
      <c r="AI164" s="18"/>
      <c r="AJ164" s="18"/>
      <c r="AK164" s="18"/>
      <c r="AL164" s="18"/>
      <c r="AM164" s="18"/>
      <c r="AN164" s="18"/>
      <c r="AO164" s="18"/>
      <c r="AP164" s="18"/>
      <c r="AQ164" s="18"/>
      <c r="AR164" s="18"/>
      <c r="AS164" s="18"/>
    </row>
    <row r="165" spans="1:45" x14ac:dyDescent="0.2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  <c r="AB165" s="18"/>
      <c r="AC165" s="18"/>
      <c r="AD165" s="18"/>
      <c r="AE165" s="18"/>
      <c r="AF165" s="18"/>
      <c r="AG165" s="18"/>
      <c r="AH165" s="18"/>
      <c r="AI165" s="18"/>
      <c r="AJ165" s="18"/>
      <c r="AK165" s="18"/>
      <c r="AL165" s="18"/>
      <c r="AM165" s="18"/>
      <c r="AN165" s="18"/>
      <c r="AO165" s="18"/>
      <c r="AP165" s="18"/>
      <c r="AQ165" s="18"/>
      <c r="AR165" s="18"/>
      <c r="AS165" s="18"/>
    </row>
    <row r="166" spans="1:45" x14ac:dyDescent="0.2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  <c r="AB166" s="18"/>
      <c r="AC166" s="18"/>
      <c r="AD166" s="18"/>
      <c r="AE166" s="18"/>
      <c r="AF166" s="18"/>
      <c r="AG166" s="18"/>
      <c r="AH166" s="18"/>
      <c r="AI166" s="18"/>
      <c r="AJ166" s="18"/>
      <c r="AK166" s="18"/>
      <c r="AL166" s="18"/>
      <c r="AM166" s="18"/>
      <c r="AN166" s="18"/>
      <c r="AO166" s="18"/>
      <c r="AP166" s="18"/>
      <c r="AQ166" s="18"/>
      <c r="AR166" s="18"/>
      <c r="AS166" s="18"/>
    </row>
    <row r="167" spans="1:45" x14ac:dyDescent="0.2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  <c r="AB167" s="18"/>
      <c r="AC167" s="18"/>
      <c r="AD167" s="18"/>
      <c r="AE167" s="18"/>
      <c r="AF167" s="18"/>
      <c r="AG167" s="18"/>
      <c r="AH167" s="18"/>
      <c r="AI167" s="18"/>
      <c r="AJ167" s="18"/>
      <c r="AK167" s="18"/>
      <c r="AL167" s="18"/>
      <c r="AM167" s="18"/>
      <c r="AN167" s="18"/>
      <c r="AO167" s="18"/>
      <c r="AP167" s="18"/>
      <c r="AQ167" s="18"/>
      <c r="AR167" s="18"/>
      <c r="AS167" s="18"/>
    </row>
    <row r="168" spans="1:45" x14ac:dyDescent="0.2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  <c r="AB168" s="18"/>
      <c r="AC168" s="18"/>
      <c r="AD168" s="18"/>
      <c r="AE168" s="18"/>
      <c r="AF168" s="18"/>
      <c r="AG168" s="18"/>
      <c r="AH168" s="18"/>
      <c r="AI168" s="18"/>
      <c r="AJ168" s="18"/>
      <c r="AK168" s="18"/>
      <c r="AL168" s="18"/>
      <c r="AM168" s="18"/>
      <c r="AN168" s="18"/>
      <c r="AO168" s="18"/>
      <c r="AP168" s="18"/>
      <c r="AQ168" s="18"/>
      <c r="AR168" s="18"/>
      <c r="AS168" s="18"/>
    </row>
    <row r="169" spans="1:45" x14ac:dyDescent="0.2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  <c r="AB169" s="18"/>
      <c r="AC169" s="18"/>
      <c r="AD169" s="18"/>
      <c r="AE169" s="18"/>
      <c r="AF169" s="18"/>
      <c r="AG169" s="18"/>
      <c r="AH169" s="18"/>
      <c r="AI169" s="18"/>
      <c r="AJ169" s="18"/>
      <c r="AK169" s="18"/>
      <c r="AL169" s="18"/>
      <c r="AM169" s="18"/>
      <c r="AN169" s="18"/>
      <c r="AO169" s="18"/>
      <c r="AP169" s="18"/>
      <c r="AQ169" s="18"/>
      <c r="AR169" s="18"/>
      <c r="AS169" s="18"/>
    </row>
    <row r="170" spans="1:45" x14ac:dyDescent="0.2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  <c r="AB170" s="18"/>
      <c r="AC170" s="18"/>
      <c r="AD170" s="18"/>
      <c r="AE170" s="18"/>
      <c r="AF170" s="18"/>
      <c r="AG170" s="18"/>
      <c r="AH170" s="18"/>
      <c r="AI170" s="18"/>
      <c r="AJ170" s="18"/>
      <c r="AK170" s="18"/>
      <c r="AL170" s="18"/>
      <c r="AM170" s="18"/>
      <c r="AN170" s="18"/>
      <c r="AO170" s="18"/>
      <c r="AP170" s="18"/>
      <c r="AQ170" s="18"/>
      <c r="AR170" s="18"/>
      <c r="AS170" s="18"/>
    </row>
    <row r="171" spans="1:45" x14ac:dyDescent="0.2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  <c r="AB171" s="18"/>
      <c r="AC171" s="18"/>
      <c r="AD171" s="18"/>
      <c r="AE171" s="18"/>
      <c r="AF171" s="18"/>
      <c r="AG171" s="18"/>
      <c r="AH171" s="18"/>
      <c r="AI171" s="18"/>
      <c r="AJ171" s="18"/>
      <c r="AK171" s="18"/>
      <c r="AL171" s="18"/>
      <c r="AM171" s="18"/>
      <c r="AN171" s="18"/>
      <c r="AO171" s="18"/>
      <c r="AP171" s="18"/>
      <c r="AQ171" s="18"/>
      <c r="AR171" s="18"/>
      <c r="AS171" s="18"/>
    </row>
    <row r="172" spans="1:45" x14ac:dyDescent="0.2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  <c r="AB172" s="18"/>
      <c r="AC172" s="18"/>
      <c r="AD172" s="18"/>
      <c r="AE172" s="18"/>
      <c r="AF172" s="18"/>
      <c r="AG172" s="18"/>
      <c r="AH172" s="18"/>
      <c r="AI172" s="18"/>
      <c r="AJ172" s="18"/>
      <c r="AK172" s="18"/>
      <c r="AL172" s="18"/>
      <c r="AM172" s="18"/>
      <c r="AN172" s="18"/>
      <c r="AO172" s="18"/>
      <c r="AP172" s="18"/>
      <c r="AQ172" s="18"/>
      <c r="AR172" s="18"/>
      <c r="AS172" s="18"/>
    </row>
    <row r="173" spans="1:45" x14ac:dyDescent="0.2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  <c r="AB173" s="18"/>
      <c r="AC173" s="18"/>
      <c r="AD173" s="18"/>
      <c r="AE173" s="18"/>
      <c r="AF173" s="18"/>
      <c r="AG173" s="18"/>
      <c r="AH173" s="18"/>
      <c r="AI173" s="18"/>
      <c r="AJ173" s="18"/>
      <c r="AK173" s="18"/>
      <c r="AL173" s="18"/>
      <c r="AM173" s="18"/>
      <c r="AN173" s="18"/>
      <c r="AO173" s="18"/>
      <c r="AP173" s="18"/>
      <c r="AQ173" s="18"/>
      <c r="AR173" s="18"/>
      <c r="AS173" s="18"/>
    </row>
    <row r="174" spans="1:45" x14ac:dyDescent="0.2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  <c r="AB174" s="18"/>
      <c r="AC174" s="18"/>
      <c r="AD174" s="18"/>
      <c r="AE174" s="18"/>
      <c r="AF174" s="18"/>
      <c r="AG174" s="18"/>
      <c r="AH174" s="18"/>
      <c r="AI174" s="18"/>
      <c r="AJ174" s="18"/>
      <c r="AK174" s="18"/>
      <c r="AL174" s="18"/>
      <c r="AM174" s="18"/>
      <c r="AN174" s="18"/>
      <c r="AO174" s="18"/>
      <c r="AP174" s="18"/>
      <c r="AQ174" s="18"/>
      <c r="AR174" s="18"/>
      <c r="AS174" s="18"/>
    </row>
    <row r="175" spans="1:45" x14ac:dyDescent="0.2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  <c r="AB175" s="18"/>
      <c r="AC175" s="18"/>
      <c r="AD175" s="18"/>
      <c r="AE175" s="18"/>
      <c r="AF175" s="18"/>
      <c r="AG175" s="18"/>
      <c r="AH175" s="18"/>
      <c r="AI175" s="18"/>
      <c r="AJ175" s="18"/>
      <c r="AK175" s="18"/>
      <c r="AL175" s="18"/>
      <c r="AM175" s="18"/>
      <c r="AN175" s="18"/>
      <c r="AO175" s="18"/>
      <c r="AP175" s="18"/>
      <c r="AQ175" s="18"/>
      <c r="AR175" s="18"/>
      <c r="AS175" s="18"/>
    </row>
    <row r="176" spans="1:45" x14ac:dyDescent="0.2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  <c r="AB176" s="18"/>
      <c r="AC176" s="18"/>
      <c r="AD176" s="18"/>
      <c r="AE176" s="18"/>
      <c r="AF176" s="18"/>
      <c r="AG176" s="18"/>
      <c r="AH176" s="18"/>
      <c r="AI176" s="18"/>
      <c r="AJ176" s="18"/>
      <c r="AK176" s="18"/>
      <c r="AL176" s="18"/>
      <c r="AM176" s="18"/>
      <c r="AN176" s="18"/>
      <c r="AO176" s="18"/>
      <c r="AP176" s="18"/>
      <c r="AQ176" s="18"/>
      <c r="AR176" s="18"/>
      <c r="AS176" s="18"/>
    </row>
    <row r="177" spans="1:45" x14ac:dyDescent="0.2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  <c r="AB177" s="18"/>
      <c r="AC177" s="18"/>
      <c r="AD177" s="18"/>
      <c r="AE177" s="18"/>
      <c r="AF177" s="18"/>
      <c r="AG177" s="18"/>
      <c r="AH177" s="18"/>
      <c r="AI177" s="18"/>
      <c r="AJ177" s="18"/>
      <c r="AK177" s="18"/>
      <c r="AL177" s="18"/>
      <c r="AM177" s="18"/>
      <c r="AN177" s="18"/>
      <c r="AO177" s="18"/>
      <c r="AP177" s="18"/>
      <c r="AQ177" s="18"/>
      <c r="AR177" s="18"/>
      <c r="AS177" s="18"/>
    </row>
    <row r="178" spans="1:45" x14ac:dyDescent="0.2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  <c r="AB178" s="18"/>
      <c r="AC178" s="18"/>
      <c r="AD178" s="18"/>
      <c r="AE178" s="18"/>
      <c r="AF178" s="18"/>
      <c r="AG178" s="18"/>
      <c r="AH178" s="18"/>
      <c r="AI178" s="18"/>
      <c r="AJ178" s="18"/>
      <c r="AK178" s="18"/>
      <c r="AL178" s="18"/>
      <c r="AM178" s="18"/>
      <c r="AN178" s="18"/>
      <c r="AO178" s="18"/>
      <c r="AP178" s="18"/>
      <c r="AQ178" s="18"/>
      <c r="AR178" s="18"/>
      <c r="AS178" s="18"/>
    </row>
    <row r="179" spans="1:45" x14ac:dyDescent="0.2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  <c r="AB179" s="18"/>
      <c r="AC179" s="18"/>
      <c r="AD179" s="18"/>
      <c r="AE179" s="18"/>
      <c r="AF179" s="18"/>
      <c r="AG179" s="18"/>
      <c r="AH179" s="18"/>
      <c r="AI179" s="18"/>
      <c r="AJ179" s="18"/>
      <c r="AK179" s="18"/>
      <c r="AL179" s="18"/>
      <c r="AM179" s="18"/>
      <c r="AN179" s="18"/>
      <c r="AO179" s="18"/>
      <c r="AP179" s="18"/>
      <c r="AQ179" s="18"/>
      <c r="AR179" s="18"/>
      <c r="AS179" s="18"/>
    </row>
    <row r="180" spans="1:45" x14ac:dyDescent="0.2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  <c r="AB180" s="18"/>
      <c r="AC180" s="18"/>
      <c r="AD180" s="18"/>
      <c r="AE180" s="18"/>
      <c r="AF180" s="18"/>
      <c r="AG180" s="18"/>
      <c r="AH180" s="18"/>
      <c r="AI180" s="18"/>
      <c r="AJ180" s="18"/>
      <c r="AK180" s="18"/>
      <c r="AL180" s="18"/>
      <c r="AM180" s="18"/>
      <c r="AN180" s="18"/>
      <c r="AO180" s="18"/>
      <c r="AP180" s="18"/>
      <c r="AQ180" s="18"/>
      <c r="AR180" s="18"/>
      <c r="AS180" s="18"/>
    </row>
    <row r="181" spans="1:45" x14ac:dyDescent="0.2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  <c r="AB181" s="18"/>
      <c r="AC181" s="18"/>
      <c r="AD181" s="18"/>
      <c r="AE181" s="18"/>
      <c r="AF181" s="18"/>
      <c r="AG181" s="18"/>
      <c r="AH181" s="18"/>
      <c r="AI181" s="18"/>
      <c r="AJ181" s="18"/>
      <c r="AK181" s="18"/>
      <c r="AL181" s="18"/>
      <c r="AM181" s="18"/>
      <c r="AN181" s="18"/>
      <c r="AO181" s="18"/>
      <c r="AP181" s="18"/>
      <c r="AQ181" s="18"/>
      <c r="AR181" s="18"/>
      <c r="AS181" s="18"/>
    </row>
    <row r="182" spans="1:45" x14ac:dyDescent="0.2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  <c r="AB182" s="18"/>
      <c r="AC182" s="18"/>
      <c r="AD182" s="18"/>
      <c r="AE182" s="18"/>
      <c r="AF182" s="18"/>
      <c r="AG182" s="18"/>
      <c r="AH182" s="18"/>
      <c r="AI182" s="18"/>
      <c r="AJ182" s="18"/>
      <c r="AK182" s="18"/>
      <c r="AL182" s="18"/>
      <c r="AM182" s="18"/>
      <c r="AN182" s="18"/>
      <c r="AO182" s="18"/>
      <c r="AP182" s="18"/>
      <c r="AQ182" s="18"/>
      <c r="AR182" s="18"/>
      <c r="AS182" s="18"/>
    </row>
    <row r="183" spans="1:45" x14ac:dyDescent="0.2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  <c r="AB183" s="18"/>
      <c r="AC183" s="18"/>
      <c r="AD183" s="18"/>
      <c r="AE183" s="18"/>
      <c r="AF183" s="18"/>
      <c r="AG183" s="18"/>
      <c r="AH183" s="18"/>
      <c r="AI183" s="18"/>
      <c r="AJ183" s="18"/>
      <c r="AK183" s="18"/>
      <c r="AL183" s="18"/>
      <c r="AM183" s="18"/>
      <c r="AN183" s="18"/>
      <c r="AO183" s="18"/>
      <c r="AP183" s="18"/>
      <c r="AQ183" s="18"/>
      <c r="AR183" s="18"/>
      <c r="AS183" s="18"/>
    </row>
    <row r="184" spans="1:45" x14ac:dyDescent="0.2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  <c r="AB184" s="18"/>
      <c r="AC184" s="18"/>
      <c r="AD184" s="18"/>
      <c r="AE184" s="18"/>
      <c r="AF184" s="18"/>
      <c r="AG184" s="18"/>
      <c r="AH184" s="18"/>
      <c r="AI184" s="18"/>
      <c r="AJ184" s="18"/>
      <c r="AK184" s="18"/>
      <c r="AL184" s="18"/>
      <c r="AM184" s="18"/>
      <c r="AN184" s="18"/>
      <c r="AO184" s="18"/>
      <c r="AP184" s="18"/>
      <c r="AQ184" s="18"/>
      <c r="AR184" s="18"/>
      <c r="AS184" s="18"/>
    </row>
    <row r="185" spans="1:45" x14ac:dyDescent="0.2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  <c r="AB185" s="18"/>
      <c r="AC185" s="18"/>
      <c r="AD185" s="18"/>
      <c r="AE185" s="18"/>
      <c r="AF185" s="18"/>
      <c r="AG185" s="18"/>
      <c r="AH185" s="18"/>
      <c r="AI185" s="18"/>
      <c r="AJ185" s="18"/>
      <c r="AK185" s="18"/>
      <c r="AL185" s="18"/>
      <c r="AM185" s="18"/>
      <c r="AN185" s="18"/>
      <c r="AO185" s="18"/>
      <c r="AP185" s="18"/>
      <c r="AQ185" s="18"/>
      <c r="AR185" s="18"/>
      <c r="AS185" s="18"/>
    </row>
    <row r="186" spans="1:45" x14ac:dyDescent="0.2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  <c r="AB186" s="18"/>
      <c r="AC186" s="18"/>
      <c r="AD186" s="18"/>
      <c r="AE186" s="18"/>
      <c r="AF186" s="18"/>
      <c r="AG186" s="18"/>
      <c r="AH186" s="18"/>
      <c r="AI186" s="18"/>
      <c r="AJ186" s="18"/>
      <c r="AK186" s="18"/>
      <c r="AL186" s="18"/>
      <c r="AM186" s="18"/>
      <c r="AN186" s="18"/>
      <c r="AO186" s="18"/>
      <c r="AP186" s="18"/>
      <c r="AQ186" s="18"/>
      <c r="AR186" s="18"/>
      <c r="AS186" s="18"/>
    </row>
    <row r="187" spans="1:45" x14ac:dyDescent="0.2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  <c r="AB187" s="18"/>
      <c r="AC187" s="18"/>
      <c r="AD187" s="18"/>
      <c r="AE187" s="18"/>
      <c r="AF187" s="18"/>
      <c r="AG187" s="18"/>
      <c r="AH187" s="18"/>
      <c r="AI187" s="18"/>
      <c r="AJ187" s="18"/>
      <c r="AK187" s="18"/>
      <c r="AL187" s="18"/>
      <c r="AM187" s="18"/>
      <c r="AN187" s="18"/>
      <c r="AO187" s="18"/>
      <c r="AP187" s="18"/>
      <c r="AQ187" s="18"/>
      <c r="AR187" s="18"/>
      <c r="AS187" s="18"/>
    </row>
    <row r="188" spans="1:45" x14ac:dyDescent="0.2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  <c r="AB188" s="18"/>
      <c r="AC188" s="18"/>
      <c r="AD188" s="18"/>
      <c r="AE188" s="18"/>
      <c r="AF188" s="18"/>
      <c r="AG188" s="18"/>
      <c r="AH188" s="18"/>
      <c r="AI188" s="18"/>
      <c r="AJ188" s="18"/>
      <c r="AK188" s="18"/>
      <c r="AL188" s="18"/>
      <c r="AM188" s="18"/>
      <c r="AN188" s="18"/>
      <c r="AO188" s="18"/>
      <c r="AP188" s="18"/>
      <c r="AQ188" s="18"/>
      <c r="AR188" s="18"/>
      <c r="AS188" s="18"/>
    </row>
    <row r="189" spans="1:45" x14ac:dyDescent="0.2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  <c r="AB189" s="18"/>
      <c r="AC189" s="18"/>
      <c r="AD189" s="18"/>
      <c r="AE189" s="18"/>
      <c r="AF189" s="18"/>
      <c r="AG189" s="18"/>
      <c r="AH189" s="18"/>
      <c r="AI189" s="18"/>
      <c r="AJ189" s="18"/>
      <c r="AK189" s="18"/>
      <c r="AL189" s="18"/>
      <c r="AM189" s="18"/>
      <c r="AN189" s="18"/>
      <c r="AO189" s="18"/>
      <c r="AP189" s="18"/>
      <c r="AQ189" s="18"/>
      <c r="AR189" s="18"/>
      <c r="AS189" s="18"/>
    </row>
    <row r="190" spans="1:45" x14ac:dyDescent="0.2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  <c r="AB190" s="18"/>
      <c r="AC190" s="18"/>
      <c r="AD190" s="18"/>
      <c r="AE190" s="18"/>
      <c r="AF190" s="18"/>
      <c r="AG190" s="18"/>
      <c r="AH190" s="18"/>
      <c r="AI190" s="18"/>
      <c r="AJ190" s="18"/>
      <c r="AK190" s="18"/>
      <c r="AL190" s="18"/>
      <c r="AM190" s="18"/>
      <c r="AN190" s="18"/>
      <c r="AO190" s="18"/>
      <c r="AP190" s="18"/>
      <c r="AQ190" s="18"/>
      <c r="AR190" s="18"/>
      <c r="AS190" s="18"/>
    </row>
    <row r="191" spans="1:45" x14ac:dyDescent="0.2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  <c r="AB191" s="18"/>
      <c r="AC191" s="18"/>
      <c r="AD191" s="18"/>
      <c r="AE191" s="18"/>
      <c r="AF191" s="18"/>
      <c r="AG191" s="18"/>
      <c r="AH191" s="18"/>
      <c r="AI191" s="18"/>
      <c r="AJ191" s="18"/>
      <c r="AK191" s="18"/>
      <c r="AL191" s="18"/>
      <c r="AM191" s="18"/>
      <c r="AN191" s="18"/>
      <c r="AO191" s="18"/>
      <c r="AP191" s="18"/>
      <c r="AQ191" s="18"/>
      <c r="AR191" s="18"/>
      <c r="AS191" s="18"/>
    </row>
    <row r="192" spans="1:45" x14ac:dyDescent="0.2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  <c r="AB192" s="18"/>
      <c r="AC192" s="18"/>
      <c r="AD192" s="18"/>
      <c r="AE192" s="18"/>
      <c r="AF192" s="18"/>
      <c r="AG192" s="18"/>
      <c r="AH192" s="18"/>
      <c r="AI192" s="18"/>
      <c r="AJ192" s="18"/>
      <c r="AK192" s="18"/>
      <c r="AL192" s="18"/>
      <c r="AM192" s="18"/>
      <c r="AN192" s="18"/>
      <c r="AO192" s="18"/>
      <c r="AP192" s="18"/>
      <c r="AQ192" s="18"/>
      <c r="AR192" s="18"/>
      <c r="AS192" s="18"/>
    </row>
    <row r="193" spans="1:45" x14ac:dyDescent="0.2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  <c r="AB193" s="18"/>
      <c r="AC193" s="18"/>
      <c r="AD193" s="18"/>
      <c r="AE193" s="18"/>
      <c r="AF193" s="18"/>
      <c r="AG193" s="18"/>
      <c r="AH193" s="18"/>
      <c r="AI193" s="18"/>
      <c r="AJ193" s="18"/>
      <c r="AK193" s="18"/>
      <c r="AL193" s="18"/>
      <c r="AM193" s="18"/>
      <c r="AN193" s="18"/>
      <c r="AO193" s="18"/>
      <c r="AP193" s="18"/>
      <c r="AQ193" s="18"/>
      <c r="AR193" s="18"/>
      <c r="AS193" s="18"/>
    </row>
    <row r="194" spans="1:45" x14ac:dyDescent="0.2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  <c r="AB194" s="18"/>
      <c r="AC194" s="18"/>
      <c r="AD194" s="18"/>
      <c r="AE194" s="18"/>
      <c r="AF194" s="18"/>
      <c r="AG194" s="18"/>
      <c r="AH194" s="18"/>
      <c r="AI194" s="18"/>
      <c r="AJ194" s="18"/>
      <c r="AK194" s="18"/>
      <c r="AL194" s="18"/>
      <c r="AM194" s="18"/>
      <c r="AN194" s="18"/>
      <c r="AO194" s="18"/>
      <c r="AP194" s="18"/>
      <c r="AQ194" s="18"/>
      <c r="AR194" s="18"/>
      <c r="AS194" s="18"/>
    </row>
    <row r="195" spans="1:45" x14ac:dyDescent="0.2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  <c r="AB195" s="18"/>
      <c r="AC195" s="18"/>
      <c r="AD195" s="18"/>
      <c r="AE195" s="18"/>
      <c r="AF195" s="18"/>
      <c r="AG195" s="18"/>
      <c r="AH195" s="18"/>
      <c r="AI195" s="18"/>
      <c r="AJ195" s="18"/>
      <c r="AK195" s="18"/>
      <c r="AL195" s="18"/>
      <c r="AM195" s="18"/>
      <c r="AN195" s="18"/>
      <c r="AO195" s="18"/>
      <c r="AP195" s="18"/>
      <c r="AQ195" s="18"/>
      <c r="AR195" s="18"/>
      <c r="AS195" s="18"/>
    </row>
    <row r="196" spans="1:45" x14ac:dyDescent="0.2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/>
      <c r="AB196" s="18"/>
      <c r="AC196" s="18"/>
      <c r="AD196" s="18"/>
      <c r="AE196" s="18"/>
      <c r="AF196" s="18"/>
      <c r="AG196" s="18"/>
      <c r="AH196" s="18"/>
      <c r="AI196" s="18"/>
      <c r="AJ196" s="18"/>
      <c r="AK196" s="18"/>
      <c r="AL196" s="18"/>
      <c r="AM196" s="18"/>
      <c r="AN196" s="18"/>
      <c r="AO196" s="18"/>
      <c r="AP196" s="18"/>
      <c r="AQ196" s="18"/>
      <c r="AR196" s="18"/>
      <c r="AS196" s="18"/>
    </row>
    <row r="197" spans="1:45" x14ac:dyDescent="0.2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18"/>
      <c r="AB197" s="18"/>
      <c r="AC197" s="18"/>
      <c r="AD197" s="18"/>
      <c r="AE197" s="18"/>
      <c r="AF197" s="18"/>
      <c r="AG197" s="18"/>
      <c r="AH197" s="18"/>
      <c r="AI197" s="18"/>
      <c r="AJ197" s="18"/>
      <c r="AK197" s="18"/>
      <c r="AL197" s="18"/>
      <c r="AM197" s="18"/>
      <c r="AN197" s="18"/>
      <c r="AO197" s="18"/>
      <c r="AP197" s="18"/>
      <c r="AQ197" s="18"/>
      <c r="AR197" s="18"/>
      <c r="AS197" s="18"/>
    </row>
    <row r="198" spans="1:45" x14ac:dyDescent="0.2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18"/>
      <c r="AB198" s="18"/>
      <c r="AC198" s="18"/>
      <c r="AD198" s="18"/>
      <c r="AE198" s="18"/>
      <c r="AF198" s="18"/>
      <c r="AG198" s="18"/>
      <c r="AH198" s="18"/>
      <c r="AI198" s="18"/>
      <c r="AJ198" s="18"/>
      <c r="AK198" s="18"/>
      <c r="AL198" s="18"/>
      <c r="AM198" s="18"/>
      <c r="AN198" s="18"/>
      <c r="AO198" s="18"/>
      <c r="AP198" s="18"/>
      <c r="AQ198" s="18"/>
      <c r="AR198" s="18"/>
      <c r="AS198" s="18"/>
    </row>
    <row r="199" spans="1:45" x14ac:dyDescent="0.2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18"/>
      <c r="AB199" s="18"/>
      <c r="AC199" s="18"/>
      <c r="AD199" s="18"/>
      <c r="AE199" s="18"/>
      <c r="AF199" s="18"/>
      <c r="AG199" s="18"/>
      <c r="AH199" s="18"/>
      <c r="AI199" s="18"/>
      <c r="AJ199" s="18"/>
      <c r="AK199" s="18"/>
      <c r="AL199" s="18"/>
      <c r="AM199" s="18"/>
      <c r="AN199" s="18"/>
      <c r="AO199" s="18"/>
      <c r="AP199" s="18"/>
      <c r="AQ199" s="18"/>
      <c r="AR199" s="18"/>
      <c r="AS199" s="18"/>
    </row>
    <row r="200" spans="1:45" x14ac:dyDescent="0.2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  <c r="AA200" s="18"/>
      <c r="AB200" s="18"/>
      <c r="AC200" s="18"/>
      <c r="AD200" s="18"/>
      <c r="AE200" s="18"/>
      <c r="AF200" s="18"/>
      <c r="AG200" s="18"/>
      <c r="AH200" s="18"/>
      <c r="AI200" s="18"/>
      <c r="AJ200" s="18"/>
      <c r="AK200" s="18"/>
      <c r="AL200" s="18"/>
      <c r="AM200" s="18"/>
      <c r="AN200" s="18"/>
      <c r="AO200" s="18"/>
      <c r="AP200" s="18"/>
      <c r="AQ200" s="18"/>
      <c r="AR200" s="18"/>
      <c r="AS200" s="18"/>
    </row>
    <row r="201" spans="1:45" x14ac:dyDescent="0.2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  <c r="AA201" s="18"/>
      <c r="AB201" s="18"/>
      <c r="AC201" s="18"/>
      <c r="AD201" s="18"/>
      <c r="AE201" s="18"/>
      <c r="AF201" s="18"/>
      <c r="AG201" s="18"/>
      <c r="AH201" s="18"/>
      <c r="AI201" s="18"/>
      <c r="AJ201" s="18"/>
      <c r="AK201" s="18"/>
      <c r="AL201" s="18"/>
      <c r="AM201" s="18"/>
      <c r="AN201" s="18"/>
      <c r="AO201" s="18"/>
      <c r="AP201" s="18"/>
      <c r="AQ201" s="18"/>
      <c r="AR201" s="18"/>
      <c r="AS201" s="18"/>
    </row>
    <row r="202" spans="1:45" x14ac:dyDescent="0.2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  <c r="AA202" s="18"/>
      <c r="AB202" s="18"/>
      <c r="AC202" s="18"/>
      <c r="AD202" s="18"/>
      <c r="AE202" s="18"/>
      <c r="AF202" s="18"/>
      <c r="AG202" s="18"/>
      <c r="AH202" s="18"/>
      <c r="AI202" s="18"/>
      <c r="AJ202" s="18"/>
      <c r="AK202" s="18"/>
      <c r="AL202" s="18"/>
      <c r="AM202" s="18"/>
      <c r="AN202" s="18"/>
      <c r="AO202" s="18"/>
      <c r="AP202" s="18"/>
      <c r="AQ202" s="18"/>
      <c r="AR202" s="18"/>
      <c r="AS202" s="18"/>
    </row>
    <row r="203" spans="1:45" x14ac:dyDescent="0.2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  <c r="AA203" s="18"/>
      <c r="AB203" s="18"/>
      <c r="AC203" s="18"/>
      <c r="AD203" s="18"/>
      <c r="AE203" s="18"/>
      <c r="AF203" s="18"/>
      <c r="AG203" s="18"/>
      <c r="AH203" s="18"/>
      <c r="AI203" s="18"/>
      <c r="AJ203" s="18"/>
      <c r="AK203" s="18"/>
      <c r="AL203" s="18"/>
      <c r="AM203" s="18"/>
      <c r="AN203" s="18"/>
      <c r="AO203" s="18"/>
      <c r="AP203" s="18"/>
      <c r="AQ203" s="18"/>
      <c r="AR203" s="18"/>
      <c r="AS203" s="18"/>
    </row>
    <row r="204" spans="1:45" x14ac:dyDescent="0.2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  <c r="AA204" s="18"/>
      <c r="AB204" s="18"/>
      <c r="AC204" s="18"/>
      <c r="AD204" s="18"/>
      <c r="AE204" s="18"/>
      <c r="AF204" s="18"/>
      <c r="AG204" s="18"/>
      <c r="AH204" s="18"/>
      <c r="AI204" s="18"/>
      <c r="AJ204" s="18"/>
      <c r="AK204" s="18"/>
      <c r="AL204" s="18"/>
      <c r="AM204" s="18"/>
      <c r="AN204" s="18"/>
      <c r="AO204" s="18"/>
      <c r="AP204" s="18"/>
      <c r="AQ204" s="18"/>
      <c r="AR204" s="18"/>
      <c r="AS204" s="18"/>
    </row>
    <row r="205" spans="1:45" x14ac:dyDescent="0.2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18"/>
      <c r="AB205" s="18"/>
      <c r="AC205" s="18"/>
      <c r="AD205" s="18"/>
      <c r="AE205" s="18"/>
      <c r="AF205" s="18"/>
      <c r="AG205" s="18"/>
      <c r="AH205" s="18"/>
      <c r="AI205" s="18"/>
      <c r="AJ205" s="18"/>
      <c r="AK205" s="18"/>
      <c r="AL205" s="18"/>
      <c r="AM205" s="18"/>
      <c r="AN205" s="18"/>
      <c r="AO205" s="18"/>
      <c r="AP205" s="18"/>
      <c r="AQ205" s="18"/>
      <c r="AR205" s="18"/>
      <c r="AS205" s="18"/>
    </row>
    <row r="206" spans="1:45" x14ac:dyDescent="0.2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18"/>
      <c r="AB206" s="18"/>
      <c r="AC206" s="18"/>
      <c r="AD206" s="18"/>
      <c r="AE206" s="18"/>
      <c r="AF206" s="18"/>
      <c r="AG206" s="18"/>
      <c r="AH206" s="18"/>
      <c r="AI206" s="18"/>
      <c r="AJ206" s="18"/>
      <c r="AK206" s="18"/>
      <c r="AL206" s="18"/>
      <c r="AM206" s="18"/>
      <c r="AN206" s="18"/>
      <c r="AO206" s="18"/>
      <c r="AP206" s="18"/>
      <c r="AQ206" s="18"/>
      <c r="AR206" s="18"/>
      <c r="AS206" s="18"/>
    </row>
    <row r="207" spans="1:45" x14ac:dyDescent="0.2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18"/>
      <c r="AB207" s="18"/>
      <c r="AC207" s="18"/>
      <c r="AD207" s="18"/>
      <c r="AE207" s="18"/>
      <c r="AF207" s="18"/>
      <c r="AG207" s="18"/>
      <c r="AH207" s="18"/>
      <c r="AI207" s="18"/>
      <c r="AJ207" s="18"/>
      <c r="AK207" s="18"/>
      <c r="AL207" s="18"/>
      <c r="AM207" s="18"/>
      <c r="AN207" s="18"/>
      <c r="AO207" s="18"/>
      <c r="AP207" s="18"/>
      <c r="AQ207" s="18"/>
      <c r="AR207" s="18"/>
      <c r="AS207" s="18"/>
    </row>
    <row r="208" spans="1:45" x14ac:dyDescent="0.2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  <c r="AA208" s="18"/>
      <c r="AB208" s="18"/>
      <c r="AC208" s="18"/>
      <c r="AD208" s="18"/>
      <c r="AE208" s="18"/>
      <c r="AF208" s="18"/>
      <c r="AG208" s="18"/>
      <c r="AH208" s="18"/>
      <c r="AI208" s="18"/>
      <c r="AJ208" s="18"/>
      <c r="AK208" s="18"/>
      <c r="AL208" s="18"/>
      <c r="AM208" s="18"/>
      <c r="AN208" s="18"/>
      <c r="AO208" s="18"/>
      <c r="AP208" s="18"/>
      <c r="AQ208" s="18"/>
      <c r="AR208" s="18"/>
      <c r="AS208" s="18"/>
    </row>
    <row r="209" spans="1:45" x14ac:dyDescent="0.2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  <c r="AA209" s="18"/>
      <c r="AB209" s="18"/>
      <c r="AC209" s="18"/>
      <c r="AD209" s="18"/>
      <c r="AE209" s="18"/>
      <c r="AF209" s="18"/>
      <c r="AG209" s="18"/>
      <c r="AH209" s="18"/>
      <c r="AI209" s="18"/>
      <c r="AJ209" s="18"/>
      <c r="AK209" s="18"/>
      <c r="AL209" s="18"/>
      <c r="AM209" s="18"/>
      <c r="AN209" s="18"/>
      <c r="AO209" s="18"/>
      <c r="AP209" s="18"/>
      <c r="AQ209" s="18"/>
      <c r="AR209" s="18"/>
      <c r="AS209" s="18"/>
    </row>
    <row r="210" spans="1:45" x14ac:dyDescent="0.2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  <c r="AA210" s="18"/>
      <c r="AB210" s="18"/>
      <c r="AC210" s="18"/>
      <c r="AD210" s="18"/>
      <c r="AE210" s="18"/>
      <c r="AF210" s="18"/>
      <c r="AG210" s="18"/>
      <c r="AH210" s="18"/>
      <c r="AI210" s="18"/>
      <c r="AJ210" s="18"/>
      <c r="AK210" s="18"/>
      <c r="AL210" s="18"/>
      <c r="AM210" s="18"/>
      <c r="AN210" s="18"/>
      <c r="AO210" s="18"/>
      <c r="AP210" s="18"/>
      <c r="AQ210" s="18"/>
      <c r="AR210" s="18"/>
      <c r="AS210" s="18"/>
    </row>
    <row r="211" spans="1:45" x14ac:dyDescent="0.2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  <c r="AA211" s="18"/>
      <c r="AB211" s="18"/>
      <c r="AC211" s="18"/>
      <c r="AD211" s="18"/>
      <c r="AE211" s="18"/>
      <c r="AF211" s="18"/>
      <c r="AG211" s="18"/>
      <c r="AH211" s="18"/>
      <c r="AI211" s="18"/>
      <c r="AJ211" s="18"/>
      <c r="AK211" s="18"/>
      <c r="AL211" s="18"/>
      <c r="AM211" s="18"/>
      <c r="AN211" s="18"/>
      <c r="AO211" s="18"/>
      <c r="AP211" s="18"/>
      <c r="AQ211" s="18"/>
      <c r="AR211" s="18"/>
      <c r="AS211" s="18"/>
    </row>
    <row r="212" spans="1:45" x14ac:dyDescent="0.2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18"/>
      <c r="AB212" s="18"/>
      <c r="AC212" s="18"/>
      <c r="AD212" s="18"/>
      <c r="AE212" s="18"/>
      <c r="AF212" s="18"/>
      <c r="AG212" s="18"/>
      <c r="AH212" s="18"/>
      <c r="AI212" s="18"/>
      <c r="AJ212" s="18"/>
      <c r="AK212" s="18"/>
      <c r="AL212" s="18"/>
      <c r="AM212" s="18"/>
      <c r="AN212" s="18"/>
      <c r="AO212" s="18"/>
      <c r="AP212" s="18"/>
      <c r="AQ212" s="18"/>
      <c r="AR212" s="18"/>
      <c r="AS212" s="18"/>
    </row>
    <row r="213" spans="1:45" x14ac:dyDescent="0.2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  <c r="AA213" s="18"/>
      <c r="AB213" s="18"/>
      <c r="AC213" s="18"/>
      <c r="AD213" s="18"/>
      <c r="AE213" s="18"/>
      <c r="AF213" s="18"/>
      <c r="AG213" s="18"/>
      <c r="AH213" s="18"/>
      <c r="AI213" s="18"/>
      <c r="AJ213" s="18"/>
      <c r="AK213" s="18"/>
      <c r="AL213" s="18"/>
      <c r="AM213" s="18"/>
      <c r="AN213" s="18"/>
      <c r="AO213" s="18"/>
      <c r="AP213" s="18"/>
      <c r="AQ213" s="18"/>
      <c r="AR213" s="18"/>
      <c r="AS213" s="18"/>
    </row>
    <row r="214" spans="1:45" x14ac:dyDescent="0.2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  <c r="AA214" s="18"/>
      <c r="AB214" s="18"/>
      <c r="AC214" s="18"/>
      <c r="AD214" s="18"/>
      <c r="AE214" s="18"/>
      <c r="AF214" s="18"/>
      <c r="AG214" s="18"/>
      <c r="AH214" s="18"/>
      <c r="AI214" s="18"/>
      <c r="AJ214" s="18"/>
      <c r="AK214" s="18"/>
      <c r="AL214" s="18"/>
      <c r="AM214" s="18"/>
      <c r="AN214" s="18"/>
      <c r="AO214" s="18"/>
      <c r="AP214" s="18"/>
      <c r="AQ214" s="18"/>
      <c r="AR214" s="18"/>
      <c r="AS214" s="18"/>
    </row>
    <row r="215" spans="1:45" x14ac:dyDescent="0.2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  <c r="AA215" s="18"/>
      <c r="AB215" s="18"/>
      <c r="AC215" s="18"/>
      <c r="AD215" s="18"/>
      <c r="AE215" s="18"/>
      <c r="AF215" s="18"/>
      <c r="AG215" s="18"/>
      <c r="AH215" s="18"/>
      <c r="AI215" s="18"/>
      <c r="AJ215" s="18"/>
      <c r="AK215" s="18"/>
      <c r="AL215" s="18"/>
      <c r="AM215" s="18"/>
      <c r="AN215" s="18"/>
      <c r="AO215" s="18"/>
      <c r="AP215" s="18"/>
      <c r="AQ215" s="18"/>
      <c r="AR215" s="18"/>
      <c r="AS215" s="18"/>
    </row>
    <row r="216" spans="1:45" x14ac:dyDescent="0.2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  <c r="AA216" s="18"/>
      <c r="AB216" s="18"/>
      <c r="AC216" s="18"/>
      <c r="AD216" s="18"/>
      <c r="AE216" s="18"/>
      <c r="AF216" s="18"/>
      <c r="AG216" s="18"/>
      <c r="AH216" s="18"/>
      <c r="AI216" s="18"/>
      <c r="AJ216" s="18"/>
      <c r="AK216" s="18"/>
      <c r="AL216" s="18"/>
      <c r="AM216" s="18"/>
      <c r="AN216" s="18"/>
      <c r="AO216" s="18"/>
      <c r="AP216" s="18"/>
      <c r="AQ216" s="18"/>
      <c r="AR216" s="18"/>
      <c r="AS216" s="18"/>
    </row>
    <row r="217" spans="1:45" x14ac:dyDescent="0.2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  <c r="AA217" s="18"/>
      <c r="AB217" s="18"/>
      <c r="AC217" s="18"/>
      <c r="AD217" s="18"/>
      <c r="AE217" s="18"/>
      <c r="AF217" s="18"/>
      <c r="AG217" s="18"/>
      <c r="AH217" s="18"/>
      <c r="AI217" s="18"/>
      <c r="AJ217" s="18"/>
      <c r="AK217" s="18"/>
      <c r="AL217" s="18"/>
      <c r="AM217" s="18"/>
      <c r="AN217" s="18"/>
      <c r="AO217" s="18"/>
      <c r="AP217" s="18"/>
      <c r="AQ217" s="18"/>
      <c r="AR217" s="18"/>
      <c r="AS217" s="18"/>
    </row>
    <row r="218" spans="1:45" x14ac:dyDescent="0.2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  <c r="AA218" s="18"/>
      <c r="AB218" s="18"/>
      <c r="AC218" s="18"/>
      <c r="AD218" s="18"/>
      <c r="AE218" s="18"/>
      <c r="AF218" s="18"/>
      <c r="AG218" s="18"/>
      <c r="AH218" s="18"/>
      <c r="AI218" s="18"/>
      <c r="AJ218" s="18"/>
      <c r="AK218" s="18"/>
      <c r="AL218" s="18"/>
      <c r="AM218" s="18"/>
      <c r="AN218" s="18"/>
      <c r="AO218" s="18"/>
      <c r="AP218" s="18"/>
      <c r="AQ218" s="18"/>
      <c r="AR218" s="18"/>
      <c r="AS218" s="18"/>
    </row>
    <row r="219" spans="1:45" x14ac:dyDescent="0.2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18"/>
      <c r="AB219" s="18"/>
      <c r="AC219" s="18"/>
      <c r="AD219" s="18"/>
      <c r="AE219" s="18"/>
      <c r="AF219" s="18"/>
      <c r="AG219" s="18"/>
      <c r="AH219" s="18"/>
      <c r="AI219" s="18"/>
      <c r="AJ219" s="18"/>
      <c r="AK219" s="18"/>
      <c r="AL219" s="18"/>
      <c r="AM219" s="18"/>
      <c r="AN219" s="18"/>
      <c r="AO219" s="18"/>
      <c r="AP219" s="18"/>
      <c r="AQ219" s="18"/>
      <c r="AR219" s="18"/>
      <c r="AS219" s="18"/>
    </row>
    <row r="220" spans="1:45" x14ac:dyDescent="0.2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  <c r="AA220" s="18"/>
      <c r="AB220" s="18"/>
      <c r="AC220" s="18"/>
      <c r="AD220" s="18"/>
      <c r="AE220" s="18"/>
      <c r="AF220" s="18"/>
      <c r="AG220" s="18"/>
      <c r="AH220" s="18"/>
      <c r="AI220" s="18"/>
      <c r="AJ220" s="18"/>
      <c r="AK220" s="18"/>
      <c r="AL220" s="18"/>
      <c r="AM220" s="18"/>
      <c r="AN220" s="18"/>
      <c r="AO220" s="18"/>
      <c r="AP220" s="18"/>
      <c r="AQ220" s="18"/>
      <c r="AR220" s="18"/>
      <c r="AS220" s="18"/>
    </row>
    <row r="221" spans="1:45" x14ac:dyDescent="0.2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  <c r="AA221" s="18"/>
      <c r="AB221" s="18"/>
      <c r="AC221" s="18"/>
      <c r="AD221" s="18"/>
      <c r="AE221" s="18"/>
      <c r="AF221" s="18"/>
      <c r="AG221" s="18"/>
      <c r="AH221" s="18"/>
      <c r="AI221" s="18"/>
      <c r="AJ221" s="18"/>
      <c r="AK221" s="18"/>
      <c r="AL221" s="18"/>
      <c r="AM221" s="18"/>
      <c r="AN221" s="18"/>
      <c r="AO221" s="18"/>
      <c r="AP221" s="18"/>
      <c r="AQ221" s="18"/>
      <c r="AR221" s="18"/>
      <c r="AS221" s="18"/>
    </row>
    <row r="222" spans="1:45" x14ac:dyDescent="0.2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  <c r="AA222" s="18"/>
      <c r="AB222" s="18"/>
      <c r="AC222" s="18"/>
      <c r="AD222" s="18"/>
      <c r="AE222" s="18"/>
      <c r="AF222" s="18"/>
      <c r="AG222" s="18"/>
      <c r="AH222" s="18"/>
      <c r="AI222" s="18"/>
      <c r="AJ222" s="18"/>
      <c r="AK222" s="18"/>
      <c r="AL222" s="18"/>
      <c r="AM222" s="18"/>
      <c r="AN222" s="18"/>
      <c r="AO222" s="18"/>
      <c r="AP222" s="18"/>
      <c r="AQ222" s="18"/>
      <c r="AR222" s="18"/>
      <c r="AS222" s="18"/>
    </row>
    <row r="223" spans="1:45" x14ac:dyDescent="0.2">
      <c r="A223" s="18"/>
      <c r="B223" s="18"/>
      <c r="C223" s="18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  <c r="AA223" s="18"/>
      <c r="AB223" s="18"/>
      <c r="AC223" s="18"/>
      <c r="AD223" s="18"/>
      <c r="AE223" s="18"/>
      <c r="AF223" s="18"/>
      <c r="AG223" s="18"/>
      <c r="AH223" s="18"/>
      <c r="AI223" s="18"/>
      <c r="AJ223" s="18"/>
      <c r="AK223" s="18"/>
      <c r="AL223" s="18"/>
      <c r="AM223" s="18"/>
      <c r="AN223" s="18"/>
      <c r="AO223" s="18"/>
      <c r="AP223" s="18"/>
      <c r="AQ223" s="18"/>
      <c r="AR223" s="18"/>
      <c r="AS223" s="18"/>
    </row>
    <row r="224" spans="1:45" x14ac:dyDescent="0.2">
      <c r="A224" s="18"/>
      <c r="B224" s="18"/>
      <c r="C224" s="18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  <c r="AA224" s="18"/>
      <c r="AB224" s="18"/>
      <c r="AC224" s="18"/>
      <c r="AD224" s="18"/>
      <c r="AE224" s="18"/>
      <c r="AF224" s="18"/>
      <c r="AG224" s="18"/>
      <c r="AH224" s="18"/>
      <c r="AI224" s="18"/>
      <c r="AJ224" s="18"/>
      <c r="AK224" s="18"/>
      <c r="AL224" s="18"/>
      <c r="AM224" s="18"/>
      <c r="AN224" s="18"/>
      <c r="AO224" s="18"/>
      <c r="AP224" s="18"/>
      <c r="AQ224" s="18"/>
      <c r="AR224" s="18"/>
      <c r="AS224" s="18"/>
    </row>
  </sheetData>
  <mergeCells count="1">
    <mergeCell ref="D10:F10"/>
  </mergeCells>
  <phoneticPr fontId="0" type="noConversion"/>
  <printOptions horizontalCentered="1" verticalCentered="1"/>
  <pageMargins left="0.5" right="0.5" top="1.52" bottom="1" header="0.5" footer="0.5"/>
  <pageSetup scale="87" orientation="landscape" horizontalDpi="4294967292" verticalDpi="300" r:id="rId1"/>
  <headerFooter alignWithMargins="0">
    <oddHeader xml:space="preserve">&amp;LUpdated: &amp;D&amp;C&amp;"AkzidenzGroteskTtBold,Regular"&amp;16HANSON PERMANENTE CEMENT&amp;"Arial,Regular"
Enron Direct Access Electricity  2001 thru 2003&amp;RPrepared by Earl Bouse
</oddHeader>
    <oddFooter>&amp;L&amp;F</oddFooter>
  </headerFooter>
  <rowBreaks count="2" manualBreakCount="2">
    <brk id="26" max="11" man="1"/>
    <brk id="49" max="11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Spreadsheet</vt:lpstr>
      <vt:lpstr>Graph</vt:lpstr>
      <vt:lpstr>PG&amp;E Detail</vt:lpstr>
      <vt:lpstr>Total Electric Cost</vt:lpstr>
      <vt:lpstr>Spreadsheet!Print_Area</vt:lpstr>
      <vt:lpstr>'Total Electric Cost'!Print_Area</vt:lpstr>
    </vt:vector>
  </TitlesOfParts>
  <Company>Kaiser Cement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Earl Big Bopper Bouse</dc:creator>
  <cp:lastModifiedBy>Felienne</cp:lastModifiedBy>
  <cp:lastPrinted>2002-06-12T16:24:05Z</cp:lastPrinted>
  <dcterms:created xsi:type="dcterms:W3CDTF">1999-08-11T21:59:55Z</dcterms:created>
  <dcterms:modified xsi:type="dcterms:W3CDTF">2014-09-04T14:05:51Z</dcterms:modified>
</cp:coreProperties>
</file>