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45" windowWidth="15180" windowHeight="8580" tabRatio="862"/>
  </bookViews>
  <sheets>
    <sheet name="Enron Rate Chart" sheetId="8" r:id="rId1"/>
    <sheet name="Citigroup Rate Chart" sheetId="5" r:id="rId2"/>
    <sheet name="Citigroup Rate Max AD&amp;D Life" sheetId="7" r:id="rId3"/>
    <sheet name="Citigroup Medical Rates" sheetId="1" r:id="rId4"/>
    <sheet name="LTD" sheetId="6" r:id="rId5"/>
    <sheet name="Enron Rates" sheetId="9" r:id="rId6"/>
    <sheet name="Dental &amp; Other Rates" sheetId="3" r:id="rId7"/>
  </sheets>
  <calcPr calcId="152511"/>
</workbook>
</file>

<file path=xl/calcChain.xml><?xml version="1.0" encoding="utf-8"?>
<calcChain xmlns="http://schemas.openxmlformats.org/spreadsheetml/2006/main">
  <c r="O6" i="5" l="1"/>
  <c r="P6" i="5"/>
  <c r="Z6" i="5" s="1"/>
  <c r="AB6" i="5" s="1"/>
  <c r="R6" i="5"/>
  <c r="S6" i="5"/>
  <c r="W6" i="5"/>
  <c r="Y6" i="5"/>
  <c r="O7" i="5"/>
  <c r="P7" i="5"/>
  <c r="R7" i="5"/>
  <c r="S7" i="5" s="1"/>
  <c r="W7" i="5"/>
  <c r="O8" i="5"/>
  <c r="Y8" i="5" s="1"/>
  <c r="P8" i="5"/>
  <c r="R8" i="5"/>
  <c r="S8" i="5"/>
  <c r="W8" i="5"/>
  <c r="O9" i="5"/>
  <c r="Y9" i="5" s="1"/>
  <c r="P9" i="5"/>
  <c r="R9" i="5"/>
  <c r="S9" i="5" s="1"/>
  <c r="W9" i="5"/>
  <c r="Z9" i="5"/>
  <c r="AA9" i="5" s="1"/>
  <c r="O10" i="5"/>
  <c r="P10" i="5"/>
  <c r="Z10" i="5" s="1"/>
  <c r="R10" i="5"/>
  <c r="S10" i="5"/>
  <c r="W10" i="5"/>
  <c r="Y10" i="5"/>
  <c r="O11" i="5"/>
  <c r="Y11" i="5" s="1"/>
  <c r="P11" i="5"/>
  <c r="R11" i="5"/>
  <c r="S11" i="5" s="1"/>
  <c r="W11" i="5"/>
  <c r="C9" i="6" s="1"/>
  <c r="Z11" i="5"/>
  <c r="AA11" i="5" s="1"/>
  <c r="O12" i="5"/>
  <c r="P12" i="5"/>
  <c r="Z12" i="5" s="1"/>
  <c r="R12" i="5"/>
  <c r="S12" i="5"/>
  <c r="W12" i="5"/>
  <c r="Y12" i="5" s="1"/>
  <c r="O13" i="5"/>
  <c r="P13" i="5"/>
  <c r="R13" i="5"/>
  <c r="S13" i="5"/>
  <c r="W13" i="5"/>
  <c r="O14" i="5"/>
  <c r="P14" i="5"/>
  <c r="R14" i="5"/>
  <c r="Y14" i="5" s="1"/>
  <c r="S14" i="5"/>
  <c r="W14" i="5"/>
  <c r="O15" i="5"/>
  <c r="P15" i="5"/>
  <c r="R15" i="5"/>
  <c r="S15" i="5" s="1"/>
  <c r="W15" i="5"/>
  <c r="C13" i="6" s="1"/>
  <c r="Z15" i="5"/>
  <c r="AA15" i="5" s="1"/>
  <c r="AB15" i="5"/>
  <c r="O17" i="5"/>
  <c r="P17" i="5"/>
  <c r="R17" i="5"/>
  <c r="S17" i="5"/>
  <c r="W17" i="5"/>
  <c r="Y17" i="5"/>
  <c r="O18" i="5"/>
  <c r="P18" i="5"/>
  <c r="R18" i="5"/>
  <c r="S18" i="5" s="1"/>
  <c r="W18" i="5"/>
  <c r="Z18" i="5" s="1"/>
  <c r="AA18" i="5" s="1"/>
  <c r="AB18" i="5"/>
  <c r="O19" i="5"/>
  <c r="P19" i="5"/>
  <c r="R19" i="5"/>
  <c r="S19" i="5"/>
  <c r="W19" i="5"/>
  <c r="Y19" i="5"/>
  <c r="Z19" i="5"/>
  <c r="AB19" i="5" s="1"/>
  <c r="AA19" i="5"/>
  <c r="O20" i="5"/>
  <c r="Y20" i="5" s="1"/>
  <c r="P20" i="5"/>
  <c r="R20" i="5"/>
  <c r="S20" i="5" s="1"/>
  <c r="W20" i="5"/>
  <c r="O21" i="5"/>
  <c r="P21" i="5"/>
  <c r="Z21" i="5" s="1"/>
  <c r="R21" i="5"/>
  <c r="S21" i="5"/>
  <c r="W21" i="5"/>
  <c r="Y21" i="5"/>
  <c r="O22" i="5"/>
  <c r="P22" i="5"/>
  <c r="R22" i="5"/>
  <c r="W22" i="5"/>
  <c r="O23" i="5"/>
  <c r="P23" i="5"/>
  <c r="R23" i="5"/>
  <c r="Y23" i="5" s="1"/>
  <c r="W23" i="5"/>
  <c r="O24" i="5"/>
  <c r="P24" i="5"/>
  <c r="R24" i="5"/>
  <c r="S24" i="5" s="1"/>
  <c r="W24" i="5"/>
  <c r="Z24" i="5"/>
  <c r="O25" i="5"/>
  <c r="P25" i="5"/>
  <c r="R25" i="5"/>
  <c r="S25" i="5"/>
  <c r="W25" i="5"/>
  <c r="Y25" i="5"/>
  <c r="O26" i="5"/>
  <c r="P26" i="5"/>
  <c r="R26" i="5"/>
  <c r="S26" i="5" s="1"/>
  <c r="W26" i="5"/>
  <c r="O28" i="5"/>
  <c r="P28" i="5"/>
  <c r="R28" i="5"/>
  <c r="S28" i="5"/>
  <c r="W28" i="5"/>
  <c r="Y28" i="5"/>
  <c r="Z28" i="5"/>
  <c r="AB28" i="5" s="1"/>
  <c r="AA28" i="5"/>
  <c r="O29" i="5"/>
  <c r="P29" i="5"/>
  <c r="R29" i="5"/>
  <c r="S29" i="5" s="1"/>
  <c r="W29" i="5"/>
  <c r="Y29" i="5" s="1"/>
  <c r="O30" i="5"/>
  <c r="P30" i="5"/>
  <c r="R30" i="5"/>
  <c r="S30" i="5"/>
  <c r="W30" i="5"/>
  <c r="Y30" i="5" s="1"/>
  <c r="O31" i="5"/>
  <c r="Y31" i="5" s="1"/>
  <c r="P31" i="5"/>
  <c r="R31" i="5"/>
  <c r="S31" i="5"/>
  <c r="W31" i="5"/>
  <c r="Z31" i="5"/>
  <c r="AA31" i="5" s="1"/>
  <c r="O32" i="5"/>
  <c r="P32" i="5"/>
  <c r="R32" i="5"/>
  <c r="W32" i="5"/>
  <c r="O33" i="5"/>
  <c r="P33" i="5"/>
  <c r="R33" i="5"/>
  <c r="S33" i="5" s="1"/>
  <c r="W33" i="5"/>
  <c r="O34" i="5"/>
  <c r="P34" i="5"/>
  <c r="Z34" i="5" s="1"/>
  <c r="AA34" i="5" s="1"/>
  <c r="R34" i="5"/>
  <c r="S34" i="5"/>
  <c r="W34" i="5"/>
  <c r="Y34" i="5"/>
  <c r="O35" i="5"/>
  <c r="P35" i="5"/>
  <c r="R35" i="5"/>
  <c r="S35" i="5" s="1"/>
  <c r="W35" i="5"/>
  <c r="Z35" i="5"/>
  <c r="AB35" i="5" s="1"/>
  <c r="AA35" i="5"/>
  <c r="O36" i="5"/>
  <c r="P36" i="5"/>
  <c r="R36" i="5"/>
  <c r="S36" i="5"/>
  <c r="W36" i="5"/>
  <c r="Y36" i="5"/>
  <c r="Z36" i="5"/>
  <c r="O37" i="5"/>
  <c r="P37" i="5"/>
  <c r="R37" i="5"/>
  <c r="S37" i="5" s="1"/>
  <c r="W37" i="5"/>
  <c r="Z37" i="5"/>
  <c r="AA37" i="5" s="1"/>
  <c r="O39" i="5"/>
  <c r="P39" i="5"/>
  <c r="R39" i="5"/>
  <c r="S39" i="5"/>
  <c r="W39" i="5"/>
  <c r="Y39" i="5"/>
  <c r="O40" i="5"/>
  <c r="Y40" i="5" s="1"/>
  <c r="P40" i="5"/>
  <c r="R40" i="5"/>
  <c r="S40" i="5" s="1"/>
  <c r="W40" i="5"/>
  <c r="O41" i="5"/>
  <c r="P41" i="5"/>
  <c r="Z41" i="5" s="1"/>
  <c r="R41" i="5"/>
  <c r="S41" i="5"/>
  <c r="W41" i="5"/>
  <c r="Y41" i="5"/>
  <c r="O42" i="5"/>
  <c r="P42" i="5"/>
  <c r="Z42" i="5" s="1"/>
  <c r="R42" i="5"/>
  <c r="S42" i="5" s="1"/>
  <c r="W42" i="5"/>
  <c r="O43" i="5"/>
  <c r="Y43" i="5" s="1"/>
  <c r="P43" i="5"/>
  <c r="R43" i="5"/>
  <c r="S43" i="5"/>
  <c r="W43" i="5"/>
  <c r="O44" i="5"/>
  <c r="P44" i="5"/>
  <c r="R44" i="5"/>
  <c r="S44" i="5" s="1"/>
  <c r="W44" i="5"/>
  <c r="Z44" i="5"/>
  <c r="O45" i="5"/>
  <c r="P45" i="5"/>
  <c r="Z45" i="5" s="1"/>
  <c r="R45" i="5"/>
  <c r="S45" i="5"/>
  <c r="W45" i="5"/>
  <c r="Y45" i="5"/>
  <c r="O46" i="5"/>
  <c r="P46" i="5"/>
  <c r="R46" i="5"/>
  <c r="S46" i="5" s="1"/>
  <c r="W46" i="5"/>
  <c r="Y46" i="5"/>
  <c r="Z46" i="5"/>
  <c r="O47" i="5"/>
  <c r="P47" i="5"/>
  <c r="R47" i="5"/>
  <c r="S47" i="5"/>
  <c r="W47" i="5"/>
  <c r="Y47" i="5"/>
  <c r="O48" i="5"/>
  <c r="P48" i="5"/>
  <c r="R48" i="5"/>
  <c r="S48" i="5"/>
  <c r="Z48" i="5" s="1"/>
  <c r="AA48" i="5" s="1"/>
  <c r="W48" i="5"/>
  <c r="O6" i="7"/>
  <c r="Y6" i="7" s="1"/>
  <c r="P6" i="7"/>
  <c r="R6" i="7"/>
  <c r="S6" i="7" s="1"/>
  <c r="W6" i="7"/>
  <c r="Z6" i="7"/>
  <c r="AA6" i="7" s="1"/>
  <c r="O7" i="7"/>
  <c r="Y7" i="7" s="1"/>
  <c r="P7" i="7"/>
  <c r="Z7" i="7" s="1"/>
  <c r="AB7" i="7" s="1"/>
  <c r="R7" i="7"/>
  <c r="S7" i="7"/>
  <c r="W7" i="7"/>
  <c r="AA7" i="7"/>
  <c r="O8" i="7"/>
  <c r="P8" i="7"/>
  <c r="R8" i="7"/>
  <c r="W8" i="7"/>
  <c r="O9" i="7"/>
  <c r="P9" i="7"/>
  <c r="Z9" i="7" s="1"/>
  <c r="AB9" i="7" s="1"/>
  <c r="R9" i="7"/>
  <c r="S9" i="7"/>
  <c r="W9" i="7"/>
  <c r="Y9" i="7"/>
  <c r="O10" i="7"/>
  <c r="P10" i="7"/>
  <c r="R10" i="7"/>
  <c r="W10" i="7"/>
  <c r="O11" i="7"/>
  <c r="P11" i="7"/>
  <c r="R11" i="7"/>
  <c r="S11" i="7"/>
  <c r="W11" i="7"/>
  <c r="Y11" i="7" s="1"/>
  <c r="O12" i="7"/>
  <c r="P12" i="7"/>
  <c r="R12" i="7"/>
  <c r="S12" i="7"/>
  <c r="W12" i="7"/>
  <c r="Z12" i="7" s="1"/>
  <c r="R13" i="7"/>
  <c r="S13" i="7"/>
  <c r="W13" i="7"/>
  <c r="Y13" i="7" s="1"/>
  <c r="R14" i="7"/>
  <c r="W14" i="7"/>
  <c r="R15" i="7"/>
  <c r="S15" i="7"/>
  <c r="W15" i="7"/>
  <c r="Y15" i="7"/>
  <c r="Z15" i="7"/>
  <c r="O17" i="7"/>
  <c r="P17" i="7"/>
  <c r="R17" i="7"/>
  <c r="W17" i="7"/>
  <c r="O18" i="7"/>
  <c r="P18" i="7"/>
  <c r="R18" i="7"/>
  <c r="S18" i="7"/>
  <c r="W18" i="7"/>
  <c r="Y18" i="7"/>
  <c r="O19" i="7"/>
  <c r="P19" i="7"/>
  <c r="R19" i="7"/>
  <c r="S19" i="7" s="1"/>
  <c r="W19" i="7"/>
  <c r="O20" i="7"/>
  <c r="P20" i="7"/>
  <c r="Z20" i="7" s="1"/>
  <c r="R20" i="7"/>
  <c r="S20" i="7"/>
  <c r="W20" i="7"/>
  <c r="Y20" i="7"/>
  <c r="O21" i="7"/>
  <c r="Y21" i="7" s="1"/>
  <c r="P21" i="7"/>
  <c r="Z21" i="7" s="1"/>
  <c r="AB21" i="7" s="1"/>
  <c r="R21" i="7"/>
  <c r="S21" i="7" s="1"/>
  <c r="W21" i="7"/>
  <c r="O22" i="7"/>
  <c r="Y22" i="7" s="1"/>
  <c r="P22" i="7"/>
  <c r="R22" i="7"/>
  <c r="S22" i="7"/>
  <c r="W22" i="7"/>
  <c r="Z22" i="7"/>
  <c r="O23" i="7"/>
  <c r="Y23" i="7" s="1"/>
  <c r="P23" i="7"/>
  <c r="R23" i="7"/>
  <c r="S23" i="7" s="1"/>
  <c r="W23" i="7"/>
  <c r="Z23" i="7"/>
  <c r="R24" i="7"/>
  <c r="S24" i="7"/>
  <c r="Z24" i="7" s="1"/>
  <c r="AB24" i="7" s="1"/>
  <c r="W24" i="7"/>
  <c r="Y24" i="7"/>
  <c r="R25" i="7"/>
  <c r="W25" i="7"/>
  <c r="R26" i="7"/>
  <c r="S26" i="7"/>
  <c r="W26" i="7"/>
  <c r="Y26" i="7"/>
  <c r="O28" i="7"/>
  <c r="P28" i="7"/>
  <c r="R28" i="7"/>
  <c r="S28" i="7" s="1"/>
  <c r="W28" i="7"/>
  <c r="O29" i="7"/>
  <c r="Y29" i="7" s="1"/>
  <c r="P29" i="7"/>
  <c r="R29" i="7"/>
  <c r="S29" i="7"/>
  <c r="W29" i="7"/>
  <c r="Z29" i="7"/>
  <c r="AA29" i="7"/>
  <c r="AB29" i="7"/>
  <c r="O30" i="7"/>
  <c r="P30" i="7"/>
  <c r="R30" i="7"/>
  <c r="S30" i="7" s="1"/>
  <c r="W30" i="7"/>
  <c r="O31" i="7"/>
  <c r="P31" i="7"/>
  <c r="R31" i="7"/>
  <c r="S31" i="7"/>
  <c r="W31" i="7"/>
  <c r="Y31" i="7"/>
  <c r="Z31" i="7"/>
  <c r="AB31" i="7" s="1"/>
  <c r="O32" i="7"/>
  <c r="P32" i="7"/>
  <c r="R32" i="7"/>
  <c r="S32" i="7"/>
  <c r="W32" i="7"/>
  <c r="Y32" i="7"/>
  <c r="Z32" i="7"/>
  <c r="AA32" i="7" s="1"/>
  <c r="O33" i="7"/>
  <c r="P33" i="7"/>
  <c r="R33" i="7"/>
  <c r="S33" i="7"/>
  <c r="W33" i="7"/>
  <c r="Y33" i="7"/>
  <c r="O34" i="7"/>
  <c r="P34" i="7"/>
  <c r="R34" i="7"/>
  <c r="S34" i="7" s="1"/>
  <c r="W34" i="7"/>
  <c r="R35" i="7"/>
  <c r="S35" i="7"/>
  <c r="W35" i="7"/>
  <c r="R36" i="7"/>
  <c r="S36" i="7" s="1"/>
  <c r="W36" i="7"/>
  <c r="Z36" i="7"/>
  <c r="R37" i="7"/>
  <c r="S37" i="7"/>
  <c r="W37" i="7"/>
  <c r="Y37" i="7" s="1"/>
  <c r="O39" i="7"/>
  <c r="P39" i="7"/>
  <c r="R39" i="7"/>
  <c r="S39" i="7" s="1"/>
  <c r="Z39" i="7" s="1"/>
  <c r="W39" i="7"/>
  <c r="O40" i="7"/>
  <c r="P40" i="7"/>
  <c r="R40" i="7"/>
  <c r="S40" i="7" s="1"/>
  <c r="W40" i="7"/>
  <c r="O41" i="7"/>
  <c r="Y41" i="7" s="1"/>
  <c r="P41" i="7"/>
  <c r="R41" i="7"/>
  <c r="S41" i="7"/>
  <c r="W41" i="7"/>
  <c r="Z41" i="7"/>
  <c r="O42" i="7"/>
  <c r="P42" i="7"/>
  <c r="R42" i="7"/>
  <c r="S42" i="7" s="1"/>
  <c r="W42" i="7"/>
  <c r="O43" i="7"/>
  <c r="Y43" i="7" s="1"/>
  <c r="P43" i="7"/>
  <c r="Z43" i="7" s="1"/>
  <c r="AA43" i="7" s="1"/>
  <c r="R43" i="7"/>
  <c r="S43" i="7" s="1"/>
  <c r="W43" i="7"/>
  <c r="AB43" i="7"/>
  <c r="O44" i="7"/>
  <c r="P44" i="7"/>
  <c r="R44" i="7"/>
  <c r="S44" i="7"/>
  <c r="W44" i="7"/>
  <c r="Y44" i="7"/>
  <c r="O45" i="7"/>
  <c r="Y45" i="7" s="1"/>
  <c r="P45" i="7"/>
  <c r="R45" i="7"/>
  <c r="W45" i="7"/>
  <c r="R46" i="7"/>
  <c r="S46" i="7"/>
  <c r="Z46" i="7" s="1"/>
  <c r="AA46" i="7" s="1"/>
  <c r="W46" i="7"/>
  <c r="Y46" i="7"/>
  <c r="AB46" i="7"/>
  <c r="R47" i="7"/>
  <c r="W47" i="7"/>
  <c r="R48" i="7"/>
  <c r="W48" i="7"/>
  <c r="M6" i="8"/>
  <c r="N6" i="8"/>
  <c r="P6" i="8"/>
  <c r="Q6" i="8"/>
  <c r="W6" i="8"/>
  <c r="AB6" i="8"/>
  <c r="M7" i="8"/>
  <c r="N7" i="8"/>
  <c r="P7" i="8"/>
  <c r="Q7" i="8"/>
  <c r="AC7" i="8" s="1"/>
  <c r="AB7" i="8"/>
  <c r="M8" i="8"/>
  <c r="N8" i="8"/>
  <c r="P8" i="8"/>
  <c r="Q8" i="8" s="1"/>
  <c r="AB8" i="8"/>
  <c r="AC8" i="8"/>
  <c r="AD8" i="8" s="1"/>
  <c r="AE8" i="8"/>
  <c r="M9" i="8"/>
  <c r="N9" i="8"/>
  <c r="P9" i="8"/>
  <c r="Q9" i="8"/>
  <c r="AC9" i="8" s="1"/>
  <c r="AB9" i="8"/>
  <c r="M10" i="8"/>
  <c r="N10" i="8"/>
  <c r="P10" i="8"/>
  <c r="Q10" i="8" s="1"/>
  <c r="AB10" i="8"/>
  <c r="M11" i="8"/>
  <c r="AB11" i="8" s="1"/>
  <c r="N11" i="8"/>
  <c r="AC11" i="8" s="1"/>
  <c r="P11" i="8"/>
  <c r="Q11" i="8"/>
  <c r="M12" i="8"/>
  <c r="N12" i="8"/>
  <c r="P12" i="8"/>
  <c r="Q12" i="8" s="1"/>
  <c r="M13" i="8"/>
  <c r="N13" i="8"/>
  <c r="P13" i="8"/>
  <c r="Q13" i="8" s="1"/>
  <c r="M14" i="8"/>
  <c r="AB14" i="8" s="1"/>
  <c r="N14" i="8"/>
  <c r="P14" i="8"/>
  <c r="Q14" i="8" s="1"/>
  <c r="M15" i="8"/>
  <c r="N15" i="8"/>
  <c r="P15" i="8"/>
  <c r="Q15" i="8"/>
  <c r="AB15" i="8"/>
  <c r="AC15" i="8"/>
  <c r="M17" i="8"/>
  <c r="N17" i="8"/>
  <c r="P17" i="8"/>
  <c r="Q17" i="8" s="1"/>
  <c r="AB17" i="8"/>
  <c r="M18" i="8"/>
  <c r="N18" i="8"/>
  <c r="P18" i="8"/>
  <c r="Q18" i="8"/>
  <c r="AB18" i="8"/>
  <c r="AC18" i="8"/>
  <c r="AD18" i="8" s="1"/>
  <c r="M19" i="8"/>
  <c r="AB19" i="8" s="1"/>
  <c r="N19" i="8"/>
  <c r="P19" i="8"/>
  <c r="Q19" i="8" s="1"/>
  <c r="M20" i="8"/>
  <c r="AB20" i="8" s="1"/>
  <c r="N20" i="8"/>
  <c r="P20" i="8"/>
  <c r="Q20" i="8"/>
  <c r="AC20" i="8"/>
  <c r="M21" i="8"/>
  <c r="AB21" i="8" s="1"/>
  <c r="N21" i="8"/>
  <c r="P21" i="8"/>
  <c r="Q21" i="8" s="1"/>
  <c r="M22" i="8"/>
  <c r="AB22" i="8" s="1"/>
  <c r="N22" i="8"/>
  <c r="P22" i="8"/>
  <c r="Q22" i="8"/>
  <c r="AC22" i="8"/>
  <c r="M23" i="8"/>
  <c r="N23" i="8"/>
  <c r="P23" i="8"/>
  <c r="AB23" i="8" s="1"/>
  <c r="Q23" i="8"/>
  <c r="M24" i="8"/>
  <c r="N24" i="8"/>
  <c r="AC24" i="8" s="1"/>
  <c r="P24" i="8"/>
  <c r="Q24" i="8"/>
  <c r="AB24" i="8"/>
  <c r="M25" i="8"/>
  <c r="N25" i="8"/>
  <c r="P25" i="8"/>
  <c r="Q25" i="8" s="1"/>
  <c r="AB25" i="8"/>
  <c r="M26" i="8"/>
  <c r="N26" i="8"/>
  <c r="P26" i="8"/>
  <c r="Q26" i="8"/>
  <c r="AB26" i="8"/>
  <c r="AC26" i="8"/>
  <c r="AD26" i="8" s="1"/>
  <c r="M28" i="8"/>
  <c r="AB28" i="8" s="1"/>
  <c r="N28" i="8"/>
  <c r="P28" i="8"/>
  <c r="M29" i="8"/>
  <c r="AB29" i="8" s="1"/>
  <c r="N29" i="8"/>
  <c r="AC29" i="8" s="1"/>
  <c r="P29" i="8"/>
  <c r="Q29" i="8"/>
  <c r="M30" i="8"/>
  <c r="N30" i="8"/>
  <c r="P30" i="8"/>
  <c r="Q30" i="8" s="1"/>
  <c r="AB30" i="8"/>
  <c r="M31" i="8"/>
  <c r="N31" i="8"/>
  <c r="AC31" i="8" s="1"/>
  <c r="P31" i="8"/>
  <c r="Q31" i="8"/>
  <c r="M32" i="8"/>
  <c r="AB32" i="8" s="1"/>
  <c r="N32" i="8"/>
  <c r="P32" i="8"/>
  <c r="Q32" i="8" s="1"/>
  <c r="M33" i="8"/>
  <c r="N33" i="8"/>
  <c r="AC33" i="8" s="1"/>
  <c r="P33" i="8"/>
  <c r="Q33" i="8"/>
  <c r="AB33" i="8"/>
  <c r="M34" i="8"/>
  <c r="AB34" i="8" s="1"/>
  <c r="N34" i="8"/>
  <c r="P34" i="8"/>
  <c r="Q34" i="8" s="1"/>
  <c r="M35" i="8"/>
  <c r="N35" i="8"/>
  <c r="P35" i="8"/>
  <c r="Q35" i="8"/>
  <c r="AC35" i="8" s="1"/>
  <c r="AB35" i="8"/>
  <c r="M36" i="8"/>
  <c r="AB36" i="8" s="1"/>
  <c r="N36" i="8"/>
  <c r="P36" i="8"/>
  <c r="M37" i="8"/>
  <c r="AB37" i="8" s="1"/>
  <c r="N37" i="8"/>
  <c r="P37" i="8"/>
  <c r="Q37" i="8"/>
  <c r="AC37" i="8"/>
  <c r="M39" i="8"/>
  <c r="N39" i="8"/>
  <c r="AC39" i="8" s="1"/>
  <c r="AD39" i="8" s="1"/>
  <c r="P39" i="8"/>
  <c r="Q39" i="8" s="1"/>
  <c r="AB39" i="8"/>
  <c r="M40" i="8"/>
  <c r="N40" i="8"/>
  <c r="AC40" i="8" s="1"/>
  <c r="P40" i="8"/>
  <c r="Q40" i="8" s="1"/>
  <c r="M41" i="8"/>
  <c r="N41" i="8"/>
  <c r="AC41" i="8" s="1"/>
  <c r="AD41" i="8" s="1"/>
  <c r="P41" i="8"/>
  <c r="Q41" i="8"/>
  <c r="AB41" i="8"/>
  <c r="AE41" i="8"/>
  <c r="M42" i="8"/>
  <c r="N42" i="8"/>
  <c r="P42" i="8"/>
  <c r="Q42" i="8"/>
  <c r="AC42" i="8" s="1"/>
  <c r="AB42" i="8"/>
  <c r="M43" i="8"/>
  <c r="AB43" i="8" s="1"/>
  <c r="N43" i="8"/>
  <c r="P43" i="8"/>
  <c r="Q43" i="8" s="1"/>
  <c r="AC43" i="8"/>
  <c r="AE43" i="8" s="1"/>
  <c r="AD43" i="8"/>
  <c r="M44" i="8"/>
  <c r="N44" i="8"/>
  <c r="P44" i="8"/>
  <c r="Q44" i="8" s="1"/>
  <c r="AB44" i="8"/>
  <c r="M45" i="8"/>
  <c r="N45" i="8"/>
  <c r="P45" i="8"/>
  <c r="Q45" i="8" s="1"/>
  <c r="AB45" i="8"/>
  <c r="AC45" i="8"/>
  <c r="AE45" i="8" s="1"/>
  <c r="AD45" i="8"/>
  <c r="M46" i="8"/>
  <c r="N46" i="8"/>
  <c r="P46" i="8"/>
  <c r="Q46" i="8" s="1"/>
  <c r="AB46" i="8"/>
  <c r="M47" i="8"/>
  <c r="AB47" i="8" s="1"/>
  <c r="N47" i="8"/>
  <c r="P47" i="8"/>
  <c r="Q47" i="8" s="1"/>
  <c r="AC47" i="8"/>
  <c r="AE47" i="8" s="1"/>
  <c r="AD47" i="8"/>
  <c r="M48" i="8"/>
  <c r="N48" i="8"/>
  <c r="P48" i="8"/>
  <c r="Q48" i="8" s="1"/>
  <c r="AB48" i="8"/>
  <c r="C27" i="9"/>
  <c r="U6" i="8" s="1"/>
  <c r="C28" i="9"/>
  <c r="V6" i="8" s="1"/>
  <c r="C29" i="9"/>
  <c r="C30" i="9"/>
  <c r="X6" i="8" s="1"/>
  <c r="C1" i="6"/>
  <c r="C3" i="6"/>
  <c r="C4" i="6"/>
  <c r="D4" i="6"/>
  <c r="C5" i="6"/>
  <c r="D5" i="6"/>
  <c r="C6" i="6"/>
  <c r="D6" i="6"/>
  <c r="C7" i="6"/>
  <c r="D7" i="6"/>
  <c r="C8" i="6"/>
  <c r="D8" i="6"/>
  <c r="D9" i="6"/>
  <c r="D10" i="6"/>
  <c r="C11" i="6"/>
  <c r="D11" i="6"/>
  <c r="C12" i="6"/>
  <c r="D12" i="6"/>
  <c r="D13" i="6"/>
  <c r="AD40" i="8" l="1"/>
  <c r="AE40" i="8"/>
  <c r="AD31" i="8"/>
  <c r="AE31" i="8"/>
  <c r="AD29" i="8"/>
  <c r="AE29" i="8"/>
  <c r="AD33" i="8"/>
  <c r="AE33" i="8"/>
  <c r="AA12" i="7"/>
  <c r="AB12" i="7"/>
  <c r="AD24" i="8"/>
  <c r="AE24" i="8"/>
  <c r="AD9" i="8"/>
  <c r="AE9" i="8"/>
  <c r="AD11" i="8"/>
  <c r="AE11" i="8"/>
  <c r="AD42" i="8"/>
  <c r="AE42" i="8"/>
  <c r="AD7" i="8"/>
  <c r="AE7" i="8"/>
  <c r="AA39" i="7"/>
  <c r="AB39" i="7"/>
  <c r="AD35" i="8"/>
  <c r="AE35" i="8"/>
  <c r="AD37" i="8"/>
  <c r="AE37" i="8"/>
  <c r="S17" i="7"/>
  <c r="Y17" i="7"/>
  <c r="AA42" i="5"/>
  <c r="AB42" i="5"/>
  <c r="AA22" i="7"/>
  <c r="AB22" i="7"/>
  <c r="S10" i="7"/>
  <c r="Z10" i="7"/>
  <c r="AB36" i="5"/>
  <c r="AA36" i="5"/>
  <c r="Y32" i="5"/>
  <c r="S32" i="5"/>
  <c r="Z32" i="5" s="1"/>
  <c r="AA24" i="5"/>
  <c r="AB24" i="5"/>
  <c r="Q28" i="8"/>
  <c r="AC28" i="8"/>
  <c r="Z28" i="7"/>
  <c r="AA23" i="7"/>
  <c r="AB23" i="7"/>
  <c r="AA9" i="7"/>
  <c r="AA44" i="5"/>
  <c r="AB44" i="5"/>
  <c r="S22" i="5"/>
  <c r="Z22" i="5" s="1"/>
  <c r="AB10" i="5"/>
  <c r="AA10" i="5"/>
  <c r="AC13" i="8"/>
  <c r="AC6" i="8"/>
  <c r="Z37" i="7"/>
  <c r="Y30" i="7"/>
  <c r="Z30" i="7"/>
  <c r="Y19" i="7"/>
  <c r="S8" i="7"/>
  <c r="Z8" i="7"/>
  <c r="AD22" i="8"/>
  <c r="AE22" i="8"/>
  <c r="AA46" i="5"/>
  <c r="AB46" i="5"/>
  <c r="AC32" i="8"/>
  <c r="AC12" i="8"/>
  <c r="AA36" i="7"/>
  <c r="AB36" i="7"/>
  <c r="S14" i="7"/>
  <c r="Z14" i="7" s="1"/>
  <c r="Y14" i="7"/>
  <c r="AC23" i="8"/>
  <c r="AB13" i="8"/>
  <c r="Z17" i="7"/>
  <c r="AB41" i="5"/>
  <c r="AA41" i="5"/>
  <c r="Z33" i="5"/>
  <c r="AC48" i="8"/>
  <c r="AC44" i="8"/>
  <c r="Q36" i="8"/>
  <c r="AC36" i="8" s="1"/>
  <c r="AB31" i="8"/>
  <c r="AE26" i="8"/>
  <c r="AC25" i="8"/>
  <c r="AC21" i="8"/>
  <c r="S45" i="7"/>
  <c r="Z45" i="7" s="1"/>
  <c r="Z44" i="7"/>
  <c r="Z35" i="7"/>
  <c r="Y35" i="7"/>
  <c r="AA24" i="7"/>
  <c r="AA21" i="7"/>
  <c r="S23" i="5"/>
  <c r="Z23" i="5" s="1"/>
  <c r="AD15" i="8"/>
  <c r="AE15" i="8"/>
  <c r="AA20" i="7"/>
  <c r="AB20" i="7"/>
  <c r="AD20" i="8"/>
  <c r="AE20" i="8"/>
  <c r="AC14" i="8"/>
  <c r="Z42" i="7"/>
  <c r="AB12" i="5"/>
  <c r="AA12" i="5"/>
  <c r="AB40" i="8"/>
  <c r="AC34" i="8"/>
  <c r="AB12" i="8"/>
  <c r="Y42" i="7"/>
  <c r="Y36" i="7"/>
  <c r="AB45" i="5"/>
  <c r="AA45" i="5"/>
  <c r="AC46" i="8"/>
  <c r="AE39" i="8"/>
  <c r="AC30" i="8"/>
  <c r="AE18" i="8"/>
  <c r="AC17" i="8"/>
  <c r="AA41" i="7"/>
  <c r="AB41" i="7"/>
  <c r="Y39" i="7"/>
  <c r="Y34" i="7"/>
  <c r="AB32" i="7"/>
  <c r="AA31" i="7"/>
  <c r="AB15" i="7"/>
  <c r="AA15" i="7"/>
  <c r="Y10" i="7"/>
  <c r="AB48" i="5"/>
  <c r="AB37" i="5"/>
  <c r="AB21" i="5"/>
  <c r="AA21" i="5"/>
  <c r="Z13" i="5"/>
  <c r="Z33" i="7"/>
  <c r="Z18" i="7"/>
  <c r="Z13" i="7"/>
  <c r="Z39" i="5"/>
  <c r="AB34" i="5"/>
  <c r="Y26" i="5"/>
  <c r="Z17" i="5"/>
  <c r="Y7" i="5"/>
  <c r="Z40" i="7"/>
  <c r="Y28" i="7"/>
  <c r="Y48" i="5"/>
  <c r="Z30" i="5"/>
  <c r="Y18" i="5"/>
  <c r="Z8" i="5"/>
  <c r="AA6" i="5"/>
  <c r="S25" i="7"/>
  <c r="Z25" i="7" s="1"/>
  <c r="Y25" i="7"/>
  <c r="Y8" i="7"/>
  <c r="Y42" i="5"/>
  <c r="Y37" i="5"/>
  <c r="Z29" i="5"/>
  <c r="Z26" i="5"/>
  <c r="Y22" i="5"/>
  <c r="AB9" i="5"/>
  <c r="Z7" i="5"/>
  <c r="C10" i="6"/>
  <c r="AC19" i="8"/>
  <c r="AC10" i="8"/>
  <c r="Y48" i="7"/>
  <c r="S47" i="7"/>
  <c r="Z47" i="7" s="1"/>
  <c r="Y47" i="7"/>
  <c r="Y40" i="7"/>
  <c r="Z34" i="7"/>
  <c r="Z19" i="7"/>
  <c r="Z11" i="7"/>
  <c r="AB6" i="7"/>
  <c r="Z43" i="5"/>
  <c r="Z40" i="5"/>
  <c r="Y33" i="5"/>
  <c r="AB31" i="5"/>
  <c r="Z20" i="5"/>
  <c r="Z14" i="5"/>
  <c r="Y13" i="5"/>
  <c r="AB11" i="5"/>
  <c r="Y44" i="5"/>
  <c r="Y24" i="5"/>
  <c r="S48" i="7"/>
  <c r="Z48" i="7" s="1"/>
  <c r="Z26" i="7"/>
  <c r="Y12" i="7"/>
  <c r="Z47" i="5"/>
  <c r="Y35" i="5"/>
  <c r="Z25" i="5"/>
  <c r="Y15" i="5"/>
  <c r="AB32" i="5" l="1"/>
  <c r="AA32" i="5"/>
  <c r="AA14" i="7"/>
  <c r="AB14" i="7"/>
  <c r="AB45" i="7"/>
  <c r="AA45" i="7"/>
  <c r="AD36" i="8"/>
  <c r="AE36" i="8"/>
  <c r="AB48" i="7"/>
  <c r="AA48" i="7"/>
  <c r="AB23" i="5"/>
  <c r="AA23" i="5"/>
  <c r="AA22" i="5"/>
  <c r="AB22" i="5"/>
  <c r="AB14" i="5"/>
  <c r="AA14" i="5"/>
  <c r="AA7" i="5"/>
  <c r="AB7" i="5"/>
  <c r="AA33" i="5"/>
  <c r="AB33" i="5"/>
  <c r="AD10" i="8"/>
  <c r="AE10" i="8"/>
  <c r="AA29" i="5"/>
  <c r="AB29" i="5"/>
  <c r="AE46" i="8"/>
  <c r="AD46" i="8"/>
  <c r="AB44" i="7"/>
  <c r="AA44" i="7"/>
  <c r="AD23" i="8"/>
  <c r="AE23" i="8"/>
  <c r="AB47" i="5"/>
  <c r="AA47" i="5"/>
  <c r="AB11" i="7"/>
  <c r="AA11" i="7"/>
  <c r="AD19" i="8"/>
  <c r="AE19" i="8"/>
  <c r="AB30" i="5"/>
  <c r="AA30" i="5"/>
  <c r="AB39" i="5"/>
  <c r="AA39" i="5"/>
  <c r="AE44" i="8"/>
  <c r="AD44" i="8"/>
  <c r="AB37" i="7"/>
  <c r="AA37" i="7"/>
  <c r="AE48" i="8"/>
  <c r="AD48" i="8"/>
  <c r="AA26" i="7"/>
  <c r="AB26" i="7"/>
  <c r="AA34" i="7"/>
  <c r="AB34" i="7"/>
  <c r="AB18" i="7"/>
  <c r="AA18" i="7"/>
  <c r="AD21" i="8"/>
  <c r="AE21" i="8"/>
  <c r="AB40" i="7"/>
  <c r="AA40" i="7"/>
  <c r="AB33" i="7"/>
  <c r="AA33" i="7"/>
  <c r="AD17" i="8"/>
  <c r="AE17" i="8"/>
  <c r="AD14" i="8"/>
  <c r="AE14" i="8"/>
  <c r="AD25" i="8"/>
  <c r="AE25" i="8"/>
  <c r="AA8" i="7"/>
  <c r="AB8" i="7"/>
  <c r="AA25" i="7"/>
  <c r="AB25" i="7"/>
  <c r="AA28" i="7"/>
  <c r="AB28" i="7"/>
  <c r="AA19" i="7"/>
  <c r="AB19" i="7"/>
  <c r="AB13" i="7"/>
  <c r="AA13" i="7"/>
  <c r="AD6" i="8"/>
  <c r="AE6" i="8"/>
  <c r="AA20" i="5"/>
  <c r="AB20" i="5"/>
  <c r="AB42" i="7"/>
  <c r="AA42" i="7"/>
  <c r="AD13" i="8"/>
  <c r="AE13" i="8"/>
  <c r="AA40" i="5"/>
  <c r="AB40" i="5"/>
  <c r="AB47" i="7"/>
  <c r="AA47" i="7"/>
  <c r="AA17" i="5"/>
  <c r="AB17" i="5"/>
  <c r="AA13" i="5"/>
  <c r="AB13" i="5"/>
  <c r="AD30" i="8"/>
  <c r="AE30" i="8"/>
  <c r="AA17" i="7"/>
  <c r="AB17" i="7"/>
  <c r="AD12" i="8"/>
  <c r="AE12" i="8"/>
  <c r="AD28" i="8"/>
  <c r="AE28" i="8"/>
  <c r="AA10" i="7"/>
  <c r="AB10" i="7"/>
  <c r="AB49" i="7" s="1"/>
  <c r="AB25" i="5"/>
  <c r="AA25" i="5"/>
  <c r="AB43" i="5"/>
  <c r="AA43" i="5"/>
  <c r="AA26" i="5"/>
  <c r="AB26" i="5"/>
  <c r="AA8" i="5"/>
  <c r="AB8" i="5"/>
  <c r="AD34" i="8"/>
  <c r="AE34" i="8"/>
  <c r="AB35" i="7"/>
  <c r="AA35" i="7"/>
  <c r="AD32" i="8"/>
  <c r="AE32" i="8"/>
  <c r="AB30" i="7"/>
  <c r="AA30" i="7"/>
  <c r="AE49" i="8" l="1"/>
  <c r="AB49" i="5"/>
</calcChain>
</file>

<file path=xl/sharedStrings.xml><?xml version="1.0" encoding="utf-8"?>
<sst xmlns="http://schemas.openxmlformats.org/spreadsheetml/2006/main" count="496" uniqueCount="132">
  <si>
    <t>Coverage Level</t>
  </si>
  <si>
    <t>Point-of-Service Out of Area CIGNA International</t>
  </si>
  <si>
    <t>Health Plan 2000</t>
  </si>
  <si>
    <t>HMO A</t>
  </si>
  <si>
    <t>HMO B</t>
  </si>
  <si>
    <t>HMO C</t>
  </si>
  <si>
    <t>Employee Only</t>
  </si>
  <si>
    <t>$25,000-$39,999</t>
  </si>
  <si>
    <t>&lt;25,000</t>
  </si>
  <si>
    <t>$40,000-$59,999</t>
  </si>
  <si>
    <t>$60,000-$79,999</t>
  </si>
  <si>
    <t>$80,000-$99,999</t>
  </si>
  <si>
    <t>$100,000-$149,000</t>
  </si>
  <si>
    <t>$150,000-$199,000</t>
  </si>
  <si>
    <t>$200,000-$299,999</t>
  </si>
  <si>
    <t>$300,000-$499,999</t>
  </si>
  <si>
    <t>&gt;500,000</t>
  </si>
  <si>
    <t>Employee &amp; Spouse/Domestic Partner</t>
  </si>
  <si>
    <t>Employee &amp; Children</t>
  </si>
  <si>
    <t>Employee &amp; Family</t>
  </si>
  <si>
    <t>Citigroup Monthly Price Tags:</t>
  </si>
  <si>
    <t>EO</t>
  </si>
  <si>
    <t>ES</t>
  </si>
  <si>
    <t>EC</t>
  </si>
  <si>
    <t>EF</t>
  </si>
  <si>
    <t>MetDen 75/Cigna International</t>
  </si>
  <si>
    <t>Cigna DHMO</t>
  </si>
  <si>
    <t>1 Person</t>
  </si>
  <si>
    <t>2 People</t>
  </si>
  <si>
    <t>Family</t>
  </si>
  <si>
    <t>Davis</t>
  </si>
  <si>
    <t>Vision Monthly Costs</t>
  </si>
  <si>
    <t>Dental Monthly Costs</t>
  </si>
  <si>
    <t>2001 Group Universal Life Insurance  monthly cost per $1,000 of coverage</t>
  </si>
  <si>
    <t>Age Table</t>
  </si>
  <si>
    <t>Nonsmoker</t>
  </si>
  <si>
    <t>Smoker</t>
  </si>
  <si>
    <t>&lt;30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</si>
  <si>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</si>
  <si>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</si>
  <si>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</si>
  <si>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</si>
  <si>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</si>
  <si>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</si>
  <si>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</si>
  <si>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</si>
  <si>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70-75</t>
  </si>
  <si>
    <t>76+</t>
  </si>
  <si>
    <t>Citigroup Price Tags:</t>
  </si>
  <si>
    <t>Enron Calculation:</t>
  </si>
  <si>
    <t>Employee Only:</t>
  </si>
  <si>
    <t>Election Amount/10,000 X .09 X 12/24= Pay Period cost</t>
  </si>
  <si>
    <t>Employee Family:</t>
  </si>
  <si>
    <t>Election Amount/10,000 X .15X 12/24= Pay Period cost</t>
  </si>
  <si>
    <t>AD&amp;D Coverage Level Per $10,000 of Coverage</t>
  </si>
  <si>
    <t>LTD Costs For 2001</t>
  </si>
  <si>
    <t>Insurance Earnings</t>
  </si>
  <si>
    <t>Premium/$1,000 Earnings</t>
  </si>
  <si>
    <t>&lt; $50,000</t>
  </si>
  <si>
    <t>$50,000-$149,999</t>
  </si>
  <si>
    <t>$150,000-$300,000</t>
  </si>
  <si>
    <t>$300,001-$500,000</t>
  </si>
  <si>
    <t xml:space="preserve">MetDen 75/Cigna International </t>
  </si>
  <si>
    <t>Salary Range</t>
  </si>
  <si>
    <t>MEDICAL PLANS</t>
  </si>
  <si>
    <t>Dental Plans</t>
  </si>
  <si>
    <t>Davis Vision</t>
  </si>
  <si>
    <t>Vision Plan</t>
  </si>
  <si>
    <t>AD&amp;D Per $10,000 of Coverage</t>
  </si>
  <si>
    <t>Employee Life Insurance Per $1,000</t>
  </si>
  <si>
    <t>Spouse Life Insurance Per $1,000</t>
  </si>
  <si>
    <t>Dependent Life Insurance</t>
  </si>
  <si>
    <t>LTD Monthly Premium Per $1000</t>
  </si>
  <si>
    <t>Employee Only-EO</t>
  </si>
  <si>
    <t>Employee &amp; Spouse/Domestic Partner-ES</t>
  </si>
  <si>
    <t>Employee &amp; Children-EC</t>
  </si>
  <si>
    <t>Employee &amp; Family-EF</t>
  </si>
  <si>
    <t>EE</t>
  </si>
  <si>
    <t xml:space="preserve">SP  </t>
  </si>
  <si>
    <t>DEP</t>
  </si>
  <si>
    <t>AD&amp;D</t>
  </si>
  <si>
    <t>LIFE INSURANCE</t>
  </si>
  <si>
    <t>LTD</t>
  </si>
  <si>
    <t>$500,000 Maximum</t>
  </si>
  <si>
    <t xml:space="preserve"> If your ins. Earnings are $30,000 a year, your monthly premium for LTD Coverage would Be:</t>
  </si>
  <si>
    <t>$30,000/$1,000 =$30.00 X $3.90=$117/12 months= $9.75 premium per month (monthly benefits =$1,500)</t>
  </si>
  <si>
    <t xml:space="preserve"> If your ins. Earnings are $550,000 a year, your monthly premium for LTD Coverage would Be:</t>
  </si>
  <si>
    <t>$500,000/$1,000 =$500.00 X $9.40=$4,700/12 months= $391.66 premium per month (monthly benefits =$25,000)</t>
  </si>
  <si>
    <t>LTD Monthly After TaxBenefit</t>
  </si>
  <si>
    <t>LTD Rate is 60%</t>
  </si>
  <si>
    <t>60%</t>
  </si>
  <si>
    <t>Item</t>
  </si>
  <si>
    <t>Items 1, 6, 8, 9,  11, 14</t>
  </si>
  <si>
    <t>Items 1, 6, 8, 10,  11, 12, 13, 14</t>
  </si>
  <si>
    <t>Benefit Cost as a Percentage of Salary</t>
  </si>
  <si>
    <t>Cigna Network PPA</t>
  </si>
  <si>
    <t>United Health Care Network</t>
  </si>
  <si>
    <t>United Health Care EPO</t>
  </si>
  <si>
    <t>Cigna $1,250 Deductible</t>
  </si>
  <si>
    <t>Enron Dental Plan</t>
  </si>
  <si>
    <t>VSP</t>
  </si>
  <si>
    <t>Monthly Cost per $1,000 of coverage</t>
  </si>
  <si>
    <t>70+</t>
  </si>
  <si>
    <t>Enron  Life Insurance Monthly Price Tags:</t>
  </si>
  <si>
    <t>Per $1,000 of Coverage</t>
  </si>
  <si>
    <t>Election Amount/1,000 X .014 X 12/24= Pay Period cost</t>
  </si>
  <si>
    <t>Election Amount/1,000 X .026X 12/24= Pay Period cost</t>
  </si>
  <si>
    <t>Enron AD&amp;D Price Tags:</t>
  </si>
  <si>
    <t>AD&amp;D Per $1,000 of Coverage</t>
  </si>
  <si>
    <t>40%</t>
  </si>
  <si>
    <t>50%</t>
  </si>
  <si>
    <t>65%</t>
  </si>
  <si>
    <t>75%</t>
  </si>
  <si>
    <t>LTD Monthly Premium</t>
  </si>
  <si>
    <t xml:space="preserve">LTD Monthly Premium </t>
  </si>
  <si>
    <t>Enron LTD Rates</t>
  </si>
  <si>
    <t>40% of Base Pay</t>
  </si>
  <si>
    <t>Pay Period</t>
  </si>
  <si>
    <t>Monthly</t>
  </si>
  <si>
    <t>50% of Base Pay</t>
  </si>
  <si>
    <t>65% of Base Pay</t>
  </si>
  <si>
    <t>75% of Base Pay</t>
  </si>
  <si>
    <t>Items 2, 5, 6, 7, 9, 14</t>
  </si>
  <si>
    <t>Items 2, 5, 6, 8, 9, 10, 11, 15</t>
  </si>
  <si>
    <t>Flex Dollars</t>
  </si>
  <si>
    <t>EMPLOYEE COSTS</t>
  </si>
  <si>
    <t>Annual Cost</t>
  </si>
  <si>
    <t>Column Z</t>
  </si>
  <si>
    <t>EMPLOYEE COST</t>
  </si>
  <si>
    <t>Column AC</t>
  </si>
  <si>
    <t>Citigroup LTD Rates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</si>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</sst>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7" formatCode="0.0%"/>
  </numFmts>
  <fonts count="10" x14ac:knownFonts="1">
    <font>
      <sz val="10"/>
      <name val="Arial"/>
    </font>
    <font>
      <sz val="10"/>
      <name val="Arial"/>
    </font>
    <font>
      <sz val="10"/>
      <name val="Times New Roman"/>
      <family val="1"/>
    </font>
    <font>
      <sz val="8"/>
      <name val="Times New Roman"/>
      <family val="1"/>
    </font>
    <font>
      <sz val="9"/>
      <name val="Times New Roman"/>
      <family val="1"/>
    </font>
    <font>
      <b/>
      <sz val="10"/>
      <name val="Arial"/>
      <family val="2"/>
    </font>
    <font>
      <b/>
      <sz val="10"/>
      <color indexed="9"/>
      <name val="Arial"/>
      <family val="2"/>
    </font>
    <font>
      <b/>
      <i/>
      <sz val="10"/>
      <color indexed="9"/>
      <name val="Arial"/>
      <family val="2"/>
    </font>
    <font>
      <b/>
      <sz val="10"/>
      <color indexed="17"/>
      <name val="Arial"/>
      <family val="2"/>
    </font>
    <font>
      <b/>
      <i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7"/>
        <bgColor indexed="64"/>
      </patternFill>
    </fill>
  </fills>
  <borders count="9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2"/>
      </left>
      <right/>
      <top/>
      <bottom/>
      <diagonal/>
    </border>
    <border>
      <left/>
      <right style="thick">
        <color indexed="62"/>
      </right>
      <top/>
      <bottom/>
      <diagonal/>
    </border>
    <border>
      <left style="thick">
        <color indexed="60"/>
      </left>
      <right style="thin">
        <color indexed="60"/>
      </right>
      <top style="thin">
        <color indexed="60"/>
      </top>
      <bottom style="thin">
        <color indexed="60"/>
      </bottom>
      <diagonal/>
    </border>
    <border>
      <left style="thin">
        <color indexed="60"/>
      </left>
      <right style="thick">
        <color indexed="60"/>
      </right>
      <top style="thin">
        <color indexed="60"/>
      </top>
      <bottom style="thin">
        <color indexed="60"/>
      </bottom>
      <diagonal/>
    </border>
    <border>
      <left style="thick">
        <color indexed="60"/>
      </left>
      <right style="thin">
        <color indexed="60"/>
      </right>
      <top style="thin">
        <color indexed="60"/>
      </top>
      <bottom style="thick">
        <color indexed="60"/>
      </bottom>
      <diagonal/>
    </border>
    <border>
      <left style="thin">
        <color indexed="60"/>
      </left>
      <right style="thick">
        <color indexed="60"/>
      </right>
      <top style="thin">
        <color indexed="60"/>
      </top>
      <bottom style="thick">
        <color indexed="60"/>
      </bottom>
      <diagonal/>
    </border>
    <border>
      <left/>
      <right style="thin">
        <color indexed="60"/>
      </right>
      <top style="thin">
        <color indexed="60"/>
      </top>
      <bottom style="thin">
        <color indexed="60"/>
      </bottom>
      <diagonal/>
    </border>
    <border>
      <left style="thick">
        <color indexed="62"/>
      </left>
      <right style="thin">
        <color indexed="62"/>
      </right>
      <top style="thick">
        <color indexed="62"/>
      </top>
      <bottom style="thin">
        <color indexed="62"/>
      </bottom>
      <diagonal/>
    </border>
    <border>
      <left style="thin">
        <color indexed="62"/>
      </left>
      <right style="thin">
        <color indexed="62"/>
      </right>
      <top style="thick">
        <color indexed="62"/>
      </top>
      <bottom style="thin">
        <color indexed="62"/>
      </bottom>
      <diagonal/>
    </border>
    <border>
      <left style="thin">
        <color indexed="62"/>
      </left>
      <right style="thick">
        <color indexed="62"/>
      </right>
      <top style="thick">
        <color indexed="62"/>
      </top>
      <bottom style="thin">
        <color indexed="62"/>
      </bottom>
      <diagonal/>
    </border>
    <border>
      <left style="thick">
        <color indexed="62"/>
      </left>
      <right style="thin">
        <color indexed="62"/>
      </right>
      <top style="thin">
        <color indexed="62"/>
      </top>
      <bottom style="thin">
        <color indexed="62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 style="thin">
        <color indexed="62"/>
      </bottom>
      <diagonal/>
    </border>
    <border>
      <left style="thin">
        <color indexed="62"/>
      </left>
      <right style="thick">
        <color indexed="62"/>
      </right>
      <top style="thin">
        <color indexed="62"/>
      </top>
      <bottom style="thin">
        <color indexed="62"/>
      </bottom>
      <diagonal/>
    </border>
    <border>
      <left style="thick">
        <color indexed="62"/>
      </left>
      <right style="thin">
        <color indexed="62"/>
      </right>
      <top style="thin">
        <color indexed="62"/>
      </top>
      <bottom style="thick">
        <color indexed="62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 style="thick">
        <color indexed="62"/>
      </bottom>
      <diagonal/>
    </border>
    <border>
      <left style="thin">
        <color indexed="62"/>
      </left>
      <right style="thick">
        <color indexed="62"/>
      </right>
      <top style="thin">
        <color indexed="62"/>
      </top>
      <bottom style="thick">
        <color indexed="62"/>
      </bottom>
      <diagonal/>
    </border>
    <border>
      <left style="thick">
        <color indexed="60"/>
      </left>
      <right/>
      <top style="thin">
        <color indexed="60"/>
      </top>
      <bottom style="thin">
        <color indexed="60"/>
      </bottom>
      <diagonal/>
    </border>
    <border>
      <left style="thick">
        <color indexed="62"/>
      </left>
      <right style="thick">
        <color indexed="62"/>
      </right>
      <top style="thick">
        <color indexed="62"/>
      </top>
      <bottom/>
      <diagonal/>
    </border>
    <border>
      <left style="thick">
        <color indexed="62"/>
      </left>
      <right style="thick">
        <color indexed="62"/>
      </right>
      <top/>
      <bottom/>
      <diagonal/>
    </border>
    <border>
      <left style="thick">
        <color indexed="62"/>
      </left>
      <right style="thick">
        <color indexed="62"/>
      </right>
      <top style="thick">
        <color indexed="62"/>
      </top>
      <bottom style="thin">
        <color indexed="62"/>
      </bottom>
      <diagonal/>
    </border>
    <border>
      <left style="thick">
        <color indexed="62"/>
      </left>
      <right style="thick">
        <color indexed="62"/>
      </right>
      <top style="thin">
        <color indexed="62"/>
      </top>
      <bottom style="thin">
        <color indexed="62"/>
      </bottom>
      <diagonal/>
    </border>
    <border>
      <left style="thick">
        <color indexed="62"/>
      </left>
      <right style="thick">
        <color indexed="62"/>
      </right>
      <top style="thin">
        <color indexed="62"/>
      </top>
      <bottom style="thick">
        <color indexed="62"/>
      </bottom>
      <diagonal/>
    </border>
    <border>
      <left style="thin">
        <color indexed="60"/>
      </left>
      <right/>
      <top style="thin">
        <color indexed="60"/>
      </top>
      <bottom style="thin">
        <color indexed="60"/>
      </bottom>
      <diagonal/>
    </border>
    <border>
      <left style="thin">
        <color indexed="60"/>
      </left>
      <right/>
      <top style="thin">
        <color indexed="60"/>
      </top>
      <bottom style="thick">
        <color indexed="60"/>
      </bottom>
      <diagonal/>
    </border>
    <border>
      <left style="thick">
        <color indexed="60"/>
      </left>
      <right style="thick">
        <color indexed="60"/>
      </right>
      <top style="thin">
        <color indexed="60"/>
      </top>
      <bottom style="thin">
        <color indexed="60"/>
      </bottom>
      <diagonal/>
    </border>
    <border>
      <left style="thick">
        <color indexed="60"/>
      </left>
      <right style="thick">
        <color indexed="60"/>
      </right>
      <top style="thin">
        <color indexed="60"/>
      </top>
      <bottom style="thick">
        <color indexed="60"/>
      </bottom>
      <diagonal/>
    </border>
    <border>
      <left style="thick">
        <color indexed="60"/>
      </left>
      <right style="thick">
        <color indexed="60"/>
      </right>
      <top style="thick">
        <color indexed="60"/>
      </top>
      <bottom style="thin">
        <color indexed="60"/>
      </bottom>
      <diagonal/>
    </border>
    <border>
      <left style="thick">
        <color indexed="60"/>
      </left>
      <right style="thick">
        <color indexed="60"/>
      </right>
      <top/>
      <bottom style="thin">
        <color indexed="60"/>
      </bottom>
      <diagonal/>
    </border>
    <border>
      <left style="thick">
        <color indexed="60"/>
      </left>
      <right style="thick">
        <color indexed="60"/>
      </right>
      <top style="thick">
        <color indexed="60"/>
      </top>
      <bottom style="thick">
        <color indexed="60"/>
      </bottom>
      <diagonal/>
    </border>
    <border>
      <left style="thick">
        <color indexed="60"/>
      </left>
      <right/>
      <top/>
      <bottom style="thin">
        <color indexed="60"/>
      </bottom>
      <diagonal/>
    </border>
    <border>
      <left style="thick">
        <color indexed="60"/>
      </left>
      <right style="thin">
        <color indexed="60"/>
      </right>
      <top/>
      <bottom style="thin">
        <color indexed="60"/>
      </bottom>
      <diagonal/>
    </border>
    <border>
      <left style="thin">
        <color indexed="60"/>
      </left>
      <right/>
      <top/>
      <bottom style="thin">
        <color indexed="60"/>
      </bottom>
      <diagonal/>
    </border>
    <border>
      <left style="thick">
        <color indexed="62"/>
      </left>
      <right style="thin">
        <color indexed="62"/>
      </right>
      <top/>
      <bottom style="thin">
        <color indexed="62"/>
      </bottom>
      <diagonal/>
    </border>
    <border>
      <left style="thin">
        <color indexed="62"/>
      </left>
      <right style="thin">
        <color indexed="62"/>
      </right>
      <top/>
      <bottom style="thin">
        <color indexed="62"/>
      </bottom>
      <diagonal/>
    </border>
    <border>
      <left style="thin">
        <color indexed="62"/>
      </left>
      <right style="thick">
        <color indexed="62"/>
      </right>
      <top/>
      <bottom style="thin">
        <color indexed="62"/>
      </bottom>
      <diagonal/>
    </border>
    <border>
      <left style="thick">
        <color indexed="60"/>
      </left>
      <right style="thick">
        <color indexed="60"/>
      </right>
      <top/>
      <bottom style="thick">
        <color indexed="60"/>
      </bottom>
      <diagonal/>
    </border>
    <border>
      <left style="thick">
        <color indexed="62"/>
      </left>
      <right/>
      <top/>
      <bottom style="thick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 style="thick">
        <color indexed="62"/>
      </right>
      <top/>
      <bottom style="thick">
        <color indexed="62"/>
      </bottom>
      <diagonal/>
    </border>
    <border>
      <left style="thick">
        <color indexed="62"/>
      </left>
      <right style="thick">
        <color indexed="62"/>
      </right>
      <top/>
      <bottom style="thick">
        <color indexed="62"/>
      </bottom>
      <diagonal/>
    </border>
    <border>
      <left style="thick">
        <color indexed="60"/>
      </left>
      <right/>
      <top style="thick">
        <color indexed="60"/>
      </top>
      <bottom style="thick">
        <color indexed="60"/>
      </bottom>
      <diagonal/>
    </border>
    <border>
      <left style="thick">
        <color indexed="62"/>
      </left>
      <right/>
      <top style="thin">
        <color indexed="62"/>
      </top>
      <bottom style="thin">
        <color indexed="62"/>
      </bottom>
      <diagonal/>
    </border>
    <border>
      <left/>
      <right style="thin">
        <color indexed="60"/>
      </right>
      <top/>
      <bottom style="thin">
        <color indexed="60"/>
      </bottom>
      <diagonal/>
    </border>
    <border>
      <left style="thin">
        <color indexed="60"/>
      </left>
      <right style="thick">
        <color indexed="60"/>
      </right>
      <top/>
      <bottom style="thin">
        <color indexed="60"/>
      </bottom>
      <diagonal/>
    </border>
    <border>
      <left/>
      <right style="thin">
        <color indexed="60"/>
      </right>
      <top style="thin">
        <color indexed="60"/>
      </top>
      <bottom style="thick">
        <color indexed="60"/>
      </bottom>
      <diagonal/>
    </border>
    <border>
      <left style="thick">
        <color indexed="62"/>
      </left>
      <right style="thick">
        <color indexed="62"/>
      </right>
      <top/>
      <bottom style="thin">
        <color indexed="62"/>
      </bottom>
      <diagonal/>
    </border>
    <border>
      <left style="thick">
        <color indexed="60"/>
      </left>
      <right style="thin">
        <color indexed="60"/>
      </right>
      <top style="thin">
        <color indexed="60"/>
      </top>
      <bottom/>
      <diagonal/>
    </border>
    <border>
      <left style="thick">
        <color indexed="17"/>
      </left>
      <right style="thick">
        <color indexed="17"/>
      </right>
      <top style="thick">
        <color indexed="17"/>
      </top>
      <bottom style="thick">
        <color indexed="17"/>
      </bottom>
      <diagonal/>
    </border>
    <border>
      <left style="thick">
        <color indexed="13"/>
      </left>
      <right style="thick">
        <color indexed="13"/>
      </right>
      <top style="thin">
        <color indexed="13"/>
      </top>
      <bottom style="thin">
        <color indexed="13"/>
      </bottom>
      <diagonal/>
    </border>
    <border>
      <left/>
      <right style="thick">
        <color indexed="13"/>
      </right>
      <top/>
      <bottom/>
      <diagonal/>
    </border>
    <border>
      <left style="thick">
        <color indexed="13"/>
      </left>
      <right style="thick">
        <color indexed="13"/>
      </right>
      <top/>
      <bottom style="thin">
        <color indexed="13"/>
      </bottom>
      <diagonal/>
    </border>
    <border>
      <left/>
      <right style="thick">
        <color indexed="60"/>
      </right>
      <top style="thin">
        <color indexed="60"/>
      </top>
      <bottom style="thin">
        <color indexed="60"/>
      </bottom>
      <diagonal/>
    </border>
    <border>
      <left style="thin">
        <color indexed="60"/>
      </left>
      <right style="thin">
        <color indexed="60"/>
      </right>
      <top style="thin">
        <color indexed="60"/>
      </top>
      <bottom style="thin">
        <color indexed="60"/>
      </bottom>
      <diagonal/>
    </border>
    <border>
      <left style="thin">
        <color indexed="60"/>
      </left>
      <right style="thin">
        <color indexed="60"/>
      </right>
      <top/>
      <bottom style="thin">
        <color indexed="60"/>
      </bottom>
      <diagonal/>
    </border>
    <border>
      <left style="thin">
        <color indexed="60"/>
      </left>
      <right style="thin">
        <color indexed="60"/>
      </right>
      <top style="thin">
        <color indexed="60"/>
      </top>
      <bottom style="thick">
        <color indexed="60"/>
      </bottom>
      <diagonal/>
    </border>
    <border>
      <left style="thick">
        <color indexed="60"/>
      </left>
      <right/>
      <top style="thin">
        <color indexed="60"/>
      </top>
      <bottom style="thick">
        <color indexed="60"/>
      </bottom>
      <diagonal/>
    </border>
    <border>
      <left/>
      <right style="thick">
        <color indexed="60"/>
      </right>
      <top style="thin">
        <color indexed="60"/>
      </top>
      <bottom style="thick">
        <color indexed="60"/>
      </bottom>
      <diagonal/>
    </border>
    <border>
      <left style="thick">
        <color indexed="62"/>
      </left>
      <right style="thin">
        <color indexed="62"/>
      </right>
      <top style="thin">
        <color indexed="62"/>
      </top>
      <bottom/>
      <diagonal/>
    </border>
    <border>
      <left/>
      <right/>
      <top style="thick">
        <color indexed="62"/>
      </top>
      <bottom/>
      <diagonal/>
    </border>
    <border>
      <left/>
      <right style="thick">
        <color indexed="62"/>
      </right>
      <top style="thick">
        <color indexed="62"/>
      </top>
      <bottom/>
      <diagonal/>
    </border>
    <border>
      <left style="thick">
        <color indexed="13"/>
      </left>
      <right/>
      <top/>
      <bottom/>
      <diagonal/>
    </border>
    <border>
      <left style="thin">
        <color indexed="62"/>
      </left>
      <right style="thin">
        <color indexed="62"/>
      </right>
      <top style="thin">
        <color indexed="62"/>
      </top>
      <bottom/>
      <diagonal/>
    </border>
    <border>
      <left style="thin">
        <color indexed="62"/>
      </left>
      <right style="thick">
        <color indexed="62"/>
      </right>
      <top style="thin">
        <color indexed="62"/>
      </top>
      <bottom/>
      <diagonal/>
    </border>
    <border>
      <left style="thick">
        <color indexed="62"/>
      </left>
      <right/>
      <top/>
      <bottom style="thin">
        <color indexed="62"/>
      </bottom>
      <diagonal/>
    </border>
    <border>
      <left style="thin">
        <color indexed="62"/>
      </left>
      <right style="thin">
        <color indexed="62"/>
      </right>
      <top/>
      <bottom style="thick">
        <color indexed="62"/>
      </bottom>
      <diagonal/>
    </border>
    <border>
      <left style="thin">
        <color indexed="62"/>
      </left>
      <right style="thick">
        <color indexed="62"/>
      </right>
      <top style="thick">
        <color indexed="62"/>
      </top>
      <bottom style="thick">
        <color indexed="62"/>
      </bottom>
      <diagonal/>
    </border>
    <border>
      <left style="thick">
        <color indexed="13"/>
      </left>
      <right/>
      <top style="thin">
        <color indexed="13"/>
      </top>
      <bottom style="thin">
        <color indexed="13"/>
      </bottom>
      <diagonal/>
    </border>
    <border>
      <left/>
      <right style="thick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ck">
        <color indexed="13"/>
      </left>
      <right/>
      <top style="thin">
        <color indexed="13"/>
      </top>
      <bottom style="thick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ck">
        <color indexed="13"/>
      </bottom>
      <diagonal/>
    </border>
    <border>
      <left/>
      <right style="thick">
        <color indexed="13"/>
      </right>
      <top style="thin">
        <color indexed="13"/>
      </top>
      <bottom style="thick">
        <color indexed="13"/>
      </bottom>
      <diagonal/>
    </border>
    <border>
      <left/>
      <right style="thick">
        <color indexed="60"/>
      </right>
      <top style="thick">
        <color indexed="60"/>
      </top>
      <bottom style="thick">
        <color indexed="60"/>
      </bottom>
      <diagonal/>
    </border>
    <border>
      <left style="thick">
        <color indexed="62"/>
      </left>
      <right/>
      <top style="thick">
        <color indexed="62"/>
      </top>
      <bottom/>
      <diagonal/>
    </border>
    <border>
      <left style="thick">
        <color indexed="62"/>
      </left>
      <right/>
      <top style="thick">
        <color indexed="62"/>
      </top>
      <bottom style="thick">
        <color indexed="62"/>
      </bottom>
      <diagonal/>
    </border>
    <border>
      <left/>
      <right/>
      <top style="thick">
        <color indexed="62"/>
      </top>
      <bottom style="thick">
        <color indexed="62"/>
      </bottom>
      <diagonal/>
    </border>
    <border>
      <left/>
      <right style="thick">
        <color indexed="62"/>
      </right>
      <top style="thick">
        <color indexed="62"/>
      </top>
      <bottom style="thick">
        <color indexed="62"/>
      </bottom>
      <diagonal/>
    </border>
    <border>
      <left/>
      <right style="thick">
        <color indexed="60"/>
      </right>
      <top/>
      <bottom style="thin">
        <color indexed="60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13"/>
      </left>
      <right/>
      <top style="thick">
        <color indexed="13"/>
      </top>
      <bottom style="thick">
        <color indexed="13"/>
      </bottom>
      <diagonal/>
    </border>
    <border>
      <left/>
      <right/>
      <top style="thick">
        <color indexed="13"/>
      </top>
      <bottom style="thick">
        <color indexed="13"/>
      </bottom>
      <diagonal/>
    </border>
    <border>
      <left/>
      <right style="thick">
        <color indexed="13"/>
      </right>
      <top style="thick">
        <color indexed="13"/>
      </top>
      <bottom style="thick">
        <color indexed="13"/>
      </bottom>
      <diagonal/>
    </border>
    <border>
      <left/>
      <right/>
      <top style="thin">
        <color indexed="13"/>
      </top>
      <bottom style="thin">
        <color indexed="13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11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44" fontId="0" fillId="0" borderId="1" xfId="2" applyFont="1" applyBorder="1"/>
    <xf numFmtId="0" fontId="0" fillId="0" borderId="1" xfId="0" applyBorder="1" applyAlignment="1">
      <alignment horizontal="center" wrapText="1"/>
    </xf>
    <xf numFmtId="0" fontId="2" fillId="0" borderId="0" xfId="0" applyFont="1"/>
    <xf numFmtId="0" fontId="2" fillId="0" borderId="1" xfId="0" applyFont="1" applyBorder="1" applyAlignment="1">
      <alignment vertical="top" wrapText="1"/>
    </xf>
    <xf numFmtId="0" fontId="3" fillId="0" borderId="2" xfId="0" applyFont="1" applyBorder="1" applyAlignment="1">
      <alignment vertical="top" wrapText="1"/>
    </xf>
    <xf numFmtId="0" fontId="2" fillId="0" borderId="3" xfId="0" applyFont="1" applyBorder="1" applyAlignment="1">
      <alignment vertical="top" wrapText="1"/>
    </xf>
    <xf numFmtId="44" fontId="3" fillId="2" borderId="4" xfId="2" applyFont="1" applyFill="1" applyBorder="1" applyAlignment="1">
      <alignment vertical="top" wrapText="1"/>
    </xf>
    <xf numFmtId="0" fontId="3" fillId="0" borderId="2" xfId="0" applyFont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2" fillId="0" borderId="3" xfId="0" applyFont="1" applyBorder="1" applyAlignment="1">
      <alignment horizontal="center" vertical="top" wrapText="1"/>
    </xf>
    <xf numFmtId="0" fontId="4" fillId="0" borderId="0" xfId="0" applyFont="1"/>
    <xf numFmtId="0" fontId="4" fillId="2" borderId="1" xfId="0" applyFont="1" applyFill="1" applyBorder="1" applyAlignment="1">
      <alignment vertical="top" wrapText="1"/>
    </xf>
    <xf numFmtId="0" fontId="4" fillId="2" borderId="2" xfId="0" applyFont="1" applyFill="1" applyBorder="1" applyAlignment="1">
      <alignment horizontal="center" vertical="top" wrapText="1"/>
    </xf>
    <xf numFmtId="0" fontId="4" fillId="2" borderId="3" xfId="0" applyFont="1" applyFill="1" applyBorder="1" applyAlignment="1">
      <alignment horizontal="center" vertical="top" wrapText="1"/>
    </xf>
    <xf numFmtId="0" fontId="4" fillId="0" borderId="1" xfId="0" applyFont="1" applyBorder="1"/>
    <xf numFmtId="44" fontId="3" fillId="2" borderId="1" xfId="2" applyFont="1" applyFill="1" applyBorder="1" applyAlignment="1">
      <alignment vertical="top" wrapText="1"/>
    </xf>
    <xf numFmtId="43" fontId="0" fillId="0" borderId="0" xfId="1" applyFont="1"/>
    <xf numFmtId="43" fontId="0" fillId="0" borderId="0" xfId="1" applyFont="1" applyAlignment="1">
      <alignment wrapText="1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8" xfId="0" applyBorder="1"/>
    <xf numFmtId="0" fontId="6" fillId="3" borderId="0" xfId="0" applyFont="1" applyFill="1" applyBorder="1" applyAlignment="1">
      <alignment horizontal="center" wrapText="1"/>
    </xf>
    <xf numFmtId="0" fontId="6" fillId="3" borderId="0" xfId="0" applyFont="1" applyFill="1" applyBorder="1" applyAlignment="1">
      <alignment horizontal="center"/>
    </xf>
    <xf numFmtId="0" fontId="6" fillId="3" borderId="9" xfId="0" applyFont="1" applyFill="1" applyBorder="1" applyAlignment="1">
      <alignment horizontal="center"/>
    </xf>
    <xf numFmtId="0" fontId="6" fillId="3" borderId="10" xfId="0" applyFont="1" applyFill="1" applyBorder="1" applyAlignment="1">
      <alignment horizontal="center"/>
    </xf>
    <xf numFmtId="0" fontId="7" fillId="3" borderId="0" xfId="0" applyFont="1" applyFill="1" applyBorder="1" applyAlignment="1">
      <alignment horizontal="center" wrapText="1"/>
    </xf>
    <xf numFmtId="44" fontId="7" fillId="3" borderId="0" xfId="2" applyFont="1" applyFill="1" applyBorder="1" applyAlignment="1">
      <alignment horizontal="center"/>
    </xf>
    <xf numFmtId="44" fontId="1" fillId="4" borderId="0" xfId="2" applyFill="1" applyBorder="1"/>
    <xf numFmtId="0" fontId="6" fillId="4" borderId="0" xfId="0" applyFont="1" applyFill="1" applyBorder="1" applyAlignment="1">
      <alignment horizontal="center" wrapText="1"/>
    </xf>
    <xf numFmtId="0" fontId="0" fillId="0" borderId="11" xfId="0" applyBorder="1"/>
    <xf numFmtId="0" fontId="0" fillId="0" borderId="12" xfId="0" applyBorder="1"/>
    <xf numFmtId="44" fontId="1" fillId="0" borderId="11" xfId="2" applyFill="1" applyBorder="1"/>
    <xf numFmtId="44" fontId="1" fillId="0" borderId="12" xfId="2" applyFill="1" applyBorder="1"/>
    <xf numFmtId="44" fontId="1" fillId="0" borderId="13" xfId="2" applyFill="1" applyBorder="1"/>
    <xf numFmtId="44" fontId="1" fillId="0" borderId="14" xfId="2" applyFill="1" applyBorder="1"/>
    <xf numFmtId="44" fontId="1" fillId="0" borderId="15" xfId="2" applyFill="1" applyBorder="1"/>
    <xf numFmtId="44" fontId="1" fillId="0" borderId="16" xfId="2" applyBorder="1"/>
    <xf numFmtId="44" fontId="1" fillId="0" borderId="17" xfId="2" applyBorder="1"/>
    <xf numFmtId="44" fontId="1" fillId="0" borderId="18" xfId="2" applyBorder="1"/>
    <xf numFmtId="44" fontId="1" fillId="0" borderId="19" xfId="2" applyBorder="1"/>
    <xf numFmtId="44" fontId="1" fillId="0" borderId="20" xfId="2" applyBorder="1"/>
    <xf numFmtId="44" fontId="1" fillId="0" borderId="21" xfId="2" applyBorder="1"/>
    <xf numFmtId="44" fontId="1" fillId="0" borderId="22" xfId="2" applyBorder="1"/>
    <xf numFmtId="44" fontId="1" fillId="0" borderId="23" xfId="2" applyBorder="1"/>
    <xf numFmtId="44" fontId="1" fillId="0" borderId="24" xfId="2" applyBorder="1"/>
    <xf numFmtId="0" fontId="6" fillId="4" borderId="0" xfId="0" applyFont="1" applyFill="1" applyBorder="1" applyAlignment="1">
      <alignment horizontal="center"/>
    </xf>
    <xf numFmtId="0" fontId="7" fillId="4" borderId="0" xfId="0" applyFont="1" applyFill="1" applyBorder="1" applyAlignment="1">
      <alignment horizontal="center" wrapText="1"/>
    </xf>
    <xf numFmtId="44" fontId="7" fillId="4" borderId="0" xfId="2" applyFont="1" applyFill="1" applyBorder="1" applyAlignment="1">
      <alignment horizontal="center"/>
    </xf>
    <xf numFmtId="0" fontId="7" fillId="4" borderId="25" xfId="0" applyFont="1" applyFill="1" applyBorder="1" applyAlignment="1">
      <alignment horizontal="center" wrapText="1"/>
    </xf>
    <xf numFmtId="0" fontId="0" fillId="4" borderId="0" xfId="0" applyFill="1" applyBorder="1"/>
    <xf numFmtId="0" fontId="6" fillId="3" borderId="26" xfId="0" applyFont="1" applyFill="1" applyBorder="1" applyAlignment="1">
      <alignment horizontal="center"/>
    </xf>
    <xf numFmtId="0" fontId="7" fillId="3" borderId="27" xfId="0" applyFont="1" applyFill="1" applyBorder="1" applyAlignment="1">
      <alignment horizontal="center" wrapText="1"/>
    </xf>
    <xf numFmtId="0" fontId="6" fillId="3" borderId="27" xfId="0" applyFont="1" applyFill="1" applyBorder="1" applyAlignment="1">
      <alignment horizontal="center"/>
    </xf>
    <xf numFmtId="44" fontId="1" fillId="0" borderId="28" xfId="2" applyBorder="1"/>
    <xf numFmtId="44" fontId="1" fillId="0" borderId="29" xfId="2" applyBorder="1"/>
    <xf numFmtId="44" fontId="1" fillId="0" borderId="30" xfId="2" applyBorder="1"/>
    <xf numFmtId="44" fontId="7" fillId="3" borderId="27" xfId="2" applyFont="1" applyFill="1" applyBorder="1" applyAlignment="1">
      <alignment horizontal="center"/>
    </xf>
    <xf numFmtId="43" fontId="1" fillId="0" borderId="0" xfId="1"/>
    <xf numFmtId="43" fontId="1" fillId="0" borderId="0" xfId="1" applyAlignment="1">
      <alignment wrapText="1"/>
    </xf>
    <xf numFmtId="44" fontId="0" fillId="0" borderId="11" xfId="1" applyNumberFormat="1" applyFont="1" applyBorder="1"/>
    <xf numFmtId="44" fontId="0" fillId="0" borderId="13" xfId="1" applyNumberFormat="1" applyFont="1" applyBorder="1"/>
    <xf numFmtId="0" fontId="7" fillId="4" borderId="11" xfId="0" applyFont="1" applyFill="1" applyBorder="1" applyAlignment="1">
      <alignment horizontal="center"/>
    </xf>
    <xf numFmtId="0" fontId="7" fillId="4" borderId="31" xfId="0" applyFont="1" applyFill="1" applyBorder="1" applyAlignment="1">
      <alignment horizontal="center"/>
    </xf>
    <xf numFmtId="0" fontId="0" fillId="0" borderId="31" xfId="0" applyBorder="1"/>
    <xf numFmtId="44" fontId="0" fillId="0" borderId="31" xfId="0" applyNumberFormat="1" applyBorder="1"/>
    <xf numFmtId="44" fontId="0" fillId="0" borderId="32" xfId="0" applyNumberFormat="1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44" fontId="0" fillId="0" borderId="19" xfId="2" applyFont="1" applyBorder="1"/>
    <xf numFmtId="44" fontId="0" fillId="0" borderId="20" xfId="0" applyNumberFormat="1" applyBorder="1"/>
    <xf numFmtId="44" fontId="0" fillId="0" borderId="21" xfId="2" applyFont="1" applyBorder="1"/>
    <xf numFmtId="44" fontId="0" fillId="0" borderId="22" xfId="2" applyFont="1" applyBorder="1"/>
    <xf numFmtId="44" fontId="0" fillId="0" borderId="23" xfId="0" applyNumberFormat="1" applyBorder="1"/>
    <xf numFmtId="44" fontId="0" fillId="0" borderId="24" xfId="2" applyFont="1" applyBorder="1"/>
    <xf numFmtId="0" fontId="7" fillId="3" borderId="19" xfId="0" applyFont="1" applyFill="1" applyBorder="1" applyAlignment="1">
      <alignment horizontal="center" wrapText="1"/>
    </xf>
    <xf numFmtId="0" fontId="7" fillId="3" borderId="20" xfId="0" applyFont="1" applyFill="1" applyBorder="1" applyAlignment="1">
      <alignment horizontal="center" wrapText="1"/>
    </xf>
    <xf numFmtId="0" fontId="7" fillId="3" borderId="21" xfId="0" applyFont="1" applyFill="1" applyBorder="1" applyAlignment="1">
      <alignment horizontal="center" wrapText="1"/>
    </xf>
    <xf numFmtId="0" fontId="0" fillId="4" borderId="33" xfId="0" applyFill="1" applyBorder="1" applyAlignment="1">
      <alignment wrapText="1"/>
    </xf>
    <xf numFmtId="0" fontId="4" fillId="0" borderId="0" xfId="0" applyFont="1" applyFill="1" applyBorder="1"/>
    <xf numFmtId="43" fontId="0" fillId="0" borderId="33" xfId="0" applyNumberFormat="1" applyBorder="1"/>
    <xf numFmtId="43" fontId="0" fillId="0" borderId="33" xfId="1" applyFont="1" applyBorder="1"/>
    <xf numFmtId="43" fontId="0" fillId="0" borderId="34" xfId="0" applyNumberFormat="1" applyBorder="1"/>
    <xf numFmtId="0" fontId="6" fillId="4" borderId="35" xfId="0" applyFont="1" applyFill="1" applyBorder="1" applyAlignment="1">
      <alignment horizontal="center" wrapText="1"/>
    </xf>
    <xf numFmtId="43" fontId="0" fillId="0" borderId="36" xfId="1" applyFont="1" applyBorder="1"/>
    <xf numFmtId="49" fontId="7" fillId="4" borderId="37" xfId="0" applyNumberFormat="1" applyFont="1" applyFill="1" applyBorder="1" applyAlignment="1">
      <alignment horizontal="center" wrapText="1"/>
    </xf>
    <xf numFmtId="0" fontId="7" fillId="4" borderId="38" xfId="0" applyFont="1" applyFill="1" applyBorder="1" applyAlignment="1">
      <alignment horizontal="center" wrapText="1"/>
    </xf>
    <xf numFmtId="0" fontId="7" fillId="4" borderId="39" xfId="0" applyFont="1" applyFill="1" applyBorder="1" applyAlignment="1">
      <alignment horizontal="center"/>
    </xf>
    <xf numFmtId="0" fontId="7" fillId="4" borderId="40" xfId="0" applyFont="1" applyFill="1" applyBorder="1" applyAlignment="1">
      <alignment horizontal="center"/>
    </xf>
    <xf numFmtId="0" fontId="7" fillId="3" borderId="41" xfId="0" applyFont="1" applyFill="1" applyBorder="1" applyAlignment="1">
      <alignment horizontal="center" wrapText="1"/>
    </xf>
    <xf numFmtId="0" fontId="7" fillId="3" borderId="42" xfId="0" applyFont="1" applyFill="1" applyBorder="1" applyAlignment="1">
      <alignment horizontal="center" wrapText="1"/>
    </xf>
    <xf numFmtId="0" fontId="7" fillId="3" borderId="43" xfId="0" applyFont="1" applyFill="1" applyBorder="1" applyAlignment="1">
      <alignment horizontal="center" wrapText="1"/>
    </xf>
    <xf numFmtId="49" fontId="7" fillId="4" borderId="44" xfId="0" applyNumberFormat="1" applyFont="1" applyFill="1" applyBorder="1" applyAlignment="1">
      <alignment horizontal="center" wrapText="1"/>
    </xf>
    <xf numFmtId="0" fontId="6" fillId="3" borderId="45" xfId="0" applyFont="1" applyFill="1" applyBorder="1" applyAlignment="1">
      <alignment horizontal="center" wrapText="1"/>
    </xf>
    <xf numFmtId="0" fontId="6" fillId="3" borderId="46" xfId="0" applyFont="1" applyFill="1" applyBorder="1" applyAlignment="1">
      <alignment horizontal="center" wrapText="1"/>
    </xf>
    <xf numFmtId="0" fontId="6" fillId="3" borderId="47" xfId="0" applyFont="1" applyFill="1" applyBorder="1" applyAlignment="1">
      <alignment horizontal="center" wrapText="1"/>
    </xf>
    <xf numFmtId="0" fontId="6" fillId="3" borderId="48" xfId="0" applyFont="1" applyFill="1" applyBorder="1" applyAlignment="1">
      <alignment horizontal="center" wrapText="1"/>
    </xf>
    <xf numFmtId="49" fontId="7" fillId="4" borderId="0" xfId="0" applyNumberFormat="1" applyFont="1" applyFill="1" applyBorder="1" applyAlignment="1">
      <alignment horizontal="center" wrapText="1"/>
    </xf>
    <xf numFmtId="44" fontId="1" fillId="3" borderId="0" xfId="2" applyFill="1" applyBorder="1"/>
    <xf numFmtId="0" fontId="6" fillId="4" borderId="49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50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4" borderId="0" xfId="0" applyFill="1" applyBorder="1" applyAlignment="1">
      <alignment horizontal="center"/>
    </xf>
    <xf numFmtId="44" fontId="1" fillId="0" borderId="51" xfId="2" applyFill="1" applyBorder="1"/>
    <xf numFmtId="44" fontId="1" fillId="0" borderId="52" xfId="2" applyFill="1" applyBorder="1"/>
    <xf numFmtId="0" fontId="0" fillId="0" borderId="53" xfId="0" applyBorder="1" applyAlignment="1">
      <alignment horizontal="center"/>
    </xf>
    <xf numFmtId="0" fontId="0" fillId="0" borderId="14" xfId="0" applyBorder="1" applyAlignment="1">
      <alignment horizontal="center"/>
    </xf>
    <xf numFmtId="44" fontId="0" fillId="0" borderId="54" xfId="2" applyFont="1" applyBorder="1"/>
    <xf numFmtId="0" fontId="0" fillId="0" borderId="30" xfId="0" applyBorder="1" applyAlignment="1">
      <alignment horizontal="center"/>
    </xf>
    <xf numFmtId="44" fontId="0" fillId="0" borderId="39" xfId="1" applyNumberFormat="1" applyFont="1" applyBorder="1"/>
    <xf numFmtId="44" fontId="0" fillId="0" borderId="40" xfId="0" applyNumberFormat="1" applyBorder="1"/>
    <xf numFmtId="0" fontId="0" fillId="0" borderId="32" xfId="0" applyBorder="1" applyAlignment="1">
      <alignment horizontal="center"/>
    </xf>
    <xf numFmtId="43" fontId="0" fillId="0" borderId="55" xfId="1" applyFont="1" applyBorder="1"/>
    <xf numFmtId="0" fontId="0" fillId="0" borderId="13" xfId="0" applyBorder="1" applyAlignment="1">
      <alignment horizontal="center"/>
    </xf>
    <xf numFmtId="0" fontId="0" fillId="0" borderId="22" xfId="0" applyBorder="1" applyAlignment="1">
      <alignment horizontal="center"/>
    </xf>
    <xf numFmtId="0" fontId="8" fillId="0" borderId="56" xfId="0" applyFont="1" applyFill="1" applyBorder="1" applyAlignment="1">
      <alignment horizontal="center"/>
    </xf>
    <xf numFmtId="0" fontId="5" fillId="5" borderId="57" xfId="0" applyFont="1" applyFill="1" applyBorder="1" applyAlignment="1">
      <alignment horizontal="center" wrapText="1"/>
    </xf>
    <xf numFmtId="49" fontId="7" fillId="5" borderId="57" xfId="0" applyNumberFormat="1" applyFont="1" applyFill="1" applyBorder="1" applyAlignment="1">
      <alignment horizontal="center" wrapText="1"/>
    </xf>
    <xf numFmtId="43" fontId="0" fillId="0" borderId="57" xfId="1" applyFont="1" applyBorder="1"/>
    <xf numFmtId="0" fontId="6" fillId="6" borderId="56" xfId="0" applyFont="1" applyFill="1" applyBorder="1" applyAlignment="1">
      <alignment horizontal="center"/>
    </xf>
    <xf numFmtId="0" fontId="6" fillId="6" borderId="56" xfId="0" applyFont="1" applyFill="1" applyBorder="1" applyAlignment="1">
      <alignment horizontal="center" wrapText="1"/>
    </xf>
    <xf numFmtId="0" fontId="7" fillId="6" borderId="56" xfId="0" applyFont="1" applyFill="1" applyBorder="1" applyAlignment="1">
      <alignment horizontal="center"/>
    </xf>
    <xf numFmtId="49" fontId="6" fillId="4" borderId="49" xfId="0" applyNumberFormat="1" applyFont="1" applyFill="1" applyBorder="1" applyAlignment="1">
      <alignment horizontal="center" wrapText="1"/>
    </xf>
    <xf numFmtId="0" fontId="5" fillId="5" borderId="59" xfId="0" applyFont="1" applyFill="1" applyBorder="1" applyAlignment="1">
      <alignment horizontal="center" wrapText="1"/>
    </xf>
    <xf numFmtId="43" fontId="1" fillId="0" borderId="55" xfId="1" applyBorder="1"/>
    <xf numFmtId="43" fontId="1" fillId="0" borderId="36" xfId="1" applyBorder="1"/>
    <xf numFmtId="43" fontId="1" fillId="0" borderId="57" xfId="1" applyBorder="1"/>
    <xf numFmtId="44" fontId="1" fillId="0" borderId="54" xfId="2" applyBorder="1"/>
    <xf numFmtId="44" fontId="1" fillId="0" borderId="39" xfId="1" applyNumberFormat="1" applyBorder="1"/>
    <xf numFmtId="44" fontId="1" fillId="0" borderId="11" xfId="1" applyNumberFormat="1" applyBorder="1"/>
    <xf numFmtId="44" fontId="1" fillId="0" borderId="13" xfId="1" applyNumberFormat="1" applyBorder="1"/>
    <xf numFmtId="44" fontId="0" fillId="0" borderId="22" xfId="0" applyNumberFormat="1" applyBorder="1"/>
    <xf numFmtId="0" fontId="4" fillId="2" borderId="4" xfId="0" applyFont="1" applyFill="1" applyBorder="1" applyAlignment="1">
      <alignment horizontal="center" vertical="top" wrapText="1"/>
    </xf>
    <xf numFmtId="44" fontId="0" fillId="0" borderId="14" xfId="0" applyNumberFormat="1" applyBorder="1"/>
    <xf numFmtId="44" fontId="0" fillId="0" borderId="12" xfId="0" applyNumberFormat="1" applyBorder="1"/>
    <xf numFmtId="44" fontId="0" fillId="0" borderId="52" xfId="0" applyNumberFormat="1" applyBorder="1"/>
    <xf numFmtId="43" fontId="0" fillId="0" borderId="25" xfId="0" applyNumberFormat="1" applyBorder="1"/>
    <xf numFmtId="43" fontId="0" fillId="0" borderId="60" xfId="0" applyNumberFormat="1" applyBorder="1"/>
    <xf numFmtId="43" fontId="0" fillId="0" borderId="61" xfId="0" applyNumberFormat="1" applyBorder="1"/>
    <xf numFmtId="43" fontId="0" fillId="0" borderId="62" xfId="0" applyNumberFormat="1" applyBorder="1"/>
    <xf numFmtId="0" fontId="0" fillId="0" borderId="63" xfId="0" applyBorder="1" applyAlignment="1">
      <alignment horizontal="center"/>
    </xf>
    <xf numFmtId="43" fontId="0" fillId="0" borderId="64" xfId="0" applyNumberFormat="1" applyBorder="1"/>
    <xf numFmtId="43" fontId="0" fillId="0" borderId="63" xfId="0" applyNumberFormat="1" applyBorder="1"/>
    <xf numFmtId="43" fontId="0" fillId="0" borderId="65" xfId="0" applyNumberFormat="1" applyBorder="1"/>
    <xf numFmtId="44" fontId="1" fillId="0" borderId="66" xfId="2" applyBorder="1"/>
    <xf numFmtId="44" fontId="1" fillId="0" borderId="70" xfId="2" applyBorder="1"/>
    <xf numFmtId="44" fontId="1" fillId="0" borderId="71" xfId="2" applyBorder="1"/>
    <xf numFmtId="0" fontId="0" fillId="0" borderId="72" xfId="0" applyBorder="1" applyAlignment="1">
      <alignment horizontal="center"/>
    </xf>
    <xf numFmtId="0" fontId="0" fillId="0" borderId="73" xfId="0" applyBorder="1" applyAlignment="1">
      <alignment horizontal="center"/>
    </xf>
    <xf numFmtId="0" fontId="6" fillId="3" borderId="45" xfId="0" applyFont="1" applyFill="1" applyBorder="1" applyAlignment="1">
      <alignment horizontal="center"/>
    </xf>
    <xf numFmtId="0" fontId="6" fillId="3" borderId="46" xfId="0" applyFont="1" applyFill="1" applyBorder="1" applyAlignment="1">
      <alignment horizontal="center"/>
    </xf>
    <xf numFmtId="0" fontId="6" fillId="3" borderId="47" xfId="0" applyFont="1" applyFill="1" applyBorder="1" applyAlignment="1">
      <alignment horizontal="center"/>
    </xf>
    <xf numFmtId="0" fontId="0" fillId="0" borderId="74" xfId="0" applyBorder="1" applyAlignment="1">
      <alignment horizontal="center"/>
    </xf>
    <xf numFmtId="43" fontId="1" fillId="0" borderId="75" xfId="1" applyBorder="1"/>
    <xf numFmtId="43" fontId="0" fillId="0" borderId="75" xfId="0" applyNumberFormat="1" applyBorder="1"/>
    <xf numFmtId="43" fontId="1" fillId="0" borderId="76" xfId="1" applyBorder="1"/>
    <xf numFmtId="167" fontId="1" fillId="0" borderId="76" xfId="3" applyNumberFormat="1" applyBorder="1"/>
    <xf numFmtId="43" fontId="1" fillId="0" borderId="77" xfId="1" applyBorder="1"/>
    <xf numFmtId="43" fontId="0" fillId="0" borderId="77" xfId="0" applyNumberFormat="1" applyBorder="1"/>
    <xf numFmtId="43" fontId="0" fillId="0" borderId="78" xfId="0" applyNumberFormat="1" applyBorder="1"/>
    <xf numFmtId="43" fontId="0" fillId="0" borderId="79" xfId="0" applyNumberFormat="1" applyBorder="1"/>
    <xf numFmtId="167" fontId="1" fillId="0" borderId="80" xfId="3" applyNumberFormat="1" applyBorder="1"/>
    <xf numFmtId="0" fontId="0" fillId="5" borderId="76" xfId="0" applyFill="1" applyBorder="1" applyAlignment="1">
      <alignment horizontal="center"/>
    </xf>
    <xf numFmtId="0" fontId="0" fillId="5" borderId="57" xfId="0" applyFill="1" applyBorder="1" applyAlignment="1">
      <alignment horizontal="center"/>
    </xf>
    <xf numFmtId="167" fontId="0" fillId="0" borderId="76" xfId="3" applyNumberFormat="1" applyFont="1" applyBorder="1"/>
    <xf numFmtId="167" fontId="0" fillId="0" borderId="80" xfId="3" applyNumberFormat="1" applyFont="1" applyBorder="1"/>
    <xf numFmtId="0" fontId="9" fillId="5" borderId="57" xfId="0" applyFont="1" applyFill="1" applyBorder="1" applyAlignment="1">
      <alignment horizontal="center"/>
    </xf>
    <xf numFmtId="49" fontId="9" fillId="5" borderId="57" xfId="0" applyNumberFormat="1" applyFont="1" applyFill="1" applyBorder="1" applyAlignment="1">
      <alignment horizontal="center" wrapText="1"/>
    </xf>
    <xf numFmtId="43" fontId="1" fillId="0" borderId="93" xfId="1" applyBorder="1"/>
    <xf numFmtId="0" fontId="0" fillId="5" borderId="93" xfId="0" applyFill="1" applyBorder="1" applyAlignment="1">
      <alignment horizontal="center"/>
    </xf>
    <xf numFmtId="0" fontId="9" fillId="5" borderId="75" xfId="0" applyFont="1" applyFill="1" applyBorder="1" applyAlignment="1">
      <alignment horizontal="center"/>
    </xf>
    <xf numFmtId="0" fontId="9" fillId="5" borderId="77" xfId="0" applyFont="1" applyFill="1" applyBorder="1" applyAlignment="1">
      <alignment horizontal="center"/>
    </xf>
    <xf numFmtId="0" fontId="5" fillId="5" borderId="0" xfId="0" applyFont="1" applyFill="1" applyAlignment="1">
      <alignment horizontal="right"/>
    </xf>
    <xf numFmtId="167" fontId="5" fillId="5" borderId="0" xfId="0" applyNumberFormat="1" applyFont="1" applyFill="1"/>
    <xf numFmtId="44" fontId="7" fillId="3" borderId="83" xfId="2" applyFont="1" applyFill="1" applyBorder="1" applyAlignment="1">
      <alignment horizontal="center"/>
    </xf>
    <xf numFmtId="44" fontId="7" fillId="3" borderId="84" xfId="2" applyFont="1" applyFill="1" applyBorder="1" applyAlignment="1">
      <alignment horizontal="center"/>
    </xf>
    <xf numFmtId="44" fontId="7" fillId="3" borderId="85" xfId="2" applyFont="1" applyFill="1" applyBorder="1" applyAlignment="1">
      <alignment horizontal="center"/>
    </xf>
    <xf numFmtId="0" fontId="6" fillId="3" borderId="82" xfId="0" applyFont="1" applyFill="1" applyBorder="1" applyAlignment="1">
      <alignment horizontal="center"/>
    </xf>
    <xf numFmtId="0" fontId="6" fillId="3" borderId="67" xfId="0" applyFont="1" applyFill="1" applyBorder="1" applyAlignment="1">
      <alignment horizontal="center"/>
    </xf>
    <xf numFmtId="0" fontId="6" fillId="3" borderId="68" xfId="0" applyFont="1" applyFill="1" applyBorder="1" applyAlignment="1">
      <alignment horizontal="center"/>
    </xf>
    <xf numFmtId="0" fontId="7" fillId="3" borderId="9" xfId="0" applyFont="1" applyFill="1" applyBorder="1" applyAlignment="1">
      <alignment horizontal="center" wrapText="1"/>
    </xf>
    <xf numFmtId="0" fontId="7" fillId="3" borderId="0" xfId="0" applyFont="1" applyFill="1" applyBorder="1" applyAlignment="1">
      <alignment horizontal="center" wrapText="1"/>
    </xf>
    <xf numFmtId="0" fontId="7" fillId="3" borderId="10" xfId="0" applyFont="1" applyFill="1" applyBorder="1" applyAlignment="1">
      <alignment horizontal="center" wrapText="1"/>
    </xf>
    <xf numFmtId="0" fontId="6" fillId="4" borderId="49" xfId="0" applyFont="1" applyFill="1" applyBorder="1" applyAlignment="1">
      <alignment horizontal="center"/>
    </xf>
    <xf numFmtId="0" fontId="6" fillId="4" borderId="81" xfId="0" applyFont="1" applyFill="1" applyBorder="1" applyAlignment="1">
      <alignment horizontal="center"/>
    </xf>
    <xf numFmtId="49" fontId="5" fillId="5" borderId="69" xfId="0" applyNumberFormat="1" applyFont="1" applyFill="1" applyBorder="1" applyAlignment="1">
      <alignment horizontal="center" wrapText="1"/>
    </xf>
    <xf numFmtId="49" fontId="5" fillId="5" borderId="0" xfId="0" applyNumberFormat="1" applyFont="1" applyFill="1" applyBorder="1" applyAlignment="1">
      <alignment horizontal="center" wrapText="1"/>
    </xf>
    <xf numFmtId="49" fontId="5" fillId="5" borderId="58" xfId="0" applyNumberFormat="1" applyFont="1" applyFill="1" applyBorder="1" applyAlignment="1">
      <alignment horizontal="center" wrapText="1"/>
    </xf>
    <xf numFmtId="49" fontId="5" fillId="5" borderId="90" xfId="0" applyNumberFormat="1" applyFont="1" applyFill="1" applyBorder="1" applyAlignment="1">
      <alignment horizontal="center" wrapText="1"/>
    </xf>
    <xf numFmtId="49" fontId="5" fillId="5" borderId="91" xfId="0" applyNumberFormat="1" applyFont="1" applyFill="1" applyBorder="1" applyAlignment="1">
      <alignment horizontal="center" wrapText="1"/>
    </xf>
    <xf numFmtId="49" fontId="5" fillId="5" borderId="92" xfId="0" applyNumberFormat="1" applyFont="1" applyFill="1" applyBorder="1" applyAlignment="1">
      <alignment horizontal="center" wrapText="1"/>
    </xf>
    <xf numFmtId="44" fontId="7" fillId="3" borderId="9" xfId="2" applyFont="1" applyFill="1" applyBorder="1" applyAlignment="1">
      <alignment horizontal="center"/>
    </xf>
    <xf numFmtId="44" fontId="7" fillId="3" borderId="0" xfId="2" applyFont="1" applyFill="1" applyBorder="1" applyAlignment="1">
      <alignment horizontal="center"/>
    </xf>
    <xf numFmtId="44" fontId="7" fillId="3" borderId="10" xfId="2" applyFont="1" applyFill="1" applyBorder="1" applyAlignment="1">
      <alignment horizontal="center"/>
    </xf>
    <xf numFmtId="0" fontId="7" fillId="4" borderId="25" xfId="0" applyFont="1" applyFill="1" applyBorder="1" applyAlignment="1">
      <alignment horizontal="center" wrapText="1"/>
    </xf>
    <xf numFmtId="0" fontId="7" fillId="4" borderId="60" xfId="0" applyFont="1" applyFill="1" applyBorder="1" applyAlignment="1">
      <alignment horizontal="center" wrapText="1"/>
    </xf>
    <xf numFmtId="0" fontId="7" fillId="4" borderId="38" xfId="0" applyFont="1" applyFill="1" applyBorder="1" applyAlignment="1">
      <alignment horizontal="center" wrapText="1"/>
    </xf>
    <xf numFmtId="0" fontId="7" fillId="4" borderId="86" xfId="0" applyFont="1" applyFill="1" applyBorder="1" applyAlignment="1">
      <alignment horizontal="center" wrapText="1"/>
    </xf>
    <xf numFmtId="0" fontId="0" fillId="0" borderId="7" xfId="0" applyBorder="1" applyAlignment="1">
      <alignment horizontal="center"/>
    </xf>
    <xf numFmtId="0" fontId="0" fillId="0" borderId="87" xfId="0" applyBorder="1" applyAlignment="1">
      <alignment horizontal="center"/>
    </xf>
    <xf numFmtId="0" fontId="0" fillId="0" borderId="88" xfId="0" applyBorder="1" applyAlignment="1">
      <alignment horizontal="center"/>
    </xf>
    <xf numFmtId="0" fontId="0" fillId="0" borderId="0" xfId="0" applyAlignment="1">
      <alignment horizontal="center"/>
    </xf>
    <xf numFmtId="0" fontId="3" fillId="0" borderId="8" xfId="0" applyFont="1" applyBorder="1" applyAlignment="1">
      <alignment vertical="top" wrapText="1"/>
    </xf>
    <xf numFmtId="0" fontId="3" fillId="0" borderId="89" xfId="0" applyFont="1" applyBorder="1" applyAlignment="1">
      <alignment vertical="top" wrapText="1"/>
    </xf>
    <xf numFmtId="0" fontId="3" fillId="0" borderId="2" xfId="0" applyFont="1" applyBorder="1" applyAlignment="1">
      <alignment vertical="top" wrapText="1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923925</xdr:colOff>
      <xdr:row>49</xdr:row>
      <xdr:rowOff>0</xdr:rowOff>
    </xdr:from>
    <xdr:to>
      <xdr:col>17</xdr:col>
      <xdr:colOff>742950</xdr:colOff>
      <xdr:row>51</xdr:row>
      <xdr:rowOff>152400</xdr:rowOff>
    </xdr:to>
    <xdr:sp macro="" textlink="">
      <xdr:nvSpPr>
        <xdr:cNvPr id="1025" name="Text Box 1"/>
        <xdr:cNvSpPr txBox="1">
          <a:spLocks noChangeArrowheads="1"/>
        </xdr:cNvSpPr>
      </xdr:nvSpPr>
      <xdr:spPr bwMode="auto">
        <a:xfrm>
          <a:off x="2095500" y="9334500"/>
          <a:ext cx="7162800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1" u="none" strike="noStrike" baseline="0">
              <a:solidFill>
                <a:srgbClr val="000000"/>
              </a:solidFill>
              <a:latin typeface="Arial"/>
              <a:cs typeface="Arial"/>
            </a:rPr>
            <a:t>Note: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Life Insurance Rates used age a 30-34 age rate of $.07 and assumed the employee would elect coverage equal to their gross pay. Under the Employee costs column  2 different examples of coverage choices are reflected to show how it would effect the employees monthly costs.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</xdr:colOff>
      <xdr:row>49</xdr:row>
      <xdr:rowOff>9525</xdr:rowOff>
    </xdr:from>
    <xdr:to>
      <xdr:col>16</xdr:col>
      <xdr:colOff>19050</xdr:colOff>
      <xdr:row>53</xdr:row>
      <xdr:rowOff>19050</xdr:rowOff>
    </xdr:to>
    <xdr:sp macro="" textlink="">
      <xdr:nvSpPr>
        <xdr:cNvPr id="2049" name="Text Box 1"/>
        <xdr:cNvSpPr txBox="1">
          <a:spLocks noChangeArrowheads="1"/>
        </xdr:cNvSpPr>
      </xdr:nvSpPr>
      <xdr:spPr bwMode="auto">
        <a:xfrm>
          <a:off x="2133600" y="9182100"/>
          <a:ext cx="6124575" cy="6572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1" u="none" strike="noStrike" baseline="0">
              <a:solidFill>
                <a:srgbClr val="000000"/>
              </a:solidFill>
              <a:latin typeface="Arial"/>
              <a:cs typeface="Arial"/>
            </a:rPr>
            <a:t>Note: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Life Insurance Rates used age a 30-39 age rate of $.05 and assumed the employee would elect coverage equal to their gross pay. Under the Employee costs column  2 different examples of coverage choices are reflected to show how it would effect the employees monthly costs.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</xdr:colOff>
      <xdr:row>49</xdr:row>
      <xdr:rowOff>9525</xdr:rowOff>
    </xdr:from>
    <xdr:to>
      <xdr:col>15</xdr:col>
      <xdr:colOff>0</xdr:colOff>
      <xdr:row>52</xdr:row>
      <xdr:rowOff>142875</xdr:rowOff>
    </xdr:to>
    <xdr:sp macro="" textlink="">
      <xdr:nvSpPr>
        <xdr:cNvPr id="3073" name="Text Box 1"/>
        <xdr:cNvSpPr txBox="1">
          <a:spLocks noChangeArrowheads="1"/>
        </xdr:cNvSpPr>
      </xdr:nvSpPr>
      <xdr:spPr bwMode="auto">
        <a:xfrm>
          <a:off x="2133600" y="9182100"/>
          <a:ext cx="5467350" cy="619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1" u="none" strike="noStrike" baseline="0">
              <a:solidFill>
                <a:srgbClr val="000000"/>
              </a:solidFill>
              <a:latin typeface="Arial"/>
              <a:cs typeface="Arial"/>
            </a:rPr>
            <a:t>Note: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Life Insurance Rates used age a 30-39 age rate of $.05 and assumed the employee would elect coverage equal to their gross pay. Under the Employee costs column  2 different examples of coverage choices are reflected to show how it would effect the employees monthly costs.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9"/>
  <sheetViews>
    <sheetView tabSelected="1" zoomScaleNormal="100" workbookViewId="0">
      <pane xSplit="2" topLeftCell="C1" activePane="topRight" state="frozen"/>
      <selection pane="topRight" activeCell="X50" sqref="X50"/>
    </sheetView>
  </sheetViews>
  <sheetFormatPr defaultColWidth="9" defaultRowHeight="12.75" x14ac:dyDescent="0.2"/>
  <cols>
    <col min="1" max="1" width="11.28515625" style="61" hidden="1" customWidth="1"/>
    <col min="2" max="2" width="16.85546875" style="104" bestFit="1" customWidth="1"/>
    <col min="3" max="3" width="0.7109375" customWidth="1"/>
    <col min="4" max="4" width="14" customWidth="1"/>
    <col min="5" max="6" width="9" customWidth="1"/>
    <col min="7" max="7" width="10.85546875" customWidth="1"/>
    <col min="8" max="8" width="0.7109375" customWidth="1"/>
    <col min="9" max="9" width="12.7109375" customWidth="1"/>
    <col min="10" max="10" width="0.5703125" customWidth="1"/>
    <col min="11" max="11" width="10.5703125" bestFit="1" customWidth="1"/>
    <col min="12" max="12" width="0.42578125" customWidth="1"/>
    <col min="13" max="13" width="11.85546875" bestFit="1" customWidth="1"/>
    <col min="14" max="14" width="9.7109375" bestFit="1" customWidth="1"/>
    <col min="15" max="15" width="0.42578125" customWidth="1"/>
    <col min="16" max="17" width="10.140625" bestFit="1" customWidth="1"/>
    <col min="18" max="18" width="11.28515625" customWidth="1"/>
    <col min="19" max="19" width="0.5703125" customWidth="1"/>
    <col min="20" max="20" width="0.42578125" customWidth="1"/>
    <col min="21" max="24" width="9.7109375" bestFit="1" customWidth="1"/>
    <col min="25" max="26" width="0.5703125" customWidth="1"/>
    <col min="27" max="30" width="9" customWidth="1"/>
    <col min="31" max="31" width="11.140625" customWidth="1"/>
  </cols>
  <sheetData>
    <row r="1" spans="1:31" ht="14.25" customHeight="1" thickTop="1" thickBot="1" x14ac:dyDescent="0.25">
      <c r="B1" s="125"/>
      <c r="C1" s="26"/>
      <c r="D1" s="183" t="s">
        <v>64</v>
      </c>
      <c r="E1" s="184"/>
      <c r="F1" s="184"/>
      <c r="G1" s="185"/>
      <c r="H1" s="49"/>
      <c r="I1" s="103" t="s">
        <v>65</v>
      </c>
      <c r="J1" s="49"/>
      <c r="K1" s="54" t="s">
        <v>67</v>
      </c>
      <c r="L1" s="49"/>
      <c r="M1" s="189" t="s">
        <v>80</v>
      </c>
      <c r="N1" s="190"/>
      <c r="O1" s="49"/>
      <c r="P1" s="183" t="s">
        <v>81</v>
      </c>
      <c r="Q1" s="184"/>
      <c r="R1" s="185"/>
      <c r="S1" s="49"/>
      <c r="T1" s="49"/>
      <c r="U1" s="128" t="s">
        <v>82</v>
      </c>
      <c r="V1" s="128" t="s">
        <v>82</v>
      </c>
      <c r="W1" s="128" t="s">
        <v>82</v>
      </c>
      <c r="X1" s="128" t="s">
        <v>82</v>
      </c>
      <c r="Y1" s="101"/>
      <c r="Z1" s="101"/>
      <c r="AA1" s="191" t="s">
        <v>125</v>
      </c>
      <c r="AB1" s="192"/>
      <c r="AC1" s="192"/>
      <c r="AD1" s="192"/>
      <c r="AE1" s="193"/>
    </row>
    <row r="2" spans="1:31" s="1" customFormat="1" ht="53.25" customHeight="1" thickTop="1" thickBot="1" x14ac:dyDescent="0.25">
      <c r="A2" s="62"/>
      <c r="B2" s="126" t="s">
        <v>63</v>
      </c>
      <c r="C2" s="25"/>
      <c r="D2" s="97" t="s">
        <v>95</v>
      </c>
      <c r="E2" s="98" t="s">
        <v>96</v>
      </c>
      <c r="F2" s="98" t="s">
        <v>97</v>
      </c>
      <c r="G2" s="99" t="s">
        <v>98</v>
      </c>
      <c r="H2" s="32"/>
      <c r="I2" s="32" t="s">
        <v>99</v>
      </c>
      <c r="J2" s="32"/>
      <c r="K2" s="100" t="s">
        <v>100</v>
      </c>
      <c r="L2" s="32"/>
      <c r="M2" s="32" t="s">
        <v>108</v>
      </c>
      <c r="N2" s="32" t="s">
        <v>108</v>
      </c>
      <c r="O2" s="32"/>
      <c r="P2" s="97" t="s">
        <v>69</v>
      </c>
      <c r="Q2" s="98" t="s">
        <v>70</v>
      </c>
      <c r="R2" s="99" t="s">
        <v>71</v>
      </c>
      <c r="S2" s="32"/>
      <c r="T2" s="32"/>
      <c r="U2" s="32" t="s">
        <v>113</v>
      </c>
      <c r="V2" s="32" t="s">
        <v>114</v>
      </c>
      <c r="W2" s="32" t="s">
        <v>113</v>
      </c>
      <c r="X2" s="32" t="s">
        <v>113</v>
      </c>
      <c r="Y2" s="32"/>
      <c r="Z2" s="32"/>
      <c r="AA2" s="129" t="s">
        <v>124</v>
      </c>
      <c r="AB2" s="129" t="s">
        <v>122</v>
      </c>
      <c r="AC2" s="129" t="s">
        <v>123</v>
      </c>
      <c r="AD2" s="129" t="s">
        <v>126</v>
      </c>
      <c r="AE2" s="122" t="s">
        <v>94</v>
      </c>
    </row>
    <row r="3" spans="1:31" s="1" customFormat="1" ht="27" thickTop="1" thickBot="1" x14ac:dyDescent="0.25">
      <c r="A3" s="62"/>
      <c r="B3" s="127" t="s">
        <v>21</v>
      </c>
      <c r="C3" s="29"/>
      <c r="D3" s="186" t="s">
        <v>73</v>
      </c>
      <c r="E3" s="187"/>
      <c r="F3" s="187"/>
      <c r="G3" s="188"/>
      <c r="H3" s="50"/>
      <c r="I3" s="90" t="s">
        <v>21</v>
      </c>
      <c r="J3" s="50"/>
      <c r="K3" s="55" t="s">
        <v>21</v>
      </c>
      <c r="L3" s="50"/>
      <c r="M3" s="91" t="s">
        <v>21</v>
      </c>
      <c r="N3" s="92" t="s">
        <v>24</v>
      </c>
      <c r="O3" s="50"/>
      <c r="P3" s="93" t="s">
        <v>77</v>
      </c>
      <c r="Q3" s="94" t="s">
        <v>78</v>
      </c>
      <c r="R3" s="95" t="s">
        <v>79</v>
      </c>
      <c r="S3" s="50"/>
      <c r="T3" s="50"/>
      <c r="U3" s="96" t="s">
        <v>109</v>
      </c>
      <c r="V3" s="96" t="s">
        <v>110</v>
      </c>
      <c r="W3" s="96" t="s">
        <v>111</v>
      </c>
      <c r="X3" s="96" t="s">
        <v>112</v>
      </c>
      <c r="Y3" s="50"/>
      <c r="Z3" s="50"/>
      <c r="AA3" s="123"/>
      <c r="AB3" s="123"/>
      <c r="AC3" s="123"/>
      <c r="AD3" s="173" t="s">
        <v>129</v>
      </c>
      <c r="AE3" s="123"/>
    </row>
    <row r="4" spans="1:31" ht="14.25" hidden="1" thickTop="1" thickBot="1" x14ac:dyDescent="0.25">
      <c r="B4" s="125"/>
      <c r="C4" s="26"/>
      <c r="D4" s="155"/>
      <c r="E4" s="156"/>
      <c r="F4" s="156"/>
      <c r="G4" s="157"/>
      <c r="H4" s="49"/>
      <c r="I4" s="33"/>
      <c r="J4" s="53"/>
      <c r="K4" s="56"/>
      <c r="L4" s="49"/>
      <c r="M4" s="130">
        <v>1000</v>
      </c>
      <c r="N4" s="67"/>
      <c r="O4" s="49"/>
      <c r="P4" s="70">
        <v>7.0000000000000007E-2</v>
      </c>
      <c r="Q4" s="71">
        <v>7.0000000000000007E-2</v>
      </c>
      <c r="R4" s="72"/>
      <c r="S4" s="53"/>
      <c r="T4" s="49"/>
      <c r="U4" s="131"/>
      <c r="V4" s="131"/>
      <c r="W4" s="131"/>
      <c r="X4" s="131"/>
      <c r="Y4" s="49"/>
      <c r="Z4" s="49"/>
      <c r="AA4" s="159"/>
      <c r="AB4" s="163"/>
      <c r="AC4" s="163"/>
      <c r="AD4" s="174"/>
      <c r="AE4" s="161"/>
    </row>
    <row r="5" spans="1:31" ht="14.25" thickTop="1" thickBot="1" x14ac:dyDescent="0.25">
      <c r="B5" s="121" t="s">
        <v>91</v>
      </c>
      <c r="C5" s="26"/>
      <c r="D5" s="153">
        <v>1</v>
      </c>
      <c r="E5" s="154">
        <v>2</v>
      </c>
      <c r="F5" s="154">
        <v>3</v>
      </c>
      <c r="G5" s="158">
        <v>4</v>
      </c>
      <c r="H5" s="49"/>
      <c r="I5" s="111">
        <v>5</v>
      </c>
      <c r="J5" s="108"/>
      <c r="K5" s="114">
        <v>6</v>
      </c>
      <c r="L5" s="49"/>
      <c r="M5" s="119">
        <v>7</v>
      </c>
      <c r="N5" s="117">
        <v>8</v>
      </c>
      <c r="O5" s="49"/>
      <c r="P5" s="120">
        <v>9</v>
      </c>
      <c r="Q5" s="106">
        <v>10</v>
      </c>
      <c r="R5" s="107">
        <v>11</v>
      </c>
      <c r="S5" s="108"/>
      <c r="T5" s="49"/>
      <c r="U5" s="111">
        <v>12</v>
      </c>
      <c r="V5" s="146">
        <v>13</v>
      </c>
      <c r="W5" s="111">
        <v>14</v>
      </c>
      <c r="X5" s="111">
        <v>15</v>
      </c>
      <c r="Y5" s="49"/>
      <c r="Z5" s="49"/>
      <c r="AA5" s="176" t="s">
        <v>118</v>
      </c>
      <c r="AB5" s="177" t="s">
        <v>118</v>
      </c>
      <c r="AC5" s="177" t="s">
        <v>118</v>
      </c>
      <c r="AD5" s="175"/>
      <c r="AE5" s="168"/>
    </row>
    <row r="6" spans="1:31" ht="14.25" thickTop="1" thickBot="1" x14ac:dyDescent="0.25">
      <c r="A6" s="61">
        <v>24000</v>
      </c>
      <c r="B6" s="125" t="s">
        <v>8</v>
      </c>
      <c r="C6" s="102"/>
      <c r="D6" s="40">
        <v>198.95</v>
      </c>
      <c r="E6" s="41">
        <v>207.23</v>
      </c>
      <c r="F6" s="41">
        <v>188.92</v>
      </c>
      <c r="G6" s="45">
        <v>112.94</v>
      </c>
      <c r="H6" s="31"/>
      <c r="I6" s="109">
        <v>34.03</v>
      </c>
      <c r="J6" s="31"/>
      <c r="K6" s="133">
        <v>8.76</v>
      </c>
      <c r="L6" s="31"/>
      <c r="M6" s="135">
        <f>SUM(A6/$M$4*'Enron Rates'!$B$16)</f>
        <v>0.33600000000000002</v>
      </c>
      <c r="N6" s="140">
        <f>SUM(A6/$M$4*'Enron Rates'!$B$17)</f>
        <v>0.624</v>
      </c>
      <c r="O6" s="31"/>
      <c r="P6" s="43">
        <f t="shared" ref="P6:P15" si="0">SUM(A6/1000*$P$4)</f>
        <v>1.6800000000000002</v>
      </c>
      <c r="Q6" s="74">
        <f t="shared" ref="Q6:Q15" si="1">SUM(P6*0.5)</f>
        <v>0.84000000000000008</v>
      </c>
      <c r="R6" s="45">
        <v>0.42</v>
      </c>
      <c r="S6" s="31"/>
      <c r="T6" s="31"/>
      <c r="U6" s="142">
        <f>SUM('Enron Rates'!C27)</f>
        <v>7.82</v>
      </c>
      <c r="V6" s="145">
        <f>SUM('Enron Rates'!C28)</f>
        <v>13.56</v>
      </c>
      <c r="W6" s="145">
        <f>SUM('Enron Rates'!C29)</f>
        <v>27.62</v>
      </c>
      <c r="X6" s="143">
        <f>SUM('Enron Rates'!C30)</f>
        <v>37.020000000000003</v>
      </c>
      <c r="Y6" s="31"/>
      <c r="Z6" s="31"/>
      <c r="AA6" s="160">
        <v>-328.58</v>
      </c>
      <c r="AB6" s="164">
        <f>SUM((AA6+E6+I6+K6+M6+P6)+W6)</f>
        <v>-48.923999999999978</v>
      </c>
      <c r="AC6" s="164">
        <f>SUM((AA6+E6+I6+K6+N6+P6)+Q6+R6+X6)</f>
        <v>-37.975999999999978</v>
      </c>
      <c r="AD6" s="164">
        <f>SUM(AC6*12)</f>
        <v>-455.71199999999976</v>
      </c>
      <c r="AE6" s="162">
        <f t="shared" ref="AE6:AE15" si="2">SUM(AC6/(A6/12))</f>
        <v>-1.8987999999999988E-2</v>
      </c>
    </row>
    <row r="7" spans="1:31" ht="14.25" thickTop="1" thickBot="1" x14ac:dyDescent="0.25">
      <c r="A7" s="61">
        <v>25000</v>
      </c>
      <c r="B7" s="125" t="s">
        <v>7</v>
      </c>
      <c r="C7" s="102"/>
      <c r="D7" s="43">
        <v>198.95</v>
      </c>
      <c r="E7" s="44">
        <v>207.23</v>
      </c>
      <c r="F7" s="44">
        <v>188.92</v>
      </c>
      <c r="G7" s="45">
        <v>112.94</v>
      </c>
      <c r="H7" s="31"/>
      <c r="I7" s="39">
        <v>34.03</v>
      </c>
      <c r="J7" s="31"/>
      <c r="K7" s="58">
        <v>8.76</v>
      </c>
      <c r="L7" s="31"/>
      <c r="M7" s="134">
        <f>SUM(A7/$M$4*'Enron Rates'!$B$16)</f>
        <v>0.35000000000000003</v>
      </c>
      <c r="N7" s="141">
        <f>SUM(A7/$M$4*'Enron Rates'!$B$17)</f>
        <v>0.65</v>
      </c>
      <c r="O7" s="31"/>
      <c r="P7" s="43">
        <f t="shared" si="0"/>
        <v>1.7500000000000002</v>
      </c>
      <c r="Q7" s="74">
        <f t="shared" si="1"/>
        <v>0.87500000000000011</v>
      </c>
      <c r="R7" s="45">
        <v>0.42</v>
      </c>
      <c r="S7" s="31"/>
      <c r="T7" s="31"/>
      <c r="U7" s="142">
        <v>7.82</v>
      </c>
      <c r="V7" s="144">
        <v>13.56</v>
      </c>
      <c r="W7" s="144">
        <v>27.62</v>
      </c>
      <c r="X7" s="143">
        <v>37.020000000000003</v>
      </c>
      <c r="Y7" s="31"/>
      <c r="Z7" s="31"/>
      <c r="AA7" s="160">
        <v>-328.58</v>
      </c>
      <c r="AB7" s="164">
        <f t="shared" ref="AB7:AB48" si="3">SUM((AA7+E7+I7+K7+M7+P7)+W7)</f>
        <v>-48.839999999999989</v>
      </c>
      <c r="AC7" s="164">
        <f t="shared" ref="AC7:AC48" si="4">SUM((AA7+E7+I7+K7+N7+P7)+Q7+R7+X7)</f>
        <v>-37.844999999999978</v>
      </c>
      <c r="AD7" s="164">
        <f t="shared" ref="AD7:AD48" si="5">SUM(AC7*12)</f>
        <v>-454.13999999999976</v>
      </c>
      <c r="AE7" s="162">
        <f t="shared" si="2"/>
        <v>-1.8165599999999987E-2</v>
      </c>
    </row>
    <row r="8" spans="1:31" ht="14.25" thickTop="1" thickBot="1" x14ac:dyDescent="0.25">
      <c r="A8" s="61">
        <v>40000</v>
      </c>
      <c r="B8" s="125" t="s">
        <v>9</v>
      </c>
      <c r="C8" s="102"/>
      <c r="D8" s="43">
        <v>198.95</v>
      </c>
      <c r="E8" s="44">
        <v>207.23</v>
      </c>
      <c r="F8" s="44">
        <v>188.92</v>
      </c>
      <c r="G8" s="45">
        <v>112.94</v>
      </c>
      <c r="H8" s="31"/>
      <c r="I8" s="39">
        <v>34.03</v>
      </c>
      <c r="J8" s="31"/>
      <c r="K8" s="58">
        <v>8.76</v>
      </c>
      <c r="L8" s="31"/>
      <c r="M8" s="134">
        <f>SUM(A8/$M$4*'Enron Rates'!$B$16)</f>
        <v>0.56000000000000005</v>
      </c>
      <c r="N8" s="141">
        <f>SUM(A8/$M$4*'Enron Rates'!$B$17)</f>
        <v>1.04</v>
      </c>
      <c r="O8" s="31"/>
      <c r="P8" s="43">
        <f t="shared" si="0"/>
        <v>2.8000000000000003</v>
      </c>
      <c r="Q8" s="74">
        <f t="shared" si="1"/>
        <v>1.4000000000000001</v>
      </c>
      <c r="R8" s="45">
        <v>0.42</v>
      </c>
      <c r="S8" s="31"/>
      <c r="T8" s="31"/>
      <c r="U8" s="142">
        <v>7.82</v>
      </c>
      <c r="V8" s="144">
        <v>13.56</v>
      </c>
      <c r="W8" s="144">
        <v>27.62</v>
      </c>
      <c r="X8" s="143">
        <v>37.020000000000003</v>
      </c>
      <c r="Y8" s="31"/>
      <c r="Z8" s="31"/>
      <c r="AA8" s="160">
        <v>-328.58</v>
      </c>
      <c r="AB8" s="164">
        <f t="shared" si="3"/>
        <v>-47.579999999999984</v>
      </c>
      <c r="AC8" s="164">
        <f t="shared" si="4"/>
        <v>-35.879999999999974</v>
      </c>
      <c r="AD8" s="164">
        <f t="shared" si="5"/>
        <v>-430.55999999999972</v>
      </c>
      <c r="AE8" s="162">
        <f t="shared" si="2"/>
        <v>-1.0763999999999992E-2</v>
      </c>
    </row>
    <row r="9" spans="1:31" ht="14.25" thickTop="1" thickBot="1" x14ac:dyDescent="0.25">
      <c r="A9" s="61">
        <v>60000</v>
      </c>
      <c r="B9" s="125" t="s">
        <v>10</v>
      </c>
      <c r="C9" s="102"/>
      <c r="D9" s="43">
        <v>198.95</v>
      </c>
      <c r="E9" s="44">
        <v>207.23</v>
      </c>
      <c r="F9" s="44">
        <v>188.92</v>
      </c>
      <c r="G9" s="45">
        <v>112.94</v>
      </c>
      <c r="H9" s="31"/>
      <c r="I9" s="39">
        <v>34.03</v>
      </c>
      <c r="J9" s="31"/>
      <c r="K9" s="58">
        <v>8.76</v>
      </c>
      <c r="L9" s="31"/>
      <c r="M9" s="134">
        <f>SUM(A9/$M$4*'Enron Rates'!$B$16)</f>
        <v>0.84</v>
      </c>
      <c r="N9" s="141">
        <f>SUM(A9/$M$4*'Enron Rates'!$B$17)</f>
        <v>1.5599999999999998</v>
      </c>
      <c r="O9" s="31"/>
      <c r="P9" s="43">
        <f t="shared" si="0"/>
        <v>4.2</v>
      </c>
      <c r="Q9" s="74">
        <f t="shared" si="1"/>
        <v>2.1</v>
      </c>
      <c r="R9" s="45">
        <v>0.42</v>
      </c>
      <c r="S9" s="31"/>
      <c r="T9" s="31"/>
      <c r="U9" s="142">
        <v>7.82</v>
      </c>
      <c r="V9" s="144">
        <v>13.56</v>
      </c>
      <c r="W9" s="144">
        <v>27.62</v>
      </c>
      <c r="X9" s="143">
        <v>37.020000000000003</v>
      </c>
      <c r="Y9" s="31"/>
      <c r="Z9" s="31"/>
      <c r="AA9" s="160">
        <v>-328.58</v>
      </c>
      <c r="AB9" s="164">
        <f t="shared" si="3"/>
        <v>-45.899999999999977</v>
      </c>
      <c r="AC9" s="164">
        <f t="shared" si="4"/>
        <v>-33.259999999999984</v>
      </c>
      <c r="AD9" s="164">
        <f t="shared" si="5"/>
        <v>-399.11999999999978</v>
      </c>
      <c r="AE9" s="162">
        <f t="shared" si="2"/>
        <v>-6.6519999999999965E-3</v>
      </c>
    </row>
    <row r="10" spans="1:31" ht="14.25" thickTop="1" thickBot="1" x14ac:dyDescent="0.25">
      <c r="A10" s="61">
        <v>80000</v>
      </c>
      <c r="B10" s="125" t="s">
        <v>11</v>
      </c>
      <c r="C10" s="102"/>
      <c r="D10" s="43">
        <v>198.95</v>
      </c>
      <c r="E10" s="44">
        <v>207.23</v>
      </c>
      <c r="F10" s="44">
        <v>188.92</v>
      </c>
      <c r="G10" s="45">
        <v>112.94</v>
      </c>
      <c r="H10" s="31"/>
      <c r="I10" s="39">
        <v>34.03</v>
      </c>
      <c r="J10" s="31"/>
      <c r="K10" s="58">
        <v>8.76</v>
      </c>
      <c r="L10" s="31"/>
      <c r="M10" s="134">
        <f>SUM(A10/$M$4*'Enron Rates'!$B$16)</f>
        <v>1.1200000000000001</v>
      </c>
      <c r="N10" s="141">
        <f>SUM(A10/$M$4*'Enron Rates'!$B$17)</f>
        <v>2.08</v>
      </c>
      <c r="O10" s="31"/>
      <c r="P10" s="43">
        <f t="shared" si="0"/>
        <v>5.6000000000000005</v>
      </c>
      <c r="Q10" s="74">
        <f t="shared" si="1"/>
        <v>2.8000000000000003</v>
      </c>
      <c r="R10" s="45">
        <v>0.42</v>
      </c>
      <c r="S10" s="31"/>
      <c r="T10" s="31"/>
      <c r="U10" s="142">
        <v>7.82</v>
      </c>
      <c r="V10" s="144">
        <v>13.56</v>
      </c>
      <c r="W10" s="144">
        <v>27.62</v>
      </c>
      <c r="X10" s="143">
        <v>37.020000000000003</v>
      </c>
      <c r="Y10" s="31"/>
      <c r="Z10" s="31"/>
      <c r="AA10" s="160">
        <v>-328.58</v>
      </c>
      <c r="AB10" s="164">
        <f t="shared" si="3"/>
        <v>-44.219999999999985</v>
      </c>
      <c r="AC10" s="164">
        <f t="shared" si="4"/>
        <v>-30.639999999999993</v>
      </c>
      <c r="AD10" s="164">
        <f t="shared" si="5"/>
        <v>-367.67999999999995</v>
      </c>
      <c r="AE10" s="162">
        <f t="shared" si="2"/>
        <v>-4.5959999999999985E-3</v>
      </c>
    </row>
    <row r="11" spans="1:31" ht="14.25" thickTop="1" thickBot="1" x14ac:dyDescent="0.25">
      <c r="A11" s="61">
        <v>100000</v>
      </c>
      <c r="B11" s="125" t="s">
        <v>12</v>
      </c>
      <c r="C11" s="102"/>
      <c r="D11" s="43">
        <v>198.95</v>
      </c>
      <c r="E11" s="44">
        <v>207.23</v>
      </c>
      <c r="F11" s="44">
        <v>188.92</v>
      </c>
      <c r="G11" s="45">
        <v>112.94</v>
      </c>
      <c r="H11" s="31"/>
      <c r="I11" s="39">
        <v>34.03</v>
      </c>
      <c r="J11" s="31"/>
      <c r="K11" s="58">
        <v>8.76</v>
      </c>
      <c r="L11" s="31"/>
      <c r="M11" s="134">
        <f>SUM(A11/$M$4*'Enron Rates'!$B$16)</f>
        <v>1.4000000000000001</v>
      </c>
      <c r="N11" s="141">
        <f>SUM(A11/$M$4*'Enron Rates'!$B$17)</f>
        <v>2.6</v>
      </c>
      <c r="O11" s="31"/>
      <c r="P11" s="43">
        <f t="shared" si="0"/>
        <v>7.0000000000000009</v>
      </c>
      <c r="Q11" s="74">
        <f t="shared" si="1"/>
        <v>3.5000000000000004</v>
      </c>
      <c r="R11" s="45">
        <v>0.42</v>
      </c>
      <c r="S11" s="31"/>
      <c r="T11" s="31"/>
      <c r="U11" s="142">
        <v>7.82</v>
      </c>
      <c r="V11" s="144">
        <v>13.56</v>
      </c>
      <c r="W11" s="144">
        <v>27.62</v>
      </c>
      <c r="X11" s="143">
        <v>37.020000000000003</v>
      </c>
      <c r="Y11" s="31"/>
      <c r="Z11" s="31"/>
      <c r="AA11" s="160">
        <v>-328.58</v>
      </c>
      <c r="AB11" s="164">
        <f t="shared" si="3"/>
        <v>-42.539999999999978</v>
      </c>
      <c r="AC11" s="164">
        <f t="shared" si="4"/>
        <v>-28.019999999999989</v>
      </c>
      <c r="AD11" s="164">
        <f t="shared" si="5"/>
        <v>-336.2399999999999</v>
      </c>
      <c r="AE11" s="162">
        <f t="shared" si="2"/>
        <v>-3.3623999999999985E-3</v>
      </c>
    </row>
    <row r="12" spans="1:31" ht="14.25" thickTop="1" thickBot="1" x14ac:dyDescent="0.25">
      <c r="A12" s="61">
        <v>150000</v>
      </c>
      <c r="B12" s="125" t="s">
        <v>13</v>
      </c>
      <c r="C12" s="102"/>
      <c r="D12" s="43">
        <v>198.95</v>
      </c>
      <c r="E12" s="44">
        <v>207.23</v>
      </c>
      <c r="F12" s="44">
        <v>188.92</v>
      </c>
      <c r="G12" s="45">
        <v>112.94</v>
      </c>
      <c r="H12" s="31"/>
      <c r="I12" s="39">
        <v>34.03</v>
      </c>
      <c r="J12" s="31"/>
      <c r="K12" s="58">
        <v>8.76</v>
      </c>
      <c r="L12" s="31"/>
      <c r="M12" s="134">
        <f>SUM(A12/$M$4*'Enron Rates'!$B$16)</f>
        <v>2.1</v>
      </c>
      <c r="N12" s="141">
        <f>SUM(A12/$M$4*'Enron Rates'!$B$17)</f>
        <v>3.9</v>
      </c>
      <c r="O12" s="31"/>
      <c r="P12" s="43">
        <f t="shared" si="0"/>
        <v>10.500000000000002</v>
      </c>
      <c r="Q12" s="74">
        <f t="shared" si="1"/>
        <v>5.2500000000000009</v>
      </c>
      <c r="R12" s="45">
        <v>0.42</v>
      </c>
      <c r="S12" s="31"/>
      <c r="T12" s="31"/>
      <c r="U12" s="142">
        <v>7.82</v>
      </c>
      <c r="V12" s="144">
        <v>13.56</v>
      </c>
      <c r="W12" s="144">
        <v>27.62</v>
      </c>
      <c r="X12" s="143">
        <v>37.020000000000003</v>
      </c>
      <c r="Y12" s="31"/>
      <c r="Z12" s="31"/>
      <c r="AA12" s="160">
        <v>-328.58</v>
      </c>
      <c r="AB12" s="164">
        <f t="shared" si="3"/>
        <v>-38.339999999999989</v>
      </c>
      <c r="AC12" s="164">
        <f t="shared" si="4"/>
        <v>-21.469999999999978</v>
      </c>
      <c r="AD12" s="164">
        <f t="shared" si="5"/>
        <v>-257.63999999999976</v>
      </c>
      <c r="AE12" s="162">
        <f t="shared" si="2"/>
        <v>-1.7175999999999982E-3</v>
      </c>
    </row>
    <row r="13" spans="1:31" ht="14.25" thickTop="1" thickBot="1" x14ac:dyDescent="0.25">
      <c r="A13" s="61">
        <v>200000</v>
      </c>
      <c r="B13" s="125" t="s">
        <v>14</v>
      </c>
      <c r="C13" s="102"/>
      <c r="D13" s="43">
        <v>198.95</v>
      </c>
      <c r="E13" s="44">
        <v>207.23</v>
      </c>
      <c r="F13" s="44">
        <v>188.92</v>
      </c>
      <c r="G13" s="45">
        <v>112.94</v>
      </c>
      <c r="H13" s="31"/>
      <c r="I13" s="39">
        <v>34.03</v>
      </c>
      <c r="J13" s="31"/>
      <c r="K13" s="58">
        <v>8.76</v>
      </c>
      <c r="L13" s="31"/>
      <c r="M13" s="134">
        <f>SUM(A13/$M$4*'Enron Rates'!$B$16)</f>
        <v>2.8000000000000003</v>
      </c>
      <c r="N13" s="141">
        <f>SUM(A13/$M$4*'Enron Rates'!$B$17)</f>
        <v>5.2</v>
      </c>
      <c r="O13" s="31"/>
      <c r="P13" s="43">
        <f t="shared" si="0"/>
        <v>14.000000000000002</v>
      </c>
      <c r="Q13" s="74">
        <f t="shared" si="1"/>
        <v>7.0000000000000009</v>
      </c>
      <c r="R13" s="45">
        <v>0.42</v>
      </c>
      <c r="S13" s="31"/>
      <c r="T13" s="31"/>
      <c r="U13" s="142">
        <v>7.82</v>
      </c>
      <c r="V13" s="144">
        <v>13.56</v>
      </c>
      <c r="W13" s="144">
        <v>27.62</v>
      </c>
      <c r="X13" s="143">
        <v>37.020000000000003</v>
      </c>
      <c r="Y13" s="31"/>
      <c r="Z13" s="31"/>
      <c r="AA13" s="160">
        <v>-328.58</v>
      </c>
      <c r="AB13" s="164">
        <f t="shared" si="3"/>
        <v>-34.139999999999986</v>
      </c>
      <c r="AC13" s="164">
        <f t="shared" si="4"/>
        <v>-14.91999999999998</v>
      </c>
      <c r="AD13" s="164">
        <f t="shared" si="5"/>
        <v>-179.03999999999976</v>
      </c>
      <c r="AE13" s="162">
        <f t="shared" si="2"/>
        <v>-8.9519999999999877E-4</v>
      </c>
    </row>
    <row r="14" spans="1:31" ht="14.25" thickTop="1" thickBot="1" x14ac:dyDescent="0.25">
      <c r="A14" s="61">
        <v>300000</v>
      </c>
      <c r="B14" s="125" t="s">
        <v>15</v>
      </c>
      <c r="C14" s="102"/>
      <c r="D14" s="43">
        <v>198.95</v>
      </c>
      <c r="E14" s="44">
        <v>207.23</v>
      </c>
      <c r="F14" s="44">
        <v>188.92</v>
      </c>
      <c r="G14" s="45">
        <v>112.94</v>
      </c>
      <c r="H14" s="31"/>
      <c r="I14" s="39">
        <v>34.03</v>
      </c>
      <c r="J14" s="31"/>
      <c r="K14" s="58">
        <v>8.76</v>
      </c>
      <c r="L14" s="31"/>
      <c r="M14" s="134">
        <f>SUM(A14/$M$4*'Enron Rates'!$B$16)</f>
        <v>4.2</v>
      </c>
      <c r="N14" s="141">
        <f>SUM(A14/$M$4*'Enron Rates'!$B$17)</f>
        <v>7.8</v>
      </c>
      <c r="O14" s="31"/>
      <c r="P14" s="43">
        <f t="shared" si="0"/>
        <v>21.000000000000004</v>
      </c>
      <c r="Q14" s="74">
        <f t="shared" si="1"/>
        <v>10.500000000000002</v>
      </c>
      <c r="R14" s="45">
        <v>0.42</v>
      </c>
      <c r="S14" s="31"/>
      <c r="T14" s="31"/>
      <c r="U14" s="142">
        <v>7.82</v>
      </c>
      <c r="V14" s="144">
        <v>13.56</v>
      </c>
      <c r="W14" s="144">
        <v>27.62</v>
      </c>
      <c r="X14" s="143">
        <v>37.020000000000003</v>
      </c>
      <c r="Y14" s="31"/>
      <c r="Z14" s="31"/>
      <c r="AA14" s="160">
        <v>-328.58</v>
      </c>
      <c r="AB14" s="164">
        <f t="shared" si="3"/>
        <v>-25.739999999999984</v>
      </c>
      <c r="AC14" s="164">
        <f t="shared" si="4"/>
        <v>-1.8199999999999861</v>
      </c>
      <c r="AD14" s="164">
        <f t="shared" si="5"/>
        <v>-21.839999999999833</v>
      </c>
      <c r="AE14" s="162">
        <f t="shared" si="2"/>
        <v>-7.2799999999999439E-5</v>
      </c>
    </row>
    <row r="15" spans="1:31" ht="14.25" thickTop="1" thickBot="1" x14ac:dyDescent="0.25">
      <c r="A15" s="61">
        <v>500000</v>
      </c>
      <c r="B15" s="125" t="s">
        <v>16</v>
      </c>
      <c r="C15" s="102"/>
      <c r="D15" s="150">
        <v>198.95</v>
      </c>
      <c r="E15" s="151">
        <v>207.23</v>
      </c>
      <c r="F15" s="151">
        <v>188.92</v>
      </c>
      <c r="G15" s="152">
        <v>112.94</v>
      </c>
      <c r="H15" s="31"/>
      <c r="I15" s="39">
        <v>34.03</v>
      </c>
      <c r="J15" s="31"/>
      <c r="K15" s="59">
        <v>8.76</v>
      </c>
      <c r="L15" s="31"/>
      <c r="M15" s="135">
        <f>SUM(A15/$M$4*'Enron Rates'!$B$16)</f>
        <v>7</v>
      </c>
      <c r="N15" s="140">
        <f>SUM(A15/$M$4*'Enron Rates'!$B$17)</f>
        <v>13</v>
      </c>
      <c r="O15" s="31"/>
      <c r="P15" s="43">
        <f t="shared" si="0"/>
        <v>35</v>
      </c>
      <c r="Q15" s="74">
        <f t="shared" si="1"/>
        <v>17.5</v>
      </c>
      <c r="R15" s="45">
        <v>0.42</v>
      </c>
      <c r="S15" s="31"/>
      <c r="T15" s="31"/>
      <c r="U15" s="142">
        <v>7.82</v>
      </c>
      <c r="V15" s="144">
        <v>13.56</v>
      </c>
      <c r="W15" s="144">
        <v>27.62</v>
      </c>
      <c r="X15" s="143">
        <v>37.020000000000003</v>
      </c>
      <c r="Y15" s="31"/>
      <c r="Z15" s="31"/>
      <c r="AA15" s="165">
        <v>-328.58</v>
      </c>
      <c r="AB15" s="166">
        <f t="shared" si="3"/>
        <v>-8.9399999999999871</v>
      </c>
      <c r="AC15" s="166">
        <f t="shared" si="4"/>
        <v>24.380000000000017</v>
      </c>
      <c r="AD15" s="166">
        <f t="shared" si="5"/>
        <v>292.56000000000017</v>
      </c>
      <c r="AE15" s="167">
        <f t="shared" si="2"/>
        <v>5.8512000000000039E-4</v>
      </c>
    </row>
    <row r="16" spans="1:31" ht="14.25" thickTop="1" thickBot="1" x14ac:dyDescent="0.25">
      <c r="B16" s="127" t="s">
        <v>22</v>
      </c>
      <c r="C16" s="30"/>
      <c r="D16" s="180" t="s">
        <v>74</v>
      </c>
      <c r="E16" s="181"/>
      <c r="F16" s="181"/>
      <c r="G16" s="182"/>
      <c r="H16" s="51"/>
      <c r="I16" s="52" t="s">
        <v>22</v>
      </c>
      <c r="J16" s="50"/>
      <c r="K16" s="60" t="s">
        <v>22</v>
      </c>
      <c r="L16" s="51"/>
      <c r="M16" s="65" t="s">
        <v>21</v>
      </c>
      <c r="N16" s="66" t="s">
        <v>24</v>
      </c>
      <c r="O16" s="51"/>
      <c r="P16" s="79" t="s">
        <v>77</v>
      </c>
      <c r="Q16" s="80" t="s">
        <v>78</v>
      </c>
      <c r="R16" s="81" t="s">
        <v>79</v>
      </c>
      <c r="S16" s="50"/>
      <c r="T16" s="51"/>
      <c r="U16" s="96" t="s">
        <v>109</v>
      </c>
      <c r="V16" s="96" t="s">
        <v>110</v>
      </c>
      <c r="W16" s="96" t="s">
        <v>111</v>
      </c>
      <c r="X16" s="96" t="s">
        <v>112</v>
      </c>
      <c r="Y16" s="51"/>
      <c r="Z16" s="51"/>
      <c r="AA16" s="123"/>
      <c r="AB16" s="123"/>
      <c r="AC16" s="123"/>
      <c r="AD16" s="123"/>
      <c r="AE16" s="123"/>
    </row>
    <row r="17" spans="1:31" ht="14.25" thickTop="1" thickBot="1" x14ac:dyDescent="0.25">
      <c r="A17" s="61">
        <v>24000</v>
      </c>
      <c r="B17" s="125" t="s">
        <v>8</v>
      </c>
      <c r="C17" s="102"/>
      <c r="D17" s="40">
        <v>373.55</v>
      </c>
      <c r="E17" s="41">
        <v>381.78</v>
      </c>
      <c r="F17" s="41">
        <v>349.49</v>
      </c>
      <c r="G17" s="45">
        <v>208.94</v>
      </c>
      <c r="H17" s="31"/>
      <c r="I17" s="35">
        <v>59.05</v>
      </c>
      <c r="J17" s="31"/>
      <c r="K17" s="57">
        <v>13.74</v>
      </c>
      <c r="L17" s="31"/>
      <c r="M17" s="135">
        <f>SUM(A17/$M$4*'Enron Rates'!$B$16)</f>
        <v>0.33600000000000002</v>
      </c>
      <c r="N17" s="140">
        <f>SUM(A17/$M$4*'Enron Rates'!$B$17)</f>
        <v>0.624</v>
      </c>
      <c r="O17" s="31"/>
      <c r="P17" s="43">
        <f t="shared" ref="P17:P26" si="6">SUM(A17/1000*$P$4)</f>
        <v>1.6800000000000002</v>
      </c>
      <c r="Q17" s="74">
        <f t="shared" ref="Q17:Q26" si="7">SUM(P17*0.5)</f>
        <v>0.84000000000000008</v>
      </c>
      <c r="R17" s="45">
        <v>0.42</v>
      </c>
      <c r="S17" s="31"/>
      <c r="T17" s="31"/>
      <c r="U17" s="142">
        <v>7.82</v>
      </c>
      <c r="V17" s="145">
        <v>13.56</v>
      </c>
      <c r="W17" s="145">
        <v>27.62</v>
      </c>
      <c r="X17" s="143">
        <v>37.020000000000003</v>
      </c>
      <c r="Y17" s="31"/>
      <c r="Z17" s="31"/>
      <c r="AA17" s="160">
        <v>-391.91</v>
      </c>
      <c r="AB17" s="164">
        <f t="shared" si="3"/>
        <v>92.29599999999995</v>
      </c>
      <c r="AC17" s="164">
        <f t="shared" si="4"/>
        <v>103.24399999999997</v>
      </c>
      <c r="AD17" s="164">
        <f t="shared" si="5"/>
        <v>1238.9279999999997</v>
      </c>
      <c r="AE17" s="162">
        <f t="shared" ref="AE17:AE26" si="8">SUM(AC17/(A17/12))</f>
        <v>5.1621999999999987E-2</v>
      </c>
    </row>
    <row r="18" spans="1:31" ht="14.25" thickTop="1" thickBot="1" x14ac:dyDescent="0.25">
      <c r="A18" s="61">
        <v>25000</v>
      </c>
      <c r="B18" s="125" t="s">
        <v>7</v>
      </c>
      <c r="C18" s="102"/>
      <c r="D18" s="43">
        <v>373.55</v>
      </c>
      <c r="E18" s="44">
        <v>381.78</v>
      </c>
      <c r="F18" s="44">
        <v>349.49</v>
      </c>
      <c r="G18" s="45">
        <v>208.94</v>
      </c>
      <c r="H18" s="31"/>
      <c r="I18" s="35">
        <v>59.05</v>
      </c>
      <c r="J18" s="31"/>
      <c r="K18" s="58">
        <v>13.74</v>
      </c>
      <c r="L18" s="31"/>
      <c r="M18" s="134">
        <f>SUM(A18/$M$4*'Enron Rates'!$B$16)</f>
        <v>0.35000000000000003</v>
      </c>
      <c r="N18" s="141">
        <f>SUM(A18/$M$4*'Enron Rates'!$B$17)</f>
        <v>0.65</v>
      </c>
      <c r="O18" s="31"/>
      <c r="P18" s="43">
        <f t="shared" si="6"/>
        <v>1.7500000000000002</v>
      </c>
      <c r="Q18" s="74">
        <f t="shared" si="7"/>
        <v>0.87500000000000011</v>
      </c>
      <c r="R18" s="45">
        <v>0.42</v>
      </c>
      <c r="S18" s="31"/>
      <c r="T18" s="31"/>
      <c r="U18" s="142">
        <v>7.82</v>
      </c>
      <c r="V18" s="144">
        <v>13.56</v>
      </c>
      <c r="W18" s="144">
        <v>27.62</v>
      </c>
      <c r="X18" s="143">
        <v>37.020000000000003</v>
      </c>
      <c r="Y18" s="31"/>
      <c r="Z18" s="31"/>
      <c r="AA18" s="160">
        <v>-391.91</v>
      </c>
      <c r="AB18" s="164">
        <f t="shared" si="3"/>
        <v>92.379999999999953</v>
      </c>
      <c r="AC18" s="164">
        <f t="shared" si="4"/>
        <v>103.37499999999994</v>
      </c>
      <c r="AD18" s="164">
        <f t="shared" si="5"/>
        <v>1240.4999999999993</v>
      </c>
      <c r="AE18" s="162">
        <f t="shared" si="8"/>
        <v>4.961999999999997E-2</v>
      </c>
    </row>
    <row r="19" spans="1:31" ht="14.25" thickTop="1" thickBot="1" x14ac:dyDescent="0.25">
      <c r="A19" s="61">
        <v>40000</v>
      </c>
      <c r="B19" s="125" t="s">
        <v>9</v>
      </c>
      <c r="C19" s="102"/>
      <c r="D19" s="43">
        <v>373.55</v>
      </c>
      <c r="E19" s="44">
        <v>381.78</v>
      </c>
      <c r="F19" s="44">
        <v>349.49</v>
      </c>
      <c r="G19" s="45">
        <v>208.94</v>
      </c>
      <c r="H19" s="31"/>
      <c r="I19" s="35">
        <v>59.05</v>
      </c>
      <c r="J19" s="31"/>
      <c r="K19" s="58">
        <v>13.74</v>
      </c>
      <c r="L19" s="31"/>
      <c r="M19" s="134">
        <f>SUM(A19/$M$4*'Enron Rates'!$B$16)</f>
        <v>0.56000000000000005</v>
      </c>
      <c r="N19" s="141">
        <f>SUM(A19/$M$4*'Enron Rates'!$B$17)</f>
        <v>1.04</v>
      </c>
      <c r="O19" s="31"/>
      <c r="P19" s="43">
        <f t="shared" si="6"/>
        <v>2.8000000000000003</v>
      </c>
      <c r="Q19" s="74">
        <f t="shared" si="7"/>
        <v>1.4000000000000001</v>
      </c>
      <c r="R19" s="45">
        <v>0.42</v>
      </c>
      <c r="S19" s="31"/>
      <c r="T19" s="31"/>
      <c r="U19" s="142">
        <v>7.82</v>
      </c>
      <c r="V19" s="144">
        <v>13.56</v>
      </c>
      <c r="W19" s="144">
        <v>27.62</v>
      </c>
      <c r="X19" s="143">
        <v>37.020000000000003</v>
      </c>
      <c r="Y19" s="31"/>
      <c r="Z19" s="31"/>
      <c r="AA19" s="160">
        <v>-391.91</v>
      </c>
      <c r="AB19" s="164">
        <f t="shared" si="3"/>
        <v>93.639999999999958</v>
      </c>
      <c r="AC19" s="164">
        <f t="shared" si="4"/>
        <v>105.33999999999995</v>
      </c>
      <c r="AD19" s="164">
        <f t="shared" si="5"/>
        <v>1264.0799999999995</v>
      </c>
      <c r="AE19" s="162">
        <f t="shared" si="8"/>
        <v>3.1601999999999984E-2</v>
      </c>
    </row>
    <row r="20" spans="1:31" ht="14.25" thickTop="1" thickBot="1" x14ac:dyDescent="0.25">
      <c r="A20" s="61">
        <v>60000</v>
      </c>
      <c r="B20" s="125" t="s">
        <v>10</v>
      </c>
      <c r="C20" s="102"/>
      <c r="D20" s="43">
        <v>373.55</v>
      </c>
      <c r="E20" s="44">
        <v>381.78</v>
      </c>
      <c r="F20" s="44">
        <v>349.49</v>
      </c>
      <c r="G20" s="45">
        <v>208.94</v>
      </c>
      <c r="H20" s="31"/>
      <c r="I20" s="35">
        <v>59.05</v>
      </c>
      <c r="J20" s="31"/>
      <c r="K20" s="58">
        <v>13.74</v>
      </c>
      <c r="L20" s="31"/>
      <c r="M20" s="134">
        <f>SUM(A20/$M$4*'Enron Rates'!$B$16)</f>
        <v>0.84</v>
      </c>
      <c r="N20" s="141">
        <f>SUM(A20/$M$4*'Enron Rates'!$B$17)</f>
        <v>1.5599999999999998</v>
      </c>
      <c r="O20" s="31"/>
      <c r="P20" s="43">
        <f t="shared" si="6"/>
        <v>4.2</v>
      </c>
      <c r="Q20" s="74">
        <f t="shared" si="7"/>
        <v>2.1</v>
      </c>
      <c r="R20" s="45">
        <v>0.42</v>
      </c>
      <c r="S20" s="31"/>
      <c r="T20" s="31"/>
      <c r="U20" s="142">
        <v>7.82</v>
      </c>
      <c r="V20" s="144">
        <v>13.56</v>
      </c>
      <c r="W20" s="144">
        <v>27.62</v>
      </c>
      <c r="X20" s="143">
        <v>37.020000000000003</v>
      </c>
      <c r="Y20" s="31"/>
      <c r="Z20" s="31"/>
      <c r="AA20" s="160">
        <v>-391.91</v>
      </c>
      <c r="AB20" s="164">
        <f t="shared" si="3"/>
        <v>95.319999999999951</v>
      </c>
      <c r="AC20" s="164">
        <f t="shared" si="4"/>
        <v>107.95999999999995</v>
      </c>
      <c r="AD20" s="164">
        <f t="shared" si="5"/>
        <v>1295.5199999999995</v>
      </c>
      <c r="AE20" s="162">
        <f t="shared" si="8"/>
        <v>2.159199999999999E-2</v>
      </c>
    </row>
    <row r="21" spans="1:31" ht="14.25" thickTop="1" thickBot="1" x14ac:dyDescent="0.25">
      <c r="A21" s="61">
        <v>80000</v>
      </c>
      <c r="B21" s="125" t="s">
        <v>11</v>
      </c>
      <c r="C21" s="102"/>
      <c r="D21" s="43">
        <v>373.55</v>
      </c>
      <c r="E21" s="44">
        <v>381.78</v>
      </c>
      <c r="F21" s="44">
        <v>349.49</v>
      </c>
      <c r="G21" s="45">
        <v>208.94</v>
      </c>
      <c r="H21" s="31"/>
      <c r="I21" s="35">
        <v>59.05</v>
      </c>
      <c r="J21" s="31"/>
      <c r="K21" s="58">
        <v>13.74</v>
      </c>
      <c r="L21" s="31"/>
      <c r="M21" s="134">
        <f>SUM(A21/$M$4*'Enron Rates'!$B$16)</f>
        <v>1.1200000000000001</v>
      </c>
      <c r="N21" s="141">
        <f>SUM(A21/$M$4*'Enron Rates'!$B$17)</f>
        <v>2.08</v>
      </c>
      <c r="O21" s="31"/>
      <c r="P21" s="43">
        <f t="shared" si="6"/>
        <v>5.6000000000000005</v>
      </c>
      <c r="Q21" s="74">
        <f t="shared" si="7"/>
        <v>2.8000000000000003</v>
      </c>
      <c r="R21" s="45">
        <v>0.42</v>
      </c>
      <c r="S21" s="31"/>
      <c r="T21" s="31"/>
      <c r="U21" s="142">
        <v>7.82</v>
      </c>
      <c r="V21" s="144">
        <v>13.56</v>
      </c>
      <c r="W21" s="144">
        <v>27.62</v>
      </c>
      <c r="X21" s="143">
        <v>37.020000000000003</v>
      </c>
      <c r="Y21" s="31"/>
      <c r="Z21" s="31"/>
      <c r="AA21" s="160">
        <v>-391.91</v>
      </c>
      <c r="AB21" s="164">
        <f t="shared" si="3"/>
        <v>96.999999999999943</v>
      </c>
      <c r="AC21" s="164">
        <f t="shared" si="4"/>
        <v>110.57999999999996</v>
      </c>
      <c r="AD21" s="164">
        <f t="shared" si="5"/>
        <v>1326.9599999999996</v>
      </c>
      <c r="AE21" s="162">
        <f t="shared" si="8"/>
        <v>1.6586999999999994E-2</v>
      </c>
    </row>
    <row r="22" spans="1:31" ht="14.25" thickTop="1" thickBot="1" x14ac:dyDescent="0.25">
      <c r="A22" s="61">
        <v>100000</v>
      </c>
      <c r="B22" s="125" t="s">
        <v>12</v>
      </c>
      <c r="C22" s="102"/>
      <c r="D22" s="43">
        <v>373.55</v>
      </c>
      <c r="E22" s="44">
        <v>381.78</v>
      </c>
      <c r="F22" s="44">
        <v>349.49</v>
      </c>
      <c r="G22" s="45">
        <v>208.94</v>
      </c>
      <c r="H22" s="31"/>
      <c r="I22" s="35">
        <v>59.05</v>
      </c>
      <c r="J22" s="31"/>
      <c r="K22" s="58">
        <v>13.74</v>
      </c>
      <c r="L22" s="31"/>
      <c r="M22" s="134">
        <f>SUM(A22/$M$4*'Enron Rates'!$B$16)</f>
        <v>1.4000000000000001</v>
      </c>
      <c r="N22" s="141">
        <f>SUM(A22/$M$4*'Enron Rates'!$B$17)</f>
        <v>2.6</v>
      </c>
      <c r="O22" s="31"/>
      <c r="P22" s="43">
        <f t="shared" si="6"/>
        <v>7.0000000000000009</v>
      </c>
      <c r="Q22" s="74">
        <f t="shared" si="7"/>
        <v>3.5000000000000004</v>
      </c>
      <c r="R22" s="45">
        <v>0.42</v>
      </c>
      <c r="S22" s="31"/>
      <c r="T22" s="31"/>
      <c r="U22" s="142">
        <v>7.82</v>
      </c>
      <c r="V22" s="144">
        <v>13.56</v>
      </c>
      <c r="W22" s="144">
        <v>27.62</v>
      </c>
      <c r="X22" s="143">
        <v>37.020000000000003</v>
      </c>
      <c r="Y22" s="31"/>
      <c r="Z22" s="31"/>
      <c r="AA22" s="160">
        <v>-391.91</v>
      </c>
      <c r="AB22" s="164">
        <f t="shared" si="3"/>
        <v>98.67999999999995</v>
      </c>
      <c r="AC22" s="164">
        <f t="shared" si="4"/>
        <v>113.19999999999996</v>
      </c>
      <c r="AD22" s="164">
        <f t="shared" si="5"/>
        <v>1358.3999999999996</v>
      </c>
      <c r="AE22" s="162">
        <f t="shared" si="8"/>
        <v>1.3583999999999994E-2</v>
      </c>
    </row>
    <row r="23" spans="1:31" ht="14.25" thickTop="1" thickBot="1" x14ac:dyDescent="0.25">
      <c r="A23" s="61">
        <v>150000</v>
      </c>
      <c r="B23" s="125" t="s">
        <v>13</v>
      </c>
      <c r="C23" s="102"/>
      <c r="D23" s="43">
        <v>373.55</v>
      </c>
      <c r="E23" s="44">
        <v>381.78</v>
      </c>
      <c r="F23" s="44">
        <v>349.49</v>
      </c>
      <c r="G23" s="45">
        <v>208.94</v>
      </c>
      <c r="H23" s="31"/>
      <c r="I23" s="35">
        <v>59.05</v>
      </c>
      <c r="J23" s="31"/>
      <c r="K23" s="58">
        <v>13.74</v>
      </c>
      <c r="L23" s="31"/>
      <c r="M23" s="134">
        <f>SUM(A23/$M$4*'Enron Rates'!$B$16)</f>
        <v>2.1</v>
      </c>
      <c r="N23" s="141">
        <f>SUM(A23/$M$4*'Enron Rates'!$B$17)</f>
        <v>3.9</v>
      </c>
      <c r="O23" s="31"/>
      <c r="P23" s="43">
        <f t="shared" si="6"/>
        <v>10.500000000000002</v>
      </c>
      <c r="Q23" s="74">
        <f t="shared" si="7"/>
        <v>5.2500000000000009</v>
      </c>
      <c r="R23" s="45">
        <v>0.42</v>
      </c>
      <c r="S23" s="31"/>
      <c r="T23" s="31"/>
      <c r="U23" s="142">
        <v>7.82</v>
      </c>
      <c r="V23" s="144">
        <v>13.56</v>
      </c>
      <c r="W23" s="144">
        <v>27.62</v>
      </c>
      <c r="X23" s="143">
        <v>37.020000000000003</v>
      </c>
      <c r="Y23" s="31"/>
      <c r="Z23" s="31"/>
      <c r="AA23" s="160">
        <v>-391.91</v>
      </c>
      <c r="AB23" s="164">
        <f t="shared" si="3"/>
        <v>102.87999999999995</v>
      </c>
      <c r="AC23" s="164">
        <f t="shared" si="4"/>
        <v>119.74999999999994</v>
      </c>
      <c r="AD23" s="164">
        <f t="shared" si="5"/>
        <v>1436.9999999999993</v>
      </c>
      <c r="AE23" s="162">
        <f t="shared" si="8"/>
        <v>9.5799999999999948E-3</v>
      </c>
    </row>
    <row r="24" spans="1:31" ht="14.25" thickTop="1" thickBot="1" x14ac:dyDescent="0.25">
      <c r="A24" s="61">
        <v>200000</v>
      </c>
      <c r="B24" s="125" t="s">
        <v>14</v>
      </c>
      <c r="C24" s="102"/>
      <c r="D24" s="43">
        <v>373.55</v>
      </c>
      <c r="E24" s="44">
        <v>381.78</v>
      </c>
      <c r="F24" s="44">
        <v>349.49</v>
      </c>
      <c r="G24" s="45">
        <v>208.94</v>
      </c>
      <c r="H24" s="31"/>
      <c r="I24" s="35">
        <v>59.05</v>
      </c>
      <c r="J24" s="31"/>
      <c r="K24" s="58">
        <v>13.74</v>
      </c>
      <c r="L24" s="31"/>
      <c r="M24" s="134">
        <f>SUM(A24/$M$4*'Enron Rates'!$B$16)</f>
        <v>2.8000000000000003</v>
      </c>
      <c r="N24" s="141">
        <f>SUM(A24/$M$4*'Enron Rates'!$B$17)</f>
        <v>5.2</v>
      </c>
      <c r="O24" s="31"/>
      <c r="P24" s="43">
        <f t="shared" si="6"/>
        <v>14.000000000000002</v>
      </c>
      <c r="Q24" s="74">
        <f t="shared" si="7"/>
        <v>7.0000000000000009</v>
      </c>
      <c r="R24" s="45">
        <v>0.42</v>
      </c>
      <c r="S24" s="31"/>
      <c r="T24" s="31"/>
      <c r="U24" s="142">
        <v>7.82</v>
      </c>
      <c r="V24" s="144">
        <v>13.56</v>
      </c>
      <c r="W24" s="144">
        <v>27.62</v>
      </c>
      <c r="X24" s="143">
        <v>37.020000000000003</v>
      </c>
      <c r="Y24" s="31"/>
      <c r="Z24" s="31"/>
      <c r="AA24" s="160">
        <v>-391.91</v>
      </c>
      <c r="AB24" s="164">
        <f t="shared" si="3"/>
        <v>107.07999999999996</v>
      </c>
      <c r="AC24" s="164">
        <f t="shared" si="4"/>
        <v>126.29999999999995</v>
      </c>
      <c r="AD24" s="164">
        <f t="shared" si="5"/>
        <v>1515.5999999999995</v>
      </c>
      <c r="AE24" s="162">
        <f t="shared" si="8"/>
        <v>7.5779999999999971E-3</v>
      </c>
    </row>
    <row r="25" spans="1:31" ht="14.25" thickTop="1" thickBot="1" x14ac:dyDescent="0.25">
      <c r="A25" s="61">
        <v>300000</v>
      </c>
      <c r="B25" s="125" t="s">
        <v>15</v>
      </c>
      <c r="C25" s="102"/>
      <c r="D25" s="43">
        <v>373.55</v>
      </c>
      <c r="E25" s="44">
        <v>381.78</v>
      </c>
      <c r="F25" s="44">
        <v>349.49</v>
      </c>
      <c r="G25" s="45">
        <v>208.94</v>
      </c>
      <c r="H25" s="31"/>
      <c r="I25" s="35">
        <v>59.05</v>
      </c>
      <c r="J25" s="31"/>
      <c r="K25" s="58">
        <v>13.74</v>
      </c>
      <c r="L25" s="31"/>
      <c r="M25" s="134">
        <f>SUM(A25/$M$4*'Enron Rates'!$B$16)</f>
        <v>4.2</v>
      </c>
      <c r="N25" s="141">
        <f>SUM(A25/$M$4*'Enron Rates'!$B$17)</f>
        <v>7.8</v>
      </c>
      <c r="O25" s="31"/>
      <c r="P25" s="43">
        <f t="shared" si="6"/>
        <v>21.000000000000004</v>
      </c>
      <c r="Q25" s="74">
        <f t="shared" si="7"/>
        <v>10.500000000000002</v>
      </c>
      <c r="R25" s="45">
        <v>0.42</v>
      </c>
      <c r="S25" s="31"/>
      <c r="T25" s="31"/>
      <c r="U25" s="142">
        <v>7.82</v>
      </c>
      <c r="V25" s="144">
        <v>13.56</v>
      </c>
      <c r="W25" s="144">
        <v>27.62</v>
      </c>
      <c r="X25" s="143">
        <v>37.020000000000003</v>
      </c>
      <c r="Y25" s="31"/>
      <c r="Z25" s="31"/>
      <c r="AA25" s="160">
        <v>-391.91</v>
      </c>
      <c r="AB25" s="164">
        <f t="shared" si="3"/>
        <v>115.47999999999995</v>
      </c>
      <c r="AC25" s="164">
        <f t="shared" si="4"/>
        <v>139.39999999999995</v>
      </c>
      <c r="AD25" s="164">
        <f t="shared" si="5"/>
        <v>1672.7999999999993</v>
      </c>
      <c r="AE25" s="162">
        <f t="shared" si="8"/>
        <v>5.5759999999999976E-3</v>
      </c>
    </row>
    <row r="26" spans="1:31" ht="14.25" thickTop="1" thickBot="1" x14ac:dyDescent="0.25">
      <c r="A26" s="61">
        <v>500000</v>
      </c>
      <c r="B26" s="125" t="s">
        <v>16</v>
      </c>
      <c r="C26" s="102"/>
      <c r="D26" s="150">
        <v>373.55</v>
      </c>
      <c r="E26" s="151">
        <v>381.78</v>
      </c>
      <c r="F26" s="151">
        <v>349.49</v>
      </c>
      <c r="G26" s="152">
        <v>208.94</v>
      </c>
      <c r="H26" s="31"/>
      <c r="I26" s="35">
        <v>59.05</v>
      </c>
      <c r="J26" s="31"/>
      <c r="K26" s="59">
        <v>13.74</v>
      </c>
      <c r="L26" s="31"/>
      <c r="M26" s="135">
        <f>SUM(A26/$M$4*'Enron Rates'!$B$16)</f>
        <v>7</v>
      </c>
      <c r="N26" s="140">
        <f>SUM(A26/$M$4*'Enron Rates'!$B$17)</f>
        <v>13</v>
      </c>
      <c r="O26" s="31"/>
      <c r="P26" s="43">
        <f t="shared" si="6"/>
        <v>35</v>
      </c>
      <c r="Q26" s="74">
        <f t="shared" si="7"/>
        <v>17.5</v>
      </c>
      <c r="R26" s="45">
        <v>0.42</v>
      </c>
      <c r="S26" s="31"/>
      <c r="T26" s="31"/>
      <c r="U26" s="142">
        <v>7.82</v>
      </c>
      <c r="V26" s="144">
        <v>13.56</v>
      </c>
      <c r="W26" s="144">
        <v>27.62</v>
      </c>
      <c r="X26" s="143">
        <v>37.020000000000003</v>
      </c>
      <c r="Y26" s="31"/>
      <c r="Z26" s="31"/>
      <c r="AA26" s="165">
        <v>-391.91</v>
      </c>
      <c r="AB26" s="166">
        <f t="shared" si="3"/>
        <v>132.27999999999994</v>
      </c>
      <c r="AC26" s="166">
        <f t="shared" si="4"/>
        <v>165.59999999999994</v>
      </c>
      <c r="AD26" s="166">
        <f t="shared" si="5"/>
        <v>1987.1999999999994</v>
      </c>
      <c r="AE26" s="167">
        <f t="shared" si="8"/>
        <v>3.9743999999999986E-3</v>
      </c>
    </row>
    <row r="27" spans="1:31" ht="14.25" thickTop="1" thickBot="1" x14ac:dyDescent="0.25">
      <c r="B27" s="127" t="s">
        <v>23</v>
      </c>
      <c r="C27" s="30"/>
      <c r="D27" s="180" t="s">
        <v>75</v>
      </c>
      <c r="E27" s="181"/>
      <c r="F27" s="181"/>
      <c r="G27" s="182"/>
      <c r="H27" s="51"/>
      <c r="I27" s="52" t="s">
        <v>23</v>
      </c>
      <c r="J27" s="50"/>
      <c r="K27" s="60" t="s">
        <v>23</v>
      </c>
      <c r="L27" s="51"/>
      <c r="M27" s="65" t="s">
        <v>21</v>
      </c>
      <c r="N27" s="66" t="s">
        <v>24</v>
      </c>
      <c r="O27" s="51"/>
      <c r="P27" s="79" t="s">
        <v>77</v>
      </c>
      <c r="Q27" s="80" t="s">
        <v>78</v>
      </c>
      <c r="R27" s="81" t="s">
        <v>79</v>
      </c>
      <c r="S27" s="50"/>
      <c r="T27" s="51"/>
      <c r="U27" s="96" t="s">
        <v>109</v>
      </c>
      <c r="V27" s="96" t="s">
        <v>110</v>
      </c>
      <c r="W27" s="96" t="s">
        <v>111</v>
      </c>
      <c r="X27" s="96" t="s">
        <v>112</v>
      </c>
      <c r="Y27" s="51"/>
      <c r="Z27" s="51"/>
      <c r="AA27" s="123"/>
      <c r="AB27" s="123"/>
      <c r="AC27" s="123"/>
      <c r="AD27" s="123"/>
      <c r="AE27" s="123"/>
    </row>
    <row r="28" spans="1:31" ht="14.25" thickTop="1" thickBot="1" x14ac:dyDescent="0.25">
      <c r="A28" s="61">
        <v>24000</v>
      </c>
      <c r="B28" s="125" t="s">
        <v>8</v>
      </c>
      <c r="C28" s="102"/>
      <c r="D28" s="40">
        <v>322.16000000000003</v>
      </c>
      <c r="E28" s="41">
        <v>330.44</v>
      </c>
      <c r="F28" s="41">
        <v>302.27</v>
      </c>
      <c r="G28" s="45">
        <v>180.7</v>
      </c>
      <c r="H28" s="31"/>
      <c r="I28" s="35">
        <v>47.34</v>
      </c>
      <c r="J28" s="31"/>
      <c r="K28" s="57">
        <v>14.03</v>
      </c>
      <c r="L28" s="31"/>
      <c r="M28" s="135">
        <f>SUM(A28/$M$4*'Enron Rates'!$B$16)</f>
        <v>0.33600000000000002</v>
      </c>
      <c r="N28" s="140">
        <f>SUM(A28/$M$4*'Enron Rates'!$B$17)</f>
        <v>0.624</v>
      </c>
      <c r="O28" s="31"/>
      <c r="P28" s="43">
        <f t="shared" ref="P28:P37" si="9">SUM(A28/1000*$P$4)</f>
        <v>1.6800000000000002</v>
      </c>
      <c r="Q28" s="74">
        <f t="shared" ref="Q28:Q37" si="10">SUM(P28*0.5)</f>
        <v>0.84000000000000008</v>
      </c>
      <c r="R28" s="45">
        <v>0.42</v>
      </c>
      <c r="S28" s="31"/>
      <c r="T28" s="31"/>
      <c r="U28" s="142">
        <v>7.82</v>
      </c>
      <c r="V28" s="145">
        <v>13.56</v>
      </c>
      <c r="W28" s="145">
        <v>27.62</v>
      </c>
      <c r="X28" s="143">
        <v>37.020000000000003</v>
      </c>
      <c r="Y28" s="31"/>
      <c r="Z28" s="31"/>
      <c r="AA28" s="160">
        <v>-365.33</v>
      </c>
      <c r="AB28" s="164">
        <f t="shared" si="3"/>
        <v>56.116000000000014</v>
      </c>
      <c r="AC28" s="164">
        <f t="shared" si="4"/>
        <v>67.064000000000021</v>
      </c>
      <c r="AD28" s="164">
        <f t="shared" si="5"/>
        <v>804.76800000000026</v>
      </c>
      <c r="AE28" s="162">
        <f t="shared" ref="AE28:AE37" si="11">SUM(AC28/(A28/12))</f>
        <v>3.3532000000000013E-2</v>
      </c>
    </row>
    <row r="29" spans="1:31" ht="14.25" thickTop="1" thickBot="1" x14ac:dyDescent="0.25">
      <c r="A29" s="61">
        <v>25000</v>
      </c>
      <c r="B29" s="125" t="s">
        <v>7</v>
      </c>
      <c r="C29" s="102"/>
      <c r="D29" s="43">
        <v>322.16000000000003</v>
      </c>
      <c r="E29" s="44">
        <v>330.44</v>
      </c>
      <c r="F29" s="44">
        <v>302.27</v>
      </c>
      <c r="G29" s="45">
        <v>180.7</v>
      </c>
      <c r="H29" s="31"/>
      <c r="I29" s="35">
        <v>47.34</v>
      </c>
      <c r="J29" s="31"/>
      <c r="K29" s="58">
        <v>14.03</v>
      </c>
      <c r="L29" s="31"/>
      <c r="M29" s="134">
        <f>SUM(A29/$M$4*'Enron Rates'!$B$16)</f>
        <v>0.35000000000000003</v>
      </c>
      <c r="N29" s="141">
        <f>SUM(A29/$M$4*'Enron Rates'!$B$17)</f>
        <v>0.65</v>
      </c>
      <c r="O29" s="31"/>
      <c r="P29" s="43">
        <f t="shared" si="9"/>
        <v>1.7500000000000002</v>
      </c>
      <c r="Q29" s="74">
        <f t="shared" si="10"/>
        <v>0.87500000000000011</v>
      </c>
      <c r="R29" s="45">
        <v>0.42</v>
      </c>
      <c r="S29" s="31"/>
      <c r="T29" s="31"/>
      <c r="U29" s="142">
        <v>7.82</v>
      </c>
      <c r="V29" s="144">
        <v>13.56</v>
      </c>
      <c r="W29" s="144">
        <v>27.62</v>
      </c>
      <c r="X29" s="143">
        <v>37.020000000000003</v>
      </c>
      <c r="Y29" s="31"/>
      <c r="Z29" s="31"/>
      <c r="AA29" s="160">
        <v>-365.33</v>
      </c>
      <c r="AB29" s="164">
        <f t="shared" si="3"/>
        <v>56.200000000000017</v>
      </c>
      <c r="AC29" s="164">
        <f t="shared" si="4"/>
        <v>67.195000000000022</v>
      </c>
      <c r="AD29" s="164">
        <f t="shared" si="5"/>
        <v>806.34000000000026</v>
      </c>
      <c r="AE29" s="162">
        <f t="shared" si="11"/>
        <v>3.2253600000000007E-2</v>
      </c>
    </row>
    <row r="30" spans="1:31" ht="14.25" thickTop="1" thickBot="1" x14ac:dyDescent="0.25">
      <c r="A30" s="61">
        <v>40000</v>
      </c>
      <c r="B30" s="125" t="s">
        <v>9</v>
      </c>
      <c r="C30" s="102"/>
      <c r="D30" s="43">
        <v>322.16000000000003</v>
      </c>
      <c r="E30" s="44">
        <v>330.44</v>
      </c>
      <c r="F30" s="44">
        <v>302.27</v>
      </c>
      <c r="G30" s="45">
        <v>180.7</v>
      </c>
      <c r="H30" s="31"/>
      <c r="I30" s="35">
        <v>47.34</v>
      </c>
      <c r="J30" s="31"/>
      <c r="K30" s="58">
        <v>14.03</v>
      </c>
      <c r="L30" s="31"/>
      <c r="M30" s="134">
        <f>SUM(A30/$M$4*'Enron Rates'!$B$16)</f>
        <v>0.56000000000000005</v>
      </c>
      <c r="N30" s="141">
        <f>SUM(A30/$M$4*'Enron Rates'!$B$17)</f>
        <v>1.04</v>
      </c>
      <c r="O30" s="31"/>
      <c r="P30" s="43">
        <f t="shared" si="9"/>
        <v>2.8000000000000003</v>
      </c>
      <c r="Q30" s="74">
        <f t="shared" si="10"/>
        <v>1.4000000000000001</v>
      </c>
      <c r="R30" s="45">
        <v>0.42</v>
      </c>
      <c r="S30" s="31"/>
      <c r="T30" s="31"/>
      <c r="U30" s="142">
        <v>7.82</v>
      </c>
      <c r="V30" s="144">
        <v>13.56</v>
      </c>
      <c r="W30" s="144">
        <v>27.62</v>
      </c>
      <c r="X30" s="143">
        <v>37.020000000000003</v>
      </c>
      <c r="Y30" s="31"/>
      <c r="Z30" s="31"/>
      <c r="AA30" s="160">
        <v>-365.33</v>
      </c>
      <c r="AB30" s="164">
        <f t="shared" si="3"/>
        <v>57.460000000000022</v>
      </c>
      <c r="AC30" s="164">
        <f t="shared" si="4"/>
        <v>69.160000000000025</v>
      </c>
      <c r="AD30" s="164">
        <f t="shared" si="5"/>
        <v>829.9200000000003</v>
      </c>
      <c r="AE30" s="162">
        <f t="shared" si="11"/>
        <v>2.0748000000000006E-2</v>
      </c>
    </row>
    <row r="31" spans="1:31" ht="14.25" thickTop="1" thickBot="1" x14ac:dyDescent="0.25">
      <c r="A31" s="61">
        <v>60000</v>
      </c>
      <c r="B31" s="125" t="s">
        <v>10</v>
      </c>
      <c r="C31" s="102"/>
      <c r="D31" s="43">
        <v>322.16000000000003</v>
      </c>
      <c r="E31" s="44">
        <v>330.44</v>
      </c>
      <c r="F31" s="44">
        <v>302.27</v>
      </c>
      <c r="G31" s="45">
        <v>180.7</v>
      </c>
      <c r="H31" s="31"/>
      <c r="I31" s="35">
        <v>47.34</v>
      </c>
      <c r="J31" s="31"/>
      <c r="K31" s="58">
        <v>14.03</v>
      </c>
      <c r="L31" s="31"/>
      <c r="M31" s="134">
        <f>SUM(A31/$M$4*'Enron Rates'!$B$16)</f>
        <v>0.84</v>
      </c>
      <c r="N31" s="141">
        <f>SUM(A31/$M$4*'Enron Rates'!$B$17)</f>
        <v>1.5599999999999998</v>
      </c>
      <c r="O31" s="31"/>
      <c r="P31" s="43">
        <f t="shared" si="9"/>
        <v>4.2</v>
      </c>
      <c r="Q31" s="74">
        <f t="shared" si="10"/>
        <v>2.1</v>
      </c>
      <c r="R31" s="45">
        <v>0.42</v>
      </c>
      <c r="S31" s="31"/>
      <c r="T31" s="31"/>
      <c r="U31" s="142">
        <v>7.82</v>
      </c>
      <c r="V31" s="144">
        <v>13.56</v>
      </c>
      <c r="W31" s="144">
        <v>27.62</v>
      </c>
      <c r="X31" s="143">
        <v>37.020000000000003</v>
      </c>
      <c r="Y31" s="31"/>
      <c r="Z31" s="31"/>
      <c r="AA31" s="160">
        <v>-365.33</v>
      </c>
      <c r="AB31" s="164">
        <f t="shared" si="3"/>
        <v>59.140000000000015</v>
      </c>
      <c r="AC31" s="164">
        <f t="shared" si="4"/>
        <v>71.78000000000003</v>
      </c>
      <c r="AD31" s="164">
        <f t="shared" si="5"/>
        <v>861.36000000000035</v>
      </c>
      <c r="AE31" s="162">
        <f t="shared" si="11"/>
        <v>1.4356000000000006E-2</v>
      </c>
    </row>
    <row r="32" spans="1:31" ht="14.25" thickTop="1" thickBot="1" x14ac:dyDescent="0.25">
      <c r="A32" s="61">
        <v>80000</v>
      </c>
      <c r="B32" s="125" t="s">
        <v>11</v>
      </c>
      <c r="C32" s="102"/>
      <c r="D32" s="43">
        <v>322.16000000000003</v>
      </c>
      <c r="E32" s="44">
        <v>330.44</v>
      </c>
      <c r="F32" s="44">
        <v>302.27</v>
      </c>
      <c r="G32" s="45">
        <v>180.7</v>
      </c>
      <c r="H32" s="31"/>
      <c r="I32" s="35">
        <v>47.34</v>
      </c>
      <c r="J32" s="31"/>
      <c r="K32" s="58">
        <v>14.03</v>
      </c>
      <c r="L32" s="31"/>
      <c r="M32" s="134">
        <f>SUM(A32/$M$4*'Enron Rates'!$B$16)</f>
        <v>1.1200000000000001</v>
      </c>
      <c r="N32" s="141">
        <f>SUM(A32/$M$4*'Enron Rates'!$B$17)</f>
        <v>2.08</v>
      </c>
      <c r="O32" s="31"/>
      <c r="P32" s="43">
        <f t="shared" si="9"/>
        <v>5.6000000000000005</v>
      </c>
      <c r="Q32" s="74">
        <f t="shared" si="10"/>
        <v>2.8000000000000003</v>
      </c>
      <c r="R32" s="45">
        <v>0.42</v>
      </c>
      <c r="S32" s="31"/>
      <c r="T32" s="31"/>
      <c r="U32" s="142">
        <v>7.82</v>
      </c>
      <c r="V32" s="144">
        <v>13.56</v>
      </c>
      <c r="W32" s="144">
        <v>27.62</v>
      </c>
      <c r="X32" s="143">
        <v>37.020000000000003</v>
      </c>
      <c r="Y32" s="31"/>
      <c r="Z32" s="31"/>
      <c r="AA32" s="160">
        <v>-365.33</v>
      </c>
      <c r="AB32" s="164">
        <f t="shared" si="3"/>
        <v>60.820000000000022</v>
      </c>
      <c r="AC32" s="164">
        <f t="shared" si="4"/>
        <v>74.40000000000002</v>
      </c>
      <c r="AD32" s="164">
        <f t="shared" si="5"/>
        <v>892.80000000000018</v>
      </c>
      <c r="AE32" s="162">
        <f t="shared" si="11"/>
        <v>1.1160000000000003E-2</v>
      </c>
    </row>
    <row r="33" spans="1:31" ht="14.25" thickTop="1" thickBot="1" x14ac:dyDescent="0.25">
      <c r="A33" s="61">
        <v>100000</v>
      </c>
      <c r="B33" s="125" t="s">
        <v>12</v>
      </c>
      <c r="C33" s="102"/>
      <c r="D33" s="43">
        <v>322.16000000000003</v>
      </c>
      <c r="E33" s="44">
        <v>330.44</v>
      </c>
      <c r="F33" s="44">
        <v>302.27</v>
      </c>
      <c r="G33" s="45">
        <v>180.7</v>
      </c>
      <c r="H33" s="31"/>
      <c r="I33" s="35">
        <v>47.34</v>
      </c>
      <c r="J33" s="31"/>
      <c r="K33" s="58">
        <v>14.03</v>
      </c>
      <c r="L33" s="31"/>
      <c r="M33" s="134">
        <f>SUM(A33/$M$4*'Enron Rates'!$B$16)</f>
        <v>1.4000000000000001</v>
      </c>
      <c r="N33" s="141">
        <f>SUM(A33/$M$4*'Enron Rates'!$B$17)</f>
        <v>2.6</v>
      </c>
      <c r="O33" s="31"/>
      <c r="P33" s="43">
        <f t="shared" si="9"/>
        <v>7.0000000000000009</v>
      </c>
      <c r="Q33" s="74">
        <f t="shared" si="10"/>
        <v>3.5000000000000004</v>
      </c>
      <c r="R33" s="45">
        <v>0.42</v>
      </c>
      <c r="S33" s="31"/>
      <c r="T33" s="31"/>
      <c r="U33" s="142">
        <v>7.82</v>
      </c>
      <c r="V33" s="144">
        <v>13.56</v>
      </c>
      <c r="W33" s="144">
        <v>27.62</v>
      </c>
      <c r="X33" s="143">
        <v>37.020000000000003</v>
      </c>
      <c r="Y33" s="31"/>
      <c r="Z33" s="31"/>
      <c r="AA33" s="160">
        <v>-365.33</v>
      </c>
      <c r="AB33" s="164">
        <f t="shared" si="3"/>
        <v>62.500000000000014</v>
      </c>
      <c r="AC33" s="164">
        <f t="shared" si="4"/>
        <v>77.020000000000024</v>
      </c>
      <c r="AD33" s="164">
        <f t="shared" si="5"/>
        <v>924.24000000000024</v>
      </c>
      <c r="AE33" s="162">
        <f t="shared" si="11"/>
        <v>9.242400000000003E-3</v>
      </c>
    </row>
    <row r="34" spans="1:31" ht="14.25" thickTop="1" thickBot="1" x14ac:dyDescent="0.25">
      <c r="A34" s="61">
        <v>150000</v>
      </c>
      <c r="B34" s="125" t="s">
        <v>13</v>
      </c>
      <c r="C34" s="102"/>
      <c r="D34" s="43">
        <v>322.16000000000003</v>
      </c>
      <c r="E34" s="44">
        <v>330.44</v>
      </c>
      <c r="F34" s="44">
        <v>302.27</v>
      </c>
      <c r="G34" s="45">
        <v>180.7</v>
      </c>
      <c r="H34" s="31"/>
      <c r="I34" s="35">
        <v>47.34</v>
      </c>
      <c r="J34" s="31"/>
      <c r="K34" s="58">
        <v>14.03</v>
      </c>
      <c r="L34" s="31"/>
      <c r="M34" s="134">
        <f>SUM(A34/$M$4*'Enron Rates'!$B$16)</f>
        <v>2.1</v>
      </c>
      <c r="N34" s="141">
        <f>SUM(A34/$M$4*'Enron Rates'!$B$17)</f>
        <v>3.9</v>
      </c>
      <c r="O34" s="31"/>
      <c r="P34" s="43">
        <f t="shared" si="9"/>
        <v>10.500000000000002</v>
      </c>
      <c r="Q34" s="74">
        <f t="shared" si="10"/>
        <v>5.2500000000000009</v>
      </c>
      <c r="R34" s="45">
        <v>0.42</v>
      </c>
      <c r="S34" s="31"/>
      <c r="T34" s="31"/>
      <c r="U34" s="142">
        <v>7.82</v>
      </c>
      <c r="V34" s="144">
        <v>13.56</v>
      </c>
      <c r="W34" s="144">
        <v>27.62</v>
      </c>
      <c r="X34" s="143">
        <v>37.020000000000003</v>
      </c>
      <c r="Y34" s="31"/>
      <c r="Z34" s="31"/>
      <c r="AA34" s="160">
        <v>-365.33</v>
      </c>
      <c r="AB34" s="164">
        <f t="shared" si="3"/>
        <v>66.700000000000017</v>
      </c>
      <c r="AC34" s="164">
        <f t="shared" si="4"/>
        <v>83.570000000000022</v>
      </c>
      <c r="AD34" s="164">
        <f t="shared" si="5"/>
        <v>1002.8400000000003</v>
      </c>
      <c r="AE34" s="162">
        <f t="shared" si="11"/>
        <v>6.6856000000000016E-3</v>
      </c>
    </row>
    <row r="35" spans="1:31" ht="14.25" thickTop="1" thickBot="1" x14ac:dyDescent="0.25">
      <c r="A35" s="61">
        <v>200000</v>
      </c>
      <c r="B35" s="125" t="s">
        <v>14</v>
      </c>
      <c r="C35" s="102"/>
      <c r="D35" s="43">
        <v>322.16000000000003</v>
      </c>
      <c r="E35" s="44">
        <v>330.44</v>
      </c>
      <c r="F35" s="44">
        <v>302.27</v>
      </c>
      <c r="G35" s="45">
        <v>180.7</v>
      </c>
      <c r="H35" s="31"/>
      <c r="I35" s="35">
        <v>47.34</v>
      </c>
      <c r="J35" s="31"/>
      <c r="K35" s="58">
        <v>14.03</v>
      </c>
      <c r="L35" s="31"/>
      <c r="M35" s="134">
        <f>SUM(A35/$M$4*'Enron Rates'!$B$16)</f>
        <v>2.8000000000000003</v>
      </c>
      <c r="N35" s="141">
        <f>SUM(A35/$M$4*'Enron Rates'!$B$17)</f>
        <v>5.2</v>
      </c>
      <c r="O35" s="31"/>
      <c r="P35" s="43">
        <f t="shared" si="9"/>
        <v>14.000000000000002</v>
      </c>
      <c r="Q35" s="74">
        <f t="shared" si="10"/>
        <v>7.0000000000000009</v>
      </c>
      <c r="R35" s="45">
        <v>0.42</v>
      </c>
      <c r="S35" s="31"/>
      <c r="T35" s="31"/>
      <c r="U35" s="142">
        <v>7.82</v>
      </c>
      <c r="V35" s="144">
        <v>13.56</v>
      </c>
      <c r="W35" s="144">
        <v>27.62</v>
      </c>
      <c r="X35" s="143">
        <v>37.020000000000003</v>
      </c>
      <c r="Y35" s="31"/>
      <c r="Z35" s="31"/>
      <c r="AA35" s="160">
        <v>-365.33</v>
      </c>
      <c r="AB35" s="164">
        <f t="shared" si="3"/>
        <v>70.90000000000002</v>
      </c>
      <c r="AC35" s="164">
        <f t="shared" si="4"/>
        <v>90.120000000000033</v>
      </c>
      <c r="AD35" s="164">
        <f t="shared" si="5"/>
        <v>1081.4400000000005</v>
      </c>
      <c r="AE35" s="162">
        <f t="shared" si="11"/>
        <v>5.4072000000000018E-3</v>
      </c>
    </row>
    <row r="36" spans="1:31" ht="14.25" thickTop="1" thickBot="1" x14ac:dyDescent="0.25">
      <c r="A36" s="61">
        <v>300000</v>
      </c>
      <c r="B36" s="125" t="s">
        <v>15</v>
      </c>
      <c r="C36" s="102"/>
      <c r="D36" s="43">
        <v>322.16000000000003</v>
      </c>
      <c r="E36" s="44">
        <v>330.44</v>
      </c>
      <c r="F36" s="44">
        <v>302.27</v>
      </c>
      <c r="G36" s="45">
        <v>180.7</v>
      </c>
      <c r="H36" s="31"/>
      <c r="I36" s="35">
        <v>47.34</v>
      </c>
      <c r="J36" s="31"/>
      <c r="K36" s="58">
        <v>14.03</v>
      </c>
      <c r="L36" s="31"/>
      <c r="M36" s="134">
        <f>SUM(A36/$M$4*'Enron Rates'!$B$16)</f>
        <v>4.2</v>
      </c>
      <c r="N36" s="141">
        <f>SUM(A36/$M$4*'Enron Rates'!$B$17)</f>
        <v>7.8</v>
      </c>
      <c r="O36" s="31"/>
      <c r="P36" s="43">
        <f t="shared" si="9"/>
        <v>21.000000000000004</v>
      </c>
      <c r="Q36" s="74">
        <f t="shared" si="10"/>
        <v>10.500000000000002</v>
      </c>
      <c r="R36" s="45">
        <v>0.42</v>
      </c>
      <c r="S36" s="31"/>
      <c r="T36" s="31"/>
      <c r="U36" s="142">
        <v>7.82</v>
      </c>
      <c r="V36" s="144">
        <v>13.56</v>
      </c>
      <c r="W36" s="144">
        <v>27.62</v>
      </c>
      <c r="X36" s="143">
        <v>37.020000000000003</v>
      </c>
      <c r="Y36" s="31"/>
      <c r="Z36" s="31"/>
      <c r="AA36" s="160">
        <v>-365.33</v>
      </c>
      <c r="AB36" s="164">
        <f t="shared" si="3"/>
        <v>79.300000000000026</v>
      </c>
      <c r="AC36" s="164">
        <f t="shared" si="4"/>
        <v>103.22000000000003</v>
      </c>
      <c r="AD36" s="164">
        <f t="shared" si="5"/>
        <v>1238.6400000000003</v>
      </c>
      <c r="AE36" s="162">
        <f t="shared" si="11"/>
        <v>4.128800000000001E-3</v>
      </c>
    </row>
    <row r="37" spans="1:31" ht="14.25" thickTop="1" thickBot="1" x14ac:dyDescent="0.25">
      <c r="A37" s="61">
        <v>500000</v>
      </c>
      <c r="B37" s="125" t="s">
        <v>16</v>
      </c>
      <c r="C37" s="102"/>
      <c r="D37" s="150">
        <v>322.16000000000003</v>
      </c>
      <c r="E37" s="151">
        <v>330.44</v>
      </c>
      <c r="F37" s="151">
        <v>302.27</v>
      </c>
      <c r="G37" s="152">
        <v>180.7</v>
      </c>
      <c r="H37" s="31"/>
      <c r="I37" s="35">
        <v>47.34</v>
      </c>
      <c r="J37" s="31"/>
      <c r="K37" s="59">
        <v>14.03</v>
      </c>
      <c r="L37" s="31"/>
      <c r="M37" s="136">
        <f>SUM(A37/$M$4*'Enron Rates'!$B$16)</f>
        <v>7</v>
      </c>
      <c r="N37" s="139">
        <f>SUM(A37/$M$4*'Enron Rates'!$B$17)</f>
        <v>13</v>
      </c>
      <c r="O37" s="31"/>
      <c r="P37" s="43">
        <f t="shared" si="9"/>
        <v>35</v>
      </c>
      <c r="Q37" s="74">
        <f t="shared" si="10"/>
        <v>17.5</v>
      </c>
      <c r="R37" s="45">
        <v>0.42</v>
      </c>
      <c r="S37" s="31"/>
      <c r="T37" s="31"/>
      <c r="U37" s="142">
        <v>7.82</v>
      </c>
      <c r="V37" s="144">
        <v>13.56</v>
      </c>
      <c r="W37" s="144">
        <v>27.62</v>
      </c>
      <c r="X37" s="143">
        <v>37.020000000000003</v>
      </c>
      <c r="Y37" s="31"/>
      <c r="Z37" s="31"/>
      <c r="AA37" s="165">
        <v>-365.33</v>
      </c>
      <c r="AB37" s="166">
        <f t="shared" si="3"/>
        <v>96.100000000000023</v>
      </c>
      <c r="AC37" s="166">
        <f t="shared" si="4"/>
        <v>129.42000000000002</v>
      </c>
      <c r="AD37" s="166">
        <f t="shared" si="5"/>
        <v>1553.0400000000002</v>
      </c>
      <c r="AE37" s="167">
        <f t="shared" si="11"/>
        <v>3.1060800000000006E-3</v>
      </c>
    </row>
    <row r="38" spans="1:31" ht="14.25" thickTop="1" thickBot="1" x14ac:dyDescent="0.25">
      <c r="B38" s="127" t="s">
        <v>24</v>
      </c>
      <c r="C38" s="30"/>
      <c r="D38" s="180" t="s">
        <v>76</v>
      </c>
      <c r="E38" s="181"/>
      <c r="F38" s="181"/>
      <c r="G38" s="182"/>
      <c r="H38" s="51"/>
      <c r="I38" s="52" t="s">
        <v>24</v>
      </c>
      <c r="J38" s="50"/>
      <c r="K38" s="60" t="s">
        <v>29</v>
      </c>
      <c r="L38" s="51"/>
      <c r="M38" s="65" t="s">
        <v>21</v>
      </c>
      <c r="N38" s="66" t="s">
        <v>24</v>
      </c>
      <c r="O38" s="51"/>
      <c r="P38" s="79" t="s">
        <v>77</v>
      </c>
      <c r="Q38" s="80" t="s">
        <v>78</v>
      </c>
      <c r="R38" s="81" t="s">
        <v>79</v>
      </c>
      <c r="S38" s="50"/>
      <c r="T38" s="51"/>
      <c r="U38" s="96" t="s">
        <v>109</v>
      </c>
      <c r="V38" s="96" t="s">
        <v>110</v>
      </c>
      <c r="W38" s="96" t="s">
        <v>111</v>
      </c>
      <c r="X38" s="96" t="s">
        <v>112</v>
      </c>
      <c r="Y38" s="51"/>
      <c r="Z38" s="51"/>
      <c r="AA38" s="123"/>
      <c r="AB38" s="123"/>
      <c r="AC38" s="123"/>
      <c r="AD38" s="123"/>
      <c r="AE38" s="123"/>
    </row>
    <row r="39" spans="1:31" ht="14.25" thickTop="1" thickBot="1" x14ac:dyDescent="0.25">
      <c r="A39" s="61">
        <v>24000</v>
      </c>
      <c r="B39" s="125" t="s">
        <v>8</v>
      </c>
      <c r="C39" s="102"/>
      <c r="D39" s="40">
        <v>486.43</v>
      </c>
      <c r="E39" s="41">
        <v>494.71</v>
      </c>
      <c r="F39" s="41">
        <v>453.4</v>
      </c>
      <c r="G39" s="45">
        <v>271.05</v>
      </c>
      <c r="H39" s="31"/>
      <c r="I39" s="35">
        <v>76.069999999999993</v>
      </c>
      <c r="J39" s="31"/>
      <c r="K39" s="57">
        <v>22.62</v>
      </c>
      <c r="L39" s="31"/>
      <c r="M39" s="135">
        <f>SUM(A39/$M$4*'Enron Rates'!$B$16)</f>
        <v>0.33600000000000002</v>
      </c>
      <c r="N39" s="140">
        <f>SUM(A39/$M$4*'Enron Rates'!$B$17)</f>
        <v>0.624</v>
      </c>
      <c r="O39" s="31"/>
      <c r="P39" s="43">
        <f t="shared" ref="P39:P48" si="12">SUM(A39/1000*$P$4)</f>
        <v>1.6800000000000002</v>
      </c>
      <c r="Q39" s="74">
        <f t="shared" ref="Q39:Q48" si="13">SUM(P39*0.5)</f>
        <v>0.84000000000000008</v>
      </c>
      <c r="R39" s="45">
        <v>0.42</v>
      </c>
      <c r="S39" s="31"/>
      <c r="T39" s="31"/>
      <c r="U39" s="142">
        <v>7.82</v>
      </c>
      <c r="V39" s="145">
        <v>13.56</v>
      </c>
      <c r="W39" s="145">
        <v>27.62</v>
      </c>
      <c r="X39" s="143">
        <v>37.020000000000003</v>
      </c>
      <c r="Y39" s="31"/>
      <c r="Z39" s="31"/>
      <c r="AA39" s="160">
        <v>-440.66</v>
      </c>
      <c r="AB39" s="164">
        <f t="shared" si="3"/>
        <v>182.37599999999998</v>
      </c>
      <c r="AC39" s="164">
        <f t="shared" si="4"/>
        <v>193.32399999999996</v>
      </c>
      <c r="AD39" s="164">
        <f t="shared" si="5"/>
        <v>2319.8879999999995</v>
      </c>
      <c r="AE39" s="162">
        <f t="shared" ref="AE39:AE48" si="14">SUM(AC39/(A39/12))</f>
        <v>9.6661999999999984E-2</v>
      </c>
    </row>
    <row r="40" spans="1:31" ht="14.25" thickTop="1" thickBot="1" x14ac:dyDescent="0.25">
      <c r="A40" s="61">
        <v>25000</v>
      </c>
      <c r="B40" s="125" t="s">
        <v>7</v>
      </c>
      <c r="C40" s="102"/>
      <c r="D40" s="43">
        <v>486.43</v>
      </c>
      <c r="E40" s="44">
        <v>494.71</v>
      </c>
      <c r="F40" s="44">
        <v>453.4</v>
      </c>
      <c r="G40" s="45">
        <v>271.05</v>
      </c>
      <c r="H40" s="31"/>
      <c r="I40" s="35">
        <v>76.069999999999993</v>
      </c>
      <c r="J40" s="31"/>
      <c r="K40" s="58">
        <v>22.62</v>
      </c>
      <c r="L40" s="31"/>
      <c r="M40" s="134">
        <f>SUM(A40/$M$4*'Enron Rates'!$B$16)</f>
        <v>0.35000000000000003</v>
      </c>
      <c r="N40" s="141">
        <f>SUM(A40/$M$4*'Enron Rates'!$B$17)</f>
        <v>0.65</v>
      </c>
      <c r="O40" s="31"/>
      <c r="P40" s="43">
        <f t="shared" si="12"/>
        <v>1.7500000000000002</v>
      </c>
      <c r="Q40" s="74">
        <f t="shared" si="13"/>
        <v>0.87500000000000011</v>
      </c>
      <c r="R40" s="45">
        <v>0.42</v>
      </c>
      <c r="S40" s="31"/>
      <c r="T40" s="31"/>
      <c r="U40" s="142">
        <v>7.82</v>
      </c>
      <c r="V40" s="144">
        <v>13.56</v>
      </c>
      <c r="W40" s="144">
        <v>27.62</v>
      </c>
      <c r="X40" s="143">
        <v>37.020000000000003</v>
      </c>
      <c r="Y40" s="31"/>
      <c r="Z40" s="31"/>
      <c r="AA40" s="160">
        <v>-440.66</v>
      </c>
      <c r="AB40" s="164">
        <f t="shared" si="3"/>
        <v>182.45999999999995</v>
      </c>
      <c r="AC40" s="164">
        <f t="shared" si="4"/>
        <v>193.45499999999996</v>
      </c>
      <c r="AD40" s="164">
        <f t="shared" si="5"/>
        <v>2321.4599999999996</v>
      </c>
      <c r="AE40" s="162">
        <f t="shared" si="14"/>
        <v>9.2858399999999966E-2</v>
      </c>
    </row>
    <row r="41" spans="1:31" ht="14.25" thickTop="1" thickBot="1" x14ac:dyDescent="0.25">
      <c r="A41" s="61">
        <v>40000</v>
      </c>
      <c r="B41" s="125" t="s">
        <v>9</v>
      </c>
      <c r="C41" s="102"/>
      <c r="D41" s="43">
        <v>486.43</v>
      </c>
      <c r="E41" s="44">
        <v>494.71</v>
      </c>
      <c r="F41" s="44">
        <v>453.4</v>
      </c>
      <c r="G41" s="45">
        <v>271.05</v>
      </c>
      <c r="H41" s="31"/>
      <c r="I41" s="35">
        <v>76.069999999999993</v>
      </c>
      <c r="J41" s="31"/>
      <c r="K41" s="58">
        <v>22.62</v>
      </c>
      <c r="L41" s="31"/>
      <c r="M41" s="134">
        <f>SUM(A41/$M$4*'Enron Rates'!$B$16)</f>
        <v>0.56000000000000005</v>
      </c>
      <c r="N41" s="141">
        <f>SUM(A41/$M$4*'Enron Rates'!$B$17)</f>
        <v>1.04</v>
      </c>
      <c r="O41" s="31"/>
      <c r="P41" s="43">
        <f t="shared" si="12"/>
        <v>2.8000000000000003</v>
      </c>
      <c r="Q41" s="74">
        <f t="shared" si="13"/>
        <v>1.4000000000000001</v>
      </c>
      <c r="R41" s="45">
        <v>0.42</v>
      </c>
      <c r="S41" s="31"/>
      <c r="T41" s="31"/>
      <c r="U41" s="142">
        <v>7.82</v>
      </c>
      <c r="V41" s="144">
        <v>13.56</v>
      </c>
      <c r="W41" s="144">
        <v>27.62</v>
      </c>
      <c r="X41" s="143">
        <v>37.020000000000003</v>
      </c>
      <c r="Y41" s="31"/>
      <c r="Z41" s="31"/>
      <c r="AA41" s="160">
        <v>-440.66</v>
      </c>
      <c r="AB41" s="164">
        <f t="shared" si="3"/>
        <v>183.71999999999997</v>
      </c>
      <c r="AC41" s="164">
        <f t="shared" si="4"/>
        <v>195.41999999999996</v>
      </c>
      <c r="AD41" s="164">
        <f t="shared" si="5"/>
        <v>2345.0399999999995</v>
      </c>
      <c r="AE41" s="162">
        <f t="shared" si="14"/>
        <v>5.8625999999999984E-2</v>
      </c>
    </row>
    <row r="42" spans="1:31" ht="14.25" thickTop="1" thickBot="1" x14ac:dyDescent="0.25">
      <c r="A42" s="61">
        <v>60000</v>
      </c>
      <c r="B42" s="125" t="s">
        <v>10</v>
      </c>
      <c r="C42" s="102"/>
      <c r="D42" s="43">
        <v>486.43</v>
      </c>
      <c r="E42" s="44">
        <v>494.71</v>
      </c>
      <c r="F42" s="44">
        <v>453.4</v>
      </c>
      <c r="G42" s="45">
        <v>271.05</v>
      </c>
      <c r="H42" s="31"/>
      <c r="I42" s="35">
        <v>76.069999999999993</v>
      </c>
      <c r="J42" s="31"/>
      <c r="K42" s="58">
        <v>22.62</v>
      </c>
      <c r="L42" s="31"/>
      <c r="M42" s="134">
        <f>SUM(A42/$M$4*'Enron Rates'!$B$16)</f>
        <v>0.84</v>
      </c>
      <c r="N42" s="141">
        <f>SUM(A42/$M$4*'Enron Rates'!$B$17)</f>
        <v>1.5599999999999998</v>
      </c>
      <c r="O42" s="31"/>
      <c r="P42" s="43">
        <f t="shared" si="12"/>
        <v>4.2</v>
      </c>
      <c r="Q42" s="74">
        <f t="shared" si="13"/>
        <v>2.1</v>
      </c>
      <c r="R42" s="45">
        <v>0.42</v>
      </c>
      <c r="S42" s="31"/>
      <c r="T42" s="31"/>
      <c r="U42" s="142">
        <v>7.82</v>
      </c>
      <c r="V42" s="144">
        <v>13.56</v>
      </c>
      <c r="W42" s="144">
        <v>27.62</v>
      </c>
      <c r="X42" s="143">
        <v>37.020000000000003</v>
      </c>
      <c r="Y42" s="31"/>
      <c r="Z42" s="31"/>
      <c r="AA42" s="160">
        <v>-440.66</v>
      </c>
      <c r="AB42" s="164">
        <f t="shared" si="3"/>
        <v>185.39999999999995</v>
      </c>
      <c r="AC42" s="164">
        <f t="shared" si="4"/>
        <v>198.03999999999994</v>
      </c>
      <c r="AD42" s="164">
        <f t="shared" si="5"/>
        <v>2376.4799999999991</v>
      </c>
      <c r="AE42" s="162">
        <f t="shared" si="14"/>
        <v>3.960799999999999E-2</v>
      </c>
    </row>
    <row r="43" spans="1:31" ht="14.25" thickTop="1" thickBot="1" x14ac:dyDescent="0.25">
      <c r="A43" s="61">
        <v>80000</v>
      </c>
      <c r="B43" s="125" t="s">
        <v>11</v>
      </c>
      <c r="C43" s="102"/>
      <c r="D43" s="43">
        <v>486.43</v>
      </c>
      <c r="E43" s="44">
        <v>494.71</v>
      </c>
      <c r="F43" s="44">
        <v>453.4</v>
      </c>
      <c r="G43" s="45">
        <v>271.05</v>
      </c>
      <c r="H43" s="31"/>
      <c r="I43" s="35">
        <v>76.069999999999993</v>
      </c>
      <c r="J43" s="31"/>
      <c r="K43" s="58">
        <v>22.62</v>
      </c>
      <c r="L43" s="31"/>
      <c r="M43" s="134">
        <f>SUM(A43/$M$4*'Enron Rates'!$B$16)</f>
        <v>1.1200000000000001</v>
      </c>
      <c r="N43" s="141">
        <f>SUM(A43/$M$4*'Enron Rates'!$B$17)</f>
        <v>2.08</v>
      </c>
      <c r="O43" s="31"/>
      <c r="P43" s="43">
        <f t="shared" si="12"/>
        <v>5.6000000000000005</v>
      </c>
      <c r="Q43" s="74">
        <f t="shared" si="13"/>
        <v>2.8000000000000003</v>
      </c>
      <c r="R43" s="45">
        <v>0.42</v>
      </c>
      <c r="S43" s="31"/>
      <c r="T43" s="31"/>
      <c r="U43" s="142">
        <v>7.82</v>
      </c>
      <c r="V43" s="144">
        <v>13.56</v>
      </c>
      <c r="W43" s="144">
        <v>27.62</v>
      </c>
      <c r="X43" s="143">
        <v>37.020000000000003</v>
      </c>
      <c r="Y43" s="31"/>
      <c r="Z43" s="31"/>
      <c r="AA43" s="160">
        <v>-440.66</v>
      </c>
      <c r="AB43" s="164">
        <f t="shared" si="3"/>
        <v>187.07999999999996</v>
      </c>
      <c r="AC43" s="164">
        <f t="shared" si="4"/>
        <v>200.65999999999997</v>
      </c>
      <c r="AD43" s="164">
        <f t="shared" si="5"/>
        <v>2407.9199999999996</v>
      </c>
      <c r="AE43" s="162">
        <f t="shared" si="14"/>
        <v>3.0098999999999994E-2</v>
      </c>
    </row>
    <row r="44" spans="1:31" ht="14.25" thickTop="1" thickBot="1" x14ac:dyDescent="0.25">
      <c r="A44" s="61">
        <v>100000</v>
      </c>
      <c r="B44" s="125" t="s">
        <v>12</v>
      </c>
      <c r="C44" s="102"/>
      <c r="D44" s="43">
        <v>486.43</v>
      </c>
      <c r="E44" s="44">
        <v>494.71</v>
      </c>
      <c r="F44" s="44">
        <v>453.4</v>
      </c>
      <c r="G44" s="45">
        <v>271.05</v>
      </c>
      <c r="H44" s="31"/>
      <c r="I44" s="35">
        <v>76.069999999999993</v>
      </c>
      <c r="J44" s="31"/>
      <c r="K44" s="58">
        <v>22.62</v>
      </c>
      <c r="L44" s="31"/>
      <c r="M44" s="134">
        <f>SUM(A44/$M$4*'Enron Rates'!$B$16)</f>
        <v>1.4000000000000001</v>
      </c>
      <c r="N44" s="141">
        <f>SUM(A44/$M$4*'Enron Rates'!$B$17)</f>
        <v>2.6</v>
      </c>
      <c r="O44" s="31"/>
      <c r="P44" s="43">
        <f t="shared" si="12"/>
        <v>7.0000000000000009</v>
      </c>
      <c r="Q44" s="74">
        <f t="shared" si="13"/>
        <v>3.5000000000000004</v>
      </c>
      <c r="R44" s="45">
        <v>0.42</v>
      </c>
      <c r="S44" s="31"/>
      <c r="T44" s="31"/>
      <c r="U44" s="142">
        <v>7.82</v>
      </c>
      <c r="V44" s="144">
        <v>13.56</v>
      </c>
      <c r="W44" s="144">
        <v>27.62</v>
      </c>
      <c r="X44" s="143">
        <v>37.020000000000003</v>
      </c>
      <c r="Y44" s="31"/>
      <c r="Z44" s="31"/>
      <c r="AA44" s="160">
        <v>-440.66</v>
      </c>
      <c r="AB44" s="164">
        <f t="shared" si="3"/>
        <v>188.75999999999996</v>
      </c>
      <c r="AC44" s="164">
        <f t="shared" si="4"/>
        <v>203.27999999999994</v>
      </c>
      <c r="AD44" s="164">
        <f t="shared" si="5"/>
        <v>2439.3599999999992</v>
      </c>
      <c r="AE44" s="162">
        <f t="shared" si="14"/>
        <v>2.4393599999999991E-2</v>
      </c>
    </row>
    <row r="45" spans="1:31" ht="14.25" thickTop="1" thickBot="1" x14ac:dyDescent="0.25">
      <c r="A45" s="61">
        <v>150000</v>
      </c>
      <c r="B45" s="125" t="s">
        <v>13</v>
      </c>
      <c r="C45" s="102"/>
      <c r="D45" s="43">
        <v>486.43</v>
      </c>
      <c r="E45" s="44">
        <v>494.71</v>
      </c>
      <c r="F45" s="44">
        <v>453.4</v>
      </c>
      <c r="G45" s="45">
        <v>271.05</v>
      </c>
      <c r="H45" s="31"/>
      <c r="I45" s="35">
        <v>76.069999999999993</v>
      </c>
      <c r="J45" s="31"/>
      <c r="K45" s="58">
        <v>22.62</v>
      </c>
      <c r="L45" s="31"/>
      <c r="M45" s="134">
        <f>SUM(A45/$M$4*'Enron Rates'!$B$16)</f>
        <v>2.1</v>
      </c>
      <c r="N45" s="141">
        <f>SUM(A45/$M$4*'Enron Rates'!$B$17)</f>
        <v>3.9</v>
      </c>
      <c r="O45" s="31"/>
      <c r="P45" s="43">
        <f t="shared" si="12"/>
        <v>10.500000000000002</v>
      </c>
      <c r="Q45" s="74">
        <f t="shared" si="13"/>
        <v>5.2500000000000009</v>
      </c>
      <c r="R45" s="45">
        <v>0.42</v>
      </c>
      <c r="S45" s="31"/>
      <c r="T45" s="31"/>
      <c r="U45" s="142">
        <v>7.82</v>
      </c>
      <c r="V45" s="144">
        <v>13.56</v>
      </c>
      <c r="W45" s="144">
        <v>27.62</v>
      </c>
      <c r="X45" s="143">
        <v>37.020000000000003</v>
      </c>
      <c r="Y45" s="31"/>
      <c r="Z45" s="31"/>
      <c r="AA45" s="160">
        <v>-440.66</v>
      </c>
      <c r="AB45" s="164">
        <f t="shared" si="3"/>
        <v>192.95999999999995</v>
      </c>
      <c r="AC45" s="164">
        <f t="shared" si="4"/>
        <v>209.82999999999996</v>
      </c>
      <c r="AD45" s="164">
        <f t="shared" si="5"/>
        <v>2517.9599999999996</v>
      </c>
      <c r="AE45" s="162">
        <f t="shared" si="14"/>
        <v>1.6786399999999996E-2</v>
      </c>
    </row>
    <row r="46" spans="1:31" ht="14.25" thickTop="1" thickBot="1" x14ac:dyDescent="0.25">
      <c r="A46" s="61">
        <v>200000</v>
      </c>
      <c r="B46" s="125" t="s">
        <v>14</v>
      </c>
      <c r="C46" s="102"/>
      <c r="D46" s="43">
        <v>486.43</v>
      </c>
      <c r="E46" s="44">
        <v>494.71</v>
      </c>
      <c r="F46" s="44">
        <v>453.4</v>
      </c>
      <c r="G46" s="45">
        <v>271.05</v>
      </c>
      <c r="H46" s="31"/>
      <c r="I46" s="35">
        <v>76.069999999999993</v>
      </c>
      <c r="J46" s="31"/>
      <c r="K46" s="58">
        <v>22.62</v>
      </c>
      <c r="L46" s="31"/>
      <c r="M46" s="134">
        <f>SUM(A46/$M$4*'Enron Rates'!$B$16)</f>
        <v>2.8000000000000003</v>
      </c>
      <c r="N46" s="141">
        <f>SUM(A46/$M$4*'Enron Rates'!$B$17)</f>
        <v>5.2</v>
      </c>
      <c r="O46" s="31"/>
      <c r="P46" s="43">
        <f t="shared" si="12"/>
        <v>14.000000000000002</v>
      </c>
      <c r="Q46" s="74">
        <f t="shared" si="13"/>
        <v>7.0000000000000009</v>
      </c>
      <c r="R46" s="45">
        <v>0.42</v>
      </c>
      <c r="S46" s="31"/>
      <c r="T46" s="31"/>
      <c r="U46" s="142">
        <v>7.82</v>
      </c>
      <c r="V46" s="144">
        <v>13.56</v>
      </c>
      <c r="W46" s="144">
        <v>27.62</v>
      </c>
      <c r="X46" s="143">
        <v>37.020000000000003</v>
      </c>
      <c r="Y46" s="31"/>
      <c r="Z46" s="31"/>
      <c r="AA46" s="160">
        <v>-440.66</v>
      </c>
      <c r="AB46" s="164">
        <f t="shared" si="3"/>
        <v>197.15999999999997</v>
      </c>
      <c r="AC46" s="164">
        <f t="shared" si="4"/>
        <v>216.37999999999994</v>
      </c>
      <c r="AD46" s="164">
        <f t="shared" si="5"/>
        <v>2596.5599999999995</v>
      </c>
      <c r="AE46" s="162">
        <f t="shared" si="14"/>
        <v>1.2982799999999996E-2</v>
      </c>
    </row>
    <row r="47" spans="1:31" ht="14.25" thickTop="1" thickBot="1" x14ac:dyDescent="0.25">
      <c r="A47" s="61">
        <v>300000</v>
      </c>
      <c r="B47" s="125" t="s">
        <v>15</v>
      </c>
      <c r="C47" s="102"/>
      <c r="D47" s="43">
        <v>486.43</v>
      </c>
      <c r="E47" s="44">
        <v>494.71</v>
      </c>
      <c r="F47" s="44">
        <v>453.4</v>
      </c>
      <c r="G47" s="45">
        <v>271.05</v>
      </c>
      <c r="H47" s="31"/>
      <c r="I47" s="35">
        <v>76.069999999999993</v>
      </c>
      <c r="J47" s="31"/>
      <c r="K47" s="58">
        <v>22.62</v>
      </c>
      <c r="L47" s="31"/>
      <c r="M47" s="134">
        <f>SUM(A47/$M$4*'Enron Rates'!$B$16)</f>
        <v>4.2</v>
      </c>
      <c r="N47" s="141">
        <f>SUM(A47/$M$4*'Enron Rates'!$B$17)</f>
        <v>7.8</v>
      </c>
      <c r="O47" s="31"/>
      <c r="P47" s="43">
        <f t="shared" si="12"/>
        <v>21.000000000000004</v>
      </c>
      <c r="Q47" s="74">
        <f t="shared" si="13"/>
        <v>10.500000000000002</v>
      </c>
      <c r="R47" s="45">
        <v>0.42</v>
      </c>
      <c r="S47" s="31"/>
      <c r="T47" s="31"/>
      <c r="U47" s="142">
        <v>7.82</v>
      </c>
      <c r="V47" s="144">
        <v>13.56</v>
      </c>
      <c r="W47" s="144">
        <v>27.62</v>
      </c>
      <c r="X47" s="143">
        <v>37.020000000000003</v>
      </c>
      <c r="Y47" s="31"/>
      <c r="Z47" s="31"/>
      <c r="AA47" s="160">
        <v>-440.66</v>
      </c>
      <c r="AB47" s="164">
        <f t="shared" si="3"/>
        <v>205.55999999999995</v>
      </c>
      <c r="AC47" s="164">
        <f t="shared" si="4"/>
        <v>229.47999999999996</v>
      </c>
      <c r="AD47" s="164">
        <f t="shared" si="5"/>
        <v>2753.7599999999993</v>
      </c>
      <c r="AE47" s="162">
        <f t="shared" si="14"/>
        <v>9.1791999999999985E-3</v>
      </c>
    </row>
    <row r="48" spans="1:31" ht="14.25" thickTop="1" thickBot="1" x14ac:dyDescent="0.25">
      <c r="A48" s="61">
        <v>500000</v>
      </c>
      <c r="B48" s="125" t="s">
        <v>16</v>
      </c>
      <c r="C48" s="102"/>
      <c r="D48" s="46">
        <v>486.43</v>
      </c>
      <c r="E48" s="47">
        <v>494.71</v>
      </c>
      <c r="F48" s="47">
        <v>453.4</v>
      </c>
      <c r="G48" s="48">
        <v>271.05</v>
      </c>
      <c r="H48" s="31"/>
      <c r="I48" s="37">
        <v>76.069999999999993</v>
      </c>
      <c r="J48" s="31"/>
      <c r="K48" s="59">
        <v>22.62</v>
      </c>
      <c r="L48" s="31"/>
      <c r="M48" s="136">
        <f>SUM(A48/$M$4*'Enron Rates'!$B$16)</f>
        <v>7</v>
      </c>
      <c r="N48" s="139">
        <f>SUM(A48/$M$4*'Enron Rates'!$B$17)</f>
        <v>13</v>
      </c>
      <c r="O48" s="31"/>
      <c r="P48" s="46">
        <f t="shared" si="12"/>
        <v>35</v>
      </c>
      <c r="Q48" s="77">
        <f t="shared" si="13"/>
        <v>17.5</v>
      </c>
      <c r="R48" s="48">
        <v>0.42</v>
      </c>
      <c r="S48" s="31"/>
      <c r="T48" s="31"/>
      <c r="U48" s="147">
        <v>7.82</v>
      </c>
      <c r="V48" s="148">
        <v>13.56</v>
      </c>
      <c r="W48" s="148">
        <v>27.62</v>
      </c>
      <c r="X48" s="149">
        <v>37.020000000000003</v>
      </c>
      <c r="Y48" s="31"/>
      <c r="Z48" s="31"/>
      <c r="AA48" s="165">
        <v>-440.66</v>
      </c>
      <c r="AB48" s="166">
        <f t="shared" si="3"/>
        <v>222.35999999999996</v>
      </c>
      <c r="AC48" s="166">
        <f t="shared" si="4"/>
        <v>255.67999999999995</v>
      </c>
      <c r="AD48" s="166">
        <f t="shared" si="5"/>
        <v>3068.1599999999994</v>
      </c>
      <c r="AE48" s="167">
        <f t="shared" si="14"/>
        <v>6.1363199999999989E-3</v>
      </c>
    </row>
    <row r="49" spans="30:31" ht="13.5" thickTop="1" x14ac:dyDescent="0.2">
      <c r="AD49" s="178" t="s">
        <v>131</v>
      </c>
      <c r="AE49" s="179">
        <f>AVERAGE(AE6:AE48)</f>
        <v>1.6865957999999993E-2</v>
      </c>
    </row>
  </sheetData>
  <mergeCells count="8">
    <mergeCell ref="AA1:AE1"/>
    <mergeCell ref="D27:G27"/>
    <mergeCell ref="D38:G38"/>
    <mergeCell ref="D1:G1"/>
    <mergeCell ref="D3:G3"/>
    <mergeCell ref="D16:G16"/>
    <mergeCell ref="M1:N1"/>
    <mergeCell ref="P1:R1"/>
  </mergeCells>
  <phoneticPr fontId="0" type="noConversion"/>
  <printOptions horizontalCentered="1"/>
  <pageMargins left="0.75" right="0.75" top="1" bottom="1" header="0.5" footer="0.5"/>
  <pageSetup scale="54" orientation="landscape" r:id="rId1"/>
  <headerFooter alignWithMargins="0">
    <oddHeader>&amp;C&amp;"Arial,Bold"&amp;16ENRON MEDICAL RATES FOR 2001</oddHeader>
    <oddFooter>&amp;L&amp;F
&amp;D, &amp;T&amp;RPage 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9"/>
  <sheetViews>
    <sheetView topLeftCell="B1" zoomScaleNormal="100" workbookViewId="0">
      <selection activeCell="Z50" sqref="Z50"/>
    </sheetView>
  </sheetViews>
  <sheetFormatPr defaultColWidth="9" defaultRowHeight="12.75" x14ac:dyDescent="0.2"/>
  <cols>
    <col min="1" max="1" width="13.42578125" style="19" hidden="1" customWidth="1"/>
    <col min="2" max="2" width="16.85546875" style="104" bestFit="1" customWidth="1"/>
    <col min="3" max="3" width="0.7109375" customWidth="1"/>
    <col min="4" max="4" width="14" customWidth="1"/>
    <col min="5" max="8" width="9" customWidth="1"/>
    <col min="9" max="9" width="0.7109375" customWidth="1"/>
    <col min="10" max="10" width="12.7109375" customWidth="1"/>
    <col min="11" max="11" width="9" customWidth="1"/>
    <col min="12" max="12" width="0.5703125" customWidth="1"/>
    <col min="13" max="13" width="10.7109375" bestFit="1" customWidth="1"/>
    <col min="14" max="14" width="0.42578125" customWidth="1"/>
    <col min="15" max="15" width="12" bestFit="1" customWidth="1"/>
    <col min="16" max="16" width="9.85546875" bestFit="1" customWidth="1"/>
    <col min="17" max="17" width="0.42578125" customWidth="1"/>
    <col min="18" max="19" width="10.28515625" bestFit="1" customWidth="1"/>
    <col min="20" max="20" width="11.28515625" customWidth="1"/>
    <col min="21" max="21" width="0.5703125" customWidth="1"/>
    <col min="22" max="22" width="0.42578125" customWidth="1"/>
    <col min="23" max="23" width="10.5703125" bestFit="1" customWidth="1"/>
    <col min="24" max="24" width="0.5703125" customWidth="1"/>
    <col min="25" max="26" width="9" customWidth="1"/>
    <col min="27" max="27" width="10.28515625" bestFit="1" customWidth="1"/>
    <col min="28" max="28" width="11.140625" customWidth="1"/>
  </cols>
  <sheetData>
    <row r="1" spans="1:28" ht="14.25" thickTop="1" thickBot="1" x14ac:dyDescent="0.25">
      <c r="B1" s="125"/>
      <c r="C1" s="26"/>
      <c r="D1" s="183" t="s">
        <v>64</v>
      </c>
      <c r="E1" s="184"/>
      <c r="F1" s="184"/>
      <c r="G1" s="184"/>
      <c r="H1" s="185"/>
      <c r="I1" s="49"/>
      <c r="J1" s="189" t="s">
        <v>65</v>
      </c>
      <c r="K1" s="190"/>
      <c r="L1" s="49"/>
      <c r="M1" s="54" t="s">
        <v>67</v>
      </c>
      <c r="N1" s="49"/>
      <c r="O1" s="189" t="s">
        <v>80</v>
      </c>
      <c r="P1" s="190"/>
      <c r="Q1" s="49"/>
      <c r="R1" s="183" t="s">
        <v>81</v>
      </c>
      <c r="S1" s="184"/>
      <c r="T1" s="185"/>
      <c r="U1" s="49"/>
      <c r="V1" s="49"/>
      <c r="W1" s="128" t="s">
        <v>82</v>
      </c>
      <c r="X1" s="101"/>
      <c r="Y1" s="194" t="s">
        <v>125</v>
      </c>
      <c r="Z1" s="195"/>
      <c r="AA1" s="195"/>
      <c r="AB1" s="196"/>
    </row>
    <row r="2" spans="1:28" s="1" customFormat="1" ht="53.25" customHeight="1" thickTop="1" thickBot="1" x14ac:dyDescent="0.25">
      <c r="A2" s="20"/>
      <c r="B2" s="126" t="s">
        <v>63</v>
      </c>
      <c r="C2" s="25"/>
      <c r="D2" s="97" t="s">
        <v>1</v>
      </c>
      <c r="E2" s="98" t="s">
        <v>2</v>
      </c>
      <c r="F2" s="98" t="s">
        <v>3</v>
      </c>
      <c r="G2" s="98" t="s">
        <v>4</v>
      </c>
      <c r="H2" s="99" t="s">
        <v>5</v>
      </c>
      <c r="I2" s="32"/>
      <c r="J2" s="32" t="s">
        <v>62</v>
      </c>
      <c r="K2" s="32" t="s">
        <v>26</v>
      </c>
      <c r="L2" s="32"/>
      <c r="M2" s="100" t="s">
        <v>66</v>
      </c>
      <c r="N2" s="32"/>
      <c r="O2" s="32" t="s">
        <v>68</v>
      </c>
      <c r="P2" s="32" t="s">
        <v>68</v>
      </c>
      <c r="Q2" s="32"/>
      <c r="R2" s="97" t="s">
        <v>69</v>
      </c>
      <c r="S2" s="98" t="s">
        <v>70</v>
      </c>
      <c r="T2" s="99" t="s">
        <v>71</v>
      </c>
      <c r="U2" s="32"/>
      <c r="V2" s="32"/>
      <c r="W2" s="32" t="s">
        <v>72</v>
      </c>
      <c r="X2" s="32"/>
      <c r="Y2" s="129" t="s">
        <v>92</v>
      </c>
      <c r="Z2" s="129" t="s">
        <v>93</v>
      </c>
      <c r="AA2" s="129" t="s">
        <v>126</v>
      </c>
      <c r="AB2" s="129" t="s">
        <v>94</v>
      </c>
    </row>
    <row r="3" spans="1:28" s="1" customFormat="1" ht="14.25" thickTop="1" thickBot="1" x14ac:dyDescent="0.25">
      <c r="A3" s="20"/>
      <c r="B3" s="127" t="s">
        <v>21</v>
      </c>
      <c r="C3" s="29"/>
      <c r="D3" s="186" t="s">
        <v>73</v>
      </c>
      <c r="E3" s="187"/>
      <c r="F3" s="187"/>
      <c r="G3" s="187"/>
      <c r="H3" s="188"/>
      <c r="I3" s="50"/>
      <c r="J3" s="202" t="s">
        <v>21</v>
      </c>
      <c r="K3" s="203"/>
      <c r="L3" s="50"/>
      <c r="M3" s="55" t="s">
        <v>27</v>
      </c>
      <c r="N3" s="50"/>
      <c r="O3" s="91" t="s">
        <v>21</v>
      </c>
      <c r="P3" s="92" t="s">
        <v>24</v>
      </c>
      <c r="Q3" s="50"/>
      <c r="R3" s="93" t="s">
        <v>77</v>
      </c>
      <c r="S3" s="94" t="s">
        <v>78</v>
      </c>
      <c r="T3" s="95" t="s">
        <v>79</v>
      </c>
      <c r="U3" s="50"/>
      <c r="V3" s="50"/>
      <c r="W3" s="96" t="s">
        <v>90</v>
      </c>
      <c r="X3" s="50"/>
      <c r="Y3" s="123"/>
      <c r="Z3" s="123"/>
      <c r="AA3" s="173" t="s">
        <v>127</v>
      </c>
      <c r="AB3" s="123"/>
    </row>
    <row r="4" spans="1:28" ht="14.25" hidden="1" thickTop="1" thickBot="1" x14ac:dyDescent="0.25">
      <c r="B4" s="125"/>
      <c r="C4" s="26"/>
      <c r="D4" s="27"/>
      <c r="E4" s="26"/>
      <c r="F4" s="26"/>
      <c r="G4" s="26"/>
      <c r="H4" s="28"/>
      <c r="I4" s="49"/>
      <c r="J4" s="33"/>
      <c r="K4" s="34"/>
      <c r="L4" s="53"/>
      <c r="M4" s="56"/>
      <c r="N4" s="49"/>
      <c r="O4" s="118">
        <v>10000</v>
      </c>
      <c r="P4" s="67"/>
      <c r="Q4" s="49"/>
      <c r="R4" s="70">
        <v>0.05</v>
      </c>
      <c r="S4" s="71">
        <v>0.05</v>
      </c>
      <c r="T4" s="72"/>
      <c r="U4" s="53"/>
      <c r="V4" s="49"/>
      <c r="W4" s="88">
        <v>1000</v>
      </c>
      <c r="X4" s="49"/>
      <c r="Y4" s="124"/>
      <c r="Z4" s="124"/>
      <c r="AA4" s="124"/>
      <c r="AB4" s="124"/>
    </row>
    <row r="5" spans="1:28" ht="14.25" thickTop="1" thickBot="1" x14ac:dyDescent="0.25">
      <c r="B5" s="121" t="s">
        <v>91</v>
      </c>
      <c r="C5" s="26"/>
      <c r="D5" s="105">
        <v>1</v>
      </c>
      <c r="E5" s="106">
        <v>2</v>
      </c>
      <c r="F5" s="106">
        <v>3</v>
      </c>
      <c r="G5" s="106">
        <v>4</v>
      </c>
      <c r="H5" s="107">
        <v>5</v>
      </c>
      <c r="I5" s="49"/>
      <c r="J5" s="111">
        <v>6</v>
      </c>
      <c r="K5" s="112">
        <v>7</v>
      </c>
      <c r="L5" s="108"/>
      <c r="M5" s="114">
        <v>8</v>
      </c>
      <c r="N5" s="49"/>
      <c r="O5" s="119">
        <v>9</v>
      </c>
      <c r="P5" s="117">
        <v>10</v>
      </c>
      <c r="Q5" s="49"/>
      <c r="R5" s="120">
        <v>11</v>
      </c>
      <c r="S5" s="106">
        <v>12</v>
      </c>
      <c r="T5" s="107">
        <v>13</v>
      </c>
      <c r="U5" s="108"/>
      <c r="V5" s="49"/>
      <c r="W5" s="111">
        <v>14</v>
      </c>
      <c r="X5" s="49"/>
      <c r="Y5" s="172" t="s">
        <v>118</v>
      </c>
      <c r="Z5" s="172" t="s">
        <v>118</v>
      </c>
      <c r="AA5" s="169"/>
      <c r="AB5" s="169"/>
    </row>
    <row r="6" spans="1:28" ht="14.25" thickTop="1" thickBot="1" x14ac:dyDescent="0.25">
      <c r="A6" s="19">
        <v>24000</v>
      </c>
      <c r="B6" s="125" t="s">
        <v>8</v>
      </c>
      <c r="C6" s="102"/>
      <c r="D6" s="40">
        <v>40</v>
      </c>
      <c r="E6" s="41">
        <v>30</v>
      </c>
      <c r="F6" s="41">
        <v>23</v>
      </c>
      <c r="G6" s="41">
        <v>32</v>
      </c>
      <c r="H6" s="42">
        <v>35</v>
      </c>
      <c r="I6" s="31"/>
      <c r="J6" s="109">
        <v>14</v>
      </c>
      <c r="K6" s="110">
        <v>6</v>
      </c>
      <c r="L6" s="31"/>
      <c r="M6" s="113">
        <v>5.4</v>
      </c>
      <c r="N6" s="31"/>
      <c r="O6" s="115">
        <f>SUM(A6/$O$4*'Dental &amp; Other Rates'!$B$27)</f>
        <v>0.216</v>
      </c>
      <c r="P6" s="116">
        <f>SUM(A6/$O$4*'Dental &amp; Other Rates'!$B$28)</f>
        <v>0.36</v>
      </c>
      <c r="Q6" s="31"/>
      <c r="R6" s="73">
        <f>SUM(A6/1000*$R$4)</f>
        <v>1.2000000000000002</v>
      </c>
      <c r="S6" s="74">
        <f>SUM(R6*0.5)</f>
        <v>0.60000000000000009</v>
      </c>
      <c r="T6" s="75">
        <v>0.84</v>
      </c>
      <c r="U6" s="31"/>
      <c r="V6" s="31"/>
      <c r="W6" s="84">
        <f>SUM(A6/$W$4*'Dental &amp; Other Rates'!$B$39/12)</f>
        <v>7.8</v>
      </c>
      <c r="X6" s="31"/>
      <c r="Y6" s="160">
        <f>SUM(D6+J6+M6+O6+R6+W6)</f>
        <v>68.616</v>
      </c>
      <c r="Z6" s="164">
        <f t="shared" ref="Z6:Z15" si="0">SUM(D6+J6+M6+P6+R6+S6+T6+W6)</f>
        <v>70.2</v>
      </c>
      <c r="AA6" s="164">
        <f>SUM(Z6*12)</f>
        <v>842.40000000000009</v>
      </c>
      <c r="AB6" s="170">
        <f>SUM(Z6/(A6/12))</f>
        <v>3.5099999999999999E-2</v>
      </c>
    </row>
    <row r="7" spans="1:28" ht="14.25" thickTop="1" thickBot="1" x14ac:dyDescent="0.25">
      <c r="A7" s="19">
        <v>25000</v>
      </c>
      <c r="B7" s="125" t="s">
        <v>7</v>
      </c>
      <c r="C7" s="102"/>
      <c r="D7" s="43">
        <v>47</v>
      </c>
      <c r="E7" s="44">
        <v>36</v>
      </c>
      <c r="F7" s="44">
        <v>29</v>
      </c>
      <c r="G7" s="44">
        <v>38</v>
      </c>
      <c r="H7" s="45">
        <v>42</v>
      </c>
      <c r="I7" s="31"/>
      <c r="J7" s="39">
        <v>14</v>
      </c>
      <c r="K7" s="36">
        <v>6</v>
      </c>
      <c r="L7" s="31"/>
      <c r="M7" s="58">
        <v>5.4</v>
      </c>
      <c r="N7" s="31"/>
      <c r="O7" s="63">
        <f>SUM(A7/$O$4*'Dental &amp; Other Rates'!$B$27)</f>
        <v>0.22499999999999998</v>
      </c>
      <c r="P7" s="68">
        <f>SUM(A7/$O$4*'Dental &amp; Other Rates'!$B$28)</f>
        <v>0.375</v>
      </c>
      <c r="Q7" s="31"/>
      <c r="R7" s="73">
        <f t="shared" ref="R7:R48" si="1">SUM(A7/1000*$R$4)</f>
        <v>1.25</v>
      </c>
      <c r="S7" s="74">
        <f t="shared" ref="S7:S47" si="2">SUM(R7*0.5)</f>
        <v>0.625</v>
      </c>
      <c r="T7" s="75">
        <v>0.84</v>
      </c>
      <c r="U7" s="31"/>
      <c r="V7" s="31"/>
      <c r="W7" s="84">
        <f>SUM(A7/$W$4*'Dental &amp; Other Rates'!$B$39/12)</f>
        <v>8.125</v>
      </c>
      <c r="X7" s="31"/>
      <c r="Y7" s="160">
        <f t="shared" ref="Y7:Y48" si="3">SUM(D7+J7+M7+O7+R7+W7)</f>
        <v>76</v>
      </c>
      <c r="Z7" s="164">
        <f t="shared" si="0"/>
        <v>77.615000000000009</v>
      </c>
      <c r="AA7" s="164">
        <f t="shared" ref="AA7:AA48" si="4">SUM(Z7*12)</f>
        <v>931.38000000000011</v>
      </c>
      <c r="AB7" s="170">
        <f t="shared" ref="AB7:AB48" si="5">SUM(Z7/(A7/12))</f>
        <v>3.7255200000000002E-2</v>
      </c>
    </row>
    <row r="8" spans="1:28" ht="14.25" thickTop="1" thickBot="1" x14ac:dyDescent="0.25">
      <c r="A8" s="19">
        <v>40000</v>
      </c>
      <c r="B8" s="125" t="s">
        <v>9</v>
      </c>
      <c r="C8" s="102"/>
      <c r="D8" s="43">
        <v>58</v>
      </c>
      <c r="E8" s="44">
        <v>43</v>
      </c>
      <c r="F8" s="44">
        <v>37</v>
      </c>
      <c r="G8" s="44">
        <v>46</v>
      </c>
      <c r="H8" s="45">
        <v>51</v>
      </c>
      <c r="I8" s="31"/>
      <c r="J8" s="39">
        <v>14</v>
      </c>
      <c r="K8" s="36">
        <v>6</v>
      </c>
      <c r="L8" s="31"/>
      <c r="M8" s="58">
        <v>5.4</v>
      </c>
      <c r="N8" s="31"/>
      <c r="O8" s="63">
        <f>SUM(A8/$O$4*'Dental &amp; Other Rates'!$B$27)</f>
        <v>0.36</v>
      </c>
      <c r="P8" s="68">
        <f>SUM(A8/$O$4*'Dental &amp; Other Rates'!$B$28)</f>
        <v>0.6</v>
      </c>
      <c r="Q8" s="31"/>
      <c r="R8" s="73">
        <f t="shared" si="1"/>
        <v>2</v>
      </c>
      <c r="S8" s="74">
        <f t="shared" si="2"/>
        <v>1</v>
      </c>
      <c r="T8" s="75">
        <v>0.84</v>
      </c>
      <c r="U8" s="31"/>
      <c r="V8" s="31"/>
      <c r="W8" s="84">
        <f>SUM(A8/$W$4*'Dental &amp; Other Rates'!$B$39/12)</f>
        <v>13</v>
      </c>
      <c r="X8" s="31"/>
      <c r="Y8" s="160">
        <f t="shared" si="3"/>
        <v>92.76</v>
      </c>
      <c r="Z8" s="164">
        <f t="shared" si="0"/>
        <v>94.84</v>
      </c>
      <c r="AA8" s="164">
        <f t="shared" si="4"/>
        <v>1138.08</v>
      </c>
      <c r="AB8" s="170">
        <f t="shared" si="5"/>
        <v>2.8451999999999998E-2</v>
      </c>
    </row>
    <row r="9" spans="1:28" ht="14.25" thickTop="1" thickBot="1" x14ac:dyDescent="0.25">
      <c r="A9" s="19">
        <v>60000</v>
      </c>
      <c r="B9" s="125" t="s">
        <v>10</v>
      </c>
      <c r="C9" s="102"/>
      <c r="D9" s="43">
        <v>70</v>
      </c>
      <c r="E9" s="44">
        <v>47</v>
      </c>
      <c r="F9" s="44">
        <v>47</v>
      </c>
      <c r="G9" s="44">
        <v>57</v>
      </c>
      <c r="H9" s="45">
        <v>63</v>
      </c>
      <c r="I9" s="31"/>
      <c r="J9" s="39">
        <v>14</v>
      </c>
      <c r="K9" s="36">
        <v>6</v>
      </c>
      <c r="L9" s="31"/>
      <c r="M9" s="58">
        <v>5.4</v>
      </c>
      <c r="N9" s="31"/>
      <c r="O9" s="63">
        <f>SUM(A9/$O$4*'Dental &amp; Other Rates'!$B$27)</f>
        <v>0.54</v>
      </c>
      <c r="P9" s="68">
        <f>SUM(A9/$O$4*'Dental &amp; Other Rates'!$B$28)</f>
        <v>0.89999999999999991</v>
      </c>
      <c r="Q9" s="31"/>
      <c r="R9" s="73">
        <f t="shared" si="1"/>
        <v>3</v>
      </c>
      <c r="S9" s="74">
        <f t="shared" si="2"/>
        <v>1.5</v>
      </c>
      <c r="T9" s="75">
        <v>0.84</v>
      </c>
      <c r="U9" s="31"/>
      <c r="V9" s="31"/>
      <c r="W9" s="84">
        <f>SUM(A9/$W$4*'Dental &amp; Other Rates'!$B$40/12)</f>
        <v>27</v>
      </c>
      <c r="X9" s="31"/>
      <c r="Y9" s="160">
        <f t="shared" si="3"/>
        <v>119.94000000000001</v>
      </c>
      <c r="Z9" s="164">
        <f t="shared" si="0"/>
        <v>122.64000000000001</v>
      </c>
      <c r="AA9" s="164">
        <f t="shared" si="4"/>
        <v>1471.6800000000003</v>
      </c>
      <c r="AB9" s="170">
        <f t="shared" si="5"/>
        <v>2.4528000000000005E-2</v>
      </c>
    </row>
    <row r="10" spans="1:28" ht="14.25" thickTop="1" thickBot="1" x14ac:dyDescent="0.25">
      <c r="A10" s="19">
        <v>80000</v>
      </c>
      <c r="B10" s="125" t="s">
        <v>11</v>
      </c>
      <c r="C10" s="102"/>
      <c r="D10" s="43">
        <v>83</v>
      </c>
      <c r="E10" s="44">
        <v>58</v>
      </c>
      <c r="F10" s="44">
        <v>58</v>
      </c>
      <c r="G10" s="44">
        <v>69</v>
      </c>
      <c r="H10" s="45">
        <v>75</v>
      </c>
      <c r="I10" s="31"/>
      <c r="J10" s="39">
        <v>14</v>
      </c>
      <c r="K10" s="36">
        <v>6</v>
      </c>
      <c r="L10" s="31"/>
      <c r="M10" s="58">
        <v>5.4</v>
      </c>
      <c r="N10" s="31"/>
      <c r="O10" s="63">
        <f>SUM(A10/$O$4*'Dental &amp; Other Rates'!$B$27)</f>
        <v>0.72</v>
      </c>
      <c r="P10" s="68">
        <f>SUM(A10/$O$4*'Dental &amp; Other Rates'!$B$28)</f>
        <v>1.2</v>
      </c>
      <c r="Q10" s="31"/>
      <c r="R10" s="73">
        <f t="shared" si="1"/>
        <v>4</v>
      </c>
      <c r="S10" s="74">
        <f t="shared" si="2"/>
        <v>2</v>
      </c>
      <c r="T10" s="75">
        <v>0.84</v>
      </c>
      <c r="U10" s="31"/>
      <c r="V10" s="31"/>
      <c r="W10" s="84">
        <f>SUM(A10/$W$4*'Dental &amp; Other Rates'!$B$40/12)</f>
        <v>36</v>
      </c>
      <c r="X10" s="31"/>
      <c r="Y10" s="160">
        <f t="shared" si="3"/>
        <v>143.12</v>
      </c>
      <c r="Z10" s="164">
        <f t="shared" si="0"/>
        <v>146.44</v>
      </c>
      <c r="AA10" s="164">
        <f t="shared" si="4"/>
        <v>1757.28</v>
      </c>
      <c r="AB10" s="170">
        <f t="shared" si="5"/>
        <v>2.1965999999999999E-2</v>
      </c>
    </row>
    <row r="11" spans="1:28" ht="14.25" thickTop="1" thickBot="1" x14ac:dyDescent="0.25">
      <c r="A11" s="19">
        <v>100000</v>
      </c>
      <c r="B11" s="125" t="s">
        <v>12</v>
      </c>
      <c r="C11" s="102"/>
      <c r="D11" s="43">
        <v>99</v>
      </c>
      <c r="E11" s="44">
        <v>67</v>
      </c>
      <c r="F11" s="44">
        <v>70</v>
      </c>
      <c r="G11" s="44">
        <v>82</v>
      </c>
      <c r="H11" s="45">
        <v>90</v>
      </c>
      <c r="I11" s="31"/>
      <c r="J11" s="39">
        <v>14</v>
      </c>
      <c r="K11" s="36">
        <v>6</v>
      </c>
      <c r="L11" s="31"/>
      <c r="M11" s="58">
        <v>5.4</v>
      </c>
      <c r="N11" s="31"/>
      <c r="O11" s="63">
        <f>SUM(A11/$O$4*'Dental &amp; Other Rates'!$B$27)</f>
        <v>0.89999999999999991</v>
      </c>
      <c r="P11" s="68">
        <f>SUM(A11/$O$4*'Dental &amp; Other Rates'!$B$28)</f>
        <v>1.5</v>
      </c>
      <c r="Q11" s="31"/>
      <c r="R11" s="73">
        <f t="shared" si="1"/>
        <v>5</v>
      </c>
      <c r="S11" s="74">
        <f t="shared" si="2"/>
        <v>2.5</v>
      </c>
      <c r="T11" s="75">
        <v>0.84</v>
      </c>
      <c r="U11" s="31"/>
      <c r="V11" s="31"/>
      <c r="W11" s="84">
        <f>SUM(A11/$W$4*'Dental &amp; Other Rates'!$B$40/12)</f>
        <v>45</v>
      </c>
      <c r="X11" s="31"/>
      <c r="Y11" s="160">
        <f t="shared" si="3"/>
        <v>169.3</v>
      </c>
      <c r="Z11" s="164">
        <f t="shared" si="0"/>
        <v>173.24</v>
      </c>
      <c r="AA11" s="164">
        <f t="shared" si="4"/>
        <v>2078.88</v>
      </c>
      <c r="AB11" s="170">
        <f t="shared" si="5"/>
        <v>2.07888E-2</v>
      </c>
    </row>
    <row r="12" spans="1:28" ht="14.25" thickTop="1" thickBot="1" x14ac:dyDescent="0.25">
      <c r="A12" s="19">
        <v>150000</v>
      </c>
      <c r="B12" s="125" t="s">
        <v>13</v>
      </c>
      <c r="C12" s="102"/>
      <c r="D12" s="43">
        <v>129</v>
      </c>
      <c r="E12" s="44">
        <v>90</v>
      </c>
      <c r="F12" s="44">
        <v>94</v>
      </c>
      <c r="G12" s="44">
        <v>111</v>
      </c>
      <c r="H12" s="45">
        <v>120</v>
      </c>
      <c r="I12" s="31"/>
      <c r="J12" s="39">
        <v>14</v>
      </c>
      <c r="K12" s="36">
        <v>6</v>
      </c>
      <c r="L12" s="31"/>
      <c r="M12" s="58">
        <v>5.4</v>
      </c>
      <c r="N12" s="31"/>
      <c r="O12" s="63">
        <f>SUM(A12/$O$4*'Dental &amp; Other Rates'!$B$27)</f>
        <v>1.3499999999999999</v>
      </c>
      <c r="P12" s="68">
        <f>SUM(A12/$O$4*'Dental &amp; Other Rates'!$B$28)</f>
        <v>2.25</v>
      </c>
      <c r="Q12" s="31"/>
      <c r="R12" s="73">
        <f t="shared" si="1"/>
        <v>7.5</v>
      </c>
      <c r="S12" s="74">
        <f t="shared" si="2"/>
        <v>3.75</v>
      </c>
      <c r="T12" s="75">
        <v>0.84</v>
      </c>
      <c r="U12" s="31"/>
      <c r="V12" s="31"/>
      <c r="W12" s="84">
        <f>SUM(A12/$W$4*'Dental &amp; Other Rates'!$B$41/12)</f>
        <v>105</v>
      </c>
      <c r="X12" s="31"/>
      <c r="Y12" s="160">
        <f t="shared" si="3"/>
        <v>262.25</v>
      </c>
      <c r="Z12" s="164">
        <f t="shared" si="0"/>
        <v>267.74</v>
      </c>
      <c r="AA12" s="164">
        <f t="shared" si="4"/>
        <v>3212.88</v>
      </c>
      <c r="AB12" s="170">
        <f t="shared" si="5"/>
        <v>2.1419199999999999E-2</v>
      </c>
    </row>
    <row r="13" spans="1:28" ht="14.25" thickTop="1" thickBot="1" x14ac:dyDescent="0.25">
      <c r="A13" s="19">
        <v>200000</v>
      </c>
      <c r="B13" s="125" t="s">
        <v>14</v>
      </c>
      <c r="C13" s="102"/>
      <c r="D13" s="43">
        <v>139</v>
      </c>
      <c r="E13" s="44">
        <v>95</v>
      </c>
      <c r="F13" s="44">
        <v>99</v>
      </c>
      <c r="G13" s="44">
        <v>117</v>
      </c>
      <c r="H13" s="45">
        <v>126</v>
      </c>
      <c r="I13" s="31"/>
      <c r="J13" s="39">
        <v>14</v>
      </c>
      <c r="K13" s="36">
        <v>6</v>
      </c>
      <c r="L13" s="31"/>
      <c r="M13" s="58">
        <v>5.4</v>
      </c>
      <c r="N13" s="31"/>
      <c r="O13" s="63">
        <f>SUM(A13/$O$4*'Dental &amp; Other Rates'!$B$27)</f>
        <v>1.7999999999999998</v>
      </c>
      <c r="P13" s="68">
        <f>SUM(A13/$O$4*'Dental &amp; Other Rates'!$B$28)</f>
        <v>3</v>
      </c>
      <c r="Q13" s="31"/>
      <c r="R13" s="73">
        <f t="shared" si="1"/>
        <v>10</v>
      </c>
      <c r="S13" s="74">
        <f t="shared" si="2"/>
        <v>5</v>
      </c>
      <c r="T13" s="75">
        <v>0.84</v>
      </c>
      <c r="U13" s="31"/>
      <c r="V13" s="31"/>
      <c r="W13" s="84">
        <f>SUM(A13/$W$4*'Dental &amp; Other Rates'!$B$41/12)</f>
        <v>140</v>
      </c>
      <c r="X13" s="31"/>
      <c r="Y13" s="160">
        <f t="shared" si="3"/>
        <v>310.20000000000005</v>
      </c>
      <c r="Z13" s="164">
        <f t="shared" si="0"/>
        <v>317.24</v>
      </c>
      <c r="AA13" s="164">
        <f t="shared" si="4"/>
        <v>3806.88</v>
      </c>
      <c r="AB13" s="170">
        <f t="shared" si="5"/>
        <v>1.90344E-2</v>
      </c>
    </row>
    <row r="14" spans="1:28" ht="14.25" thickTop="1" thickBot="1" x14ac:dyDescent="0.25">
      <c r="A14" s="19">
        <v>300000</v>
      </c>
      <c r="B14" s="125" t="s">
        <v>15</v>
      </c>
      <c r="C14" s="102"/>
      <c r="D14" s="43">
        <v>146</v>
      </c>
      <c r="E14" s="44">
        <v>99</v>
      </c>
      <c r="F14" s="44">
        <v>103</v>
      </c>
      <c r="G14" s="44">
        <v>122</v>
      </c>
      <c r="H14" s="45">
        <v>132</v>
      </c>
      <c r="I14" s="31"/>
      <c r="J14" s="39">
        <v>14</v>
      </c>
      <c r="K14" s="36">
        <v>6</v>
      </c>
      <c r="L14" s="31"/>
      <c r="M14" s="58">
        <v>5.4</v>
      </c>
      <c r="N14" s="31"/>
      <c r="O14" s="63">
        <f>SUM(A14/$O$4*'Dental &amp; Other Rates'!$B$27)</f>
        <v>2.6999999999999997</v>
      </c>
      <c r="P14" s="68">
        <f>SUM(A14/$O$4*'Dental &amp; Other Rates'!$B$28)</f>
        <v>4.5</v>
      </c>
      <c r="Q14" s="31"/>
      <c r="R14" s="73">
        <f t="shared" si="1"/>
        <v>15</v>
      </c>
      <c r="S14" s="74">
        <f t="shared" si="2"/>
        <v>7.5</v>
      </c>
      <c r="T14" s="75">
        <v>0.84</v>
      </c>
      <c r="U14" s="31"/>
      <c r="V14" s="31"/>
      <c r="W14" s="84">
        <f>SUM(A14/$W$4*'Dental &amp; Other Rates'!$B$42/12)</f>
        <v>235</v>
      </c>
      <c r="X14" s="31"/>
      <c r="Y14" s="160">
        <f t="shared" si="3"/>
        <v>418.1</v>
      </c>
      <c r="Z14" s="164">
        <f t="shared" si="0"/>
        <v>428.24</v>
      </c>
      <c r="AA14" s="164">
        <f t="shared" si="4"/>
        <v>5138.88</v>
      </c>
      <c r="AB14" s="170">
        <f t="shared" si="5"/>
        <v>1.7129600000000002E-2</v>
      </c>
    </row>
    <row r="15" spans="1:28" ht="14.25" thickTop="1" thickBot="1" x14ac:dyDescent="0.25">
      <c r="A15" s="19">
        <v>500000</v>
      </c>
      <c r="B15" s="125" t="s">
        <v>16</v>
      </c>
      <c r="C15" s="102"/>
      <c r="D15" s="46">
        <v>152</v>
      </c>
      <c r="E15" s="47">
        <v>104</v>
      </c>
      <c r="F15" s="47">
        <v>108</v>
      </c>
      <c r="G15" s="47">
        <v>128</v>
      </c>
      <c r="H15" s="48">
        <v>138</v>
      </c>
      <c r="I15" s="31"/>
      <c r="J15" s="39">
        <v>14</v>
      </c>
      <c r="K15" s="36">
        <v>6</v>
      </c>
      <c r="L15" s="31"/>
      <c r="M15" s="59">
        <v>5.4</v>
      </c>
      <c r="N15" s="31"/>
      <c r="O15" s="63">
        <f>SUM(A15/$O$4*'Dental &amp; Other Rates'!$B$27)</f>
        <v>4.5</v>
      </c>
      <c r="P15" s="68">
        <f>SUM(A15/$O$4*'Dental &amp; Other Rates'!$B$28)</f>
        <v>7.5</v>
      </c>
      <c r="Q15" s="31"/>
      <c r="R15" s="73">
        <f t="shared" si="1"/>
        <v>25</v>
      </c>
      <c r="S15" s="74">
        <f t="shared" si="2"/>
        <v>12.5</v>
      </c>
      <c r="T15" s="75">
        <v>0.84</v>
      </c>
      <c r="U15" s="31"/>
      <c r="V15" s="31"/>
      <c r="W15" s="84">
        <f>SUM(A15/$W$4*'Dental &amp; Other Rates'!$B$42/12)</f>
        <v>391.66666666666669</v>
      </c>
      <c r="X15" s="31"/>
      <c r="Y15" s="165">
        <f t="shared" si="3"/>
        <v>592.56666666666672</v>
      </c>
      <c r="Z15" s="166">
        <f t="shared" si="0"/>
        <v>608.90666666666675</v>
      </c>
      <c r="AA15" s="166">
        <f t="shared" si="4"/>
        <v>7306.880000000001</v>
      </c>
      <c r="AB15" s="171">
        <f t="shared" si="5"/>
        <v>1.4613760000000003E-2</v>
      </c>
    </row>
    <row r="16" spans="1:28" ht="14.25" thickTop="1" thickBot="1" x14ac:dyDescent="0.25">
      <c r="B16" s="127" t="s">
        <v>22</v>
      </c>
      <c r="C16" s="30"/>
      <c r="D16" s="197" t="s">
        <v>74</v>
      </c>
      <c r="E16" s="198"/>
      <c r="F16" s="198"/>
      <c r="G16" s="198"/>
      <c r="H16" s="199"/>
      <c r="I16" s="51"/>
      <c r="J16" s="200" t="s">
        <v>22</v>
      </c>
      <c r="K16" s="201"/>
      <c r="L16" s="50"/>
      <c r="M16" s="60" t="s">
        <v>28</v>
      </c>
      <c r="N16" s="51"/>
      <c r="O16" s="65" t="s">
        <v>21</v>
      </c>
      <c r="P16" s="66" t="s">
        <v>24</v>
      </c>
      <c r="Q16" s="51"/>
      <c r="R16" s="79" t="s">
        <v>77</v>
      </c>
      <c r="S16" s="80" t="s">
        <v>78</v>
      </c>
      <c r="T16" s="81" t="s">
        <v>79</v>
      </c>
      <c r="U16" s="50"/>
      <c r="V16" s="51"/>
      <c r="W16" s="89" t="s">
        <v>90</v>
      </c>
      <c r="X16" s="51"/>
      <c r="Y16" s="123"/>
      <c r="Z16" s="123"/>
      <c r="AA16" s="123"/>
      <c r="AB16" s="123"/>
    </row>
    <row r="17" spans="1:28" ht="14.25" thickTop="1" thickBot="1" x14ac:dyDescent="0.25">
      <c r="A17" s="19">
        <v>24000</v>
      </c>
      <c r="B17" s="125" t="s">
        <v>8</v>
      </c>
      <c r="C17" s="102"/>
      <c r="D17" s="40">
        <v>74</v>
      </c>
      <c r="E17" s="41">
        <v>57</v>
      </c>
      <c r="F17" s="41">
        <v>45</v>
      </c>
      <c r="G17" s="41">
        <v>63</v>
      </c>
      <c r="H17" s="42">
        <v>67</v>
      </c>
      <c r="I17" s="31"/>
      <c r="J17" s="35">
        <v>30</v>
      </c>
      <c r="K17" s="36">
        <v>13</v>
      </c>
      <c r="L17" s="31"/>
      <c r="M17" s="57">
        <v>9.7200000000000006</v>
      </c>
      <c r="N17" s="31"/>
      <c r="O17" s="63">
        <f>SUM(A17/$O$4*'Dental &amp; Other Rates'!$B$27)</f>
        <v>0.216</v>
      </c>
      <c r="P17" s="68">
        <f>SUM(A17/$O$4*'Dental &amp; Other Rates'!$B$28)</f>
        <v>0.36</v>
      </c>
      <c r="Q17" s="31"/>
      <c r="R17" s="73">
        <f t="shared" si="1"/>
        <v>1.2000000000000002</v>
      </c>
      <c r="S17" s="74">
        <f t="shared" si="2"/>
        <v>0.60000000000000009</v>
      </c>
      <c r="T17" s="75">
        <v>0.84</v>
      </c>
      <c r="U17" s="31"/>
      <c r="V17" s="31"/>
      <c r="W17" s="84">
        <f>SUM(A17/$W$4*'Dental &amp; Other Rates'!$B$39/12)</f>
        <v>7.8</v>
      </c>
      <c r="X17" s="31"/>
      <c r="Y17" s="160">
        <f t="shared" si="3"/>
        <v>122.93599999999999</v>
      </c>
      <c r="Z17" s="164">
        <f t="shared" ref="Z17:Z26" si="6">SUM(D17+J17+M17+P17+R17+S17+T17+W17)</f>
        <v>124.52</v>
      </c>
      <c r="AA17" s="164">
        <f t="shared" si="4"/>
        <v>1494.24</v>
      </c>
      <c r="AB17" s="170">
        <f t="shared" si="5"/>
        <v>6.2259999999999996E-2</v>
      </c>
    </row>
    <row r="18" spans="1:28" ht="14.25" thickTop="1" thickBot="1" x14ac:dyDescent="0.25">
      <c r="A18" s="19">
        <v>25000</v>
      </c>
      <c r="B18" s="125" t="s">
        <v>7</v>
      </c>
      <c r="C18" s="102"/>
      <c r="D18" s="43">
        <v>92</v>
      </c>
      <c r="E18" s="44">
        <v>70</v>
      </c>
      <c r="F18" s="44">
        <v>57</v>
      </c>
      <c r="G18" s="44">
        <v>74</v>
      </c>
      <c r="H18" s="45">
        <v>82</v>
      </c>
      <c r="I18" s="31"/>
      <c r="J18" s="35">
        <v>30</v>
      </c>
      <c r="K18" s="36">
        <v>13</v>
      </c>
      <c r="L18" s="31"/>
      <c r="M18" s="58">
        <v>9.7200000000000006</v>
      </c>
      <c r="N18" s="31"/>
      <c r="O18" s="63">
        <f>SUM(A18/$O$4*'Dental &amp; Other Rates'!$B$27)</f>
        <v>0.22499999999999998</v>
      </c>
      <c r="P18" s="68">
        <f>SUM(A18/$O$4*'Dental &amp; Other Rates'!$B$28)</f>
        <v>0.375</v>
      </c>
      <c r="Q18" s="31"/>
      <c r="R18" s="73">
        <f t="shared" si="1"/>
        <v>1.25</v>
      </c>
      <c r="S18" s="74">
        <f t="shared" si="2"/>
        <v>0.625</v>
      </c>
      <c r="T18" s="75">
        <v>0.84</v>
      </c>
      <c r="U18" s="31"/>
      <c r="V18" s="31"/>
      <c r="W18" s="84">
        <f>SUM(A18/$W$4*'Dental &amp; Other Rates'!$B$39/12)</f>
        <v>8.125</v>
      </c>
      <c r="X18" s="31"/>
      <c r="Y18" s="160">
        <f t="shared" si="3"/>
        <v>141.32</v>
      </c>
      <c r="Z18" s="164">
        <f t="shared" si="6"/>
        <v>142.935</v>
      </c>
      <c r="AA18" s="164">
        <f t="shared" si="4"/>
        <v>1715.22</v>
      </c>
      <c r="AB18" s="170">
        <f t="shared" si="5"/>
        <v>6.8608799999999998E-2</v>
      </c>
    </row>
    <row r="19" spans="1:28" ht="14.25" thickTop="1" thickBot="1" x14ac:dyDescent="0.25">
      <c r="A19" s="19">
        <v>40000</v>
      </c>
      <c r="B19" s="125" t="s">
        <v>9</v>
      </c>
      <c r="C19" s="102"/>
      <c r="D19" s="43">
        <v>109</v>
      </c>
      <c r="E19" s="44">
        <v>86</v>
      </c>
      <c r="F19" s="44">
        <v>74</v>
      </c>
      <c r="G19" s="44">
        <v>93</v>
      </c>
      <c r="H19" s="45">
        <v>102</v>
      </c>
      <c r="I19" s="31"/>
      <c r="J19" s="35">
        <v>30</v>
      </c>
      <c r="K19" s="36">
        <v>13</v>
      </c>
      <c r="L19" s="31"/>
      <c r="M19" s="58">
        <v>9.7200000000000006</v>
      </c>
      <c r="N19" s="31"/>
      <c r="O19" s="63">
        <f>SUM(A19/$O$4*'Dental &amp; Other Rates'!$B$27)</f>
        <v>0.36</v>
      </c>
      <c r="P19" s="68">
        <f>SUM(A19/$O$4*'Dental &amp; Other Rates'!$B$28)</f>
        <v>0.6</v>
      </c>
      <c r="Q19" s="31"/>
      <c r="R19" s="73">
        <f t="shared" si="1"/>
        <v>2</v>
      </c>
      <c r="S19" s="74">
        <f t="shared" si="2"/>
        <v>1</v>
      </c>
      <c r="T19" s="75">
        <v>0.84</v>
      </c>
      <c r="U19" s="31"/>
      <c r="V19" s="31"/>
      <c r="W19" s="84">
        <f>SUM(A19/$W$4*'Dental &amp; Other Rates'!$B$39/12)</f>
        <v>13</v>
      </c>
      <c r="X19" s="31"/>
      <c r="Y19" s="160">
        <f t="shared" si="3"/>
        <v>164.08</v>
      </c>
      <c r="Z19" s="164">
        <f t="shared" si="6"/>
        <v>166.16</v>
      </c>
      <c r="AA19" s="164">
        <f t="shared" si="4"/>
        <v>1993.92</v>
      </c>
      <c r="AB19" s="170">
        <f t="shared" si="5"/>
        <v>4.9847999999999996E-2</v>
      </c>
    </row>
    <row r="20" spans="1:28" ht="14.25" thickTop="1" thickBot="1" x14ac:dyDescent="0.25">
      <c r="A20" s="19">
        <v>60000</v>
      </c>
      <c r="B20" s="125" t="s">
        <v>10</v>
      </c>
      <c r="C20" s="102"/>
      <c r="D20" s="43">
        <v>138</v>
      </c>
      <c r="E20" s="44">
        <v>94</v>
      </c>
      <c r="F20" s="44">
        <v>94</v>
      </c>
      <c r="G20" s="44">
        <v>113</v>
      </c>
      <c r="H20" s="45">
        <v>124</v>
      </c>
      <c r="I20" s="31"/>
      <c r="J20" s="35">
        <v>30</v>
      </c>
      <c r="K20" s="36">
        <v>13</v>
      </c>
      <c r="L20" s="31"/>
      <c r="M20" s="58">
        <v>9.7200000000000006</v>
      </c>
      <c r="N20" s="31"/>
      <c r="O20" s="63">
        <f>SUM(A20/$O$4*'Dental &amp; Other Rates'!$B$27)</f>
        <v>0.54</v>
      </c>
      <c r="P20" s="68">
        <f>SUM(A20/$O$4*'Dental &amp; Other Rates'!$B$28)</f>
        <v>0.89999999999999991</v>
      </c>
      <c r="Q20" s="31"/>
      <c r="R20" s="73">
        <f t="shared" si="1"/>
        <v>3</v>
      </c>
      <c r="S20" s="74">
        <f t="shared" si="2"/>
        <v>1.5</v>
      </c>
      <c r="T20" s="75">
        <v>0.84</v>
      </c>
      <c r="U20" s="31"/>
      <c r="V20" s="31"/>
      <c r="W20" s="84">
        <f>SUM(A20/$W$4*'Dental &amp; Other Rates'!$B$40/12)</f>
        <v>27</v>
      </c>
      <c r="X20" s="31"/>
      <c r="Y20" s="160">
        <f t="shared" si="3"/>
        <v>208.26</v>
      </c>
      <c r="Z20" s="164">
        <f t="shared" si="6"/>
        <v>210.96</v>
      </c>
      <c r="AA20" s="164">
        <f t="shared" si="4"/>
        <v>2531.52</v>
      </c>
      <c r="AB20" s="170">
        <f t="shared" si="5"/>
        <v>4.2192E-2</v>
      </c>
    </row>
    <row r="21" spans="1:28" ht="14.25" thickTop="1" thickBot="1" x14ac:dyDescent="0.25">
      <c r="A21" s="19">
        <v>80000</v>
      </c>
      <c r="B21" s="125" t="s">
        <v>11</v>
      </c>
      <c r="C21" s="102"/>
      <c r="D21" s="43">
        <v>166</v>
      </c>
      <c r="E21" s="44">
        <v>115</v>
      </c>
      <c r="F21" s="44">
        <v>115</v>
      </c>
      <c r="G21" s="44">
        <v>137</v>
      </c>
      <c r="H21" s="45">
        <v>152</v>
      </c>
      <c r="I21" s="31"/>
      <c r="J21" s="35">
        <v>30</v>
      </c>
      <c r="K21" s="36">
        <v>13</v>
      </c>
      <c r="L21" s="31"/>
      <c r="M21" s="58">
        <v>9.7200000000000006</v>
      </c>
      <c r="N21" s="31"/>
      <c r="O21" s="63">
        <f>SUM(A21/$O$4*'Dental &amp; Other Rates'!$B$27)</f>
        <v>0.72</v>
      </c>
      <c r="P21" s="68">
        <f>SUM(A21/$O$4*'Dental &amp; Other Rates'!$B$28)</f>
        <v>1.2</v>
      </c>
      <c r="Q21" s="31"/>
      <c r="R21" s="73">
        <f t="shared" si="1"/>
        <v>4</v>
      </c>
      <c r="S21" s="74">
        <f t="shared" si="2"/>
        <v>2</v>
      </c>
      <c r="T21" s="75">
        <v>0.84</v>
      </c>
      <c r="U21" s="31"/>
      <c r="V21" s="31"/>
      <c r="W21" s="84">
        <f>SUM(A21/$W$4*'Dental &amp; Other Rates'!$B$40/12)</f>
        <v>36</v>
      </c>
      <c r="X21" s="31"/>
      <c r="Y21" s="160">
        <f t="shared" si="3"/>
        <v>246.44</v>
      </c>
      <c r="Z21" s="164">
        <f t="shared" si="6"/>
        <v>249.76</v>
      </c>
      <c r="AA21" s="164">
        <f t="shared" si="4"/>
        <v>2997.12</v>
      </c>
      <c r="AB21" s="170">
        <f t="shared" si="5"/>
        <v>3.7463999999999997E-2</v>
      </c>
    </row>
    <row r="22" spans="1:28" ht="14.25" thickTop="1" thickBot="1" x14ac:dyDescent="0.25">
      <c r="A22" s="19">
        <v>100000</v>
      </c>
      <c r="B22" s="125" t="s">
        <v>12</v>
      </c>
      <c r="C22" s="102"/>
      <c r="D22" s="43">
        <v>196</v>
      </c>
      <c r="E22" s="44">
        <v>134</v>
      </c>
      <c r="F22" s="44">
        <v>140</v>
      </c>
      <c r="G22" s="44">
        <v>165</v>
      </c>
      <c r="H22" s="45">
        <v>179</v>
      </c>
      <c r="I22" s="31"/>
      <c r="J22" s="35">
        <v>30</v>
      </c>
      <c r="K22" s="36">
        <v>13</v>
      </c>
      <c r="L22" s="31"/>
      <c r="M22" s="58">
        <v>9.7200000000000006</v>
      </c>
      <c r="N22" s="31"/>
      <c r="O22" s="63">
        <f>SUM(A22/$O$4*'Dental &amp; Other Rates'!$B$27)</f>
        <v>0.89999999999999991</v>
      </c>
      <c r="P22" s="68">
        <f>SUM(A22/$O$4*'Dental &amp; Other Rates'!$B$28)</f>
        <v>1.5</v>
      </c>
      <c r="Q22" s="31"/>
      <c r="R22" s="73">
        <f t="shared" si="1"/>
        <v>5</v>
      </c>
      <c r="S22" s="74">
        <f t="shared" si="2"/>
        <v>2.5</v>
      </c>
      <c r="T22" s="75">
        <v>0.84</v>
      </c>
      <c r="U22" s="31"/>
      <c r="V22" s="31"/>
      <c r="W22" s="84">
        <f>SUM(A22/$W$4*'Dental &amp; Other Rates'!$B$40/12)</f>
        <v>45</v>
      </c>
      <c r="X22" s="31"/>
      <c r="Y22" s="160">
        <f t="shared" si="3"/>
        <v>286.62</v>
      </c>
      <c r="Z22" s="164">
        <f t="shared" si="6"/>
        <v>290.56</v>
      </c>
      <c r="AA22" s="164">
        <f t="shared" si="4"/>
        <v>3486.7200000000003</v>
      </c>
      <c r="AB22" s="170">
        <f t="shared" si="5"/>
        <v>3.4867200000000001E-2</v>
      </c>
    </row>
    <row r="23" spans="1:28" ht="14.25" thickTop="1" thickBot="1" x14ac:dyDescent="0.25">
      <c r="A23" s="19">
        <v>150000</v>
      </c>
      <c r="B23" s="125" t="s">
        <v>13</v>
      </c>
      <c r="C23" s="102"/>
      <c r="D23" s="43">
        <v>248</v>
      </c>
      <c r="E23" s="44">
        <v>180</v>
      </c>
      <c r="F23" s="44">
        <v>187</v>
      </c>
      <c r="G23" s="44">
        <v>222</v>
      </c>
      <c r="H23" s="45">
        <v>234</v>
      </c>
      <c r="I23" s="31"/>
      <c r="J23" s="35">
        <v>30</v>
      </c>
      <c r="K23" s="36">
        <v>13</v>
      </c>
      <c r="L23" s="31"/>
      <c r="M23" s="58">
        <v>9.7200000000000006</v>
      </c>
      <c r="N23" s="31"/>
      <c r="O23" s="63">
        <f>SUM(A23/$O$4*'Dental &amp; Other Rates'!$B$27)</f>
        <v>1.3499999999999999</v>
      </c>
      <c r="P23" s="68">
        <f>SUM(A23/$O$4*'Dental &amp; Other Rates'!$B$28)</f>
        <v>2.25</v>
      </c>
      <c r="Q23" s="31"/>
      <c r="R23" s="73">
        <f t="shared" si="1"/>
        <v>7.5</v>
      </c>
      <c r="S23" s="74">
        <f t="shared" si="2"/>
        <v>3.75</v>
      </c>
      <c r="T23" s="75">
        <v>0.84</v>
      </c>
      <c r="U23" s="31"/>
      <c r="V23" s="31"/>
      <c r="W23" s="84">
        <f>SUM(A23/$W$4*'Dental &amp; Other Rates'!$B$41/12)</f>
        <v>105</v>
      </c>
      <c r="X23" s="31"/>
      <c r="Y23" s="160">
        <f t="shared" si="3"/>
        <v>401.57000000000005</v>
      </c>
      <c r="Z23" s="164">
        <f t="shared" si="6"/>
        <v>407.06</v>
      </c>
      <c r="AA23" s="164">
        <f t="shared" si="4"/>
        <v>4884.72</v>
      </c>
      <c r="AB23" s="170">
        <f t="shared" si="5"/>
        <v>3.2564799999999998E-2</v>
      </c>
    </row>
    <row r="24" spans="1:28" ht="14.25" thickTop="1" thickBot="1" x14ac:dyDescent="0.25">
      <c r="A24" s="19">
        <v>200000</v>
      </c>
      <c r="B24" s="125" t="s">
        <v>14</v>
      </c>
      <c r="C24" s="102"/>
      <c r="D24" s="43">
        <v>286</v>
      </c>
      <c r="E24" s="44">
        <v>189</v>
      </c>
      <c r="F24" s="44">
        <v>196</v>
      </c>
      <c r="G24" s="44">
        <v>233</v>
      </c>
      <c r="H24" s="45">
        <v>246</v>
      </c>
      <c r="I24" s="31"/>
      <c r="J24" s="35">
        <v>30</v>
      </c>
      <c r="K24" s="36">
        <v>13</v>
      </c>
      <c r="L24" s="31"/>
      <c r="M24" s="58">
        <v>9.7200000000000006</v>
      </c>
      <c r="N24" s="31"/>
      <c r="O24" s="63">
        <f>SUM(A24/$O$4*'Dental &amp; Other Rates'!$B$27)</f>
        <v>1.7999999999999998</v>
      </c>
      <c r="P24" s="68">
        <f>SUM(A24/$O$4*'Dental &amp; Other Rates'!$B$28)</f>
        <v>3</v>
      </c>
      <c r="Q24" s="31"/>
      <c r="R24" s="73">
        <f t="shared" si="1"/>
        <v>10</v>
      </c>
      <c r="S24" s="74">
        <f t="shared" si="2"/>
        <v>5</v>
      </c>
      <c r="T24" s="75">
        <v>0.84</v>
      </c>
      <c r="U24" s="31"/>
      <c r="V24" s="31"/>
      <c r="W24" s="84">
        <f>SUM(A24/$W$4*'Dental &amp; Other Rates'!$B$41/12)</f>
        <v>140</v>
      </c>
      <c r="X24" s="31"/>
      <c r="Y24" s="160">
        <f t="shared" si="3"/>
        <v>477.52000000000004</v>
      </c>
      <c r="Z24" s="164">
        <f t="shared" si="6"/>
        <v>484.56</v>
      </c>
      <c r="AA24" s="164">
        <f t="shared" si="4"/>
        <v>5814.72</v>
      </c>
      <c r="AB24" s="170">
        <f t="shared" si="5"/>
        <v>2.9073599999999998E-2</v>
      </c>
    </row>
    <row r="25" spans="1:28" ht="14.25" thickTop="1" thickBot="1" x14ac:dyDescent="0.25">
      <c r="A25" s="19">
        <v>300000</v>
      </c>
      <c r="B25" s="125" t="s">
        <v>15</v>
      </c>
      <c r="C25" s="102"/>
      <c r="D25" s="43">
        <v>280</v>
      </c>
      <c r="E25" s="44">
        <v>198</v>
      </c>
      <c r="F25" s="44">
        <v>206</v>
      </c>
      <c r="G25" s="44">
        <v>244</v>
      </c>
      <c r="H25" s="45">
        <v>257</v>
      </c>
      <c r="I25" s="31"/>
      <c r="J25" s="35">
        <v>30</v>
      </c>
      <c r="K25" s="36">
        <v>13</v>
      </c>
      <c r="L25" s="31"/>
      <c r="M25" s="58">
        <v>9.7200000000000006</v>
      </c>
      <c r="N25" s="31"/>
      <c r="O25" s="63">
        <f>SUM(A25/$O$4*'Dental &amp; Other Rates'!$B$27)</f>
        <v>2.6999999999999997</v>
      </c>
      <c r="P25" s="68">
        <f>SUM(A25/$O$4*'Dental &amp; Other Rates'!$B$28)</f>
        <v>4.5</v>
      </c>
      <c r="Q25" s="31"/>
      <c r="R25" s="73">
        <f t="shared" si="1"/>
        <v>15</v>
      </c>
      <c r="S25" s="74">
        <f t="shared" si="2"/>
        <v>7.5</v>
      </c>
      <c r="T25" s="75">
        <v>0.84</v>
      </c>
      <c r="U25" s="31"/>
      <c r="V25" s="31"/>
      <c r="W25" s="84">
        <f>SUM(A25/$W$4*'Dental &amp; Other Rates'!$B$42/12)</f>
        <v>235</v>
      </c>
      <c r="X25" s="31"/>
      <c r="Y25" s="160">
        <f t="shared" si="3"/>
        <v>572.42000000000007</v>
      </c>
      <c r="Z25" s="164">
        <f t="shared" si="6"/>
        <v>582.55999999999995</v>
      </c>
      <c r="AA25" s="164">
        <f t="shared" si="4"/>
        <v>6990.7199999999993</v>
      </c>
      <c r="AB25" s="170">
        <f t="shared" si="5"/>
        <v>2.3302399999999997E-2</v>
      </c>
    </row>
    <row r="26" spans="1:28" ht="14.25" thickTop="1" thickBot="1" x14ac:dyDescent="0.25">
      <c r="A26" s="19">
        <v>500000</v>
      </c>
      <c r="B26" s="125" t="s">
        <v>16</v>
      </c>
      <c r="C26" s="102"/>
      <c r="D26" s="46">
        <v>293</v>
      </c>
      <c r="E26" s="47">
        <v>207</v>
      </c>
      <c r="F26" s="47">
        <v>215</v>
      </c>
      <c r="G26" s="47">
        <v>255</v>
      </c>
      <c r="H26" s="48">
        <v>269</v>
      </c>
      <c r="I26" s="31"/>
      <c r="J26" s="35">
        <v>30</v>
      </c>
      <c r="K26" s="36">
        <v>13</v>
      </c>
      <c r="L26" s="31"/>
      <c r="M26" s="59">
        <v>9.7200000000000006</v>
      </c>
      <c r="N26" s="31"/>
      <c r="O26" s="63">
        <f>SUM(A26/$O$4*'Dental &amp; Other Rates'!$B$27)</f>
        <v>4.5</v>
      </c>
      <c r="P26" s="68">
        <f>SUM(A26/$O$4*'Dental &amp; Other Rates'!$B$28)</f>
        <v>7.5</v>
      </c>
      <c r="Q26" s="31"/>
      <c r="R26" s="73">
        <f t="shared" si="1"/>
        <v>25</v>
      </c>
      <c r="S26" s="74">
        <f t="shared" si="2"/>
        <v>12.5</v>
      </c>
      <c r="T26" s="75">
        <v>0.84</v>
      </c>
      <c r="U26" s="31"/>
      <c r="V26" s="31"/>
      <c r="W26" s="84">
        <f>SUM(A26/$W$4*'Dental &amp; Other Rates'!$B$42/12)</f>
        <v>391.66666666666669</v>
      </c>
      <c r="X26" s="31"/>
      <c r="Y26" s="165">
        <f t="shared" si="3"/>
        <v>753.88666666666677</v>
      </c>
      <c r="Z26" s="166">
        <f t="shared" si="6"/>
        <v>770.22666666666669</v>
      </c>
      <c r="AA26" s="166">
        <f t="shared" si="4"/>
        <v>9242.7200000000012</v>
      </c>
      <c r="AB26" s="171">
        <f t="shared" si="5"/>
        <v>1.8485440000000002E-2</v>
      </c>
    </row>
    <row r="27" spans="1:28" ht="14.25" thickTop="1" thickBot="1" x14ac:dyDescent="0.25">
      <c r="B27" s="127" t="s">
        <v>23</v>
      </c>
      <c r="C27" s="30"/>
      <c r="D27" s="197" t="s">
        <v>75</v>
      </c>
      <c r="E27" s="198"/>
      <c r="F27" s="198"/>
      <c r="G27" s="198"/>
      <c r="H27" s="199"/>
      <c r="I27" s="51"/>
      <c r="J27" s="200" t="s">
        <v>23</v>
      </c>
      <c r="K27" s="201"/>
      <c r="L27" s="50"/>
      <c r="M27" s="60" t="s">
        <v>28</v>
      </c>
      <c r="N27" s="51"/>
      <c r="O27" s="65" t="s">
        <v>21</v>
      </c>
      <c r="P27" s="66" t="s">
        <v>24</v>
      </c>
      <c r="Q27" s="51"/>
      <c r="R27" s="79" t="s">
        <v>77</v>
      </c>
      <c r="S27" s="80" t="s">
        <v>78</v>
      </c>
      <c r="T27" s="81" t="s">
        <v>79</v>
      </c>
      <c r="U27" s="50"/>
      <c r="V27" s="51"/>
      <c r="W27" s="89" t="s">
        <v>90</v>
      </c>
      <c r="X27" s="51"/>
      <c r="Y27" s="123"/>
      <c r="Z27" s="123"/>
      <c r="AA27" s="123"/>
      <c r="AB27" s="123"/>
    </row>
    <row r="28" spans="1:28" ht="14.25" thickTop="1" thickBot="1" x14ac:dyDescent="0.25">
      <c r="A28" s="19">
        <v>24000</v>
      </c>
      <c r="B28" s="125" t="s">
        <v>8</v>
      </c>
      <c r="C28" s="102"/>
      <c r="D28" s="40">
        <v>70</v>
      </c>
      <c r="E28" s="41">
        <v>52</v>
      </c>
      <c r="F28" s="41">
        <v>40</v>
      </c>
      <c r="G28" s="41">
        <v>55</v>
      </c>
      <c r="H28" s="42">
        <v>61</v>
      </c>
      <c r="I28" s="31"/>
      <c r="J28" s="35">
        <v>26</v>
      </c>
      <c r="K28" s="36">
        <v>11</v>
      </c>
      <c r="L28" s="31"/>
      <c r="M28" s="57">
        <v>9.7200000000000006</v>
      </c>
      <c r="N28" s="31"/>
      <c r="O28" s="63">
        <f>SUM(A28/$O$4*'Dental &amp; Other Rates'!$B$27)</f>
        <v>0.216</v>
      </c>
      <c r="P28" s="68">
        <f>SUM(A28/$O$4*'Dental &amp; Other Rates'!$B$28)</f>
        <v>0.36</v>
      </c>
      <c r="Q28" s="31"/>
      <c r="R28" s="73">
        <f t="shared" si="1"/>
        <v>1.2000000000000002</v>
      </c>
      <c r="S28" s="74">
        <f t="shared" si="2"/>
        <v>0.60000000000000009</v>
      </c>
      <c r="T28" s="75">
        <v>0.84</v>
      </c>
      <c r="U28" s="31"/>
      <c r="V28" s="31"/>
      <c r="W28" s="84">
        <f>SUM(A28/$W$4*'Dental &amp; Other Rates'!$B$39/12)</f>
        <v>7.8</v>
      </c>
      <c r="X28" s="31"/>
      <c r="Y28" s="160">
        <f t="shared" si="3"/>
        <v>114.93599999999999</v>
      </c>
      <c r="Z28" s="164">
        <f t="shared" ref="Z28:Z37" si="7">SUM(D28+J28+M28+P28+R28+S28+T28+W28)</f>
        <v>116.52</v>
      </c>
      <c r="AA28" s="164">
        <f t="shared" si="4"/>
        <v>1398.24</v>
      </c>
      <c r="AB28" s="170">
        <f t="shared" si="5"/>
        <v>5.8259999999999999E-2</v>
      </c>
    </row>
    <row r="29" spans="1:28" ht="14.25" thickTop="1" thickBot="1" x14ac:dyDescent="0.25">
      <c r="A29" s="19">
        <v>25000</v>
      </c>
      <c r="B29" s="125" t="s">
        <v>7</v>
      </c>
      <c r="C29" s="102"/>
      <c r="D29" s="43">
        <v>85</v>
      </c>
      <c r="E29" s="44">
        <v>65</v>
      </c>
      <c r="F29" s="44">
        <v>52</v>
      </c>
      <c r="G29" s="44">
        <v>68</v>
      </c>
      <c r="H29" s="45">
        <v>76</v>
      </c>
      <c r="I29" s="31"/>
      <c r="J29" s="35">
        <v>26</v>
      </c>
      <c r="K29" s="36">
        <v>11</v>
      </c>
      <c r="L29" s="31"/>
      <c r="M29" s="58">
        <v>9.7200000000000006</v>
      </c>
      <c r="N29" s="31"/>
      <c r="O29" s="63">
        <f>SUM(A29/$O$4*'Dental &amp; Other Rates'!$B$27)</f>
        <v>0.22499999999999998</v>
      </c>
      <c r="P29" s="68">
        <f>SUM(A29/$O$4*'Dental &amp; Other Rates'!$B$28)</f>
        <v>0.375</v>
      </c>
      <c r="Q29" s="31"/>
      <c r="R29" s="73">
        <f t="shared" si="1"/>
        <v>1.25</v>
      </c>
      <c r="S29" s="74">
        <f t="shared" si="2"/>
        <v>0.625</v>
      </c>
      <c r="T29" s="75">
        <v>0.84</v>
      </c>
      <c r="U29" s="31"/>
      <c r="V29" s="31"/>
      <c r="W29" s="84">
        <f>SUM(A29/$W$4*'Dental &amp; Other Rates'!$B$39/12)</f>
        <v>8.125</v>
      </c>
      <c r="X29" s="31"/>
      <c r="Y29" s="160">
        <f t="shared" si="3"/>
        <v>130.32</v>
      </c>
      <c r="Z29" s="164">
        <f t="shared" si="7"/>
        <v>131.935</v>
      </c>
      <c r="AA29" s="164">
        <f t="shared" si="4"/>
        <v>1583.22</v>
      </c>
      <c r="AB29" s="170">
        <f t="shared" si="5"/>
        <v>6.3328799999999991E-2</v>
      </c>
    </row>
    <row r="30" spans="1:28" ht="14.25" thickTop="1" thickBot="1" x14ac:dyDescent="0.25">
      <c r="A30" s="19">
        <v>40000</v>
      </c>
      <c r="B30" s="125" t="s">
        <v>9</v>
      </c>
      <c r="C30" s="102"/>
      <c r="D30" s="43">
        <v>104</v>
      </c>
      <c r="E30" s="44">
        <v>77</v>
      </c>
      <c r="F30" s="44">
        <v>67</v>
      </c>
      <c r="G30" s="44">
        <v>83</v>
      </c>
      <c r="H30" s="45">
        <v>92</v>
      </c>
      <c r="I30" s="31"/>
      <c r="J30" s="35">
        <v>26</v>
      </c>
      <c r="K30" s="36">
        <v>11</v>
      </c>
      <c r="L30" s="31"/>
      <c r="M30" s="58">
        <v>9.7200000000000006</v>
      </c>
      <c r="N30" s="31"/>
      <c r="O30" s="63">
        <f>SUM(A30/$O$4*'Dental &amp; Other Rates'!$B$27)</f>
        <v>0.36</v>
      </c>
      <c r="P30" s="68">
        <f>SUM(A30/$O$4*'Dental &amp; Other Rates'!$B$28)</f>
        <v>0.6</v>
      </c>
      <c r="Q30" s="31"/>
      <c r="R30" s="73">
        <f t="shared" si="1"/>
        <v>2</v>
      </c>
      <c r="S30" s="74">
        <f t="shared" si="2"/>
        <v>1</v>
      </c>
      <c r="T30" s="75">
        <v>0.84</v>
      </c>
      <c r="U30" s="31"/>
      <c r="V30" s="31"/>
      <c r="W30" s="84">
        <f>SUM(A30/$W$4*'Dental &amp; Other Rates'!$B$39/12)</f>
        <v>13</v>
      </c>
      <c r="X30" s="31"/>
      <c r="Y30" s="160">
        <f t="shared" si="3"/>
        <v>155.08000000000001</v>
      </c>
      <c r="Z30" s="164">
        <f t="shared" si="7"/>
        <v>157.16</v>
      </c>
      <c r="AA30" s="164">
        <f t="shared" si="4"/>
        <v>1885.92</v>
      </c>
      <c r="AB30" s="170">
        <f t="shared" si="5"/>
        <v>4.7147999999999995E-2</v>
      </c>
    </row>
    <row r="31" spans="1:28" ht="14.25" thickTop="1" thickBot="1" x14ac:dyDescent="0.25">
      <c r="A31" s="19">
        <v>60000</v>
      </c>
      <c r="B31" s="125" t="s">
        <v>10</v>
      </c>
      <c r="C31" s="102"/>
      <c r="D31" s="43">
        <v>126</v>
      </c>
      <c r="E31" s="44">
        <v>85</v>
      </c>
      <c r="F31" s="44">
        <v>85</v>
      </c>
      <c r="G31" s="44">
        <v>103</v>
      </c>
      <c r="H31" s="45">
        <v>113</v>
      </c>
      <c r="I31" s="31"/>
      <c r="J31" s="35">
        <v>26</v>
      </c>
      <c r="K31" s="36">
        <v>11</v>
      </c>
      <c r="L31" s="31"/>
      <c r="M31" s="58">
        <v>9.7200000000000006</v>
      </c>
      <c r="N31" s="31"/>
      <c r="O31" s="63">
        <f>SUM(A31/$O$4*'Dental &amp; Other Rates'!$B$27)</f>
        <v>0.54</v>
      </c>
      <c r="P31" s="68">
        <f>SUM(A31/$O$4*'Dental &amp; Other Rates'!$B$28)</f>
        <v>0.89999999999999991</v>
      </c>
      <c r="Q31" s="31"/>
      <c r="R31" s="73">
        <f t="shared" si="1"/>
        <v>3</v>
      </c>
      <c r="S31" s="74">
        <f t="shared" si="2"/>
        <v>1.5</v>
      </c>
      <c r="T31" s="75">
        <v>0.84</v>
      </c>
      <c r="U31" s="31"/>
      <c r="V31" s="31"/>
      <c r="W31" s="84">
        <f>SUM(A31/$W$4*'Dental &amp; Other Rates'!$B$40/12)</f>
        <v>27</v>
      </c>
      <c r="X31" s="31"/>
      <c r="Y31" s="160">
        <f t="shared" si="3"/>
        <v>192.26</v>
      </c>
      <c r="Z31" s="164">
        <f t="shared" si="7"/>
        <v>194.96</v>
      </c>
      <c r="AA31" s="164">
        <f t="shared" si="4"/>
        <v>2339.52</v>
      </c>
      <c r="AB31" s="170">
        <f t="shared" si="5"/>
        <v>3.8991999999999999E-2</v>
      </c>
    </row>
    <row r="32" spans="1:28" ht="14.25" thickTop="1" thickBot="1" x14ac:dyDescent="0.25">
      <c r="A32" s="19">
        <v>80000</v>
      </c>
      <c r="B32" s="125" t="s">
        <v>11</v>
      </c>
      <c r="C32" s="102"/>
      <c r="D32" s="43">
        <v>149</v>
      </c>
      <c r="E32" s="44">
        <v>104</v>
      </c>
      <c r="F32" s="44">
        <v>104</v>
      </c>
      <c r="G32" s="44">
        <v>124</v>
      </c>
      <c r="H32" s="45">
        <v>135</v>
      </c>
      <c r="I32" s="31"/>
      <c r="J32" s="35">
        <v>26</v>
      </c>
      <c r="K32" s="36">
        <v>11</v>
      </c>
      <c r="L32" s="31"/>
      <c r="M32" s="58">
        <v>9.7200000000000006</v>
      </c>
      <c r="N32" s="31"/>
      <c r="O32" s="63">
        <f>SUM(A32/$O$4*'Dental &amp; Other Rates'!$B$27)</f>
        <v>0.72</v>
      </c>
      <c r="P32" s="68">
        <f>SUM(A32/$O$4*'Dental &amp; Other Rates'!$B$28)</f>
        <v>1.2</v>
      </c>
      <c r="Q32" s="31"/>
      <c r="R32" s="73">
        <f t="shared" si="1"/>
        <v>4</v>
      </c>
      <c r="S32" s="74">
        <f t="shared" si="2"/>
        <v>2</v>
      </c>
      <c r="T32" s="75">
        <v>0.84</v>
      </c>
      <c r="U32" s="31"/>
      <c r="V32" s="31"/>
      <c r="W32" s="84">
        <f>SUM(A32/$W$4*'Dental &amp; Other Rates'!$B$40/12)</f>
        <v>36</v>
      </c>
      <c r="X32" s="31"/>
      <c r="Y32" s="160">
        <f t="shared" si="3"/>
        <v>225.44</v>
      </c>
      <c r="Z32" s="164">
        <f t="shared" si="7"/>
        <v>228.76</v>
      </c>
      <c r="AA32" s="164">
        <f t="shared" si="4"/>
        <v>2745.12</v>
      </c>
      <c r="AB32" s="170">
        <f t="shared" si="5"/>
        <v>3.4313999999999997E-2</v>
      </c>
    </row>
    <row r="33" spans="1:28" ht="14.25" thickTop="1" thickBot="1" x14ac:dyDescent="0.25">
      <c r="A33" s="19">
        <v>100000</v>
      </c>
      <c r="B33" s="125" t="s">
        <v>12</v>
      </c>
      <c r="C33" s="102"/>
      <c r="D33" s="43">
        <v>178</v>
      </c>
      <c r="E33" s="44">
        <v>121</v>
      </c>
      <c r="F33" s="44">
        <v>126</v>
      </c>
      <c r="G33" s="44">
        <v>148</v>
      </c>
      <c r="H33" s="45">
        <v>162</v>
      </c>
      <c r="I33" s="31"/>
      <c r="J33" s="35">
        <v>26</v>
      </c>
      <c r="K33" s="36">
        <v>11</v>
      </c>
      <c r="L33" s="31"/>
      <c r="M33" s="58">
        <v>9.7200000000000006</v>
      </c>
      <c r="N33" s="31"/>
      <c r="O33" s="63">
        <f>SUM(A33/$O$4*'Dental &amp; Other Rates'!$B$27)</f>
        <v>0.89999999999999991</v>
      </c>
      <c r="P33" s="68">
        <f>SUM(A33/$O$4*'Dental &amp; Other Rates'!$B$28)</f>
        <v>1.5</v>
      </c>
      <c r="Q33" s="31"/>
      <c r="R33" s="73">
        <f t="shared" si="1"/>
        <v>5</v>
      </c>
      <c r="S33" s="74">
        <f t="shared" si="2"/>
        <v>2.5</v>
      </c>
      <c r="T33" s="75">
        <v>0.84</v>
      </c>
      <c r="U33" s="31"/>
      <c r="V33" s="31"/>
      <c r="W33" s="84">
        <f>SUM(A33/$W$4*'Dental &amp; Other Rates'!$B$40/12)</f>
        <v>45</v>
      </c>
      <c r="X33" s="31"/>
      <c r="Y33" s="160">
        <f t="shared" si="3"/>
        <v>264.62</v>
      </c>
      <c r="Z33" s="164">
        <f t="shared" si="7"/>
        <v>268.56</v>
      </c>
      <c r="AA33" s="164">
        <f t="shared" si="4"/>
        <v>3222.7200000000003</v>
      </c>
      <c r="AB33" s="170">
        <f t="shared" si="5"/>
        <v>3.2227199999999998E-2</v>
      </c>
    </row>
    <row r="34" spans="1:28" ht="14.25" thickTop="1" thickBot="1" x14ac:dyDescent="0.25">
      <c r="A34" s="19">
        <v>150000</v>
      </c>
      <c r="B34" s="125" t="s">
        <v>13</v>
      </c>
      <c r="C34" s="102"/>
      <c r="D34" s="43">
        <v>232</v>
      </c>
      <c r="E34" s="44">
        <v>162</v>
      </c>
      <c r="F34" s="44">
        <v>169</v>
      </c>
      <c r="G34" s="44">
        <v>200</v>
      </c>
      <c r="H34" s="45">
        <v>216</v>
      </c>
      <c r="I34" s="31"/>
      <c r="J34" s="35">
        <v>26</v>
      </c>
      <c r="K34" s="36">
        <v>11</v>
      </c>
      <c r="L34" s="31"/>
      <c r="M34" s="58">
        <v>9.7200000000000006</v>
      </c>
      <c r="N34" s="31"/>
      <c r="O34" s="63">
        <f>SUM(A34/$O$4*'Dental &amp; Other Rates'!$B$27)</f>
        <v>1.3499999999999999</v>
      </c>
      <c r="P34" s="68">
        <f>SUM(A34/$O$4*'Dental &amp; Other Rates'!$B$28)</f>
        <v>2.25</v>
      </c>
      <c r="Q34" s="31"/>
      <c r="R34" s="73">
        <f t="shared" si="1"/>
        <v>7.5</v>
      </c>
      <c r="S34" s="74">
        <f t="shared" si="2"/>
        <v>3.75</v>
      </c>
      <c r="T34" s="75">
        <v>0.84</v>
      </c>
      <c r="U34" s="31"/>
      <c r="V34" s="31"/>
      <c r="W34" s="84">
        <f>SUM(A34/$W$4*'Dental &amp; Other Rates'!$B$41/12)</f>
        <v>105</v>
      </c>
      <c r="X34" s="31"/>
      <c r="Y34" s="160">
        <f t="shared" si="3"/>
        <v>381.57000000000005</v>
      </c>
      <c r="Z34" s="164">
        <f t="shared" si="7"/>
        <v>387.06</v>
      </c>
      <c r="AA34" s="164">
        <f t="shared" si="4"/>
        <v>4644.72</v>
      </c>
      <c r="AB34" s="170">
        <f t="shared" si="5"/>
        <v>3.0964800000000001E-2</v>
      </c>
    </row>
    <row r="35" spans="1:28" ht="14.25" thickTop="1" thickBot="1" x14ac:dyDescent="0.25">
      <c r="A35" s="19">
        <v>200000</v>
      </c>
      <c r="B35" s="125" t="s">
        <v>14</v>
      </c>
      <c r="C35" s="102"/>
      <c r="D35" s="43">
        <v>250</v>
      </c>
      <c r="E35" s="44">
        <v>171</v>
      </c>
      <c r="F35" s="44">
        <v>178</v>
      </c>
      <c r="G35" s="44">
        <v>211</v>
      </c>
      <c r="H35" s="45">
        <v>227</v>
      </c>
      <c r="I35" s="31"/>
      <c r="J35" s="35">
        <v>26</v>
      </c>
      <c r="K35" s="36">
        <v>11</v>
      </c>
      <c r="L35" s="31"/>
      <c r="M35" s="58">
        <v>9.7200000000000006</v>
      </c>
      <c r="N35" s="31"/>
      <c r="O35" s="63">
        <f>SUM(A35/$O$4*'Dental &amp; Other Rates'!$B$27)</f>
        <v>1.7999999999999998</v>
      </c>
      <c r="P35" s="68">
        <f>SUM(A35/$O$4*'Dental &amp; Other Rates'!$B$28)</f>
        <v>3</v>
      </c>
      <c r="Q35" s="31"/>
      <c r="R35" s="73">
        <f t="shared" si="1"/>
        <v>10</v>
      </c>
      <c r="S35" s="74">
        <f t="shared" si="2"/>
        <v>5</v>
      </c>
      <c r="T35" s="75">
        <v>0.84</v>
      </c>
      <c r="U35" s="31"/>
      <c r="V35" s="31"/>
      <c r="W35" s="84">
        <f>SUM(A35/$W$4*'Dental &amp; Other Rates'!$B$41/12)</f>
        <v>140</v>
      </c>
      <c r="X35" s="31"/>
      <c r="Y35" s="160">
        <f t="shared" si="3"/>
        <v>437.52000000000004</v>
      </c>
      <c r="Z35" s="164">
        <f t="shared" si="7"/>
        <v>444.56</v>
      </c>
      <c r="AA35" s="164">
        <f t="shared" si="4"/>
        <v>5334.72</v>
      </c>
      <c r="AB35" s="170">
        <f t="shared" si="5"/>
        <v>2.6673599999999999E-2</v>
      </c>
    </row>
    <row r="36" spans="1:28" ht="14.25" thickTop="1" thickBot="1" x14ac:dyDescent="0.25">
      <c r="A36" s="19">
        <v>300000</v>
      </c>
      <c r="B36" s="125" t="s">
        <v>15</v>
      </c>
      <c r="C36" s="102"/>
      <c r="D36" s="43">
        <v>263</v>
      </c>
      <c r="E36" s="44">
        <v>178</v>
      </c>
      <c r="F36" s="44">
        <v>185</v>
      </c>
      <c r="G36" s="44">
        <v>220</v>
      </c>
      <c r="H36" s="45">
        <v>238</v>
      </c>
      <c r="I36" s="31"/>
      <c r="J36" s="35">
        <v>26</v>
      </c>
      <c r="K36" s="36">
        <v>11</v>
      </c>
      <c r="L36" s="31"/>
      <c r="M36" s="58">
        <v>9.7200000000000006</v>
      </c>
      <c r="N36" s="31"/>
      <c r="O36" s="63">
        <f>SUM(A36/$O$4*'Dental &amp; Other Rates'!$B$27)</f>
        <v>2.6999999999999997</v>
      </c>
      <c r="P36" s="68">
        <f>SUM(A36/$O$4*'Dental &amp; Other Rates'!$B$28)</f>
        <v>4.5</v>
      </c>
      <c r="Q36" s="31"/>
      <c r="R36" s="73">
        <f t="shared" si="1"/>
        <v>15</v>
      </c>
      <c r="S36" s="74">
        <f t="shared" si="2"/>
        <v>7.5</v>
      </c>
      <c r="T36" s="75">
        <v>0.84</v>
      </c>
      <c r="U36" s="31"/>
      <c r="V36" s="31"/>
      <c r="W36" s="84">
        <f>SUM(A36/$W$4*'Dental &amp; Other Rates'!$B$42/12)</f>
        <v>235</v>
      </c>
      <c r="X36" s="31"/>
      <c r="Y36" s="160">
        <f t="shared" si="3"/>
        <v>551.42000000000007</v>
      </c>
      <c r="Z36" s="164">
        <f t="shared" si="7"/>
        <v>561.55999999999995</v>
      </c>
      <c r="AA36" s="164">
        <f t="shared" si="4"/>
        <v>6738.7199999999993</v>
      </c>
      <c r="AB36" s="170">
        <f t="shared" si="5"/>
        <v>2.2462399999999997E-2</v>
      </c>
    </row>
    <row r="37" spans="1:28" ht="14.25" thickTop="1" thickBot="1" x14ac:dyDescent="0.25">
      <c r="A37" s="19">
        <v>500000</v>
      </c>
      <c r="B37" s="125" t="s">
        <v>16</v>
      </c>
      <c r="C37" s="102"/>
      <c r="D37" s="46">
        <v>274</v>
      </c>
      <c r="E37" s="47">
        <v>187</v>
      </c>
      <c r="F37" s="47">
        <v>194</v>
      </c>
      <c r="G37" s="47">
        <v>230</v>
      </c>
      <c r="H37" s="48">
        <v>248</v>
      </c>
      <c r="I37" s="31"/>
      <c r="J37" s="35">
        <v>26</v>
      </c>
      <c r="K37" s="36">
        <v>11</v>
      </c>
      <c r="L37" s="31"/>
      <c r="M37" s="59">
        <v>9.7200000000000006</v>
      </c>
      <c r="N37" s="31"/>
      <c r="O37" s="63">
        <f>SUM(A37/$O$4*'Dental &amp; Other Rates'!$B$27)</f>
        <v>4.5</v>
      </c>
      <c r="P37" s="68">
        <f>SUM(A37/$O$4*'Dental &amp; Other Rates'!$B$28)</f>
        <v>7.5</v>
      </c>
      <c r="Q37" s="31"/>
      <c r="R37" s="73">
        <f t="shared" si="1"/>
        <v>25</v>
      </c>
      <c r="S37" s="74">
        <f t="shared" si="2"/>
        <v>12.5</v>
      </c>
      <c r="T37" s="75">
        <v>0.84</v>
      </c>
      <c r="U37" s="31"/>
      <c r="V37" s="31"/>
      <c r="W37" s="84">
        <f>SUM(A37/$W$4*'Dental &amp; Other Rates'!$B$42/12)</f>
        <v>391.66666666666669</v>
      </c>
      <c r="X37" s="31"/>
      <c r="Y37" s="165">
        <f t="shared" si="3"/>
        <v>730.88666666666677</v>
      </c>
      <c r="Z37" s="166">
        <f t="shared" si="7"/>
        <v>747.22666666666669</v>
      </c>
      <c r="AA37" s="166">
        <f t="shared" si="4"/>
        <v>8966.7200000000012</v>
      </c>
      <c r="AB37" s="171">
        <f t="shared" si="5"/>
        <v>1.7933440000000002E-2</v>
      </c>
    </row>
    <row r="38" spans="1:28" ht="14.25" thickTop="1" thickBot="1" x14ac:dyDescent="0.25">
      <c r="B38" s="127" t="s">
        <v>24</v>
      </c>
      <c r="C38" s="30"/>
      <c r="D38" s="197" t="s">
        <v>76</v>
      </c>
      <c r="E38" s="198"/>
      <c r="F38" s="198"/>
      <c r="G38" s="198"/>
      <c r="H38" s="199"/>
      <c r="I38" s="51"/>
      <c r="J38" s="200" t="s">
        <v>24</v>
      </c>
      <c r="K38" s="201"/>
      <c r="L38" s="50"/>
      <c r="M38" s="60" t="s">
        <v>29</v>
      </c>
      <c r="N38" s="51"/>
      <c r="O38" s="65" t="s">
        <v>21</v>
      </c>
      <c r="P38" s="66" t="s">
        <v>24</v>
      </c>
      <c r="Q38" s="51"/>
      <c r="R38" s="79" t="s">
        <v>77</v>
      </c>
      <c r="S38" s="80" t="s">
        <v>78</v>
      </c>
      <c r="T38" s="81" t="s">
        <v>79</v>
      </c>
      <c r="U38" s="50"/>
      <c r="V38" s="51"/>
      <c r="W38" s="89" t="s">
        <v>90</v>
      </c>
      <c r="X38" s="51"/>
      <c r="Y38" s="123"/>
      <c r="Z38" s="123"/>
      <c r="AA38" s="123"/>
      <c r="AB38" s="123"/>
    </row>
    <row r="39" spans="1:28" ht="14.25" thickTop="1" thickBot="1" x14ac:dyDescent="0.25">
      <c r="A39" s="19">
        <v>24000</v>
      </c>
      <c r="B39" s="125" t="s">
        <v>8</v>
      </c>
      <c r="C39" s="102"/>
      <c r="D39" s="40">
        <v>97</v>
      </c>
      <c r="E39" s="41">
        <v>77</v>
      </c>
      <c r="F39" s="41">
        <v>61</v>
      </c>
      <c r="G39" s="41">
        <v>84</v>
      </c>
      <c r="H39" s="42">
        <v>91</v>
      </c>
      <c r="I39" s="31"/>
      <c r="J39" s="35">
        <v>53</v>
      </c>
      <c r="K39" s="36">
        <v>18</v>
      </c>
      <c r="L39" s="31"/>
      <c r="M39" s="57">
        <v>14.6</v>
      </c>
      <c r="N39" s="31"/>
      <c r="O39" s="63">
        <f>SUM(A39/$O$4*'Dental &amp; Other Rates'!$B$27)</f>
        <v>0.216</v>
      </c>
      <c r="P39" s="68">
        <f>SUM(A39/$O$4*'Dental &amp; Other Rates'!$B$28)</f>
        <v>0.36</v>
      </c>
      <c r="Q39" s="31"/>
      <c r="R39" s="73">
        <f t="shared" si="1"/>
        <v>1.2000000000000002</v>
      </c>
      <c r="S39" s="74">
        <f t="shared" si="2"/>
        <v>0.60000000000000009</v>
      </c>
      <c r="T39" s="75">
        <v>0.84</v>
      </c>
      <c r="U39" s="31"/>
      <c r="V39" s="31"/>
      <c r="W39" s="84">
        <f>SUM(A39/$W$4*'Dental &amp; Other Rates'!$B$39/12)</f>
        <v>7.8</v>
      </c>
      <c r="X39" s="31"/>
      <c r="Y39" s="160">
        <f t="shared" si="3"/>
        <v>173.816</v>
      </c>
      <c r="Z39" s="164">
        <f t="shared" ref="Z39:Z48" si="8">SUM(D39+J39+M39+P39+R39+S39+T39+W39)</f>
        <v>175.4</v>
      </c>
      <c r="AA39" s="164">
        <f t="shared" si="4"/>
        <v>2104.8000000000002</v>
      </c>
      <c r="AB39" s="170">
        <f t="shared" si="5"/>
        <v>8.77E-2</v>
      </c>
    </row>
    <row r="40" spans="1:28" ht="14.25" thickTop="1" thickBot="1" x14ac:dyDescent="0.25">
      <c r="A40" s="19">
        <v>25000</v>
      </c>
      <c r="B40" s="125" t="s">
        <v>7</v>
      </c>
      <c r="C40" s="102"/>
      <c r="D40" s="43">
        <v>117</v>
      </c>
      <c r="E40" s="44">
        <v>93</v>
      </c>
      <c r="F40" s="44">
        <v>74</v>
      </c>
      <c r="G40" s="44">
        <v>101</v>
      </c>
      <c r="H40" s="45">
        <v>110</v>
      </c>
      <c r="I40" s="31"/>
      <c r="J40" s="35">
        <v>53</v>
      </c>
      <c r="K40" s="36">
        <v>18</v>
      </c>
      <c r="L40" s="31"/>
      <c r="M40" s="58">
        <v>14.6</v>
      </c>
      <c r="N40" s="31"/>
      <c r="O40" s="63">
        <f>SUM(A40/$O$4*'Dental &amp; Other Rates'!$B$27)</f>
        <v>0.22499999999999998</v>
      </c>
      <c r="P40" s="68">
        <f>SUM(A40/$O$4*'Dental &amp; Other Rates'!$B$28)</f>
        <v>0.375</v>
      </c>
      <c r="Q40" s="31"/>
      <c r="R40" s="73">
        <f t="shared" si="1"/>
        <v>1.25</v>
      </c>
      <c r="S40" s="74">
        <f t="shared" si="2"/>
        <v>0.625</v>
      </c>
      <c r="T40" s="75">
        <v>0.84</v>
      </c>
      <c r="U40" s="31"/>
      <c r="V40" s="31"/>
      <c r="W40" s="84">
        <f>SUM(A40/$W$4*'Dental &amp; Other Rates'!$B$39/12)</f>
        <v>8.125</v>
      </c>
      <c r="X40" s="31"/>
      <c r="Y40" s="160">
        <f t="shared" si="3"/>
        <v>194.2</v>
      </c>
      <c r="Z40" s="164">
        <f t="shared" si="8"/>
        <v>195.815</v>
      </c>
      <c r="AA40" s="164">
        <f t="shared" si="4"/>
        <v>2349.7799999999997</v>
      </c>
      <c r="AB40" s="170">
        <f t="shared" si="5"/>
        <v>9.3991199999999997E-2</v>
      </c>
    </row>
    <row r="41" spans="1:28" ht="14.25" thickTop="1" thickBot="1" x14ac:dyDescent="0.25">
      <c r="A41" s="19">
        <v>40000</v>
      </c>
      <c r="B41" s="125" t="s">
        <v>9</v>
      </c>
      <c r="C41" s="102"/>
      <c r="D41" s="43">
        <v>143</v>
      </c>
      <c r="E41" s="44">
        <v>112</v>
      </c>
      <c r="F41" s="44">
        <v>93</v>
      </c>
      <c r="G41" s="44">
        <v>123</v>
      </c>
      <c r="H41" s="45">
        <v>131</v>
      </c>
      <c r="I41" s="31"/>
      <c r="J41" s="35">
        <v>53</v>
      </c>
      <c r="K41" s="36">
        <v>18</v>
      </c>
      <c r="L41" s="31"/>
      <c r="M41" s="58">
        <v>14.6</v>
      </c>
      <c r="N41" s="31"/>
      <c r="O41" s="63">
        <f>SUM(A41/$O$4*'Dental &amp; Other Rates'!$B$27)</f>
        <v>0.36</v>
      </c>
      <c r="P41" s="68">
        <f>SUM(A41/$O$4*'Dental &amp; Other Rates'!$B$28)</f>
        <v>0.6</v>
      </c>
      <c r="Q41" s="31"/>
      <c r="R41" s="73">
        <f t="shared" si="1"/>
        <v>2</v>
      </c>
      <c r="S41" s="74">
        <f t="shared" si="2"/>
        <v>1</v>
      </c>
      <c r="T41" s="75">
        <v>0.84</v>
      </c>
      <c r="U41" s="31"/>
      <c r="V41" s="31"/>
      <c r="W41" s="84">
        <f>SUM(A41/$W$4*'Dental &amp; Other Rates'!$B$39/12)</f>
        <v>13</v>
      </c>
      <c r="X41" s="31"/>
      <c r="Y41" s="160">
        <f t="shared" si="3"/>
        <v>225.96</v>
      </c>
      <c r="Z41" s="164">
        <f t="shared" si="8"/>
        <v>228.04</v>
      </c>
      <c r="AA41" s="164">
        <f t="shared" si="4"/>
        <v>2736.48</v>
      </c>
      <c r="AB41" s="170">
        <f t="shared" si="5"/>
        <v>6.8412000000000001E-2</v>
      </c>
    </row>
    <row r="42" spans="1:28" ht="14.25" thickTop="1" thickBot="1" x14ac:dyDescent="0.25">
      <c r="A42" s="19">
        <v>60000</v>
      </c>
      <c r="B42" s="125" t="s">
        <v>10</v>
      </c>
      <c r="C42" s="102"/>
      <c r="D42" s="43">
        <v>179</v>
      </c>
      <c r="E42" s="44">
        <v>118</v>
      </c>
      <c r="F42" s="44">
        <v>118</v>
      </c>
      <c r="G42" s="44">
        <v>153</v>
      </c>
      <c r="H42" s="45">
        <v>166</v>
      </c>
      <c r="I42" s="31"/>
      <c r="J42" s="35">
        <v>53</v>
      </c>
      <c r="K42" s="36">
        <v>18</v>
      </c>
      <c r="L42" s="31"/>
      <c r="M42" s="58">
        <v>14.6</v>
      </c>
      <c r="N42" s="31"/>
      <c r="O42" s="63">
        <f>SUM(A42/$O$4*'Dental &amp; Other Rates'!$B$27)</f>
        <v>0.54</v>
      </c>
      <c r="P42" s="68">
        <f>SUM(A42/$O$4*'Dental &amp; Other Rates'!$B$28)</f>
        <v>0.89999999999999991</v>
      </c>
      <c r="Q42" s="31"/>
      <c r="R42" s="73">
        <f t="shared" si="1"/>
        <v>3</v>
      </c>
      <c r="S42" s="74">
        <f t="shared" si="2"/>
        <v>1.5</v>
      </c>
      <c r="T42" s="75">
        <v>0.84</v>
      </c>
      <c r="U42" s="31"/>
      <c r="V42" s="31"/>
      <c r="W42" s="84">
        <f>SUM(A42/$W$4*'Dental &amp; Other Rates'!$B$40/12)</f>
        <v>27</v>
      </c>
      <c r="X42" s="31"/>
      <c r="Y42" s="160">
        <f t="shared" si="3"/>
        <v>277.14</v>
      </c>
      <c r="Z42" s="164">
        <f t="shared" si="8"/>
        <v>279.84000000000003</v>
      </c>
      <c r="AA42" s="164">
        <f t="shared" si="4"/>
        <v>3358.0800000000004</v>
      </c>
      <c r="AB42" s="170">
        <f t="shared" si="5"/>
        <v>5.5968000000000004E-2</v>
      </c>
    </row>
    <row r="43" spans="1:28" ht="14.25" thickTop="1" thickBot="1" x14ac:dyDescent="0.25">
      <c r="A43" s="19">
        <v>80000</v>
      </c>
      <c r="B43" s="125" t="s">
        <v>11</v>
      </c>
      <c r="C43" s="102"/>
      <c r="D43" s="43">
        <v>215</v>
      </c>
      <c r="E43" s="44">
        <v>142</v>
      </c>
      <c r="F43" s="44">
        <v>142</v>
      </c>
      <c r="G43" s="44">
        <v>186</v>
      </c>
      <c r="H43" s="45">
        <v>200</v>
      </c>
      <c r="I43" s="31"/>
      <c r="J43" s="35">
        <v>53</v>
      </c>
      <c r="K43" s="36">
        <v>18</v>
      </c>
      <c r="L43" s="31"/>
      <c r="M43" s="58">
        <v>14.6</v>
      </c>
      <c r="N43" s="31"/>
      <c r="O43" s="63">
        <f>SUM(A43/$O$4*'Dental &amp; Other Rates'!$B$27)</f>
        <v>0.72</v>
      </c>
      <c r="P43" s="68">
        <f>SUM(A43/$O$4*'Dental &amp; Other Rates'!$B$28)</f>
        <v>1.2</v>
      </c>
      <c r="Q43" s="31"/>
      <c r="R43" s="73">
        <f t="shared" si="1"/>
        <v>4</v>
      </c>
      <c r="S43" s="74">
        <f t="shared" si="2"/>
        <v>2</v>
      </c>
      <c r="T43" s="75">
        <v>0.84</v>
      </c>
      <c r="U43" s="31"/>
      <c r="V43" s="31"/>
      <c r="W43" s="84">
        <f>SUM(A43/$W$4*'Dental &amp; Other Rates'!$B$40/12)</f>
        <v>36</v>
      </c>
      <c r="X43" s="31"/>
      <c r="Y43" s="160">
        <f t="shared" si="3"/>
        <v>323.32000000000005</v>
      </c>
      <c r="Z43" s="164">
        <f t="shared" si="8"/>
        <v>326.64</v>
      </c>
      <c r="AA43" s="164">
        <f t="shared" si="4"/>
        <v>3919.68</v>
      </c>
      <c r="AB43" s="170">
        <f t="shared" si="5"/>
        <v>4.8995999999999998E-2</v>
      </c>
    </row>
    <row r="44" spans="1:28" ht="14.25" thickTop="1" thickBot="1" x14ac:dyDescent="0.25">
      <c r="A44" s="19">
        <v>100000</v>
      </c>
      <c r="B44" s="125" t="s">
        <v>12</v>
      </c>
      <c r="C44" s="102"/>
      <c r="D44" s="43">
        <v>252</v>
      </c>
      <c r="E44" s="44">
        <v>167</v>
      </c>
      <c r="F44" s="44">
        <v>172</v>
      </c>
      <c r="G44" s="44">
        <v>216</v>
      </c>
      <c r="H44" s="45">
        <v>234</v>
      </c>
      <c r="I44" s="31"/>
      <c r="J44" s="35">
        <v>53</v>
      </c>
      <c r="K44" s="36">
        <v>18</v>
      </c>
      <c r="L44" s="31"/>
      <c r="M44" s="58">
        <v>14.6</v>
      </c>
      <c r="N44" s="31"/>
      <c r="O44" s="63">
        <f>SUM(A44/$O$4*'Dental &amp; Other Rates'!$B$27)</f>
        <v>0.89999999999999991</v>
      </c>
      <c r="P44" s="68">
        <f>SUM(A44/$O$4*'Dental &amp; Other Rates'!$B$28)</f>
        <v>1.5</v>
      </c>
      <c r="Q44" s="31"/>
      <c r="R44" s="73">
        <f t="shared" si="1"/>
        <v>5</v>
      </c>
      <c r="S44" s="74">
        <f t="shared" si="2"/>
        <v>2.5</v>
      </c>
      <c r="T44" s="75">
        <v>0.84</v>
      </c>
      <c r="U44" s="31"/>
      <c r="V44" s="31"/>
      <c r="W44" s="84">
        <f>SUM(A44/$W$4*'Dental &amp; Other Rates'!$B$40/12)</f>
        <v>45</v>
      </c>
      <c r="X44" s="31"/>
      <c r="Y44" s="160">
        <f t="shared" si="3"/>
        <v>370.5</v>
      </c>
      <c r="Z44" s="164">
        <f t="shared" si="8"/>
        <v>374.44</v>
      </c>
      <c r="AA44" s="164">
        <f t="shared" si="4"/>
        <v>4493.28</v>
      </c>
      <c r="AB44" s="170">
        <f t="shared" si="5"/>
        <v>4.4932799999999995E-2</v>
      </c>
    </row>
    <row r="45" spans="1:28" ht="14.25" thickTop="1" thickBot="1" x14ac:dyDescent="0.25">
      <c r="A45" s="19">
        <v>150000</v>
      </c>
      <c r="B45" s="125" t="s">
        <v>13</v>
      </c>
      <c r="C45" s="102"/>
      <c r="D45" s="43">
        <v>320</v>
      </c>
      <c r="E45" s="44">
        <v>230</v>
      </c>
      <c r="F45" s="44">
        <v>235</v>
      </c>
      <c r="G45" s="44">
        <v>291</v>
      </c>
      <c r="H45" s="45">
        <v>312</v>
      </c>
      <c r="I45" s="31"/>
      <c r="J45" s="35">
        <v>53</v>
      </c>
      <c r="K45" s="36">
        <v>18</v>
      </c>
      <c r="L45" s="31"/>
      <c r="M45" s="58">
        <v>14.6</v>
      </c>
      <c r="N45" s="31"/>
      <c r="O45" s="63">
        <f>SUM(A45/$O$4*'Dental &amp; Other Rates'!$B$27)</f>
        <v>1.3499999999999999</v>
      </c>
      <c r="P45" s="68">
        <f>SUM(A45/$O$4*'Dental &amp; Other Rates'!$B$28)</f>
        <v>2.25</v>
      </c>
      <c r="Q45" s="31"/>
      <c r="R45" s="73">
        <f t="shared" si="1"/>
        <v>7.5</v>
      </c>
      <c r="S45" s="74">
        <f t="shared" si="2"/>
        <v>3.75</v>
      </c>
      <c r="T45" s="75">
        <v>0.84</v>
      </c>
      <c r="U45" s="31"/>
      <c r="V45" s="31"/>
      <c r="W45" s="84">
        <f>SUM(A45/$W$4*'Dental &amp; Other Rates'!$B$41/12)</f>
        <v>105</v>
      </c>
      <c r="X45" s="31"/>
      <c r="Y45" s="160">
        <f t="shared" si="3"/>
        <v>501.45000000000005</v>
      </c>
      <c r="Z45" s="164">
        <f t="shared" si="8"/>
        <v>506.94</v>
      </c>
      <c r="AA45" s="164">
        <f t="shared" si="4"/>
        <v>6083.28</v>
      </c>
      <c r="AB45" s="170">
        <f t="shared" si="5"/>
        <v>4.05552E-2</v>
      </c>
    </row>
    <row r="46" spans="1:28" ht="14.25" thickTop="1" thickBot="1" x14ac:dyDescent="0.25">
      <c r="A46" s="19">
        <v>200000</v>
      </c>
      <c r="B46" s="125" t="s">
        <v>14</v>
      </c>
      <c r="C46" s="102"/>
      <c r="D46" s="43">
        <v>346</v>
      </c>
      <c r="E46" s="44">
        <v>242</v>
      </c>
      <c r="F46" s="44">
        <v>247</v>
      </c>
      <c r="G46" s="44">
        <v>306</v>
      </c>
      <c r="H46" s="45">
        <v>328</v>
      </c>
      <c r="I46" s="31"/>
      <c r="J46" s="35">
        <v>53</v>
      </c>
      <c r="K46" s="36">
        <v>18</v>
      </c>
      <c r="L46" s="31"/>
      <c r="M46" s="58">
        <v>14.6</v>
      </c>
      <c r="N46" s="31"/>
      <c r="O46" s="63">
        <f>SUM(A46/$O$4*'Dental &amp; Other Rates'!$B$27)</f>
        <v>1.7999999999999998</v>
      </c>
      <c r="P46" s="68">
        <f>SUM(A46/$O$4*'Dental &amp; Other Rates'!$B$28)</f>
        <v>3</v>
      </c>
      <c r="Q46" s="31"/>
      <c r="R46" s="73">
        <f t="shared" si="1"/>
        <v>10</v>
      </c>
      <c r="S46" s="74">
        <f t="shared" si="2"/>
        <v>5</v>
      </c>
      <c r="T46" s="75">
        <v>0.84</v>
      </c>
      <c r="U46" s="31"/>
      <c r="V46" s="31"/>
      <c r="W46" s="84">
        <f>SUM(A46/$W$4*'Dental &amp; Other Rates'!$B$41/12)</f>
        <v>140</v>
      </c>
      <c r="X46" s="31"/>
      <c r="Y46" s="160">
        <f t="shared" si="3"/>
        <v>565.40000000000009</v>
      </c>
      <c r="Z46" s="164">
        <f t="shared" si="8"/>
        <v>572.44000000000005</v>
      </c>
      <c r="AA46" s="164">
        <f t="shared" si="4"/>
        <v>6869.2800000000007</v>
      </c>
      <c r="AB46" s="170">
        <f t="shared" si="5"/>
        <v>3.4346399999999999E-2</v>
      </c>
    </row>
    <row r="47" spans="1:28" ht="14.25" thickTop="1" thickBot="1" x14ac:dyDescent="0.25">
      <c r="A47" s="19">
        <v>300000</v>
      </c>
      <c r="B47" s="125" t="s">
        <v>15</v>
      </c>
      <c r="C47" s="102"/>
      <c r="D47" s="43">
        <v>362</v>
      </c>
      <c r="E47" s="44">
        <v>253</v>
      </c>
      <c r="F47" s="44">
        <v>259</v>
      </c>
      <c r="G47" s="44">
        <v>320</v>
      </c>
      <c r="H47" s="45">
        <v>343</v>
      </c>
      <c r="I47" s="31"/>
      <c r="J47" s="35">
        <v>53</v>
      </c>
      <c r="K47" s="36">
        <v>18</v>
      </c>
      <c r="L47" s="31"/>
      <c r="M47" s="58">
        <v>14.6</v>
      </c>
      <c r="N47" s="31"/>
      <c r="O47" s="63">
        <f>SUM(A47/$O$4*'Dental &amp; Other Rates'!$B$27)</f>
        <v>2.6999999999999997</v>
      </c>
      <c r="P47" s="68">
        <f>SUM(A47/$O$4*'Dental &amp; Other Rates'!$B$28)</f>
        <v>4.5</v>
      </c>
      <c r="Q47" s="31"/>
      <c r="R47" s="73">
        <f t="shared" si="1"/>
        <v>15</v>
      </c>
      <c r="S47" s="74">
        <f t="shared" si="2"/>
        <v>7.5</v>
      </c>
      <c r="T47" s="75">
        <v>0.84</v>
      </c>
      <c r="U47" s="31"/>
      <c r="V47" s="31"/>
      <c r="W47" s="84">
        <f>SUM(A47/$W$4*'Dental &amp; Other Rates'!$B$42/12)</f>
        <v>235</v>
      </c>
      <c r="X47" s="31"/>
      <c r="Y47" s="160">
        <f t="shared" si="3"/>
        <v>682.3</v>
      </c>
      <c r="Z47" s="164">
        <f t="shared" si="8"/>
        <v>692.44</v>
      </c>
      <c r="AA47" s="164">
        <f t="shared" si="4"/>
        <v>8309.2800000000007</v>
      </c>
      <c r="AB47" s="170">
        <f t="shared" si="5"/>
        <v>2.7697600000000003E-2</v>
      </c>
    </row>
    <row r="48" spans="1:28" ht="14.25" thickTop="1" thickBot="1" x14ac:dyDescent="0.25">
      <c r="A48" s="19">
        <v>500000</v>
      </c>
      <c r="B48" s="125" t="s">
        <v>16</v>
      </c>
      <c r="C48" s="102"/>
      <c r="D48" s="46">
        <v>378</v>
      </c>
      <c r="E48" s="47">
        <v>265</v>
      </c>
      <c r="F48" s="47">
        <v>270</v>
      </c>
      <c r="G48" s="47">
        <v>335</v>
      </c>
      <c r="H48" s="48">
        <v>359</v>
      </c>
      <c r="I48" s="31"/>
      <c r="J48" s="37">
        <v>53</v>
      </c>
      <c r="K48" s="38">
        <v>18</v>
      </c>
      <c r="L48" s="31"/>
      <c r="M48" s="59">
        <v>14.6</v>
      </c>
      <c r="N48" s="31"/>
      <c r="O48" s="64">
        <f>SUM(A48/$O$4*'Dental &amp; Other Rates'!$B$27)</f>
        <v>4.5</v>
      </c>
      <c r="P48" s="69">
        <f>SUM(A48/$O$4*'Dental &amp; Other Rates'!$B$28)</f>
        <v>7.5</v>
      </c>
      <c r="Q48" s="31"/>
      <c r="R48" s="76">
        <f t="shared" si="1"/>
        <v>25</v>
      </c>
      <c r="S48" s="77">
        <f>SUM(R48*0.5)</f>
        <v>12.5</v>
      </c>
      <c r="T48" s="78">
        <v>0.84</v>
      </c>
      <c r="U48" s="31"/>
      <c r="V48" s="31"/>
      <c r="W48" s="86">
        <f>SUM(A48/$W$4*'Dental &amp; Other Rates'!$B$42/12)</f>
        <v>391.66666666666669</v>
      </c>
      <c r="X48" s="31"/>
      <c r="Y48" s="165">
        <f t="shared" si="3"/>
        <v>866.76666666666665</v>
      </c>
      <c r="Z48" s="166">
        <f t="shared" si="8"/>
        <v>883.10666666666668</v>
      </c>
      <c r="AA48" s="166">
        <f t="shared" si="4"/>
        <v>10597.28</v>
      </c>
      <c r="AB48" s="171">
        <f t="shared" si="5"/>
        <v>2.1194560000000001E-2</v>
      </c>
    </row>
    <row r="49" spans="27:28" ht="13.5" thickTop="1" x14ac:dyDescent="0.2">
      <c r="AA49" s="178" t="s">
        <v>131</v>
      </c>
      <c r="AB49" s="179">
        <f>AVERAGE(AB6:AB48)</f>
        <v>3.8376279999999999E-2</v>
      </c>
    </row>
  </sheetData>
  <mergeCells count="13">
    <mergeCell ref="J16:K16"/>
    <mergeCell ref="D3:H3"/>
    <mergeCell ref="D16:H16"/>
    <mergeCell ref="O1:P1"/>
    <mergeCell ref="R1:T1"/>
    <mergeCell ref="Y1:AB1"/>
    <mergeCell ref="D27:H27"/>
    <mergeCell ref="D38:H38"/>
    <mergeCell ref="J27:K27"/>
    <mergeCell ref="J38:K38"/>
    <mergeCell ref="D1:H1"/>
    <mergeCell ref="J1:K1"/>
    <mergeCell ref="J3:K3"/>
  </mergeCells>
  <phoneticPr fontId="0" type="noConversion"/>
  <printOptions horizontalCentered="1"/>
  <pageMargins left="0.75" right="0.75" top="1" bottom="1" header="0.5" footer="0.5"/>
  <pageSetup scale="56" orientation="landscape" r:id="rId1"/>
  <headerFooter alignWithMargins="0">
    <oddHeader>&amp;C&amp;"Arial,Bold"&amp;16SSMB CITIGROUP MEDICAL RATES FOR 2001</oddHeader>
    <oddFooter>&amp;L&amp;F
&amp;D, &amp;T&amp;RPage &amp;P of &amp;N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9"/>
  <sheetViews>
    <sheetView topLeftCell="B1" zoomScaleNormal="100" workbookViewId="0">
      <selection activeCell="Y50" sqref="Y50:Y51"/>
    </sheetView>
  </sheetViews>
  <sheetFormatPr defaultColWidth="9" defaultRowHeight="12.75" x14ac:dyDescent="0.2"/>
  <cols>
    <col min="1" max="1" width="13.42578125" style="61" hidden="1" customWidth="1"/>
    <col min="2" max="2" width="16.85546875" style="104" bestFit="1" customWidth="1"/>
    <col min="3" max="3" width="0.7109375" customWidth="1"/>
    <col min="4" max="4" width="14" customWidth="1"/>
    <col min="5" max="8" width="9" customWidth="1"/>
    <col min="9" max="9" width="0.7109375" customWidth="1"/>
    <col min="10" max="10" width="12.7109375" customWidth="1"/>
    <col min="11" max="11" width="9" customWidth="1"/>
    <col min="12" max="12" width="0.5703125" customWidth="1"/>
    <col min="13" max="13" width="10.85546875" bestFit="1" customWidth="1"/>
    <col min="14" max="14" width="0.42578125" customWidth="1"/>
    <col min="15" max="15" width="12.140625" bestFit="1" customWidth="1"/>
    <col min="16" max="16" width="10" bestFit="1" customWidth="1"/>
    <col min="17" max="17" width="0.42578125" customWidth="1"/>
    <col min="18" max="19" width="10.42578125" bestFit="1" customWidth="1"/>
    <col min="20" max="20" width="11.28515625" customWidth="1"/>
    <col min="21" max="21" width="0.5703125" customWidth="1"/>
    <col min="22" max="22" width="0.42578125" customWidth="1"/>
    <col min="23" max="23" width="10.7109375" bestFit="1" customWidth="1"/>
    <col min="24" max="24" width="0.5703125" customWidth="1"/>
    <col min="25" max="26" width="9" customWidth="1"/>
    <col min="27" max="27" width="11.85546875" bestFit="1" customWidth="1"/>
    <col min="28" max="28" width="11.140625" customWidth="1"/>
  </cols>
  <sheetData>
    <row r="1" spans="1:28" ht="14.25" thickTop="1" thickBot="1" x14ac:dyDescent="0.25">
      <c r="B1" s="125"/>
      <c r="C1" s="26"/>
      <c r="D1" s="183" t="s">
        <v>64</v>
      </c>
      <c r="E1" s="184"/>
      <c r="F1" s="184"/>
      <c r="G1" s="184"/>
      <c r="H1" s="185"/>
      <c r="I1" s="49"/>
      <c r="J1" s="189" t="s">
        <v>65</v>
      </c>
      <c r="K1" s="190"/>
      <c r="L1" s="49"/>
      <c r="M1" s="54" t="s">
        <v>67</v>
      </c>
      <c r="N1" s="49"/>
      <c r="O1" s="189" t="s">
        <v>80</v>
      </c>
      <c r="P1" s="190"/>
      <c r="Q1" s="49"/>
      <c r="R1" s="183" t="s">
        <v>81</v>
      </c>
      <c r="S1" s="184"/>
      <c r="T1" s="185"/>
      <c r="U1" s="49"/>
      <c r="V1" s="49"/>
      <c r="W1" s="128" t="s">
        <v>82</v>
      </c>
      <c r="X1" s="101"/>
      <c r="Y1" s="194" t="s">
        <v>128</v>
      </c>
      <c r="Z1" s="195"/>
      <c r="AA1" s="195"/>
      <c r="AB1" s="196"/>
    </row>
    <row r="2" spans="1:28" s="1" customFormat="1" ht="53.25" customHeight="1" thickTop="1" thickBot="1" x14ac:dyDescent="0.25">
      <c r="A2" s="62"/>
      <c r="B2" s="126" t="s">
        <v>63</v>
      </c>
      <c r="C2" s="25"/>
      <c r="D2" s="97" t="s">
        <v>1</v>
      </c>
      <c r="E2" s="98" t="s">
        <v>2</v>
      </c>
      <c r="F2" s="98" t="s">
        <v>3</v>
      </c>
      <c r="G2" s="98" t="s">
        <v>4</v>
      </c>
      <c r="H2" s="99" t="s">
        <v>5</v>
      </c>
      <c r="I2" s="32"/>
      <c r="J2" s="32" t="s">
        <v>62</v>
      </c>
      <c r="K2" s="32" t="s">
        <v>26</v>
      </c>
      <c r="L2" s="32"/>
      <c r="M2" s="100" t="s">
        <v>66</v>
      </c>
      <c r="N2" s="32"/>
      <c r="O2" s="32" t="s">
        <v>68</v>
      </c>
      <c r="P2" s="32" t="s">
        <v>68</v>
      </c>
      <c r="Q2" s="32"/>
      <c r="R2" s="97" t="s">
        <v>69</v>
      </c>
      <c r="S2" s="98" t="s">
        <v>70</v>
      </c>
      <c r="T2" s="99" t="s">
        <v>71</v>
      </c>
      <c r="U2" s="32"/>
      <c r="V2" s="32"/>
      <c r="W2" s="32" t="s">
        <v>72</v>
      </c>
      <c r="X2" s="32"/>
      <c r="Y2" s="129" t="s">
        <v>92</v>
      </c>
      <c r="Z2" s="129" t="s">
        <v>93</v>
      </c>
      <c r="AA2" s="129" t="s">
        <v>126</v>
      </c>
      <c r="AB2" s="129" t="s">
        <v>94</v>
      </c>
    </row>
    <row r="3" spans="1:28" s="1" customFormat="1" ht="14.25" thickTop="1" thickBot="1" x14ac:dyDescent="0.25">
      <c r="A3" s="62"/>
      <c r="B3" s="127" t="s">
        <v>21</v>
      </c>
      <c r="C3" s="29"/>
      <c r="D3" s="186" t="s">
        <v>73</v>
      </c>
      <c r="E3" s="187"/>
      <c r="F3" s="187"/>
      <c r="G3" s="187"/>
      <c r="H3" s="188"/>
      <c r="I3" s="50"/>
      <c r="J3" s="202" t="s">
        <v>21</v>
      </c>
      <c r="K3" s="203"/>
      <c r="L3" s="50"/>
      <c r="M3" s="55" t="s">
        <v>27</v>
      </c>
      <c r="N3" s="50"/>
      <c r="O3" s="91" t="s">
        <v>21</v>
      </c>
      <c r="P3" s="92" t="s">
        <v>24</v>
      </c>
      <c r="Q3" s="50"/>
      <c r="R3" s="93" t="s">
        <v>77</v>
      </c>
      <c r="S3" s="94" t="s">
        <v>78</v>
      </c>
      <c r="T3" s="95" t="s">
        <v>79</v>
      </c>
      <c r="U3" s="50"/>
      <c r="V3" s="50"/>
      <c r="W3" s="96" t="s">
        <v>90</v>
      </c>
      <c r="X3" s="50"/>
      <c r="Y3" s="123"/>
      <c r="Z3" s="123"/>
      <c r="AA3" s="173" t="s">
        <v>127</v>
      </c>
      <c r="AB3" s="123"/>
    </row>
    <row r="4" spans="1:28" ht="14.25" hidden="1" thickTop="1" thickBot="1" x14ac:dyDescent="0.25">
      <c r="B4" s="125"/>
      <c r="C4" s="26"/>
      <c r="D4" s="27"/>
      <c r="E4" s="26"/>
      <c r="F4" s="26"/>
      <c r="G4" s="26"/>
      <c r="H4" s="28"/>
      <c r="I4" s="49"/>
      <c r="J4" s="33"/>
      <c r="K4" s="34"/>
      <c r="L4" s="53"/>
      <c r="M4" s="56"/>
      <c r="N4" s="49"/>
      <c r="O4" s="130">
        <v>10000</v>
      </c>
      <c r="P4" s="67"/>
      <c r="Q4" s="49"/>
      <c r="R4" s="70">
        <v>0.05</v>
      </c>
      <c r="S4" s="71">
        <v>0.05</v>
      </c>
      <c r="T4" s="72"/>
      <c r="U4" s="53"/>
      <c r="V4" s="49"/>
      <c r="W4" s="131">
        <v>1000</v>
      </c>
      <c r="X4" s="49"/>
      <c r="Y4" s="132"/>
      <c r="Z4" s="132"/>
      <c r="AA4" s="132"/>
      <c r="AB4" s="132"/>
    </row>
    <row r="5" spans="1:28" ht="14.25" thickTop="1" thickBot="1" x14ac:dyDescent="0.25">
      <c r="B5" s="121" t="s">
        <v>91</v>
      </c>
      <c r="C5" s="26"/>
      <c r="D5" s="105">
        <v>1</v>
      </c>
      <c r="E5" s="106">
        <v>2</v>
      </c>
      <c r="F5" s="106">
        <v>3</v>
      </c>
      <c r="G5" s="106">
        <v>4</v>
      </c>
      <c r="H5" s="107">
        <v>5</v>
      </c>
      <c r="I5" s="49"/>
      <c r="J5" s="111">
        <v>6</v>
      </c>
      <c r="K5" s="112">
        <v>7</v>
      </c>
      <c r="L5" s="108"/>
      <c r="M5" s="114">
        <v>8</v>
      </c>
      <c r="N5" s="49"/>
      <c r="O5" s="119">
        <v>9</v>
      </c>
      <c r="P5" s="117">
        <v>10</v>
      </c>
      <c r="Q5" s="49"/>
      <c r="R5" s="120">
        <v>11</v>
      </c>
      <c r="S5" s="106">
        <v>12</v>
      </c>
      <c r="T5" s="107">
        <v>13</v>
      </c>
      <c r="U5" s="108"/>
      <c r="V5" s="49"/>
      <c r="W5" s="111">
        <v>14</v>
      </c>
      <c r="X5" s="49"/>
      <c r="Y5" s="172" t="s">
        <v>118</v>
      </c>
      <c r="Z5" s="172" t="s">
        <v>118</v>
      </c>
      <c r="AA5" s="169"/>
      <c r="AB5" s="169"/>
    </row>
    <row r="6" spans="1:28" ht="14.25" thickTop="1" thickBot="1" x14ac:dyDescent="0.25">
      <c r="A6" s="61">
        <v>24000</v>
      </c>
      <c r="B6" s="125" t="s">
        <v>8</v>
      </c>
      <c r="C6" s="102"/>
      <c r="D6" s="40">
        <v>40</v>
      </c>
      <c r="E6" s="41">
        <v>30</v>
      </c>
      <c r="F6" s="41">
        <v>23</v>
      </c>
      <c r="G6" s="41">
        <v>32</v>
      </c>
      <c r="H6" s="42">
        <v>35</v>
      </c>
      <c r="I6" s="31"/>
      <c r="J6" s="109">
        <v>14</v>
      </c>
      <c r="K6" s="110">
        <v>6</v>
      </c>
      <c r="L6" s="31"/>
      <c r="M6" s="133">
        <v>5.4</v>
      </c>
      <c r="N6" s="31"/>
      <c r="O6" s="109">
        <f>SUM((A6*10)/$O$4*'Dental &amp; Other Rates'!$B$27)</f>
        <v>2.16</v>
      </c>
      <c r="P6" s="110">
        <f>SUM((A6*10*0.6)/$O$4*'Dental &amp; Other Rates'!$B$28)</f>
        <v>2.16</v>
      </c>
      <c r="Q6" s="31"/>
      <c r="R6" s="43">
        <f>SUM((A6*7)/1000*$R$4)</f>
        <v>8.4</v>
      </c>
      <c r="S6" s="74">
        <f t="shared" ref="S6:S15" si="0">SUM(R6*0.5)</f>
        <v>4.2</v>
      </c>
      <c r="T6" s="45">
        <v>0.84</v>
      </c>
      <c r="U6" s="31"/>
      <c r="V6" s="31"/>
      <c r="W6" s="84">
        <f>SUM(A6/$W$4*'Dental &amp; Other Rates'!$B$39/12)</f>
        <v>7.8</v>
      </c>
      <c r="X6" s="31"/>
      <c r="Y6" s="160">
        <f t="shared" ref="Y6:Y15" si="1">SUM(D6+J6+M6+O6+R6+W6)</f>
        <v>77.760000000000005</v>
      </c>
      <c r="Z6" s="164">
        <f t="shared" ref="Z6:Z15" si="2">SUM(D6+J6+M6+P6+R6+S6+T6+W6)</f>
        <v>82.800000000000011</v>
      </c>
      <c r="AA6" s="164">
        <f>SUM(Z6*12)</f>
        <v>993.60000000000014</v>
      </c>
      <c r="AB6" s="170">
        <f t="shared" ref="AB6:AB15" si="3">SUM(Z6/(A6/12))</f>
        <v>4.1400000000000006E-2</v>
      </c>
    </row>
    <row r="7" spans="1:28" ht="14.25" thickTop="1" thickBot="1" x14ac:dyDescent="0.25">
      <c r="A7" s="61">
        <v>25000</v>
      </c>
      <c r="B7" s="125" t="s">
        <v>7</v>
      </c>
      <c r="C7" s="102"/>
      <c r="D7" s="43">
        <v>47</v>
      </c>
      <c r="E7" s="44">
        <v>36</v>
      </c>
      <c r="F7" s="44">
        <v>29</v>
      </c>
      <c r="G7" s="44">
        <v>38</v>
      </c>
      <c r="H7" s="45">
        <v>42</v>
      </c>
      <c r="I7" s="31"/>
      <c r="J7" s="39">
        <v>14</v>
      </c>
      <c r="K7" s="36">
        <v>6</v>
      </c>
      <c r="L7" s="31"/>
      <c r="M7" s="58">
        <v>5.4</v>
      </c>
      <c r="N7" s="31"/>
      <c r="O7" s="39">
        <f>SUM((A7*10)/$O$4*'Dental &amp; Other Rates'!$B$27)</f>
        <v>2.25</v>
      </c>
      <c r="P7" s="36">
        <f>SUM((A7*10*0.6)/$O$4*'Dental &amp; Other Rates'!$B$28)</f>
        <v>2.25</v>
      </c>
      <c r="Q7" s="31"/>
      <c r="R7" s="43">
        <f t="shared" ref="R7:R48" si="4">SUM((A7*7)/1000*$R$4)</f>
        <v>8.75</v>
      </c>
      <c r="S7" s="74">
        <f t="shared" si="0"/>
        <v>4.375</v>
      </c>
      <c r="T7" s="45">
        <v>0.84</v>
      </c>
      <c r="U7" s="31"/>
      <c r="V7" s="31"/>
      <c r="W7" s="84">
        <f>SUM(A7/$W$4*'Dental &amp; Other Rates'!$B$39/12)</f>
        <v>8.125</v>
      </c>
      <c r="X7" s="31"/>
      <c r="Y7" s="160">
        <f t="shared" si="1"/>
        <v>85.525000000000006</v>
      </c>
      <c r="Z7" s="164">
        <f t="shared" si="2"/>
        <v>90.740000000000009</v>
      </c>
      <c r="AA7" s="164">
        <f t="shared" ref="AA7:AA48" si="5">SUM(Z7*12)</f>
        <v>1088.8800000000001</v>
      </c>
      <c r="AB7" s="170">
        <f t="shared" si="3"/>
        <v>4.3555200000000002E-2</v>
      </c>
    </row>
    <row r="8" spans="1:28" ht="14.25" thickTop="1" thickBot="1" x14ac:dyDescent="0.25">
      <c r="A8" s="61">
        <v>40000</v>
      </c>
      <c r="B8" s="125" t="s">
        <v>9</v>
      </c>
      <c r="C8" s="102"/>
      <c r="D8" s="43">
        <v>58</v>
      </c>
      <c r="E8" s="44">
        <v>43</v>
      </c>
      <c r="F8" s="44">
        <v>37</v>
      </c>
      <c r="G8" s="44">
        <v>46</v>
      </c>
      <c r="H8" s="45">
        <v>51</v>
      </c>
      <c r="I8" s="31"/>
      <c r="J8" s="39">
        <v>14</v>
      </c>
      <c r="K8" s="36">
        <v>6</v>
      </c>
      <c r="L8" s="31"/>
      <c r="M8" s="58">
        <v>5.4</v>
      </c>
      <c r="N8" s="31"/>
      <c r="O8" s="39">
        <f>SUM((A8*10)/$O$4*'Dental &amp; Other Rates'!$B$27)</f>
        <v>3.5999999999999996</v>
      </c>
      <c r="P8" s="36">
        <f>SUM((A8*10*0.6)/$O$4*'Dental &amp; Other Rates'!$B$28)</f>
        <v>3.5999999999999996</v>
      </c>
      <c r="Q8" s="31"/>
      <c r="R8" s="43">
        <f t="shared" si="4"/>
        <v>14</v>
      </c>
      <c r="S8" s="74">
        <f t="shared" si="0"/>
        <v>7</v>
      </c>
      <c r="T8" s="45">
        <v>0.84</v>
      </c>
      <c r="U8" s="31"/>
      <c r="V8" s="31"/>
      <c r="W8" s="84">
        <f>SUM(A8/$W$4*'Dental &amp; Other Rates'!$B$39/12)</f>
        <v>13</v>
      </c>
      <c r="X8" s="31"/>
      <c r="Y8" s="160">
        <f t="shared" si="1"/>
        <v>108</v>
      </c>
      <c r="Z8" s="164">
        <f t="shared" si="2"/>
        <v>115.84</v>
      </c>
      <c r="AA8" s="164">
        <f t="shared" si="5"/>
        <v>1390.08</v>
      </c>
      <c r="AB8" s="170">
        <f t="shared" si="3"/>
        <v>3.4751999999999998E-2</v>
      </c>
    </row>
    <row r="9" spans="1:28" ht="14.25" thickTop="1" thickBot="1" x14ac:dyDescent="0.25">
      <c r="A9" s="61">
        <v>60000</v>
      </c>
      <c r="B9" s="125" t="s">
        <v>10</v>
      </c>
      <c r="C9" s="102"/>
      <c r="D9" s="43">
        <v>70</v>
      </c>
      <c r="E9" s="44">
        <v>47</v>
      </c>
      <c r="F9" s="44">
        <v>47</v>
      </c>
      <c r="G9" s="44">
        <v>57</v>
      </c>
      <c r="H9" s="45">
        <v>63</v>
      </c>
      <c r="I9" s="31"/>
      <c r="J9" s="39">
        <v>14</v>
      </c>
      <c r="K9" s="36">
        <v>6</v>
      </c>
      <c r="L9" s="31"/>
      <c r="M9" s="58">
        <v>5.4</v>
      </c>
      <c r="N9" s="31"/>
      <c r="O9" s="39">
        <f>SUM((A9*10)/$O$4*'Dental &amp; Other Rates'!$B$27)</f>
        <v>5.3999999999999995</v>
      </c>
      <c r="P9" s="36">
        <f>SUM((A9*10*0.6)/$O$4*'Dental &amp; Other Rates'!$B$28)</f>
        <v>5.3999999999999995</v>
      </c>
      <c r="Q9" s="31"/>
      <c r="R9" s="43">
        <f t="shared" si="4"/>
        <v>21</v>
      </c>
      <c r="S9" s="74">
        <f t="shared" si="0"/>
        <v>10.5</v>
      </c>
      <c r="T9" s="45">
        <v>0.84</v>
      </c>
      <c r="U9" s="31"/>
      <c r="V9" s="31"/>
      <c r="W9" s="84">
        <f>SUM(A9/$W$4*'Dental &amp; Other Rates'!$B$40/12)</f>
        <v>27</v>
      </c>
      <c r="X9" s="31"/>
      <c r="Y9" s="160">
        <f t="shared" si="1"/>
        <v>142.80000000000001</v>
      </c>
      <c r="Z9" s="164">
        <f t="shared" si="2"/>
        <v>154.14000000000001</v>
      </c>
      <c r="AA9" s="164">
        <f t="shared" si="5"/>
        <v>1849.6800000000003</v>
      </c>
      <c r="AB9" s="170">
        <f t="shared" si="3"/>
        <v>3.0828000000000001E-2</v>
      </c>
    </row>
    <row r="10" spans="1:28" ht="14.25" thickTop="1" thickBot="1" x14ac:dyDescent="0.25">
      <c r="A10" s="61">
        <v>80000</v>
      </c>
      <c r="B10" s="125" t="s">
        <v>11</v>
      </c>
      <c r="C10" s="102"/>
      <c r="D10" s="43">
        <v>83</v>
      </c>
      <c r="E10" s="44">
        <v>58</v>
      </c>
      <c r="F10" s="44">
        <v>58</v>
      </c>
      <c r="G10" s="44">
        <v>69</v>
      </c>
      <c r="H10" s="45">
        <v>75</v>
      </c>
      <c r="I10" s="31"/>
      <c r="J10" s="39">
        <v>14</v>
      </c>
      <c r="K10" s="36">
        <v>6</v>
      </c>
      <c r="L10" s="31"/>
      <c r="M10" s="58">
        <v>5.4</v>
      </c>
      <c r="N10" s="31"/>
      <c r="O10" s="39">
        <f>SUM((A10*10)/$O$4*'Dental &amp; Other Rates'!$B$27)</f>
        <v>7.1999999999999993</v>
      </c>
      <c r="P10" s="36">
        <f>SUM((A10*10*0.6)/$O$4*'Dental &amp; Other Rates'!$B$28)</f>
        <v>7.1999999999999993</v>
      </c>
      <c r="Q10" s="31"/>
      <c r="R10" s="43">
        <f t="shared" si="4"/>
        <v>28</v>
      </c>
      <c r="S10" s="74">
        <f t="shared" si="0"/>
        <v>14</v>
      </c>
      <c r="T10" s="45">
        <v>0.84</v>
      </c>
      <c r="U10" s="31"/>
      <c r="V10" s="31"/>
      <c r="W10" s="84">
        <f>SUM(A10/$W$4*'Dental &amp; Other Rates'!$B$40/12)</f>
        <v>36</v>
      </c>
      <c r="X10" s="31"/>
      <c r="Y10" s="160">
        <f t="shared" si="1"/>
        <v>173.60000000000002</v>
      </c>
      <c r="Z10" s="164">
        <f t="shared" si="2"/>
        <v>188.44000000000003</v>
      </c>
      <c r="AA10" s="164">
        <f t="shared" si="5"/>
        <v>2261.2800000000002</v>
      </c>
      <c r="AB10" s="170">
        <f t="shared" si="3"/>
        <v>2.8266000000000003E-2</v>
      </c>
    </row>
    <row r="11" spans="1:28" ht="14.25" thickTop="1" thickBot="1" x14ac:dyDescent="0.25">
      <c r="A11" s="61">
        <v>100000</v>
      </c>
      <c r="B11" s="125" t="s">
        <v>12</v>
      </c>
      <c r="C11" s="102"/>
      <c r="D11" s="43">
        <v>99</v>
      </c>
      <c r="E11" s="44">
        <v>67</v>
      </c>
      <c r="F11" s="44">
        <v>70</v>
      </c>
      <c r="G11" s="44">
        <v>82</v>
      </c>
      <c r="H11" s="45">
        <v>90</v>
      </c>
      <c r="I11" s="31"/>
      <c r="J11" s="39">
        <v>14</v>
      </c>
      <c r="K11" s="36">
        <v>6</v>
      </c>
      <c r="L11" s="31"/>
      <c r="M11" s="58">
        <v>5.4</v>
      </c>
      <c r="N11" s="31"/>
      <c r="O11" s="39">
        <f>SUM((A11*10)/$O$4*'Dental &amp; Other Rates'!$B$27)</f>
        <v>9</v>
      </c>
      <c r="P11" s="36">
        <f>SUM((A11*10*0.6)/$O$4*'Dental &amp; Other Rates'!$B$28)</f>
        <v>9</v>
      </c>
      <c r="Q11" s="31"/>
      <c r="R11" s="43">
        <f t="shared" si="4"/>
        <v>35</v>
      </c>
      <c r="S11" s="74">
        <f t="shared" si="0"/>
        <v>17.5</v>
      </c>
      <c r="T11" s="45">
        <v>0.84</v>
      </c>
      <c r="U11" s="31"/>
      <c r="V11" s="31"/>
      <c r="W11" s="84">
        <f>SUM(A11/$W$4*'Dental &amp; Other Rates'!$B$40/12)</f>
        <v>45</v>
      </c>
      <c r="X11" s="31"/>
      <c r="Y11" s="160">
        <f t="shared" si="1"/>
        <v>207.4</v>
      </c>
      <c r="Z11" s="164">
        <f t="shared" si="2"/>
        <v>225.74</v>
      </c>
      <c r="AA11" s="164">
        <f t="shared" si="5"/>
        <v>2708.88</v>
      </c>
      <c r="AB11" s="170">
        <f t="shared" si="3"/>
        <v>2.70888E-2</v>
      </c>
    </row>
    <row r="12" spans="1:28" ht="14.25" thickTop="1" thickBot="1" x14ac:dyDescent="0.25">
      <c r="A12" s="61">
        <v>150000</v>
      </c>
      <c r="B12" s="125" t="s">
        <v>13</v>
      </c>
      <c r="C12" s="102"/>
      <c r="D12" s="43">
        <v>129</v>
      </c>
      <c r="E12" s="44">
        <v>90</v>
      </c>
      <c r="F12" s="44">
        <v>94</v>
      </c>
      <c r="G12" s="44">
        <v>111</v>
      </c>
      <c r="H12" s="45">
        <v>120</v>
      </c>
      <c r="I12" s="31"/>
      <c r="J12" s="39">
        <v>14</v>
      </c>
      <c r="K12" s="36">
        <v>6</v>
      </c>
      <c r="L12" s="31"/>
      <c r="M12" s="58">
        <v>5.4</v>
      </c>
      <c r="N12" s="31"/>
      <c r="O12" s="39">
        <f>SUM((A12*10)/$O$4*'Dental &amp; Other Rates'!$B$27)</f>
        <v>13.5</v>
      </c>
      <c r="P12" s="36">
        <f>SUM((A12*10*0.6)/$O$4*'Dental &amp; Other Rates'!$B$28)</f>
        <v>13.5</v>
      </c>
      <c r="Q12" s="31"/>
      <c r="R12" s="43">
        <f t="shared" si="4"/>
        <v>52.5</v>
      </c>
      <c r="S12" s="74">
        <f t="shared" si="0"/>
        <v>26.25</v>
      </c>
      <c r="T12" s="45">
        <v>0.84</v>
      </c>
      <c r="U12" s="31"/>
      <c r="V12" s="31"/>
      <c r="W12" s="84">
        <f>SUM(A12/$W$4*'Dental &amp; Other Rates'!$B$41/12)</f>
        <v>105</v>
      </c>
      <c r="X12" s="31"/>
      <c r="Y12" s="160">
        <f t="shared" si="1"/>
        <v>319.39999999999998</v>
      </c>
      <c r="Z12" s="164">
        <f t="shared" si="2"/>
        <v>346.49</v>
      </c>
      <c r="AA12" s="164">
        <f t="shared" si="5"/>
        <v>4157.88</v>
      </c>
      <c r="AB12" s="170">
        <f t="shared" si="3"/>
        <v>2.7719199999999999E-2</v>
      </c>
    </row>
    <row r="13" spans="1:28" ht="14.25" thickTop="1" thickBot="1" x14ac:dyDescent="0.25">
      <c r="A13" s="61">
        <v>200000</v>
      </c>
      <c r="B13" s="125" t="s">
        <v>14</v>
      </c>
      <c r="C13" s="102"/>
      <c r="D13" s="43">
        <v>139</v>
      </c>
      <c r="E13" s="44">
        <v>95</v>
      </c>
      <c r="F13" s="44">
        <v>99</v>
      </c>
      <c r="G13" s="44">
        <v>117</v>
      </c>
      <c r="H13" s="45">
        <v>126</v>
      </c>
      <c r="I13" s="31"/>
      <c r="J13" s="39">
        <v>14</v>
      </c>
      <c r="K13" s="36">
        <v>6</v>
      </c>
      <c r="L13" s="31"/>
      <c r="M13" s="58">
        <v>5.4</v>
      </c>
      <c r="N13" s="31"/>
      <c r="O13" s="39">
        <v>13.5</v>
      </c>
      <c r="P13" s="36">
        <v>13.5</v>
      </c>
      <c r="Q13" s="31"/>
      <c r="R13" s="43">
        <f t="shared" si="4"/>
        <v>70</v>
      </c>
      <c r="S13" s="74">
        <f t="shared" si="0"/>
        <v>35</v>
      </c>
      <c r="T13" s="45">
        <v>0.84</v>
      </c>
      <c r="U13" s="31"/>
      <c r="V13" s="31"/>
      <c r="W13" s="84">
        <f>SUM(A13/$W$4*'Dental &amp; Other Rates'!$B$41/12)</f>
        <v>140</v>
      </c>
      <c r="X13" s="31"/>
      <c r="Y13" s="160">
        <f t="shared" si="1"/>
        <v>381.9</v>
      </c>
      <c r="Z13" s="164">
        <f t="shared" si="2"/>
        <v>417.73999999999995</v>
      </c>
      <c r="AA13" s="164">
        <f t="shared" si="5"/>
        <v>5012.8799999999992</v>
      </c>
      <c r="AB13" s="170">
        <f t="shared" si="3"/>
        <v>2.5064399999999994E-2</v>
      </c>
    </row>
    <row r="14" spans="1:28" ht="14.25" thickTop="1" thickBot="1" x14ac:dyDescent="0.25">
      <c r="A14" s="61">
        <v>300000</v>
      </c>
      <c r="B14" s="125" t="s">
        <v>15</v>
      </c>
      <c r="C14" s="102"/>
      <c r="D14" s="43">
        <v>146</v>
      </c>
      <c r="E14" s="44">
        <v>99</v>
      </c>
      <c r="F14" s="44">
        <v>103</v>
      </c>
      <c r="G14" s="44">
        <v>122</v>
      </c>
      <c r="H14" s="45">
        <v>132</v>
      </c>
      <c r="I14" s="31"/>
      <c r="J14" s="39">
        <v>14</v>
      </c>
      <c r="K14" s="36">
        <v>6</v>
      </c>
      <c r="L14" s="31"/>
      <c r="M14" s="58">
        <v>5.4</v>
      </c>
      <c r="N14" s="31"/>
      <c r="O14" s="39">
        <v>13.5</v>
      </c>
      <c r="P14" s="36">
        <v>13.5</v>
      </c>
      <c r="Q14" s="31"/>
      <c r="R14" s="43">
        <f t="shared" si="4"/>
        <v>105</v>
      </c>
      <c r="S14" s="74">
        <f t="shared" si="0"/>
        <v>52.5</v>
      </c>
      <c r="T14" s="45">
        <v>0.84</v>
      </c>
      <c r="U14" s="31"/>
      <c r="V14" s="31"/>
      <c r="W14" s="84">
        <f>SUM(A14/$W$4*'Dental &amp; Other Rates'!$B$42/12)</f>
        <v>235</v>
      </c>
      <c r="X14" s="31"/>
      <c r="Y14" s="160">
        <f t="shared" si="1"/>
        <v>518.9</v>
      </c>
      <c r="Z14" s="164">
        <f t="shared" si="2"/>
        <v>572.24</v>
      </c>
      <c r="AA14" s="164">
        <f t="shared" si="5"/>
        <v>6866.88</v>
      </c>
      <c r="AB14" s="170">
        <f t="shared" si="3"/>
        <v>2.28896E-2</v>
      </c>
    </row>
    <row r="15" spans="1:28" ht="14.25" thickTop="1" thickBot="1" x14ac:dyDescent="0.25">
      <c r="A15" s="61">
        <v>500000</v>
      </c>
      <c r="B15" s="125" t="s">
        <v>16</v>
      </c>
      <c r="C15" s="102"/>
      <c r="D15" s="46">
        <v>152</v>
      </c>
      <c r="E15" s="47">
        <v>104</v>
      </c>
      <c r="F15" s="47">
        <v>108</v>
      </c>
      <c r="G15" s="47">
        <v>128</v>
      </c>
      <c r="H15" s="48">
        <v>138</v>
      </c>
      <c r="I15" s="31"/>
      <c r="J15" s="39">
        <v>14</v>
      </c>
      <c r="K15" s="36">
        <v>6</v>
      </c>
      <c r="L15" s="31"/>
      <c r="M15" s="59">
        <v>5.4</v>
      </c>
      <c r="N15" s="31"/>
      <c r="O15" s="39">
        <v>13.5</v>
      </c>
      <c r="P15" s="36">
        <v>13.5</v>
      </c>
      <c r="Q15" s="31"/>
      <c r="R15" s="43">
        <f t="shared" si="4"/>
        <v>175</v>
      </c>
      <c r="S15" s="74">
        <f t="shared" si="0"/>
        <v>87.5</v>
      </c>
      <c r="T15" s="45">
        <v>0.84</v>
      </c>
      <c r="U15" s="31"/>
      <c r="V15" s="31"/>
      <c r="W15" s="84">
        <f>SUM(A15/$W$4*'Dental &amp; Other Rates'!$B$42/12)</f>
        <v>391.66666666666669</v>
      </c>
      <c r="X15" s="31"/>
      <c r="Y15" s="160">
        <f t="shared" si="1"/>
        <v>751.56666666666661</v>
      </c>
      <c r="Z15" s="164">
        <f t="shared" si="2"/>
        <v>839.90666666666664</v>
      </c>
      <c r="AA15" s="164">
        <f t="shared" si="5"/>
        <v>10078.879999999999</v>
      </c>
      <c r="AB15" s="170">
        <f t="shared" si="3"/>
        <v>2.015776E-2</v>
      </c>
    </row>
    <row r="16" spans="1:28" ht="14.25" thickTop="1" thickBot="1" x14ac:dyDescent="0.25">
      <c r="B16" s="127" t="s">
        <v>22</v>
      </c>
      <c r="C16" s="30"/>
      <c r="D16" s="197" t="s">
        <v>74</v>
      </c>
      <c r="E16" s="198"/>
      <c r="F16" s="198"/>
      <c r="G16" s="198"/>
      <c r="H16" s="199"/>
      <c r="I16" s="51"/>
      <c r="J16" s="200" t="s">
        <v>22</v>
      </c>
      <c r="K16" s="201"/>
      <c r="L16" s="50"/>
      <c r="M16" s="60" t="s">
        <v>28</v>
      </c>
      <c r="N16" s="51"/>
      <c r="O16" s="65" t="s">
        <v>21</v>
      </c>
      <c r="P16" s="66" t="s">
        <v>24</v>
      </c>
      <c r="Q16" s="51"/>
      <c r="R16" s="79" t="s">
        <v>77</v>
      </c>
      <c r="S16" s="80" t="s">
        <v>78</v>
      </c>
      <c r="T16" s="81" t="s">
        <v>79</v>
      </c>
      <c r="U16" s="50"/>
      <c r="V16" s="51"/>
      <c r="W16" s="89" t="s">
        <v>90</v>
      </c>
      <c r="X16" s="51"/>
      <c r="Y16" s="123"/>
      <c r="Z16" s="123"/>
      <c r="AA16" s="123"/>
      <c r="AB16" s="123"/>
    </row>
    <row r="17" spans="1:28" ht="14.25" thickTop="1" thickBot="1" x14ac:dyDescent="0.25">
      <c r="A17" s="61">
        <v>24000</v>
      </c>
      <c r="B17" s="125" t="s">
        <v>8</v>
      </c>
      <c r="C17" s="102"/>
      <c r="D17" s="40">
        <v>74</v>
      </c>
      <c r="E17" s="41">
        <v>57</v>
      </c>
      <c r="F17" s="41">
        <v>45</v>
      </c>
      <c r="G17" s="41">
        <v>63</v>
      </c>
      <c r="H17" s="42">
        <v>67</v>
      </c>
      <c r="I17" s="31"/>
      <c r="J17" s="35">
        <v>30</v>
      </c>
      <c r="K17" s="36">
        <v>13</v>
      </c>
      <c r="L17" s="31"/>
      <c r="M17" s="57">
        <v>9.7200000000000006</v>
      </c>
      <c r="N17" s="31"/>
      <c r="O17" s="35">
        <f>SUM((A17*10)/$O$4*'Dental &amp; Other Rates'!$B$27)</f>
        <v>2.16</v>
      </c>
      <c r="P17" s="36">
        <f>SUM((A17*10*0.6)/$O$4*'Dental &amp; Other Rates'!$B$28)</f>
        <v>2.16</v>
      </c>
      <c r="Q17" s="31"/>
      <c r="R17" s="43">
        <f t="shared" si="4"/>
        <v>8.4</v>
      </c>
      <c r="S17" s="74">
        <f t="shared" ref="S17:S26" si="6">SUM(R17*0.5)</f>
        <v>4.2</v>
      </c>
      <c r="T17" s="45">
        <v>0.84</v>
      </c>
      <c r="U17" s="31"/>
      <c r="V17" s="31"/>
      <c r="W17" s="84">
        <f>SUM(A17/$W$4*'Dental &amp; Other Rates'!$B$39/12)</f>
        <v>7.8</v>
      </c>
      <c r="X17" s="31"/>
      <c r="Y17" s="160">
        <f t="shared" ref="Y17:Y26" si="7">SUM(D17+J17+M17+O17+R17+W17)</f>
        <v>132.08000000000001</v>
      </c>
      <c r="Z17" s="164">
        <f t="shared" ref="Z17:Z26" si="8">SUM(D17+J17+M17+P17+R17+S17+T17+W17)</f>
        <v>137.12</v>
      </c>
      <c r="AA17" s="164">
        <f t="shared" si="5"/>
        <v>1645.44</v>
      </c>
      <c r="AB17" s="170">
        <f t="shared" ref="AB17:AB26" si="9">SUM(Z17/(A17/12))</f>
        <v>6.8559999999999996E-2</v>
      </c>
    </row>
    <row r="18" spans="1:28" ht="14.25" thickTop="1" thickBot="1" x14ac:dyDescent="0.25">
      <c r="A18" s="61">
        <v>25000</v>
      </c>
      <c r="B18" s="125" t="s">
        <v>7</v>
      </c>
      <c r="C18" s="102"/>
      <c r="D18" s="43">
        <v>92</v>
      </c>
      <c r="E18" s="44">
        <v>70</v>
      </c>
      <c r="F18" s="44">
        <v>57</v>
      </c>
      <c r="G18" s="44">
        <v>74</v>
      </c>
      <c r="H18" s="45">
        <v>82</v>
      </c>
      <c r="I18" s="31"/>
      <c r="J18" s="35">
        <v>30</v>
      </c>
      <c r="K18" s="36">
        <v>13</v>
      </c>
      <c r="L18" s="31"/>
      <c r="M18" s="58">
        <v>9.7200000000000006</v>
      </c>
      <c r="N18" s="31"/>
      <c r="O18" s="35">
        <f>SUM((A18*10)/$O$4*'Dental &amp; Other Rates'!$B$27)</f>
        <v>2.25</v>
      </c>
      <c r="P18" s="36">
        <f>SUM((A18*10*0.6)/$O$4*'Dental &amp; Other Rates'!$B$28)</f>
        <v>2.25</v>
      </c>
      <c r="Q18" s="31"/>
      <c r="R18" s="43">
        <f t="shared" si="4"/>
        <v>8.75</v>
      </c>
      <c r="S18" s="74">
        <f t="shared" si="6"/>
        <v>4.375</v>
      </c>
      <c r="T18" s="45">
        <v>0.84</v>
      </c>
      <c r="U18" s="31"/>
      <c r="V18" s="31"/>
      <c r="W18" s="84">
        <f>SUM(A18/$W$4*'Dental &amp; Other Rates'!$B$39/12)</f>
        <v>8.125</v>
      </c>
      <c r="X18" s="31"/>
      <c r="Y18" s="160">
        <f t="shared" si="7"/>
        <v>150.845</v>
      </c>
      <c r="Z18" s="164">
        <f t="shared" si="8"/>
        <v>156.06</v>
      </c>
      <c r="AA18" s="164">
        <f t="shared" si="5"/>
        <v>1872.72</v>
      </c>
      <c r="AB18" s="170">
        <f t="shared" si="9"/>
        <v>7.4908799999999998E-2</v>
      </c>
    </row>
    <row r="19" spans="1:28" ht="14.25" thickTop="1" thickBot="1" x14ac:dyDescent="0.25">
      <c r="A19" s="61">
        <v>40000</v>
      </c>
      <c r="B19" s="125" t="s">
        <v>9</v>
      </c>
      <c r="C19" s="102"/>
      <c r="D19" s="43">
        <v>109</v>
      </c>
      <c r="E19" s="44">
        <v>86</v>
      </c>
      <c r="F19" s="44">
        <v>74</v>
      </c>
      <c r="G19" s="44">
        <v>93</v>
      </c>
      <c r="H19" s="45">
        <v>102</v>
      </c>
      <c r="I19" s="31"/>
      <c r="J19" s="35">
        <v>30</v>
      </c>
      <c r="K19" s="36">
        <v>13</v>
      </c>
      <c r="L19" s="31"/>
      <c r="M19" s="58">
        <v>9.7200000000000006</v>
      </c>
      <c r="N19" s="31"/>
      <c r="O19" s="35">
        <f>SUM((A19*10)/$O$4*'Dental &amp; Other Rates'!$B$27)</f>
        <v>3.5999999999999996</v>
      </c>
      <c r="P19" s="36">
        <f>SUM((A19*10*0.6)/$O$4*'Dental &amp; Other Rates'!$B$28)</f>
        <v>3.5999999999999996</v>
      </c>
      <c r="Q19" s="31"/>
      <c r="R19" s="43">
        <f t="shared" si="4"/>
        <v>14</v>
      </c>
      <c r="S19" s="74">
        <f t="shared" si="6"/>
        <v>7</v>
      </c>
      <c r="T19" s="45">
        <v>0.84</v>
      </c>
      <c r="U19" s="31"/>
      <c r="V19" s="31"/>
      <c r="W19" s="84">
        <f>SUM(A19/$W$4*'Dental &amp; Other Rates'!$B$39/12)</f>
        <v>13</v>
      </c>
      <c r="X19" s="31"/>
      <c r="Y19" s="160">
        <f t="shared" si="7"/>
        <v>179.32</v>
      </c>
      <c r="Z19" s="164">
        <f t="shared" si="8"/>
        <v>187.16</v>
      </c>
      <c r="AA19" s="164">
        <f t="shared" si="5"/>
        <v>2245.92</v>
      </c>
      <c r="AB19" s="170">
        <f t="shared" si="9"/>
        <v>5.6147999999999997E-2</v>
      </c>
    </row>
    <row r="20" spans="1:28" ht="14.25" thickTop="1" thickBot="1" x14ac:dyDescent="0.25">
      <c r="A20" s="61">
        <v>60000</v>
      </c>
      <c r="B20" s="125" t="s">
        <v>10</v>
      </c>
      <c r="C20" s="102"/>
      <c r="D20" s="43">
        <v>138</v>
      </c>
      <c r="E20" s="44">
        <v>94</v>
      </c>
      <c r="F20" s="44">
        <v>94</v>
      </c>
      <c r="G20" s="44">
        <v>113</v>
      </c>
      <c r="H20" s="45">
        <v>124</v>
      </c>
      <c r="I20" s="31"/>
      <c r="J20" s="35">
        <v>30</v>
      </c>
      <c r="K20" s="36">
        <v>13</v>
      </c>
      <c r="L20" s="31"/>
      <c r="M20" s="58">
        <v>9.7200000000000006</v>
      </c>
      <c r="N20" s="31"/>
      <c r="O20" s="35">
        <f>SUM((A20*10)/$O$4*'Dental &amp; Other Rates'!$B$27)</f>
        <v>5.3999999999999995</v>
      </c>
      <c r="P20" s="36">
        <f>SUM((A20*10*0.6)/$O$4*'Dental &amp; Other Rates'!$B$28)</f>
        <v>5.3999999999999995</v>
      </c>
      <c r="Q20" s="31"/>
      <c r="R20" s="43">
        <f t="shared" si="4"/>
        <v>21</v>
      </c>
      <c r="S20" s="74">
        <f t="shared" si="6"/>
        <v>10.5</v>
      </c>
      <c r="T20" s="45">
        <v>0.84</v>
      </c>
      <c r="U20" s="31"/>
      <c r="V20" s="31"/>
      <c r="W20" s="84">
        <f>SUM(A20/$W$4*'Dental &amp; Other Rates'!$B$40/12)</f>
        <v>27</v>
      </c>
      <c r="X20" s="31"/>
      <c r="Y20" s="160">
        <f t="shared" si="7"/>
        <v>231.12</v>
      </c>
      <c r="Z20" s="164">
        <f t="shared" si="8"/>
        <v>242.46</v>
      </c>
      <c r="AA20" s="164">
        <f t="shared" si="5"/>
        <v>2909.52</v>
      </c>
      <c r="AB20" s="170">
        <f t="shared" si="9"/>
        <v>4.8492E-2</v>
      </c>
    </row>
    <row r="21" spans="1:28" ht="14.25" thickTop="1" thickBot="1" x14ac:dyDescent="0.25">
      <c r="A21" s="61">
        <v>80000</v>
      </c>
      <c r="B21" s="125" t="s">
        <v>11</v>
      </c>
      <c r="C21" s="102"/>
      <c r="D21" s="43">
        <v>166</v>
      </c>
      <c r="E21" s="44">
        <v>115</v>
      </c>
      <c r="F21" s="44">
        <v>115</v>
      </c>
      <c r="G21" s="44">
        <v>137</v>
      </c>
      <c r="H21" s="45">
        <v>152</v>
      </c>
      <c r="I21" s="31"/>
      <c r="J21" s="35">
        <v>30</v>
      </c>
      <c r="K21" s="36">
        <v>13</v>
      </c>
      <c r="L21" s="31"/>
      <c r="M21" s="58">
        <v>9.7200000000000006</v>
      </c>
      <c r="N21" s="31"/>
      <c r="O21" s="35">
        <f>SUM((A21*10)/$O$4*'Dental &amp; Other Rates'!$B$27)</f>
        <v>7.1999999999999993</v>
      </c>
      <c r="P21" s="36">
        <f>SUM((A21*10*0.6)/$O$4*'Dental &amp; Other Rates'!$B$28)</f>
        <v>7.1999999999999993</v>
      </c>
      <c r="Q21" s="31"/>
      <c r="R21" s="43">
        <f t="shared" si="4"/>
        <v>28</v>
      </c>
      <c r="S21" s="74">
        <f t="shared" si="6"/>
        <v>14</v>
      </c>
      <c r="T21" s="45">
        <v>0.84</v>
      </c>
      <c r="U21" s="31"/>
      <c r="V21" s="31"/>
      <c r="W21" s="84">
        <f>SUM(A21/$W$4*'Dental &amp; Other Rates'!$B$40/12)</f>
        <v>36</v>
      </c>
      <c r="X21" s="31"/>
      <c r="Y21" s="160">
        <f t="shared" si="7"/>
        <v>276.91999999999996</v>
      </c>
      <c r="Z21" s="164">
        <f t="shared" si="8"/>
        <v>291.76</v>
      </c>
      <c r="AA21" s="164">
        <f t="shared" si="5"/>
        <v>3501.12</v>
      </c>
      <c r="AB21" s="170">
        <f t="shared" si="9"/>
        <v>4.3763999999999997E-2</v>
      </c>
    </row>
    <row r="22" spans="1:28" ht="14.25" thickTop="1" thickBot="1" x14ac:dyDescent="0.25">
      <c r="A22" s="61">
        <v>100000</v>
      </c>
      <c r="B22" s="125" t="s">
        <v>12</v>
      </c>
      <c r="C22" s="102"/>
      <c r="D22" s="43">
        <v>196</v>
      </c>
      <c r="E22" s="44">
        <v>134</v>
      </c>
      <c r="F22" s="44">
        <v>140</v>
      </c>
      <c r="G22" s="44">
        <v>165</v>
      </c>
      <c r="H22" s="45">
        <v>179</v>
      </c>
      <c r="I22" s="31"/>
      <c r="J22" s="35">
        <v>30</v>
      </c>
      <c r="K22" s="36">
        <v>13</v>
      </c>
      <c r="L22" s="31"/>
      <c r="M22" s="58">
        <v>9.7200000000000006</v>
      </c>
      <c r="N22" s="31"/>
      <c r="O22" s="35">
        <f>SUM((A22*10)/$O$4*'Dental &amp; Other Rates'!$B$27)</f>
        <v>9</v>
      </c>
      <c r="P22" s="36">
        <f>SUM((A22*10*0.6)/$O$4*'Dental &amp; Other Rates'!$B$28)</f>
        <v>9</v>
      </c>
      <c r="Q22" s="31"/>
      <c r="R22" s="43">
        <f t="shared" si="4"/>
        <v>35</v>
      </c>
      <c r="S22" s="74">
        <f t="shared" si="6"/>
        <v>17.5</v>
      </c>
      <c r="T22" s="45">
        <v>0.84</v>
      </c>
      <c r="U22" s="31"/>
      <c r="V22" s="31"/>
      <c r="W22" s="84">
        <f>SUM(A22/$W$4*'Dental &amp; Other Rates'!$B$40/12)</f>
        <v>45</v>
      </c>
      <c r="X22" s="31"/>
      <c r="Y22" s="160">
        <f t="shared" si="7"/>
        <v>324.72000000000003</v>
      </c>
      <c r="Z22" s="164">
        <f t="shared" si="8"/>
        <v>343.06</v>
      </c>
      <c r="AA22" s="164">
        <f t="shared" si="5"/>
        <v>4116.72</v>
      </c>
      <c r="AB22" s="170">
        <f t="shared" si="9"/>
        <v>4.1167199999999994E-2</v>
      </c>
    </row>
    <row r="23" spans="1:28" ht="14.25" thickTop="1" thickBot="1" x14ac:dyDescent="0.25">
      <c r="A23" s="61">
        <v>150000</v>
      </c>
      <c r="B23" s="125" t="s">
        <v>13</v>
      </c>
      <c r="C23" s="102"/>
      <c r="D23" s="43">
        <v>248</v>
      </c>
      <c r="E23" s="44">
        <v>180</v>
      </c>
      <c r="F23" s="44">
        <v>187</v>
      </c>
      <c r="G23" s="44">
        <v>222</v>
      </c>
      <c r="H23" s="45">
        <v>234</v>
      </c>
      <c r="I23" s="31"/>
      <c r="J23" s="35">
        <v>30</v>
      </c>
      <c r="K23" s="36">
        <v>13</v>
      </c>
      <c r="L23" s="31"/>
      <c r="M23" s="58">
        <v>9.7200000000000006</v>
      </c>
      <c r="N23" s="31"/>
      <c r="O23" s="35">
        <f>SUM((A23*10)/$O$4*'Dental &amp; Other Rates'!$B$27)</f>
        <v>13.5</v>
      </c>
      <c r="P23" s="36">
        <f>SUM((A23*10*0.6)/$O$4*'Dental &amp; Other Rates'!$B$28)</f>
        <v>13.5</v>
      </c>
      <c r="Q23" s="31"/>
      <c r="R23" s="43">
        <f t="shared" si="4"/>
        <v>52.5</v>
      </c>
      <c r="S23" s="74">
        <f t="shared" si="6"/>
        <v>26.25</v>
      </c>
      <c r="T23" s="45">
        <v>0.84</v>
      </c>
      <c r="U23" s="31"/>
      <c r="V23" s="31"/>
      <c r="W23" s="84">
        <f>SUM(A23/$W$4*'Dental &amp; Other Rates'!$B$41/12)</f>
        <v>105</v>
      </c>
      <c r="X23" s="31"/>
      <c r="Y23" s="160">
        <f t="shared" si="7"/>
        <v>458.72</v>
      </c>
      <c r="Z23" s="164">
        <f t="shared" si="8"/>
        <v>485.81</v>
      </c>
      <c r="AA23" s="164">
        <f t="shared" si="5"/>
        <v>5829.72</v>
      </c>
      <c r="AB23" s="170">
        <f t="shared" si="9"/>
        <v>3.8864799999999998E-2</v>
      </c>
    </row>
    <row r="24" spans="1:28" ht="14.25" thickTop="1" thickBot="1" x14ac:dyDescent="0.25">
      <c r="A24" s="61">
        <v>200000</v>
      </c>
      <c r="B24" s="125" t="s">
        <v>14</v>
      </c>
      <c r="C24" s="102"/>
      <c r="D24" s="43">
        <v>286</v>
      </c>
      <c r="E24" s="44">
        <v>189</v>
      </c>
      <c r="F24" s="44">
        <v>196</v>
      </c>
      <c r="G24" s="44">
        <v>233</v>
      </c>
      <c r="H24" s="45">
        <v>246</v>
      </c>
      <c r="I24" s="31"/>
      <c r="J24" s="35">
        <v>30</v>
      </c>
      <c r="K24" s="36">
        <v>13</v>
      </c>
      <c r="L24" s="31"/>
      <c r="M24" s="58">
        <v>9.7200000000000006</v>
      </c>
      <c r="N24" s="31"/>
      <c r="O24" s="35">
        <v>13.5</v>
      </c>
      <c r="P24" s="36">
        <v>13.5</v>
      </c>
      <c r="Q24" s="31"/>
      <c r="R24" s="43">
        <f t="shared" si="4"/>
        <v>70</v>
      </c>
      <c r="S24" s="74">
        <f t="shared" si="6"/>
        <v>35</v>
      </c>
      <c r="T24" s="45">
        <v>0.84</v>
      </c>
      <c r="U24" s="31"/>
      <c r="V24" s="31"/>
      <c r="W24" s="84">
        <f>SUM(A24/$W$4*'Dental &amp; Other Rates'!$B$41/12)</f>
        <v>140</v>
      </c>
      <c r="X24" s="31"/>
      <c r="Y24" s="160">
        <f t="shared" si="7"/>
        <v>549.22</v>
      </c>
      <c r="Z24" s="164">
        <f t="shared" si="8"/>
        <v>585.05999999999995</v>
      </c>
      <c r="AA24" s="164">
        <f t="shared" si="5"/>
        <v>7020.7199999999993</v>
      </c>
      <c r="AB24" s="170">
        <f t="shared" si="9"/>
        <v>3.5103599999999992E-2</v>
      </c>
    </row>
    <row r="25" spans="1:28" ht="14.25" thickTop="1" thickBot="1" x14ac:dyDescent="0.25">
      <c r="A25" s="61">
        <v>300000</v>
      </c>
      <c r="B25" s="125" t="s">
        <v>15</v>
      </c>
      <c r="C25" s="102"/>
      <c r="D25" s="43">
        <v>280</v>
      </c>
      <c r="E25" s="44">
        <v>198</v>
      </c>
      <c r="F25" s="44">
        <v>206</v>
      </c>
      <c r="G25" s="44">
        <v>244</v>
      </c>
      <c r="H25" s="45">
        <v>257</v>
      </c>
      <c r="I25" s="31"/>
      <c r="J25" s="35">
        <v>30</v>
      </c>
      <c r="K25" s="36">
        <v>13</v>
      </c>
      <c r="L25" s="31"/>
      <c r="M25" s="58">
        <v>9.7200000000000006</v>
      </c>
      <c r="N25" s="31"/>
      <c r="O25" s="35">
        <v>13.5</v>
      </c>
      <c r="P25" s="36">
        <v>13.5</v>
      </c>
      <c r="Q25" s="31"/>
      <c r="R25" s="43">
        <f t="shared" si="4"/>
        <v>105</v>
      </c>
      <c r="S25" s="74">
        <f t="shared" si="6"/>
        <v>52.5</v>
      </c>
      <c r="T25" s="45">
        <v>0.84</v>
      </c>
      <c r="U25" s="31"/>
      <c r="V25" s="31"/>
      <c r="W25" s="84">
        <f>SUM(A25/$W$4*'Dental &amp; Other Rates'!$B$42/12)</f>
        <v>235</v>
      </c>
      <c r="X25" s="31"/>
      <c r="Y25" s="160">
        <f t="shared" si="7"/>
        <v>673.22</v>
      </c>
      <c r="Z25" s="164">
        <f t="shared" si="8"/>
        <v>726.56</v>
      </c>
      <c r="AA25" s="164">
        <f t="shared" si="5"/>
        <v>8718.7199999999993</v>
      </c>
      <c r="AB25" s="170">
        <f t="shared" si="9"/>
        <v>2.9062399999999999E-2</v>
      </c>
    </row>
    <row r="26" spans="1:28" ht="14.25" thickTop="1" thickBot="1" x14ac:dyDescent="0.25">
      <c r="A26" s="61">
        <v>500000</v>
      </c>
      <c r="B26" s="125" t="s">
        <v>16</v>
      </c>
      <c r="C26" s="102"/>
      <c r="D26" s="46">
        <v>293</v>
      </c>
      <c r="E26" s="47">
        <v>207</v>
      </c>
      <c r="F26" s="47">
        <v>215</v>
      </c>
      <c r="G26" s="47">
        <v>255</v>
      </c>
      <c r="H26" s="48">
        <v>269</v>
      </c>
      <c r="I26" s="31"/>
      <c r="J26" s="35">
        <v>30</v>
      </c>
      <c r="K26" s="36">
        <v>13</v>
      </c>
      <c r="L26" s="31"/>
      <c r="M26" s="59">
        <v>9.7200000000000006</v>
      </c>
      <c r="N26" s="31"/>
      <c r="O26" s="35">
        <v>13.5</v>
      </c>
      <c r="P26" s="36">
        <v>13.5</v>
      </c>
      <c r="Q26" s="31"/>
      <c r="R26" s="43">
        <f t="shared" si="4"/>
        <v>175</v>
      </c>
      <c r="S26" s="74">
        <f t="shared" si="6"/>
        <v>87.5</v>
      </c>
      <c r="T26" s="45">
        <v>0.84</v>
      </c>
      <c r="U26" s="31"/>
      <c r="V26" s="31"/>
      <c r="W26" s="84">
        <f>SUM(A26/$W$4*'Dental &amp; Other Rates'!$B$42/12)</f>
        <v>391.66666666666669</v>
      </c>
      <c r="X26" s="31"/>
      <c r="Y26" s="160">
        <f t="shared" si="7"/>
        <v>912.88666666666677</v>
      </c>
      <c r="Z26" s="164">
        <f t="shared" si="8"/>
        <v>1001.2266666666667</v>
      </c>
      <c r="AA26" s="164">
        <f t="shared" si="5"/>
        <v>12014.720000000001</v>
      </c>
      <c r="AB26" s="170">
        <f t="shared" si="9"/>
        <v>2.4029440000000003E-2</v>
      </c>
    </row>
    <row r="27" spans="1:28" ht="14.25" thickTop="1" thickBot="1" x14ac:dyDescent="0.25">
      <c r="B27" s="127" t="s">
        <v>23</v>
      </c>
      <c r="C27" s="30"/>
      <c r="D27" s="197" t="s">
        <v>75</v>
      </c>
      <c r="E27" s="198"/>
      <c r="F27" s="198"/>
      <c r="G27" s="198"/>
      <c r="H27" s="199"/>
      <c r="I27" s="51"/>
      <c r="J27" s="200" t="s">
        <v>23</v>
      </c>
      <c r="K27" s="201"/>
      <c r="L27" s="50"/>
      <c r="M27" s="60" t="s">
        <v>28</v>
      </c>
      <c r="N27" s="51"/>
      <c r="O27" s="65" t="s">
        <v>21</v>
      </c>
      <c r="P27" s="66" t="s">
        <v>24</v>
      </c>
      <c r="Q27" s="51"/>
      <c r="R27" s="79" t="s">
        <v>77</v>
      </c>
      <c r="S27" s="80" t="s">
        <v>78</v>
      </c>
      <c r="T27" s="81" t="s">
        <v>79</v>
      </c>
      <c r="U27" s="50"/>
      <c r="V27" s="51"/>
      <c r="W27" s="89" t="s">
        <v>90</v>
      </c>
      <c r="X27" s="51"/>
      <c r="Y27" s="123"/>
      <c r="Z27" s="123"/>
      <c r="AA27" s="123"/>
      <c r="AB27" s="123"/>
    </row>
    <row r="28" spans="1:28" ht="14.25" thickTop="1" thickBot="1" x14ac:dyDescent="0.25">
      <c r="A28" s="61">
        <v>24000</v>
      </c>
      <c r="B28" s="125" t="s">
        <v>8</v>
      </c>
      <c r="C28" s="102"/>
      <c r="D28" s="40">
        <v>70</v>
      </c>
      <c r="E28" s="41">
        <v>52</v>
      </c>
      <c r="F28" s="41">
        <v>40</v>
      </c>
      <c r="G28" s="41">
        <v>55</v>
      </c>
      <c r="H28" s="42">
        <v>61</v>
      </c>
      <c r="I28" s="31"/>
      <c r="J28" s="35">
        <v>26</v>
      </c>
      <c r="K28" s="36">
        <v>11</v>
      </c>
      <c r="L28" s="31"/>
      <c r="M28" s="57">
        <v>9.7200000000000006</v>
      </c>
      <c r="N28" s="31"/>
      <c r="O28" s="35">
        <f>SUM((A28*10)/$O$4*'Dental &amp; Other Rates'!$B$27)</f>
        <v>2.16</v>
      </c>
      <c r="P28" s="36">
        <f>SUM((A28*10*0.6)/$O$4*'Dental &amp; Other Rates'!$B$28)</f>
        <v>2.16</v>
      </c>
      <c r="Q28" s="31"/>
      <c r="R28" s="43">
        <f t="shared" si="4"/>
        <v>8.4</v>
      </c>
      <c r="S28" s="74">
        <f t="shared" ref="S28:S37" si="10">SUM(R28*0.5)</f>
        <v>4.2</v>
      </c>
      <c r="T28" s="45">
        <v>0.84</v>
      </c>
      <c r="U28" s="31"/>
      <c r="V28" s="31"/>
      <c r="W28" s="84">
        <f>SUM(A28/$W$4*'Dental &amp; Other Rates'!$B$39/12)</f>
        <v>7.8</v>
      </c>
      <c r="X28" s="31"/>
      <c r="Y28" s="160">
        <f t="shared" ref="Y28:Y37" si="11">SUM(D28+J28+M28+O28+R28+W28)</f>
        <v>124.08</v>
      </c>
      <c r="Z28" s="164">
        <f t="shared" ref="Z28:Z37" si="12">SUM(D28+J28+M28+P28+R28+S28+T28+W28)</f>
        <v>129.12</v>
      </c>
      <c r="AA28" s="164">
        <f t="shared" si="5"/>
        <v>1549.44</v>
      </c>
      <c r="AB28" s="170">
        <f t="shared" ref="AB28:AB37" si="13">SUM(Z28/(A28/12))</f>
        <v>6.4560000000000006E-2</v>
      </c>
    </row>
    <row r="29" spans="1:28" ht="14.25" thickTop="1" thickBot="1" x14ac:dyDescent="0.25">
      <c r="A29" s="61">
        <v>25000</v>
      </c>
      <c r="B29" s="125" t="s">
        <v>7</v>
      </c>
      <c r="C29" s="102"/>
      <c r="D29" s="43">
        <v>85</v>
      </c>
      <c r="E29" s="44">
        <v>65</v>
      </c>
      <c r="F29" s="44">
        <v>52</v>
      </c>
      <c r="G29" s="44">
        <v>68</v>
      </c>
      <c r="H29" s="45">
        <v>76</v>
      </c>
      <c r="I29" s="31"/>
      <c r="J29" s="35">
        <v>26</v>
      </c>
      <c r="K29" s="36">
        <v>11</v>
      </c>
      <c r="L29" s="31"/>
      <c r="M29" s="58">
        <v>9.7200000000000006</v>
      </c>
      <c r="N29" s="31"/>
      <c r="O29" s="35">
        <f>SUM((A29*10)/$O$4*'Dental &amp; Other Rates'!$B$27)</f>
        <v>2.25</v>
      </c>
      <c r="P29" s="36">
        <f>SUM((A29*10*0.6)/$O$4*'Dental &amp; Other Rates'!$B$28)</f>
        <v>2.25</v>
      </c>
      <c r="Q29" s="31"/>
      <c r="R29" s="43">
        <f t="shared" si="4"/>
        <v>8.75</v>
      </c>
      <c r="S29" s="74">
        <f t="shared" si="10"/>
        <v>4.375</v>
      </c>
      <c r="T29" s="45">
        <v>0.84</v>
      </c>
      <c r="U29" s="31"/>
      <c r="V29" s="31"/>
      <c r="W29" s="84">
        <f>SUM(A29/$W$4*'Dental &amp; Other Rates'!$B$39/12)</f>
        <v>8.125</v>
      </c>
      <c r="X29" s="31"/>
      <c r="Y29" s="160">
        <f t="shared" si="11"/>
        <v>139.845</v>
      </c>
      <c r="Z29" s="164">
        <f t="shared" si="12"/>
        <v>145.06</v>
      </c>
      <c r="AA29" s="164">
        <f t="shared" si="5"/>
        <v>1740.72</v>
      </c>
      <c r="AB29" s="170">
        <f t="shared" si="13"/>
        <v>6.9628799999999991E-2</v>
      </c>
    </row>
    <row r="30" spans="1:28" ht="14.25" thickTop="1" thickBot="1" x14ac:dyDescent="0.25">
      <c r="A30" s="61">
        <v>40000</v>
      </c>
      <c r="B30" s="125" t="s">
        <v>9</v>
      </c>
      <c r="C30" s="102"/>
      <c r="D30" s="43">
        <v>104</v>
      </c>
      <c r="E30" s="44">
        <v>77</v>
      </c>
      <c r="F30" s="44">
        <v>67</v>
      </c>
      <c r="G30" s="44">
        <v>83</v>
      </c>
      <c r="H30" s="45">
        <v>92</v>
      </c>
      <c r="I30" s="31"/>
      <c r="J30" s="35">
        <v>26</v>
      </c>
      <c r="K30" s="36">
        <v>11</v>
      </c>
      <c r="L30" s="31"/>
      <c r="M30" s="58">
        <v>9.7200000000000006</v>
      </c>
      <c r="N30" s="31"/>
      <c r="O30" s="35">
        <f>SUM((A30*10)/$O$4*'Dental &amp; Other Rates'!$B$27)</f>
        <v>3.5999999999999996</v>
      </c>
      <c r="P30" s="36">
        <f>SUM((A30*10*0.6)/$O$4*'Dental &amp; Other Rates'!$B$28)</f>
        <v>3.5999999999999996</v>
      </c>
      <c r="Q30" s="31"/>
      <c r="R30" s="43">
        <f t="shared" si="4"/>
        <v>14</v>
      </c>
      <c r="S30" s="74">
        <f t="shared" si="10"/>
        <v>7</v>
      </c>
      <c r="T30" s="45">
        <v>0.84</v>
      </c>
      <c r="U30" s="31"/>
      <c r="V30" s="31"/>
      <c r="W30" s="84">
        <f>SUM(A30/$W$4*'Dental &amp; Other Rates'!$B$39/12)</f>
        <v>13</v>
      </c>
      <c r="X30" s="31"/>
      <c r="Y30" s="160">
        <f t="shared" si="11"/>
        <v>170.32</v>
      </c>
      <c r="Z30" s="164">
        <f t="shared" si="12"/>
        <v>178.16</v>
      </c>
      <c r="AA30" s="164">
        <f t="shared" si="5"/>
        <v>2137.92</v>
      </c>
      <c r="AB30" s="170">
        <f t="shared" si="13"/>
        <v>5.3447999999999996E-2</v>
      </c>
    </row>
    <row r="31" spans="1:28" ht="14.25" thickTop="1" thickBot="1" x14ac:dyDescent="0.25">
      <c r="A31" s="61">
        <v>60000</v>
      </c>
      <c r="B31" s="125" t="s">
        <v>10</v>
      </c>
      <c r="C31" s="102"/>
      <c r="D31" s="43">
        <v>126</v>
      </c>
      <c r="E31" s="44">
        <v>85</v>
      </c>
      <c r="F31" s="44">
        <v>85</v>
      </c>
      <c r="G31" s="44">
        <v>103</v>
      </c>
      <c r="H31" s="45">
        <v>113</v>
      </c>
      <c r="I31" s="31"/>
      <c r="J31" s="35">
        <v>26</v>
      </c>
      <c r="K31" s="36">
        <v>11</v>
      </c>
      <c r="L31" s="31"/>
      <c r="M31" s="58">
        <v>9.7200000000000006</v>
      </c>
      <c r="N31" s="31"/>
      <c r="O31" s="35">
        <f>SUM((A31*10)/$O$4*'Dental &amp; Other Rates'!$B$27)</f>
        <v>5.3999999999999995</v>
      </c>
      <c r="P31" s="36">
        <f>SUM((A31*10*0.6)/$O$4*'Dental &amp; Other Rates'!$B$28)</f>
        <v>5.3999999999999995</v>
      </c>
      <c r="Q31" s="31"/>
      <c r="R31" s="43">
        <f t="shared" si="4"/>
        <v>21</v>
      </c>
      <c r="S31" s="74">
        <f t="shared" si="10"/>
        <v>10.5</v>
      </c>
      <c r="T31" s="45">
        <v>0.84</v>
      </c>
      <c r="U31" s="31"/>
      <c r="V31" s="31"/>
      <c r="W31" s="84">
        <f>SUM(A31/$W$4*'Dental &amp; Other Rates'!$B$40/12)</f>
        <v>27</v>
      </c>
      <c r="X31" s="31"/>
      <c r="Y31" s="160">
        <f t="shared" si="11"/>
        <v>215.12</v>
      </c>
      <c r="Z31" s="164">
        <f t="shared" si="12"/>
        <v>226.46</v>
      </c>
      <c r="AA31" s="164">
        <f t="shared" si="5"/>
        <v>2717.52</v>
      </c>
      <c r="AB31" s="170">
        <f t="shared" si="13"/>
        <v>4.5291999999999999E-2</v>
      </c>
    </row>
    <row r="32" spans="1:28" ht="14.25" thickTop="1" thickBot="1" x14ac:dyDescent="0.25">
      <c r="A32" s="61">
        <v>80000</v>
      </c>
      <c r="B32" s="125" t="s">
        <v>11</v>
      </c>
      <c r="C32" s="102"/>
      <c r="D32" s="43">
        <v>149</v>
      </c>
      <c r="E32" s="44">
        <v>104</v>
      </c>
      <c r="F32" s="44">
        <v>104</v>
      </c>
      <c r="G32" s="44">
        <v>124</v>
      </c>
      <c r="H32" s="45">
        <v>135</v>
      </c>
      <c r="I32" s="31"/>
      <c r="J32" s="35">
        <v>26</v>
      </c>
      <c r="K32" s="36">
        <v>11</v>
      </c>
      <c r="L32" s="31"/>
      <c r="M32" s="58">
        <v>9.7200000000000006</v>
      </c>
      <c r="N32" s="31"/>
      <c r="O32" s="35">
        <f>SUM((A32*10)/$O$4*'Dental &amp; Other Rates'!$B$27)</f>
        <v>7.1999999999999993</v>
      </c>
      <c r="P32" s="36">
        <f>SUM((A32*10*0.6)/$O$4*'Dental &amp; Other Rates'!$B$28)</f>
        <v>7.1999999999999993</v>
      </c>
      <c r="Q32" s="31"/>
      <c r="R32" s="43">
        <f t="shared" si="4"/>
        <v>28</v>
      </c>
      <c r="S32" s="74">
        <f t="shared" si="10"/>
        <v>14</v>
      </c>
      <c r="T32" s="45">
        <v>0.84</v>
      </c>
      <c r="U32" s="31"/>
      <c r="V32" s="31"/>
      <c r="W32" s="84">
        <f>SUM(A32/$W$4*'Dental &amp; Other Rates'!$B$40/12)</f>
        <v>36</v>
      </c>
      <c r="X32" s="31"/>
      <c r="Y32" s="160">
        <f t="shared" si="11"/>
        <v>255.92</v>
      </c>
      <c r="Z32" s="164">
        <f t="shared" si="12"/>
        <v>270.76</v>
      </c>
      <c r="AA32" s="164">
        <f t="shared" si="5"/>
        <v>3249.12</v>
      </c>
      <c r="AB32" s="170">
        <f t="shared" si="13"/>
        <v>4.0613999999999997E-2</v>
      </c>
    </row>
    <row r="33" spans="1:28" ht="14.25" thickTop="1" thickBot="1" x14ac:dyDescent="0.25">
      <c r="A33" s="61">
        <v>100000</v>
      </c>
      <c r="B33" s="125" t="s">
        <v>12</v>
      </c>
      <c r="C33" s="102"/>
      <c r="D33" s="43">
        <v>178</v>
      </c>
      <c r="E33" s="44">
        <v>121</v>
      </c>
      <c r="F33" s="44">
        <v>126</v>
      </c>
      <c r="G33" s="44">
        <v>148</v>
      </c>
      <c r="H33" s="45">
        <v>162</v>
      </c>
      <c r="I33" s="31"/>
      <c r="J33" s="35">
        <v>26</v>
      </c>
      <c r="K33" s="36">
        <v>11</v>
      </c>
      <c r="L33" s="31"/>
      <c r="M33" s="58">
        <v>9.7200000000000006</v>
      </c>
      <c r="N33" s="31"/>
      <c r="O33" s="35">
        <f>SUM((A33*10)/$O$4*'Dental &amp; Other Rates'!$B$27)</f>
        <v>9</v>
      </c>
      <c r="P33" s="36">
        <f>SUM((A33*10*0.6)/$O$4*'Dental &amp; Other Rates'!$B$28)</f>
        <v>9</v>
      </c>
      <c r="Q33" s="31"/>
      <c r="R33" s="43">
        <f t="shared" si="4"/>
        <v>35</v>
      </c>
      <c r="S33" s="74">
        <f t="shared" si="10"/>
        <v>17.5</v>
      </c>
      <c r="T33" s="45">
        <v>0.84</v>
      </c>
      <c r="U33" s="31"/>
      <c r="V33" s="31"/>
      <c r="W33" s="84">
        <f>SUM(A33/$W$4*'Dental &amp; Other Rates'!$B$40/12)</f>
        <v>45</v>
      </c>
      <c r="X33" s="31"/>
      <c r="Y33" s="160">
        <f t="shared" si="11"/>
        <v>302.72000000000003</v>
      </c>
      <c r="Z33" s="164">
        <f t="shared" si="12"/>
        <v>321.06</v>
      </c>
      <c r="AA33" s="164">
        <f t="shared" si="5"/>
        <v>3852.7200000000003</v>
      </c>
      <c r="AB33" s="170">
        <f t="shared" si="13"/>
        <v>3.8527199999999998E-2</v>
      </c>
    </row>
    <row r="34" spans="1:28" ht="14.25" thickTop="1" thickBot="1" x14ac:dyDescent="0.25">
      <c r="A34" s="61">
        <v>150000</v>
      </c>
      <c r="B34" s="125" t="s">
        <v>13</v>
      </c>
      <c r="C34" s="102"/>
      <c r="D34" s="43">
        <v>232</v>
      </c>
      <c r="E34" s="44">
        <v>162</v>
      </c>
      <c r="F34" s="44">
        <v>169</v>
      </c>
      <c r="G34" s="44">
        <v>200</v>
      </c>
      <c r="H34" s="45">
        <v>216</v>
      </c>
      <c r="I34" s="31"/>
      <c r="J34" s="35">
        <v>26</v>
      </c>
      <c r="K34" s="36">
        <v>11</v>
      </c>
      <c r="L34" s="31"/>
      <c r="M34" s="58">
        <v>9.7200000000000006</v>
      </c>
      <c r="N34" s="31"/>
      <c r="O34" s="35">
        <f>SUM((A34*10)/$O$4*'Dental &amp; Other Rates'!$B$27)</f>
        <v>13.5</v>
      </c>
      <c r="P34" s="36">
        <f>SUM((A34*10*0.6)/$O$4*'Dental &amp; Other Rates'!$B$28)</f>
        <v>13.5</v>
      </c>
      <c r="Q34" s="31"/>
      <c r="R34" s="43">
        <f t="shared" si="4"/>
        <v>52.5</v>
      </c>
      <c r="S34" s="74">
        <f t="shared" si="10"/>
        <v>26.25</v>
      </c>
      <c r="T34" s="45">
        <v>0.84</v>
      </c>
      <c r="U34" s="31"/>
      <c r="V34" s="31"/>
      <c r="W34" s="84">
        <f>SUM(A34/$W$4*'Dental &amp; Other Rates'!$B$41/12)</f>
        <v>105</v>
      </c>
      <c r="X34" s="31"/>
      <c r="Y34" s="160">
        <f t="shared" si="11"/>
        <v>438.72</v>
      </c>
      <c r="Z34" s="164">
        <f t="shared" si="12"/>
        <v>465.81</v>
      </c>
      <c r="AA34" s="164">
        <f t="shared" si="5"/>
        <v>5589.72</v>
      </c>
      <c r="AB34" s="170">
        <f t="shared" si="13"/>
        <v>3.7264800000000001E-2</v>
      </c>
    </row>
    <row r="35" spans="1:28" ht="14.25" thickTop="1" thickBot="1" x14ac:dyDescent="0.25">
      <c r="A35" s="61">
        <v>200000</v>
      </c>
      <c r="B35" s="125" t="s">
        <v>14</v>
      </c>
      <c r="C35" s="102"/>
      <c r="D35" s="43">
        <v>250</v>
      </c>
      <c r="E35" s="44">
        <v>171</v>
      </c>
      <c r="F35" s="44">
        <v>178</v>
      </c>
      <c r="G35" s="44">
        <v>211</v>
      </c>
      <c r="H35" s="45">
        <v>227</v>
      </c>
      <c r="I35" s="31"/>
      <c r="J35" s="35">
        <v>26</v>
      </c>
      <c r="K35" s="36">
        <v>11</v>
      </c>
      <c r="L35" s="31"/>
      <c r="M35" s="58">
        <v>9.7200000000000006</v>
      </c>
      <c r="N35" s="31"/>
      <c r="O35" s="35">
        <v>13.5</v>
      </c>
      <c r="P35" s="36">
        <v>13.5</v>
      </c>
      <c r="Q35" s="31"/>
      <c r="R35" s="43">
        <f t="shared" si="4"/>
        <v>70</v>
      </c>
      <c r="S35" s="74">
        <f t="shared" si="10"/>
        <v>35</v>
      </c>
      <c r="T35" s="45">
        <v>0.84</v>
      </c>
      <c r="U35" s="31"/>
      <c r="V35" s="31"/>
      <c r="W35" s="84">
        <f>SUM(A35/$W$4*'Dental &amp; Other Rates'!$B$41/12)</f>
        <v>140</v>
      </c>
      <c r="X35" s="31"/>
      <c r="Y35" s="160">
        <f t="shared" si="11"/>
        <v>509.22</v>
      </c>
      <c r="Z35" s="164">
        <f t="shared" si="12"/>
        <v>545.05999999999995</v>
      </c>
      <c r="AA35" s="164">
        <f t="shared" si="5"/>
        <v>6540.7199999999993</v>
      </c>
      <c r="AB35" s="170">
        <f t="shared" si="13"/>
        <v>3.2703599999999992E-2</v>
      </c>
    </row>
    <row r="36" spans="1:28" ht="14.25" thickTop="1" thickBot="1" x14ac:dyDescent="0.25">
      <c r="A36" s="61">
        <v>300000</v>
      </c>
      <c r="B36" s="125" t="s">
        <v>15</v>
      </c>
      <c r="C36" s="102"/>
      <c r="D36" s="43">
        <v>263</v>
      </c>
      <c r="E36" s="44">
        <v>178</v>
      </c>
      <c r="F36" s="44">
        <v>185</v>
      </c>
      <c r="G36" s="44">
        <v>220</v>
      </c>
      <c r="H36" s="45">
        <v>238</v>
      </c>
      <c r="I36" s="31"/>
      <c r="J36" s="35">
        <v>26</v>
      </c>
      <c r="K36" s="36">
        <v>11</v>
      </c>
      <c r="L36" s="31"/>
      <c r="M36" s="58">
        <v>9.7200000000000006</v>
      </c>
      <c r="N36" s="31"/>
      <c r="O36" s="35">
        <v>13.5</v>
      </c>
      <c r="P36" s="36">
        <v>13.5</v>
      </c>
      <c r="Q36" s="31"/>
      <c r="R36" s="43">
        <f t="shared" si="4"/>
        <v>105</v>
      </c>
      <c r="S36" s="74">
        <f t="shared" si="10"/>
        <v>52.5</v>
      </c>
      <c r="T36" s="45">
        <v>0.84</v>
      </c>
      <c r="U36" s="31"/>
      <c r="V36" s="31"/>
      <c r="W36" s="84">
        <f>SUM(A36/$W$4*'Dental &amp; Other Rates'!$B$42/12)</f>
        <v>235</v>
      </c>
      <c r="X36" s="31"/>
      <c r="Y36" s="160">
        <f t="shared" si="11"/>
        <v>652.22</v>
      </c>
      <c r="Z36" s="164">
        <f t="shared" si="12"/>
        <v>705.56</v>
      </c>
      <c r="AA36" s="164">
        <f t="shared" si="5"/>
        <v>8466.7199999999993</v>
      </c>
      <c r="AB36" s="170">
        <f t="shared" si="13"/>
        <v>2.8222399999999998E-2</v>
      </c>
    </row>
    <row r="37" spans="1:28" ht="14.25" thickTop="1" thickBot="1" x14ac:dyDescent="0.25">
      <c r="A37" s="61">
        <v>500000</v>
      </c>
      <c r="B37" s="125" t="s">
        <v>16</v>
      </c>
      <c r="C37" s="102"/>
      <c r="D37" s="46">
        <v>274</v>
      </c>
      <c r="E37" s="47">
        <v>187</v>
      </c>
      <c r="F37" s="47">
        <v>194</v>
      </c>
      <c r="G37" s="47">
        <v>230</v>
      </c>
      <c r="H37" s="48">
        <v>248</v>
      </c>
      <c r="I37" s="31"/>
      <c r="J37" s="35">
        <v>26</v>
      </c>
      <c r="K37" s="36">
        <v>11</v>
      </c>
      <c r="L37" s="31"/>
      <c r="M37" s="59">
        <v>9.7200000000000006</v>
      </c>
      <c r="N37" s="31"/>
      <c r="O37" s="35">
        <v>13.5</v>
      </c>
      <c r="P37" s="36">
        <v>13.5</v>
      </c>
      <c r="Q37" s="31"/>
      <c r="R37" s="43">
        <f t="shared" si="4"/>
        <v>175</v>
      </c>
      <c r="S37" s="74">
        <f t="shared" si="10"/>
        <v>87.5</v>
      </c>
      <c r="T37" s="45">
        <v>0.84</v>
      </c>
      <c r="U37" s="31"/>
      <c r="V37" s="31"/>
      <c r="W37" s="84">
        <f>SUM(A37/$W$4*'Dental &amp; Other Rates'!$B$42/12)</f>
        <v>391.66666666666669</v>
      </c>
      <c r="X37" s="31"/>
      <c r="Y37" s="160">
        <f t="shared" si="11"/>
        <v>889.88666666666677</v>
      </c>
      <c r="Z37" s="164">
        <f t="shared" si="12"/>
        <v>978.22666666666669</v>
      </c>
      <c r="AA37" s="164">
        <f t="shared" si="5"/>
        <v>11738.720000000001</v>
      </c>
      <c r="AB37" s="170">
        <f t="shared" si="13"/>
        <v>2.3477440000000002E-2</v>
      </c>
    </row>
    <row r="38" spans="1:28" ht="14.25" thickTop="1" thickBot="1" x14ac:dyDescent="0.25">
      <c r="B38" s="127" t="s">
        <v>24</v>
      </c>
      <c r="C38" s="30"/>
      <c r="D38" s="197" t="s">
        <v>76</v>
      </c>
      <c r="E38" s="198"/>
      <c r="F38" s="198"/>
      <c r="G38" s="198"/>
      <c r="H38" s="199"/>
      <c r="I38" s="51"/>
      <c r="J38" s="200" t="s">
        <v>24</v>
      </c>
      <c r="K38" s="201"/>
      <c r="L38" s="50"/>
      <c r="M38" s="60" t="s">
        <v>29</v>
      </c>
      <c r="N38" s="51"/>
      <c r="O38" s="65" t="s">
        <v>21</v>
      </c>
      <c r="P38" s="66" t="s">
        <v>24</v>
      </c>
      <c r="Q38" s="51"/>
      <c r="R38" s="79" t="s">
        <v>77</v>
      </c>
      <c r="S38" s="80" t="s">
        <v>78</v>
      </c>
      <c r="T38" s="81" t="s">
        <v>79</v>
      </c>
      <c r="U38" s="50"/>
      <c r="V38" s="51"/>
      <c r="W38" s="89" t="s">
        <v>90</v>
      </c>
      <c r="X38" s="51"/>
      <c r="Y38" s="123"/>
      <c r="Z38" s="123"/>
      <c r="AA38" s="123"/>
      <c r="AB38" s="123"/>
    </row>
    <row r="39" spans="1:28" ht="14.25" thickTop="1" thickBot="1" x14ac:dyDescent="0.25">
      <c r="A39" s="61">
        <v>24000</v>
      </c>
      <c r="B39" s="125" t="s">
        <v>8</v>
      </c>
      <c r="C39" s="102"/>
      <c r="D39" s="40">
        <v>97</v>
      </c>
      <c r="E39" s="41">
        <v>77</v>
      </c>
      <c r="F39" s="41">
        <v>61</v>
      </c>
      <c r="G39" s="41">
        <v>84</v>
      </c>
      <c r="H39" s="42">
        <v>91</v>
      </c>
      <c r="I39" s="31"/>
      <c r="J39" s="35">
        <v>53</v>
      </c>
      <c r="K39" s="36">
        <v>18</v>
      </c>
      <c r="L39" s="31"/>
      <c r="M39" s="57">
        <v>14.6</v>
      </c>
      <c r="N39" s="31"/>
      <c r="O39" s="35">
        <f>SUM((A39*10)/$O$4*'Dental &amp; Other Rates'!$B$27)</f>
        <v>2.16</v>
      </c>
      <c r="P39" s="36">
        <f>SUM((A39*10*0.6)/$O$4*'Dental &amp; Other Rates'!$B$28)</f>
        <v>2.16</v>
      </c>
      <c r="Q39" s="31"/>
      <c r="R39" s="43">
        <f t="shared" si="4"/>
        <v>8.4</v>
      </c>
      <c r="S39" s="74">
        <f t="shared" ref="S39:S48" si="14">SUM(R39*0.5)</f>
        <v>4.2</v>
      </c>
      <c r="T39" s="45">
        <v>0.84</v>
      </c>
      <c r="U39" s="31"/>
      <c r="V39" s="31"/>
      <c r="W39" s="84">
        <f>SUM(A39/$W$4*'Dental &amp; Other Rates'!$B$39/12)</f>
        <v>7.8</v>
      </c>
      <c r="X39" s="31"/>
      <c r="Y39" s="160">
        <f t="shared" ref="Y39:Y48" si="15">SUM(D39+J39+M39+O39+R39+W39)</f>
        <v>182.96</v>
      </c>
      <c r="Z39" s="164">
        <f t="shared" ref="Z39:Z48" si="16">SUM(D39+J39+M39+P39+R39+S39+T39+W39)</f>
        <v>188</v>
      </c>
      <c r="AA39" s="164">
        <f t="shared" si="5"/>
        <v>2256</v>
      </c>
      <c r="AB39" s="170">
        <f t="shared" ref="AB39:AB48" si="17">SUM(Z39/(A39/12))</f>
        <v>9.4E-2</v>
      </c>
    </row>
    <row r="40" spans="1:28" ht="14.25" thickTop="1" thickBot="1" x14ac:dyDescent="0.25">
      <c r="A40" s="61">
        <v>25000</v>
      </c>
      <c r="B40" s="125" t="s">
        <v>7</v>
      </c>
      <c r="C40" s="102"/>
      <c r="D40" s="43">
        <v>117</v>
      </c>
      <c r="E40" s="44">
        <v>93</v>
      </c>
      <c r="F40" s="44">
        <v>74</v>
      </c>
      <c r="G40" s="44">
        <v>101</v>
      </c>
      <c r="H40" s="45">
        <v>110</v>
      </c>
      <c r="I40" s="31"/>
      <c r="J40" s="35">
        <v>53</v>
      </c>
      <c r="K40" s="36">
        <v>18</v>
      </c>
      <c r="L40" s="31"/>
      <c r="M40" s="58">
        <v>14.6</v>
      </c>
      <c r="N40" s="31"/>
      <c r="O40" s="35">
        <f>SUM((A40*10)/$O$4*'Dental &amp; Other Rates'!$B$27)</f>
        <v>2.25</v>
      </c>
      <c r="P40" s="36">
        <f>SUM((A40*10*0.6)/$O$4*'Dental &amp; Other Rates'!$B$28)</f>
        <v>2.25</v>
      </c>
      <c r="Q40" s="31"/>
      <c r="R40" s="43">
        <f t="shared" si="4"/>
        <v>8.75</v>
      </c>
      <c r="S40" s="74">
        <f t="shared" si="14"/>
        <v>4.375</v>
      </c>
      <c r="T40" s="45">
        <v>0.84</v>
      </c>
      <c r="U40" s="31"/>
      <c r="V40" s="31"/>
      <c r="W40" s="84">
        <f>SUM(A40/$W$4*'Dental &amp; Other Rates'!$B$39/12)</f>
        <v>8.125</v>
      </c>
      <c r="X40" s="31"/>
      <c r="Y40" s="160">
        <f t="shared" si="15"/>
        <v>203.72499999999999</v>
      </c>
      <c r="Z40" s="164">
        <f t="shared" si="16"/>
        <v>208.94</v>
      </c>
      <c r="AA40" s="164">
        <f t="shared" si="5"/>
        <v>2507.2799999999997</v>
      </c>
      <c r="AB40" s="170">
        <f t="shared" si="17"/>
        <v>0.1002912</v>
      </c>
    </row>
    <row r="41" spans="1:28" ht="14.25" thickTop="1" thickBot="1" x14ac:dyDescent="0.25">
      <c r="A41" s="61">
        <v>40000</v>
      </c>
      <c r="B41" s="125" t="s">
        <v>9</v>
      </c>
      <c r="C41" s="102"/>
      <c r="D41" s="43">
        <v>143</v>
      </c>
      <c r="E41" s="44">
        <v>112</v>
      </c>
      <c r="F41" s="44">
        <v>93</v>
      </c>
      <c r="G41" s="44">
        <v>123</v>
      </c>
      <c r="H41" s="45">
        <v>131</v>
      </c>
      <c r="I41" s="31"/>
      <c r="J41" s="35">
        <v>53</v>
      </c>
      <c r="K41" s="36">
        <v>18</v>
      </c>
      <c r="L41" s="31"/>
      <c r="M41" s="58">
        <v>14.6</v>
      </c>
      <c r="N41" s="31"/>
      <c r="O41" s="35">
        <f>SUM((A41*10)/$O$4*'Dental &amp; Other Rates'!$B$27)</f>
        <v>3.5999999999999996</v>
      </c>
      <c r="P41" s="36">
        <f>SUM((A41*10*0.6)/$O$4*'Dental &amp; Other Rates'!$B$28)</f>
        <v>3.5999999999999996</v>
      </c>
      <c r="Q41" s="31"/>
      <c r="R41" s="43">
        <f t="shared" si="4"/>
        <v>14</v>
      </c>
      <c r="S41" s="74">
        <f t="shared" si="14"/>
        <v>7</v>
      </c>
      <c r="T41" s="45">
        <v>0.84</v>
      </c>
      <c r="U41" s="31"/>
      <c r="V41" s="31"/>
      <c r="W41" s="84">
        <f>SUM(A41/$W$4*'Dental &amp; Other Rates'!$B$39/12)</f>
        <v>13</v>
      </c>
      <c r="X41" s="31"/>
      <c r="Y41" s="160">
        <f t="shared" si="15"/>
        <v>241.2</v>
      </c>
      <c r="Z41" s="164">
        <f t="shared" si="16"/>
        <v>249.04</v>
      </c>
      <c r="AA41" s="164">
        <f t="shared" si="5"/>
        <v>2988.48</v>
      </c>
      <c r="AB41" s="170">
        <f t="shared" si="17"/>
        <v>7.4712000000000001E-2</v>
      </c>
    </row>
    <row r="42" spans="1:28" ht="14.25" thickTop="1" thickBot="1" x14ac:dyDescent="0.25">
      <c r="A42" s="61">
        <v>60000</v>
      </c>
      <c r="B42" s="125" t="s">
        <v>10</v>
      </c>
      <c r="C42" s="102"/>
      <c r="D42" s="43">
        <v>179</v>
      </c>
      <c r="E42" s="44">
        <v>118</v>
      </c>
      <c r="F42" s="44">
        <v>118</v>
      </c>
      <c r="G42" s="44">
        <v>153</v>
      </c>
      <c r="H42" s="45">
        <v>166</v>
      </c>
      <c r="I42" s="31"/>
      <c r="J42" s="35">
        <v>53</v>
      </c>
      <c r="K42" s="36">
        <v>18</v>
      </c>
      <c r="L42" s="31"/>
      <c r="M42" s="58">
        <v>14.6</v>
      </c>
      <c r="N42" s="31"/>
      <c r="O42" s="35">
        <f>SUM((A42*10)/$O$4*'Dental &amp; Other Rates'!$B$27)</f>
        <v>5.3999999999999995</v>
      </c>
      <c r="P42" s="36">
        <f>SUM((A42*10*0.6)/$O$4*'Dental &amp; Other Rates'!$B$28)</f>
        <v>5.3999999999999995</v>
      </c>
      <c r="Q42" s="31"/>
      <c r="R42" s="43">
        <f t="shared" si="4"/>
        <v>21</v>
      </c>
      <c r="S42" s="74">
        <f t="shared" si="14"/>
        <v>10.5</v>
      </c>
      <c r="T42" s="45">
        <v>0.84</v>
      </c>
      <c r="U42" s="31"/>
      <c r="V42" s="31"/>
      <c r="W42" s="84">
        <f>SUM(A42/$W$4*'Dental &amp; Other Rates'!$B$40/12)</f>
        <v>27</v>
      </c>
      <c r="X42" s="31"/>
      <c r="Y42" s="160">
        <f t="shared" si="15"/>
        <v>300</v>
      </c>
      <c r="Z42" s="164">
        <f t="shared" si="16"/>
        <v>311.33999999999997</v>
      </c>
      <c r="AA42" s="164">
        <f t="shared" si="5"/>
        <v>3736.08</v>
      </c>
      <c r="AB42" s="170">
        <f t="shared" si="17"/>
        <v>6.2267999999999997E-2</v>
      </c>
    </row>
    <row r="43" spans="1:28" ht="14.25" thickTop="1" thickBot="1" x14ac:dyDescent="0.25">
      <c r="A43" s="61">
        <v>80000</v>
      </c>
      <c r="B43" s="125" t="s">
        <v>11</v>
      </c>
      <c r="C43" s="102"/>
      <c r="D43" s="43">
        <v>215</v>
      </c>
      <c r="E43" s="44">
        <v>142</v>
      </c>
      <c r="F43" s="44">
        <v>142</v>
      </c>
      <c r="G43" s="44">
        <v>186</v>
      </c>
      <c r="H43" s="45">
        <v>200</v>
      </c>
      <c r="I43" s="31"/>
      <c r="J43" s="35">
        <v>53</v>
      </c>
      <c r="K43" s="36">
        <v>18</v>
      </c>
      <c r="L43" s="31"/>
      <c r="M43" s="58">
        <v>14.6</v>
      </c>
      <c r="N43" s="31"/>
      <c r="O43" s="35">
        <f>SUM((A43*10)/$O$4*'Dental &amp; Other Rates'!$B$27)</f>
        <v>7.1999999999999993</v>
      </c>
      <c r="P43" s="36">
        <f>SUM((A43*10*0.6)/$O$4*'Dental &amp; Other Rates'!$B$28)</f>
        <v>7.1999999999999993</v>
      </c>
      <c r="Q43" s="31"/>
      <c r="R43" s="43">
        <f t="shared" si="4"/>
        <v>28</v>
      </c>
      <c r="S43" s="74">
        <f t="shared" si="14"/>
        <v>14</v>
      </c>
      <c r="T43" s="45">
        <v>0.84</v>
      </c>
      <c r="U43" s="31"/>
      <c r="V43" s="31"/>
      <c r="W43" s="84">
        <f>SUM(A43/$W$4*'Dental &amp; Other Rates'!$B$40/12)</f>
        <v>36</v>
      </c>
      <c r="X43" s="31"/>
      <c r="Y43" s="160">
        <f t="shared" si="15"/>
        <v>353.8</v>
      </c>
      <c r="Z43" s="164">
        <f t="shared" si="16"/>
        <v>368.64</v>
      </c>
      <c r="AA43" s="164">
        <f t="shared" si="5"/>
        <v>4423.68</v>
      </c>
      <c r="AB43" s="170">
        <f t="shared" si="17"/>
        <v>5.5295999999999998E-2</v>
      </c>
    </row>
    <row r="44" spans="1:28" ht="14.25" thickTop="1" thickBot="1" x14ac:dyDescent="0.25">
      <c r="A44" s="61">
        <v>100000</v>
      </c>
      <c r="B44" s="125" t="s">
        <v>12</v>
      </c>
      <c r="C44" s="102"/>
      <c r="D44" s="43">
        <v>252</v>
      </c>
      <c r="E44" s="44">
        <v>167</v>
      </c>
      <c r="F44" s="44">
        <v>172</v>
      </c>
      <c r="G44" s="44">
        <v>216</v>
      </c>
      <c r="H44" s="45">
        <v>234</v>
      </c>
      <c r="I44" s="31"/>
      <c r="J44" s="35">
        <v>53</v>
      </c>
      <c r="K44" s="36">
        <v>18</v>
      </c>
      <c r="L44" s="31"/>
      <c r="M44" s="58">
        <v>14.6</v>
      </c>
      <c r="N44" s="31"/>
      <c r="O44" s="35">
        <f>SUM((A44*10)/$O$4*'Dental &amp; Other Rates'!$B$27)</f>
        <v>9</v>
      </c>
      <c r="P44" s="36">
        <f>SUM((A44*10*0.6)/$O$4*'Dental &amp; Other Rates'!$B$28)</f>
        <v>9</v>
      </c>
      <c r="Q44" s="31"/>
      <c r="R44" s="43">
        <f t="shared" si="4"/>
        <v>35</v>
      </c>
      <c r="S44" s="74">
        <f t="shared" si="14"/>
        <v>17.5</v>
      </c>
      <c r="T44" s="45">
        <v>0.84</v>
      </c>
      <c r="U44" s="31"/>
      <c r="V44" s="31"/>
      <c r="W44" s="84">
        <f>SUM(A44/$W$4*'Dental &amp; Other Rates'!$B$40/12)</f>
        <v>45</v>
      </c>
      <c r="X44" s="31"/>
      <c r="Y44" s="160">
        <f t="shared" si="15"/>
        <v>408.6</v>
      </c>
      <c r="Z44" s="164">
        <f t="shared" si="16"/>
        <v>426.94</v>
      </c>
      <c r="AA44" s="164">
        <f t="shared" si="5"/>
        <v>5123.28</v>
      </c>
      <c r="AB44" s="170">
        <f t="shared" si="17"/>
        <v>5.1232799999999995E-2</v>
      </c>
    </row>
    <row r="45" spans="1:28" ht="14.25" thickTop="1" thickBot="1" x14ac:dyDescent="0.25">
      <c r="A45" s="61">
        <v>150000</v>
      </c>
      <c r="B45" s="125" t="s">
        <v>13</v>
      </c>
      <c r="C45" s="102"/>
      <c r="D45" s="43">
        <v>320</v>
      </c>
      <c r="E45" s="44">
        <v>230</v>
      </c>
      <c r="F45" s="44">
        <v>235</v>
      </c>
      <c r="G45" s="44">
        <v>291</v>
      </c>
      <c r="H45" s="45">
        <v>312</v>
      </c>
      <c r="I45" s="31"/>
      <c r="J45" s="35">
        <v>53</v>
      </c>
      <c r="K45" s="36">
        <v>18</v>
      </c>
      <c r="L45" s="31"/>
      <c r="M45" s="58">
        <v>14.6</v>
      </c>
      <c r="N45" s="31"/>
      <c r="O45" s="35">
        <f>SUM((A45*10)/$O$4*'Dental &amp; Other Rates'!$B$27)</f>
        <v>13.5</v>
      </c>
      <c r="P45" s="36">
        <f>SUM((A45*10*0.6)/$O$4*'Dental &amp; Other Rates'!$B$28)</f>
        <v>13.5</v>
      </c>
      <c r="Q45" s="31"/>
      <c r="R45" s="43">
        <f t="shared" si="4"/>
        <v>52.5</v>
      </c>
      <c r="S45" s="74">
        <f t="shared" si="14"/>
        <v>26.25</v>
      </c>
      <c r="T45" s="45">
        <v>0.84</v>
      </c>
      <c r="U45" s="31"/>
      <c r="V45" s="31"/>
      <c r="W45" s="84">
        <f>SUM(A45/$W$4*'Dental &amp; Other Rates'!$B$41/12)</f>
        <v>105</v>
      </c>
      <c r="X45" s="31"/>
      <c r="Y45" s="160">
        <f t="shared" si="15"/>
        <v>558.6</v>
      </c>
      <c r="Z45" s="164">
        <f t="shared" si="16"/>
        <v>585.69000000000005</v>
      </c>
      <c r="AA45" s="164">
        <f t="shared" si="5"/>
        <v>7028.2800000000007</v>
      </c>
      <c r="AB45" s="170">
        <f t="shared" si="17"/>
        <v>4.6855200000000007E-2</v>
      </c>
    </row>
    <row r="46" spans="1:28" ht="14.25" thickTop="1" thickBot="1" x14ac:dyDescent="0.25">
      <c r="A46" s="61">
        <v>200000</v>
      </c>
      <c r="B46" s="125" t="s">
        <v>14</v>
      </c>
      <c r="C46" s="102"/>
      <c r="D46" s="43">
        <v>346</v>
      </c>
      <c r="E46" s="44">
        <v>242</v>
      </c>
      <c r="F46" s="44">
        <v>247</v>
      </c>
      <c r="G46" s="44">
        <v>306</v>
      </c>
      <c r="H46" s="45">
        <v>328</v>
      </c>
      <c r="I46" s="31"/>
      <c r="J46" s="35">
        <v>53</v>
      </c>
      <c r="K46" s="36">
        <v>18</v>
      </c>
      <c r="L46" s="31"/>
      <c r="M46" s="58">
        <v>14.6</v>
      </c>
      <c r="N46" s="31"/>
      <c r="O46" s="35">
        <v>13.5</v>
      </c>
      <c r="P46" s="36">
        <v>13.5</v>
      </c>
      <c r="Q46" s="31"/>
      <c r="R46" s="43">
        <f t="shared" si="4"/>
        <v>70</v>
      </c>
      <c r="S46" s="74">
        <f t="shared" si="14"/>
        <v>35</v>
      </c>
      <c r="T46" s="45">
        <v>0.84</v>
      </c>
      <c r="U46" s="31"/>
      <c r="V46" s="31"/>
      <c r="W46" s="84">
        <f>SUM(A46/$W$4*'Dental &amp; Other Rates'!$B$41/12)</f>
        <v>140</v>
      </c>
      <c r="X46" s="31"/>
      <c r="Y46" s="160">
        <f t="shared" si="15"/>
        <v>637.1</v>
      </c>
      <c r="Z46" s="164">
        <f t="shared" si="16"/>
        <v>672.94</v>
      </c>
      <c r="AA46" s="164">
        <f t="shared" si="5"/>
        <v>8075.2800000000007</v>
      </c>
      <c r="AB46" s="170">
        <f t="shared" si="17"/>
        <v>4.03764E-2</v>
      </c>
    </row>
    <row r="47" spans="1:28" ht="14.25" thickTop="1" thickBot="1" x14ac:dyDescent="0.25">
      <c r="A47" s="61">
        <v>300000</v>
      </c>
      <c r="B47" s="125" t="s">
        <v>15</v>
      </c>
      <c r="C47" s="102"/>
      <c r="D47" s="43">
        <v>362</v>
      </c>
      <c r="E47" s="44">
        <v>253</v>
      </c>
      <c r="F47" s="44">
        <v>259</v>
      </c>
      <c r="G47" s="44">
        <v>320</v>
      </c>
      <c r="H47" s="45">
        <v>343</v>
      </c>
      <c r="I47" s="31"/>
      <c r="J47" s="35">
        <v>53</v>
      </c>
      <c r="K47" s="36">
        <v>18</v>
      </c>
      <c r="L47" s="31"/>
      <c r="M47" s="58">
        <v>14.6</v>
      </c>
      <c r="N47" s="31"/>
      <c r="O47" s="35">
        <v>13.5</v>
      </c>
      <c r="P47" s="36">
        <v>13.5</v>
      </c>
      <c r="Q47" s="31"/>
      <c r="R47" s="43">
        <f t="shared" si="4"/>
        <v>105</v>
      </c>
      <c r="S47" s="74">
        <f t="shared" si="14"/>
        <v>52.5</v>
      </c>
      <c r="T47" s="45">
        <v>0.84</v>
      </c>
      <c r="U47" s="31"/>
      <c r="V47" s="31"/>
      <c r="W47" s="84">
        <f>SUM(A47/$W$4*'Dental &amp; Other Rates'!$B$42/12)</f>
        <v>235</v>
      </c>
      <c r="X47" s="31"/>
      <c r="Y47" s="160">
        <f t="shared" si="15"/>
        <v>783.1</v>
      </c>
      <c r="Z47" s="164">
        <f t="shared" si="16"/>
        <v>836.44</v>
      </c>
      <c r="AA47" s="164">
        <f t="shared" si="5"/>
        <v>10037.280000000001</v>
      </c>
      <c r="AB47" s="170">
        <f t="shared" si="17"/>
        <v>3.3457600000000004E-2</v>
      </c>
    </row>
    <row r="48" spans="1:28" ht="14.25" thickTop="1" thickBot="1" x14ac:dyDescent="0.25">
      <c r="A48" s="61">
        <v>500000</v>
      </c>
      <c r="B48" s="125" t="s">
        <v>16</v>
      </c>
      <c r="C48" s="102"/>
      <c r="D48" s="46">
        <v>378</v>
      </c>
      <c r="E48" s="47">
        <v>265</v>
      </c>
      <c r="F48" s="47">
        <v>270</v>
      </c>
      <c r="G48" s="47">
        <v>335</v>
      </c>
      <c r="H48" s="48">
        <v>359</v>
      </c>
      <c r="I48" s="31"/>
      <c r="J48" s="37">
        <v>53</v>
      </c>
      <c r="K48" s="38">
        <v>18</v>
      </c>
      <c r="L48" s="31"/>
      <c r="M48" s="59">
        <v>14.6</v>
      </c>
      <c r="N48" s="31"/>
      <c r="O48" s="37">
        <v>13.5</v>
      </c>
      <c r="P48" s="38">
        <v>13.5</v>
      </c>
      <c r="Q48" s="31"/>
      <c r="R48" s="137">
        <f t="shared" si="4"/>
        <v>175</v>
      </c>
      <c r="S48" s="77">
        <f t="shared" si="14"/>
        <v>87.5</v>
      </c>
      <c r="T48" s="48">
        <v>0.84</v>
      </c>
      <c r="U48" s="31"/>
      <c r="V48" s="31"/>
      <c r="W48" s="86">
        <f>SUM(A48/$W$4*'Dental &amp; Other Rates'!$B$42/12)</f>
        <v>391.66666666666669</v>
      </c>
      <c r="X48" s="31"/>
      <c r="Y48" s="165">
        <f t="shared" si="15"/>
        <v>1025.7666666666667</v>
      </c>
      <c r="Z48" s="166">
        <f t="shared" si="16"/>
        <v>1114.1066666666668</v>
      </c>
      <c r="AA48" s="166">
        <f t="shared" si="5"/>
        <v>13369.280000000002</v>
      </c>
      <c r="AB48" s="171">
        <f t="shared" si="17"/>
        <v>2.6738560000000005E-2</v>
      </c>
    </row>
    <row r="49" spans="27:28" ht="13.5" thickTop="1" x14ac:dyDescent="0.2">
      <c r="AA49" s="178" t="s">
        <v>131</v>
      </c>
      <c r="AB49" s="179">
        <f>AVERAGE(AB6:AB48)</f>
        <v>4.4519680000000013E-2</v>
      </c>
    </row>
  </sheetData>
  <mergeCells count="13">
    <mergeCell ref="D38:H38"/>
    <mergeCell ref="J27:K27"/>
    <mergeCell ref="J38:K38"/>
    <mergeCell ref="D1:H1"/>
    <mergeCell ref="J1:K1"/>
    <mergeCell ref="J3:K3"/>
    <mergeCell ref="J16:K16"/>
    <mergeCell ref="D3:H3"/>
    <mergeCell ref="D16:H16"/>
    <mergeCell ref="Y1:AB1"/>
    <mergeCell ref="O1:P1"/>
    <mergeCell ref="R1:T1"/>
    <mergeCell ref="D27:H27"/>
  </mergeCells>
  <phoneticPr fontId="0" type="noConversion"/>
  <printOptions horizontalCentered="1"/>
  <pageMargins left="0.75" right="0.75" top="1" bottom="1" header="0.5" footer="0.5"/>
  <pageSetup scale="58" orientation="landscape" r:id="rId1"/>
  <headerFooter alignWithMargins="0">
    <oddHeader>&amp;C&amp;"Arial,Bold"&amp;16SSMB CITIGROUP MEDICAL RATES FOR 2001
MAXED OUT LIFE &amp; AD&amp;&amp;D COVERAGES</oddHeader>
    <oddFooter>&amp;L&amp;F
&amp;D, &amp;T&amp;RPage &amp;P of &amp;N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"/>
  <sheetViews>
    <sheetView workbookViewId="0">
      <selection activeCell="H42" sqref="H42"/>
    </sheetView>
  </sheetViews>
  <sheetFormatPr defaultColWidth="9" defaultRowHeight="12.75" x14ac:dyDescent="0.2"/>
  <cols>
    <col min="1" max="1" width="16.85546875" bestFit="1" customWidth="1"/>
    <col min="2" max="2" width="14" customWidth="1"/>
  </cols>
  <sheetData>
    <row r="1" spans="1:6" s="1" customFormat="1" ht="53.25" customHeight="1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 spans="1:6" x14ac:dyDescent="0.2">
      <c r="A2" s="204" t="s">
        <v>6</v>
      </c>
      <c r="B2" s="205"/>
      <c r="C2" s="205"/>
      <c r="D2" s="205"/>
      <c r="E2" s="205"/>
      <c r="F2" s="206"/>
    </row>
    <row r="3" spans="1:6" x14ac:dyDescent="0.2">
      <c r="A3" s="2" t="s">
        <v>8</v>
      </c>
      <c r="B3" s="3">
        <v>40</v>
      </c>
      <c r="C3" s="3">
        <v>30</v>
      </c>
      <c r="D3" s="3">
        <v>23</v>
      </c>
      <c r="E3" s="3">
        <v>32</v>
      </c>
      <c r="F3" s="3">
        <v>35</v>
      </c>
    </row>
    <row r="4" spans="1:6" x14ac:dyDescent="0.2">
      <c r="A4" s="2" t="s">
        <v>7</v>
      </c>
      <c r="B4" s="3">
        <v>47</v>
      </c>
      <c r="C4" s="3">
        <v>36</v>
      </c>
      <c r="D4" s="3">
        <v>29</v>
      </c>
      <c r="E4" s="3">
        <v>38</v>
      </c>
      <c r="F4" s="3">
        <v>42</v>
      </c>
    </row>
    <row r="5" spans="1:6" x14ac:dyDescent="0.2">
      <c r="A5" s="2" t="s">
        <v>9</v>
      </c>
      <c r="B5" s="3">
        <v>58</v>
      </c>
      <c r="C5" s="3">
        <v>43</v>
      </c>
      <c r="D5" s="3">
        <v>37</v>
      </c>
      <c r="E5" s="3">
        <v>46</v>
      </c>
      <c r="F5" s="3">
        <v>51</v>
      </c>
    </row>
    <row r="6" spans="1:6" x14ac:dyDescent="0.2">
      <c r="A6" s="2" t="s">
        <v>10</v>
      </c>
      <c r="B6" s="3">
        <v>70</v>
      </c>
      <c r="C6" s="3">
        <v>47</v>
      </c>
      <c r="D6" s="3">
        <v>47</v>
      </c>
      <c r="E6" s="3">
        <v>57</v>
      </c>
      <c r="F6" s="3">
        <v>63</v>
      </c>
    </row>
    <row r="7" spans="1:6" x14ac:dyDescent="0.2">
      <c r="A7" s="2" t="s">
        <v>11</v>
      </c>
      <c r="B7" s="3">
        <v>83</v>
      </c>
      <c r="C7" s="3">
        <v>58</v>
      </c>
      <c r="D7" s="3">
        <v>58</v>
      </c>
      <c r="E7" s="3">
        <v>69</v>
      </c>
      <c r="F7" s="3">
        <v>75</v>
      </c>
    </row>
    <row r="8" spans="1:6" x14ac:dyDescent="0.2">
      <c r="A8" s="2" t="s">
        <v>12</v>
      </c>
      <c r="B8" s="3">
        <v>99</v>
      </c>
      <c r="C8" s="3">
        <v>67</v>
      </c>
      <c r="D8" s="3">
        <v>70</v>
      </c>
      <c r="E8" s="3">
        <v>82</v>
      </c>
      <c r="F8" s="3">
        <v>90</v>
      </c>
    </row>
    <row r="9" spans="1:6" x14ac:dyDescent="0.2">
      <c r="A9" s="2" t="s">
        <v>13</v>
      </c>
      <c r="B9" s="3">
        <v>129</v>
      </c>
      <c r="C9" s="3">
        <v>90</v>
      </c>
      <c r="D9" s="3">
        <v>94</v>
      </c>
      <c r="E9" s="3">
        <v>111</v>
      </c>
      <c r="F9" s="3">
        <v>120</v>
      </c>
    </row>
    <row r="10" spans="1:6" x14ac:dyDescent="0.2">
      <c r="A10" s="2" t="s">
        <v>14</v>
      </c>
      <c r="B10" s="3">
        <v>139</v>
      </c>
      <c r="C10" s="3">
        <v>95</v>
      </c>
      <c r="D10" s="3">
        <v>99</v>
      </c>
      <c r="E10" s="3">
        <v>117</v>
      </c>
      <c r="F10" s="3">
        <v>126</v>
      </c>
    </row>
    <row r="11" spans="1:6" x14ac:dyDescent="0.2">
      <c r="A11" s="2" t="s">
        <v>15</v>
      </c>
      <c r="B11" s="3">
        <v>146</v>
      </c>
      <c r="C11" s="3">
        <v>99</v>
      </c>
      <c r="D11" s="3">
        <v>103</v>
      </c>
      <c r="E11" s="3">
        <v>122</v>
      </c>
      <c r="F11" s="3">
        <v>132</v>
      </c>
    </row>
    <row r="12" spans="1:6" x14ac:dyDescent="0.2">
      <c r="A12" s="2" t="s">
        <v>16</v>
      </c>
      <c r="B12" s="3">
        <v>152</v>
      </c>
      <c r="C12" s="3">
        <v>104</v>
      </c>
      <c r="D12" s="3">
        <v>108</v>
      </c>
      <c r="E12" s="3">
        <v>128</v>
      </c>
      <c r="F12" s="3">
        <v>138</v>
      </c>
    </row>
    <row r="13" spans="1:6" x14ac:dyDescent="0.2">
      <c r="A13" s="204" t="s">
        <v>17</v>
      </c>
      <c r="B13" s="205"/>
      <c r="C13" s="205"/>
      <c r="D13" s="205"/>
      <c r="E13" s="205"/>
      <c r="F13" s="206"/>
    </row>
    <row r="14" spans="1:6" x14ac:dyDescent="0.2">
      <c r="A14" s="2" t="s">
        <v>8</v>
      </c>
      <c r="B14" s="3">
        <v>74</v>
      </c>
      <c r="C14" s="3">
        <v>57</v>
      </c>
      <c r="D14" s="3">
        <v>45</v>
      </c>
      <c r="E14" s="3">
        <v>63</v>
      </c>
      <c r="F14" s="3">
        <v>67</v>
      </c>
    </row>
    <row r="15" spans="1:6" x14ac:dyDescent="0.2">
      <c r="A15" s="2" t="s">
        <v>7</v>
      </c>
      <c r="B15" s="3">
        <v>92</v>
      </c>
      <c r="C15" s="3">
        <v>70</v>
      </c>
      <c r="D15" s="3">
        <v>57</v>
      </c>
      <c r="E15" s="3">
        <v>74</v>
      </c>
      <c r="F15" s="3">
        <v>82</v>
      </c>
    </row>
    <row r="16" spans="1:6" x14ac:dyDescent="0.2">
      <c r="A16" s="2" t="s">
        <v>9</v>
      </c>
      <c r="B16" s="3">
        <v>109</v>
      </c>
      <c r="C16" s="3">
        <v>86</v>
      </c>
      <c r="D16" s="3">
        <v>74</v>
      </c>
      <c r="E16" s="3">
        <v>93</v>
      </c>
      <c r="F16" s="3">
        <v>102</v>
      </c>
    </row>
    <row r="17" spans="1:6" x14ac:dyDescent="0.2">
      <c r="A17" s="2" t="s">
        <v>10</v>
      </c>
      <c r="B17" s="3">
        <v>138</v>
      </c>
      <c r="C17" s="3">
        <v>94</v>
      </c>
      <c r="D17" s="3">
        <v>94</v>
      </c>
      <c r="E17" s="3">
        <v>113</v>
      </c>
      <c r="F17" s="3">
        <v>124</v>
      </c>
    </row>
    <row r="18" spans="1:6" x14ac:dyDescent="0.2">
      <c r="A18" s="2" t="s">
        <v>11</v>
      </c>
      <c r="B18" s="3">
        <v>166</v>
      </c>
      <c r="C18" s="3">
        <v>115</v>
      </c>
      <c r="D18" s="3">
        <v>115</v>
      </c>
      <c r="E18" s="3">
        <v>137</v>
      </c>
      <c r="F18" s="3">
        <v>152</v>
      </c>
    </row>
    <row r="19" spans="1:6" x14ac:dyDescent="0.2">
      <c r="A19" s="2" t="s">
        <v>12</v>
      </c>
      <c r="B19" s="3">
        <v>196</v>
      </c>
      <c r="C19" s="3">
        <v>134</v>
      </c>
      <c r="D19" s="3">
        <v>140</v>
      </c>
      <c r="E19" s="3">
        <v>165</v>
      </c>
      <c r="F19" s="3">
        <v>179</v>
      </c>
    </row>
    <row r="20" spans="1:6" x14ac:dyDescent="0.2">
      <c r="A20" s="2" t="s">
        <v>13</v>
      </c>
      <c r="B20" s="3">
        <v>248</v>
      </c>
      <c r="C20" s="3">
        <v>180</v>
      </c>
      <c r="D20" s="3">
        <v>187</v>
      </c>
      <c r="E20" s="3">
        <v>222</v>
      </c>
      <c r="F20" s="3">
        <v>234</v>
      </c>
    </row>
    <row r="21" spans="1:6" x14ac:dyDescent="0.2">
      <c r="A21" s="2" t="s">
        <v>14</v>
      </c>
      <c r="B21" s="3">
        <v>286</v>
      </c>
      <c r="C21" s="3">
        <v>189</v>
      </c>
      <c r="D21" s="3">
        <v>196</v>
      </c>
      <c r="E21" s="3">
        <v>233</v>
      </c>
      <c r="F21" s="3">
        <v>246</v>
      </c>
    </row>
    <row r="22" spans="1:6" x14ac:dyDescent="0.2">
      <c r="A22" s="2" t="s">
        <v>15</v>
      </c>
      <c r="B22" s="3">
        <v>280</v>
      </c>
      <c r="C22" s="3">
        <v>198</v>
      </c>
      <c r="D22" s="3">
        <v>206</v>
      </c>
      <c r="E22" s="3">
        <v>244</v>
      </c>
      <c r="F22" s="3">
        <v>257</v>
      </c>
    </row>
    <row r="23" spans="1:6" x14ac:dyDescent="0.2">
      <c r="A23" s="2" t="s">
        <v>16</v>
      </c>
      <c r="B23" s="3">
        <v>293</v>
      </c>
      <c r="C23" s="3">
        <v>207</v>
      </c>
      <c r="D23" s="3">
        <v>215</v>
      </c>
      <c r="E23" s="3">
        <v>255</v>
      </c>
      <c r="F23" s="3">
        <v>269</v>
      </c>
    </row>
    <row r="24" spans="1:6" x14ac:dyDescent="0.2">
      <c r="A24" s="204" t="s">
        <v>18</v>
      </c>
      <c r="B24" s="205"/>
      <c r="C24" s="205"/>
      <c r="D24" s="205"/>
      <c r="E24" s="205"/>
      <c r="F24" s="206"/>
    </row>
    <row r="25" spans="1:6" x14ac:dyDescent="0.2">
      <c r="A25" s="2" t="s">
        <v>8</v>
      </c>
      <c r="B25" s="3">
        <v>70</v>
      </c>
      <c r="C25" s="3">
        <v>52</v>
      </c>
      <c r="D25" s="3">
        <v>40</v>
      </c>
      <c r="E25" s="3">
        <v>55</v>
      </c>
      <c r="F25" s="3">
        <v>61</v>
      </c>
    </row>
    <row r="26" spans="1:6" x14ac:dyDescent="0.2">
      <c r="A26" s="2" t="s">
        <v>7</v>
      </c>
      <c r="B26" s="3">
        <v>85</v>
      </c>
      <c r="C26" s="3">
        <v>65</v>
      </c>
      <c r="D26" s="3">
        <v>52</v>
      </c>
      <c r="E26" s="3">
        <v>68</v>
      </c>
      <c r="F26" s="3">
        <v>76</v>
      </c>
    </row>
    <row r="27" spans="1:6" x14ac:dyDescent="0.2">
      <c r="A27" s="2" t="s">
        <v>9</v>
      </c>
      <c r="B27" s="3">
        <v>104</v>
      </c>
      <c r="C27" s="3">
        <v>77</v>
      </c>
      <c r="D27" s="3">
        <v>67</v>
      </c>
      <c r="E27" s="3">
        <v>83</v>
      </c>
      <c r="F27" s="3">
        <v>92</v>
      </c>
    </row>
    <row r="28" spans="1:6" x14ac:dyDescent="0.2">
      <c r="A28" s="2" t="s">
        <v>10</v>
      </c>
      <c r="B28" s="3">
        <v>126</v>
      </c>
      <c r="C28" s="3">
        <v>85</v>
      </c>
      <c r="D28" s="3">
        <v>85</v>
      </c>
      <c r="E28" s="3">
        <v>103</v>
      </c>
      <c r="F28" s="3">
        <v>113</v>
      </c>
    </row>
    <row r="29" spans="1:6" x14ac:dyDescent="0.2">
      <c r="A29" s="2" t="s">
        <v>11</v>
      </c>
      <c r="B29" s="3">
        <v>149</v>
      </c>
      <c r="C29" s="3">
        <v>104</v>
      </c>
      <c r="D29" s="3">
        <v>104</v>
      </c>
      <c r="E29" s="3">
        <v>124</v>
      </c>
      <c r="F29" s="3">
        <v>135</v>
      </c>
    </row>
    <row r="30" spans="1:6" x14ac:dyDescent="0.2">
      <c r="A30" s="2" t="s">
        <v>12</v>
      </c>
      <c r="B30" s="3">
        <v>178</v>
      </c>
      <c r="C30" s="3">
        <v>121</v>
      </c>
      <c r="D30" s="3">
        <v>126</v>
      </c>
      <c r="E30" s="3">
        <v>148</v>
      </c>
      <c r="F30" s="3">
        <v>162</v>
      </c>
    </row>
    <row r="31" spans="1:6" x14ac:dyDescent="0.2">
      <c r="A31" s="2" t="s">
        <v>13</v>
      </c>
      <c r="B31" s="3">
        <v>232</v>
      </c>
      <c r="C31" s="3">
        <v>162</v>
      </c>
      <c r="D31" s="3">
        <v>169</v>
      </c>
      <c r="E31" s="3">
        <v>200</v>
      </c>
      <c r="F31" s="3">
        <v>216</v>
      </c>
    </row>
    <row r="32" spans="1:6" x14ac:dyDescent="0.2">
      <c r="A32" s="2" t="s">
        <v>14</v>
      </c>
      <c r="B32" s="3">
        <v>250</v>
      </c>
      <c r="C32" s="3">
        <v>171</v>
      </c>
      <c r="D32" s="3">
        <v>178</v>
      </c>
      <c r="E32" s="3">
        <v>211</v>
      </c>
      <c r="F32" s="3">
        <v>227</v>
      </c>
    </row>
    <row r="33" spans="1:6" x14ac:dyDescent="0.2">
      <c r="A33" s="2" t="s">
        <v>15</v>
      </c>
      <c r="B33" s="3">
        <v>263</v>
      </c>
      <c r="C33" s="3">
        <v>178</v>
      </c>
      <c r="D33" s="3">
        <v>185</v>
      </c>
      <c r="E33" s="3">
        <v>220</v>
      </c>
      <c r="F33" s="3">
        <v>238</v>
      </c>
    </row>
    <row r="34" spans="1:6" x14ac:dyDescent="0.2">
      <c r="A34" s="2" t="s">
        <v>16</v>
      </c>
      <c r="B34" s="3">
        <v>274</v>
      </c>
      <c r="C34" s="3">
        <v>187</v>
      </c>
      <c r="D34" s="3">
        <v>194</v>
      </c>
      <c r="E34" s="3">
        <v>230</v>
      </c>
      <c r="F34" s="3">
        <v>248</v>
      </c>
    </row>
    <row r="35" spans="1:6" x14ac:dyDescent="0.2">
      <c r="A35" s="204" t="s">
        <v>19</v>
      </c>
      <c r="B35" s="205"/>
      <c r="C35" s="205"/>
      <c r="D35" s="205"/>
      <c r="E35" s="205"/>
      <c r="F35" s="206"/>
    </row>
    <row r="36" spans="1:6" x14ac:dyDescent="0.2">
      <c r="A36" s="2" t="s">
        <v>8</v>
      </c>
      <c r="B36" s="3">
        <v>97</v>
      </c>
      <c r="C36" s="3">
        <v>77</v>
      </c>
      <c r="D36" s="3">
        <v>61</v>
      </c>
      <c r="E36" s="3">
        <v>84</v>
      </c>
      <c r="F36" s="3">
        <v>91</v>
      </c>
    </row>
    <row r="37" spans="1:6" x14ac:dyDescent="0.2">
      <c r="A37" s="2" t="s">
        <v>7</v>
      </c>
      <c r="B37" s="3">
        <v>117</v>
      </c>
      <c r="C37" s="3">
        <v>93</v>
      </c>
      <c r="D37" s="3">
        <v>74</v>
      </c>
      <c r="E37" s="3">
        <v>101</v>
      </c>
      <c r="F37" s="3">
        <v>110</v>
      </c>
    </row>
    <row r="38" spans="1:6" x14ac:dyDescent="0.2">
      <c r="A38" s="2" t="s">
        <v>9</v>
      </c>
      <c r="B38" s="3">
        <v>143</v>
      </c>
      <c r="C38" s="3">
        <v>112</v>
      </c>
      <c r="D38" s="3">
        <v>93</v>
      </c>
      <c r="E38" s="3">
        <v>123</v>
      </c>
      <c r="F38" s="3">
        <v>131</v>
      </c>
    </row>
    <row r="39" spans="1:6" x14ac:dyDescent="0.2">
      <c r="A39" s="2" t="s">
        <v>10</v>
      </c>
      <c r="B39" s="3">
        <v>179</v>
      </c>
      <c r="C39" s="3">
        <v>118</v>
      </c>
      <c r="D39" s="3">
        <v>118</v>
      </c>
      <c r="E39" s="3">
        <v>153</v>
      </c>
      <c r="F39" s="3">
        <v>166</v>
      </c>
    </row>
    <row r="40" spans="1:6" x14ac:dyDescent="0.2">
      <c r="A40" s="2" t="s">
        <v>11</v>
      </c>
      <c r="B40" s="3">
        <v>215</v>
      </c>
      <c r="C40" s="3">
        <v>142</v>
      </c>
      <c r="D40" s="3">
        <v>142</v>
      </c>
      <c r="E40" s="3">
        <v>186</v>
      </c>
      <c r="F40" s="3">
        <v>200</v>
      </c>
    </row>
    <row r="41" spans="1:6" x14ac:dyDescent="0.2">
      <c r="A41" s="2" t="s">
        <v>12</v>
      </c>
      <c r="B41" s="3">
        <v>252</v>
      </c>
      <c r="C41" s="3">
        <v>167</v>
      </c>
      <c r="D41" s="3">
        <v>172</v>
      </c>
      <c r="E41" s="3">
        <v>216</v>
      </c>
      <c r="F41" s="3">
        <v>234</v>
      </c>
    </row>
    <row r="42" spans="1:6" x14ac:dyDescent="0.2">
      <c r="A42" s="2" t="s">
        <v>13</v>
      </c>
      <c r="B42" s="3">
        <v>320</v>
      </c>
      <c r="C42" s="3">
        <v>230</v>
      </c>
      <c r="D42" s="3">
        <v>235</v>
      </c>
      <c r="E42" s="3">
        <v>291</v>
      </c>
      <c r="F42" s="3">
        <v>312</v>
      </c>
    </row>
    <row r="43" spans="1:6" x14ac:dyDescent="0.2">
      <c r="A43" s="2" t="s">
        <v>14</v>
      </c>
      <c r="B43" s="3">
        <v>346</v>
      </c>
      <c r="C43" s="3">
        <v>242</v>
      </c>
      <c r="D43" s="3">
        <v>247</v>
      </c>
      <c r="E43" s="3">
        <v>306</v>
      </c>
      <c r="F43" s="3">
        <v>328</v>
      </c>
    </row>
    <row r="44" spans="1:6" x14ac:dyDescent="0.2">
      <c r="A44" s="2" t="s">
        <v>15</v>
      </c>
      <c r="B44" s="3">
        <v>362</v>
      </c>
      <c r="C44" s="3">
        <v>253</v>
      </c>
      <c r="D44" s="3">
        <v>259</v>
      </c>
      <c r="E44" s="3">
        <v>320</v>
      </c>
      <c r="F44" s="3">
        <v>343</v>
      </c>
    </row>
    <row r="45" spans="1:6" x14ac:dyDescent="0.2">
      <c r="A45" s="2" t="s">
        <v>16</v>
      </c>
      <c r="B45" s="3">
        <v>378</v>
      </c>
      <c r="C45" s="3">
        <v>265</v>
      </c>
      <c r="D45" s="3">
        <v>270</v>
      </c>
      <c r="E45" s="3">
        <v>335</v>
      </c>
      <c r="F45" s="3">
        <v>359</v>
      </c>
    </row>
  </sheetData>
  <mergeCells count="4">
    <mergeCell ref="A2:F2"/>
    <mergeCell ref="A13:F13"/>
    <mergeCell ref="A24:F24"/>
    <mergeCell ref="A35:F35"/>
  </mergeCells>
  <phoneticPr fontId="0" type="noConversion"/>
  <printOptions horizontalCentered="1"/>
  <pageMargins left="0.75" right="0.75" top="1" bottom="1" header="0.5" footer="0.5"/>
  <pageSetup orientation="portrait" r:id="rId1"/>
  <headerFooter alignWithMargins="0">
    <oddHeader>&amp;C&amp;"Arial,Bold"&amp;16SSMB CITIGROUP MEDICAL RATES FOR 2001</oddHeader>
    <oddFooter>&amp;L&amp;F
&amp;D, &amp;T&amp;RPage &amp;P of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B18" sqref="B18"/>
    </sheetView>
  </sheetViews>
  <sheetFormatPr defaultRowHeight="12.75" x14ac:dyDescent="0.2"/>
  <cols>
    <col min="1" max="1" width="11.28515625" bestFit="1" customWidth="1"/>
    <col min="2" max="2" width="16.85546875" bestFit="1" customWidth="1"/>
    <col min="3" max="3" width="9.28515625" bestFit="1" customWidth="1"/>
    <col min="4" max="4" width="11.28515625" customWidth="1"/>
  </cols>
  <sheetData>
    <row r="1" spans="1:5" ht="64.5" thickTop="1" x14ac:dyDescent="0.2">
      <c r="A1" s="20"/>
      <c r="B1" s="23" t="s">
        <v>63</v>
      </c>
      <c r="C1" s="87" t="str">
        <f>'Citigroup Rate Chart'!W2</f>
        <v>LTD Monthly Premium Per $1000</v>
      </c>
      <c r="D1" s="87" t="s">
        <v>88</v>
      </c>
      <c r="E1" s="87" t="s">
        <v>89</v>
      </c>
    </row>
    <row r="2" spans="1:5" x14ac:dyDescent="0.2">
      <c r="A2" s="20"/>
      <c r="B2" s="22"/>
      <c r="C2" s="82"/>
      <c r="D2" s="82"/>
      <c r="E2" s="82"/>
    </row>
    <row r="3" spans="1:5" x14ac:dyDescent="0.2">
      <c r="A3" s="19"/>
      <c r="B3" s="21"/>
      <c r="C3" s="85">
        <f>'Citigroup Rate Chart'!W4</f>
        <v>1000</v>
      </c>
      <c r="D3" s="85"/>
      <c r="E3" s="85"/>
    </row>
    <row r="4" spans="1:5" x14ac:dyDescent="0.2">
      <c r="A4" s="19">
        <v>24000</v>
      </c>
      <c r="B4" s="24" t="s">
        <v>8</v>
      </c>
      <c r="C4" s="84">
        <f>'Citigroup Rate Chart'!W6</f>
        <v>7.8</v>
      </c>
      <c r="D4" s="84">
        <f>SUM(A4/12*$E$13)</f>
        <v>1200</v>
      </c>
      <c r="E4" s="84"/>
    </row>
    <row r="5" spans="1:5" x14ac:dyDescent="0.2">
      <c r="A5" s="19">
        <v>25000</v>
      </c>
      <c r="B5" s="24" t="s">
        <v>7</v>
      </c>
      <c r="C5" s="84">
        <f>'Citigroup Rate Chart'!W7</f>
        <v>8.125</v>
      </c>
      <c r="D5" s="84">
        <f t="shared" ref="D5:D12" si="0">SUM(A5/12*$E$13)</f>
        <v>1250</v>
      </c>
      <c r="E5" s="84"/>
    </row>
    <row r="6" spans="1:5" x14ac:dyDescent="0.2">
      <c r="A6" s="19">
        <v>40000</v>
      </c>
      <c r="B6" s="24" t="s">
        <v>9</v>
      </c>
      <c r="C6" s="84">
        <f>'Citigroup Rate Chart'!W8</f>
        <v>13</v>
      </c>
      <c r="D6" s="84">
        <f t="shared" si="0"/>
        <v>2000</v>
      </c>
      <c r="E6" s="84"/>
    </row>
    <row r="7" spans="1:5" x14ac:dyDescent="0.2">
      <c r="A7" s="19">
        <v>60000</v>
      </c>
      <c r="B7" s="24" t="s">
        <v>10</v>
      </c>
      <c r="C7" s="84">
        <f>'Citigroup Rate Chart'!W9</f>
        <v>27</v>
      </c>
      <c r="D7" s="84">
        <f t="shared" si="0"/>
        <v>3000</v>
      </c>
      <c r="E7" s="84"/>
    </row>
    <row r="8" spans="1:5" x14ac:dyDescent="0.2">
      <c r="A8" s="19">
        <v>80000</v>
      </c>
      <c r="B8" s="24" t="s">
        <v>11</v>
      </c>
      <c r="C8" s="84">
        <f>'Citigroup Rate Chart'!W10</f>
        <v>36</v>
      </c>
      <c r="D8" s="84">
        <f t="shared" si="0"/>
        <v>4000</v>
      </c>
      <c r="E8" s="84"/>
    </row>
    <row r="9" spans="1:5" x14ac:dyDescent="0.2">
      <c r="A9" s="19">
        <v>100000</v>
      </c>
      <c r="B9" s="24" t="s">
        <v>12</v>
      </c>
      <c r="C9" s="84">
        <f>'Citigroup Rate Chart'!W11</f>
        <v>45</v>
      </c>
      <c r="D9" s="84">
        <f t="shared" si="0"/>
        <v>5000</v>
      </c>
      <c r="E9" s="84"/>
    </row>
    <row r="10" spans="1:5" x14ac:dyDescent="0.2">
      <c r="A10" s="19">
        <v>150000</v>
      </c>
      <c r="B10" s="24" t="s">
        <v>13</v>
      </c>
      <c r="C10" s="84">
        <f>'Citigroup Rate Chart'!W12</f>
        <v>105</v>
      </c>
      <c r="D10" s="84">
        <f t="shared" si="0"/>
        <v>7500</v>
      </c>
      <c r="E10" s="84"/>
    </row>
    <row r="11" spans="1:5" x14ac:dyDescent="0.2">
      <c r="A11" s="19">
        <v>200000</v>
      </c>
      <c r="B11" s="24" t="s">
        <v>14</v>
      </c>
      <c r="C11" s="84">
        <f>'Citigroup Rate Chart'!W13</f>
        <v>140</v>
      </c>
      <c r="D11" s="84">
        <f t="shared" si="0"/>
        <v>10000</v>
      </c>
      <c r="E11" s="84"/>
    </row>
    <row r="12" spans="1:5" x14ac:dyDescent="0.2">
      <c r="A12" s="19">
        <v>300000</v>
      </c>
      <c r="B12" s="24" t="s">
        <v>15</v>
      </c>
      <c r="C12" s="84">
        <f>'Citigroup Rate Chart'!W14</f>
        <v>235</v>
      </c>
      <c r="D12" s="84">
        <f t="shared" si="0"/>
        <v>15000</v>
      </c>
      <c r="E12" s="84"/>
    </row>
    <row r="13" spans="1:5" ht="13.5" thickBot="1" x14ac:dyDescent="0.25">
      <c r="A13" s="19">
        <v>500000</v>
      </c>
      <c r="B13" s="24" t="s">
        <v>16</v>
      </c>
      <c r="C13" s="86">
        <f>'Citigroup Rate Chart'!W15</f>
        <v>391.66666666666669</v>
      </c>
      <c r="D13" s="86">
        <f>SUM(A13/12*E13)</f>
        <v>24999.999999999996</v>
      </c>
      <c r="E13" s="86">
        <v>0.6</v>
      </c>
    </row>
    <row r="14" spans="1:5" ht="13.5" thickTop="1" x14ac:dyDescent="0.2"/>
    <row r="15" spans="1:5" x14ac:dyDescent="0.2">
      <c r="A15" s="207" t="s">
        <v>130</v>
      </c>
      <c r="B15" s="207"/>
      <c r="C15" s="207"/>
      <c r="D15" s="207"/>
    </row>
  </sheetData>
  <mergeCells count="1">
    <mergeCell ref="A15:D15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"/>
  <sheetViews>
    <sheetView workbookViewId="0">
      <selection activeCell="C33" sqref="C33"/>
    </sheetView>
  </sheetViews>
  <sheetFormatPr defaultRowHeight="12.75" x14ac:dyDescent="0.2"/>
  <cols>
    <col min="1" max="1" width="22" bestFit="1" customWidth="1"/>
    <col min="2" max="2" width="10.140625" bestFit="1" customWidth="1"/>
    <col min="3" max="3" width="7.5703125" bestFit="1" customWidth="1"/>
  </cols>
  <sheetData>
    <row r="1" spans="1:2" x14ac:dyDescent="0.2">
      <c r="A1" s="5" t="s">
        <v>103</v>
      </c>
    </row>
    <row r="2" spans="1:2" ht="45" x14ac:dyDescent="0.2">
      <c r="A2" s="6" t="s">
        <v>34</v>
      </c>
      <c r="B2" s="7" t="s">
        <v>101</v>
      </c>
    </row>
    <row r="3" spans="1:2" x14ac:dyDescent="0.2">
      <c r="A3" s="12" t="s">
        <v>37</v>
      </c>
      <c r="B3" s="11">
        <v>0.04</v>
      </c>
    </row>
    <row r="4" spans="1:2" x14ac:dyDescent="0.2">
      <c r="A4" s="12" t="s">
        <v>38</v>
      </c>
      <c r="B4" s="11">
        <v>7.0000000000000007E-2</v>
      </c>
    </row>
    <row r="5" spans="1:2" x14ac:dyDescent="0.2">
      <c r="A5" s="12" t="s">
        <v>39</v>
      </c>
      <c r="B5" s="11">
        <v>0.08</v>
      </c>
    </row>
    <row r="6" spans="1:2" x14ac:dyDescent="0.2">
      <c r="A6" s="12" t="s">
        <v>40</v>
      </c>
      <c r="B6" s="11">
        <v>0.1</v>
      </c>
    </row>
    <row r="7" spans="1:2" x14ac:dyDescent="0.2">
      <c r="A7" s="12" t="s">
        <v>41</v>
      </c>
      <c r="B7" s="11">
        <v>0.14000000000000001</v>
      </c>
    </row>
    <row r="8" spans="1:2" x14ac:dyDescent="0.2">
      <c r="A8" s="12" t="s">
        <v>42</v>
      </c>
      <c r="B8" s="11">
        <v>0.22</v>
      </c>
    </row>
    <row r="9" spans="1:2" x14ac:dyDescent="0.2">
      <c r="A9" s="12" t="s">
        <v>43</v>
      </c>
      <c r="B9" s="11">
        <v>0.38</v>
      </c>
    </row>
    <row r="10" spans="1:2" x14ac:dyDescent="0.2">
      <c r="A10" s="12" t="s">
        <v>44</v>
      </c>
      <c r="B10" s="11">
        <v>0.65</v>
      </c>
    </row>
    <row r="11" spans="1:2" x14ac:dyDescent="0.2">
      <c r="A11" s="12" t="s">
        <v>45</v>
      </c>
      <c r="B11" s="11">
        <v>1.27</v>
      </c>
    </row>
    <row r="12" spans="1:2" x14ac:dyDescent="0.2">
      <c r="A12" s="12" t="s">
        <v>102</v>
      </c>
      <c r="B12" s="11">
        <v>2.06</v>
      </c>
    </row>
    <row r="14" spans="1:2" x14ac:dyDescent="0.2">
      <c r="A14" s="13" t="s">
        <v>107</v>
      </c>
    </row>
    <row r="15" spans="1:2" ht="24" x14ac:dyDescent="0.2">
      <c r="A15" s="14" t="s">
        <v>0</v>
      </c>
      <c r="B15" s="15" t="s">
        <v>104</v>
      </c>
    </row>
    <row r="16" spans="1:2" x14ac:dyDescent="0.2">
      <c r="A16" s="16" t="s">
        <v>6</v>
      </c>
      <c r="B16" s="138">
        <v>1.4E-2</v>
      </c>
    </row>
    <row r="17" spans="1:3" x14ac:dyDescent="0.2">
      <c r="A17" s="16" t="s">
        <v>29</v>
      </c>
      <c r="B17" s="138">
        <v>2.5999999999999999E-2</v>
      </c>
    </row>
    <row r="18" spans="1:3" x14ac:dyDescent="0.2">
      <c r="A18" s="13"/>
    </row>
    <row r="19" spans="1:3" x14ac:dyDescent="0.2">
      <c r="A19" s="13" t="s">
        <v>49</v>
      </c>
    </row>
    <row r="20" spans="1:3" x14ac:dyDescent="0.2">
      <c r="A20" s="13" t="s">
        <v>50</v>
      </c>
    </row>
    <row r="21" spans="1:3" x14ac:dyDescent="0.2">
      <c r="A21" s="13" t="s">
        <v>105</v>
      </c>
    </row>
    <row r="22" spans="1:3" x14ac:dyDescent="0.2">
      <c r="A22" s="13"/>
    </row>
    <row r="23" spans="1:3" x14ac:dyDescent="0.2">
      <c r="A23" s="13" t="s">
        <v>52</v>
      </c>
    </row>
    <row r="24" spans="1:3" x14ac:dyDescent="0.2">
      <c r="A24" s="13" t="s">
        <v>106</v>
      </c>
    </row>
    <row r="26" spans="1:3" x14ac:dyDescent="0.2">
      <c r="A26" s="13" t="s">
        <v>115</v>
      </c>
      <c r="B26" t="s">
        <v>117</v>
      </c>
      <c r="C26" t="s">
        <v>118</v>
      </c>
    </row>
    <row r="27" spans="1:3" x14ac:dyDescent="0.2">
      <c r="A27" s="13" t="s">
        <v>116</v>
      </c>
      <c r="B27">
        <v>3.91</v>
      </c>
      <c r="C27">
        <f>SUM(B27*2)</f>
        <v>7.82</v>
      </c>
    </row>
    <row r="28" spans="1:3" x14ac:dyDescent="0.2">
      <c r="A28" s="13" t="s">
        <v>119</v>
      </c>
      <c r="B28">
        <v>6.78</v>
      </c>
      <c r="C28">
        <f>SUM(B28*2)</f>
        <v>13.56</v>
      </c>
    </row>
    <row r="29" spans="1:3" x14ac:dyDescent="0.2">
      <c r="A29" s="13" t="s">
        <v>120</v>
      </c>
      <c r="B29">
        <v>13.81</v>
      </c>
      <c r="C29">
        <f>SUM(B29*2)</f>
        <v>27.62</v>
      </c>
    </row>
    <row r="30" spans="1:3" x14ac:dyDescent="0.2">
      <c r="A30" s="13" t="s">
        <v>121</v>
      </c>
      <c r="B30">
        <v>18.510000000000002</v>
      </c>
      <c r="C30">
        <f>SUM(B30*2)</f>
        <v>37.020000000000003</v>
      </c>
    </row>
  </sheetData>
  <phoneticPr fontId="0" type="noConversion"/>
  <pageMargins left="0.75" right="0.75" top="1" bottom="1" header="0.5" footer="0.5"/>
  <pageSetup orientation="portrait" horizontalDpi="200" verticalDpi="2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8"/>
  <sheetViews>
    <sheetView workbookViewId="0">
      <selection activeCell="J54" sqref="J54"/>
    </sheetView>
  </sheetViews>
  <sheetFormatPr defaultColWidth="9" defaultRowHeight="12.75" x14ac:dyDescent="0.2"/>
  <cols>
    <col min="1" max="1" width="24.5703125" bestFit="1" customWidth="1"/>
    <col min="2" max="5" width="6.5703125" bestFit="1" customWidth="1"/>
  </cols>
  <sheetData>
    <row r="1" spans="1:5" x14ac:dyDescent="0.2">
      <c r="A1" s="5" t="s">
        <v>20</v>
      </c>
    </row>
    <row r="2" spans="1:5" x14ac:dyDescent="0.2">
      <c r="A2" s="6" t="s">
        <v>32</v>
      </c>
      <c r="B2" s="10" t="s">
        <v>21</v>
      </c>
      <c r="C2" s="10" t="s">
        <v>22</v>
      </c>
      <c r="D2" s="10" t="s">
        <v>23</v>
      </c>
      <c r="E2" s="10" t="s">
        <v>24</v>
      </c>
    </row>
    <row r="3" spans="1:5" ht="14.25" customHeight="1" x14ac:dyDescent="0.2">
      <c r="A3" s="8" t="s">
        <v>25</v>
      </c>
      <c r="B3" s="9">
        <v>14</v>
      </c>
      <c r="C3" s="9">
        <v>30</v>
      </c>
      <c r="D3" s="9">
        <v>26</v>
      </c>
      <c r="E3" s="9">
        <v>53</v>
      </c>
    </row>
    <row r="4" spans="1:5" x14ac:dyDescent="0.2">
      <c r="A4" s="8" t="s">
        <v>26</v>
      </c>
      <c r="B4" s="9">
        <v>6</v>
      </c>
      <c r="C4" s="9">
        <v>13</v>
      </c>
      <c r="D4" s="9">
        <v>11</v>
      </c>
      <c r="E4" s="9">
        <v>18</v>
      </c>
    </row>
    <row r="6" spans="1:5" x14ac:dyDescent="0.2">
      <c r="A6" s="5" t="s">
        <v>20</v>
      </c>
    </row>
    <row r="7" spans="1:5" ht="13.5" customHeight="1" x14ac:dyDescent="0.2">
      <c r="A7" s="6" t="s">
        <v>31</v>
      </c>
      <c r="B7" s="7" t="s">
        <v>27</v>
      </c>
      <c r="C7" s="7" t="s">
        <v>28</v>
      </c>
      <c r="D7" s="7" t="s">
        <v>29</v>
      </c>
    </row>
    <row r="8" spans="1:5" x14ac:dyDescent="0.2">
      <c r="A8" s="8" t="s">
        <v>30</v>
      </c>
      <c r="B8" s="9">
        <v>5.4</v>
      </c>
      <c r="C8" s="9">
        <v>9.7200000000000006</v>
      </c>
      <c r="D8" s="9">
        <v>14.6</v>
      </c>
    </row>
    <row r="10" spans="1:5" x14ac:dyDescent="0.2">
      <c r="A10" s="5" t="s">
        <v>20</v>
      </c>
    </row>
    <row r="11" spans="1:5" ht="22.5" customHeight="1" x14ac:dyDescent="0.2">
      <c r="A11" s="208" t="s">
        <v>33</v>
      </c>
      <c r="B11" s="209"/>
      <c r="C11" s="210"/>
    </row>
    <row r="12" spans="1:5" ht="22.5" x14ac:dyDescent="0.2">
      <c r="A12" s="8" t="s">
        <v>34</v>
      </c>
      <c r="B12" s="11" t="s">
        <v>35</v>
      </c>
      <c r="C12" s="11" t="s">
        <v>36</v>
      </c>
    </row>
    <row r="13" spans="1:5" x14ac:dyDescent="0.2">
      <c r="A13" s="12" t="s">
        <v>37</v>
      </c>
      <c r="B13" s="11">
        <v>0.04</v>
      </c>
      <c r="C13" s="11">
        <v>0.05</v>
      </c>
    </row>
    <row r="14" spans="1:5" x14ac:dyDescent="0.2">
      <c r="A14" s="12" t="s">
        <v>38</v>
      </c>
      <c r="B14" s="11">
        <v>0.05</v>
      </c>
      <c r="C14" s="11">
        <v>0.06</v>
      </c>
    </row>
    <row r="15" spans="1:5" x14ac:dyDescent="0.2">
      <c r="A15" s="12" t="s">
        <v>39</v>
      </c>
      <c r="B15" s="11">
        <v>0.05</v>
      </c>
      <c r="C15" s="11">
        <v>7.0000000000000007E-2</v>
      </c>
    </row>
    <row r="16" spans="1:5" x14ac:dyDescent="0.2">
      <c r="A16" s="12" t="s">
        <v>40</v>
      </c>
      <c r="B16" s="11">
        <v>7.0000000000000007E-2</v>
      </c>
      <c r="C16" s="11">
        <v>0.08</v>
      </c>
    </row>
    <row r="17" spans="1:3" x14ac:dyDescent="0.2">
      <c r="A17" s="12" t="s">
        <v>41</v>
      </c>
      <c r="B17" s="11">
        <v>0.11</v>
      </c>
      <c r="C17" s="11">
        <v>0.13</v>
      </c>
    </row>
    <row r="18" spans="1:3" x14ac:dyDescent="0.2">
      <c r="A18" s="12" t="s">
        <v>42</v>
      </c>
      <c r="B18" s="11">
        <v>0.18</v>
      </c>
      <c r="C18" s="11">
        <v>0.22</v>
      </c>
    </row>
    <row r="19" spans="1:3" x14ac:dyDescent="0.2">
      <c r="A19" s="12" t="s">
        <v>43</v>
      </c>
      <c r="B19" s="11">
        <v>0.3</v>
      </c>
      <c r="C19" s="11">
        <v>0.36</v>
      </c>
    </row>
    <row r="20" spans="1:3" x14ac:dyDescent="0.2">
      <c r="A20" s="12" t="s">
        <v>44</v>
      </c>
      <c r="B20" s="11">
        <v>0.51</v>
      </c>
      <c r="C20" s="11">
        <v>0.62</v>
      </c>
    </row>
    <row r="21" spans="1:3" x14ac:dyDescent="0.2">
      <c r="A21" s="12" t="s">
        <v>45</v>
      </c>
      <c r="B21" s="11">
        <v>0.78</v>
      </c>
      <c r="C21" s="11">
        <v>0.94</v>
      </c>
    </row>
    <row r="22" spans="1:3" x14ac:dyDescent="0.2">
      <c r="A22" s="12" t="s">
        <v>46</v>
      </c>
      <c r="B22" s="11">
        <v>1.1599999999999999</v>
      </c>
      <c r="C22" s="11">
        <v>1.41</v>
      </c>
    </row>
    <row r="23" spans="1:3" x14ac:dyDescent="0.2">
      <c r="A23" s="12" t="s">
        <v>47</v>
      </c>
      <c r="B23" s="11">
        <v>1.52</v>
      </c>
      <c r="C23" s="11">
        <v>1.76</v>
      </c>
    </row>
    <row r="25" spans="1:3" x14ac:dyDescent="0.2">
      <c r="A25" s="13" t="s">
        <v>48</v>
      </c>
    </row>
    <row r="26" spans="1:3" ht="24" x14ac:dyDescent="0.2">
      <c r="A26" s="14" t="s">
        <v>54</v>
      </c>
      <c r="B26" s="15"/>
    </row>
    <row r="27" spans="1:3" x14ac:dyDescent="0.2">
      <c r="A27" s="16" t="s">
        <v>6</v>
      </c>
      <c r="B27" s="9">
        <v>0.09</v>
      </c>
    </row>
    <row r="28" spans="1:3" x14ac:dyDescent="0.2">
      <c r="A28" s="16" t="s">
        <v>29</v>
      </c>
      <c r="B28" s="9">
        <v>0.15</v>
      </c>
    </row>
    <row r="29" spans="1:3" x14ac:dyDescent="0.2">
      <c r="A29" s="13"/>
    </row>
    <row r="30" spans="1:3" x14ac:dyDescent="0.2">
      <c r="A30" s="13" t="s">
        <v>49</v>
      </c>
    </row>
    <row r="31" spans="1:3" x14ac:dyDescent="0.2">
      <c r="A31" s="13" t="s">
        <v>50</v>
      </c>
    </row>
    <row r="32" spans="1:3" x14ac:dyDescent="0.2">
      <c r="A32" s="13" t="s">
        <v>51</v>
      </c>
    </row>
    <row r="33" spans="1:2" x14ac:dyDescent="0.2">
      <c r="A33" s="13"/>
    </row>
    <row r="34" spans="1:2" x14ac:dyDescent="0.2">
      <c r="A34" s="13" t="s">
        <v>52</v>
      </c>
    </row>
    <row r="35" spans="1:2" x14ac:dyDescent="0.2">
      <c r="A35" s="13" t="s">
        <v>53</v>
      </c>
    </row>
    <row r="37" spans="1:2" x14ac:dyDescent="0.2">
      <c r="A37" s="13" t="s">
        <v>55</v>
      </c>
    </row>
    <row r="38" spans="1:2" x14ac:dyDescent="0.2">
      <c r="A38" s="13" t="s">
        <v>56</v>
      </c>
      <c r="B38" s="13" t="s">
        <v>57</v>
      </c>
    </row>
    <row r="39" spans="1:2" x14ac:dyDescent="0.2">
      <c r="A39" s="17" t="s">
        <v>58</v>
      </c>
      <c r="B39" s="18">
        <v>3.9</v>
      </c>
    </row>
    <row r="40" spans="1:2" x14ac:dyDescent="0.2">
      <c r="A40" s="17" t="s">
        <v>59</v>
      </c>
      <c r="B40" s="18">
        <v>5.4</v>
      </c>
    </row>
    <row r="41" spans="1:2" x14ac:dyDescent="0.2">
      <c r="A41" s="17" t="s">
        <v>60</v>
      </c>
      <c r="B41" s="18">
        <v>8.4</v>
      </c>
    </row>
    <row r="42" spans="1:2" x14ac:dyDescent="0.2">
      <c r="A42" s="17" t="s">
        <v>61</v>
      </c>
      <c r="B42" s="18">
        <v>9.4</v>
      </c>
    </row>
    <row r="44" spans="1:2" x14ac:dyDescent="0.2">
      <c r="A44" s="83" t="s">
        <v>83</v>
      </c>
    </row>
    <row r="45" spans="1:2" x14ac:dyDescent="0.2">
      <c r="A45" s="83" t="s">
        <v>84</v>
      </c>
    </row>
    <row r="46" spans="1:2" x14ac:dyDescent="0.2">
      <c r="A46" s="83" t="s">
        <v>85</v>
      </c>
    </row>
    <row r="47" spans="1:2" x14ac:dyDescent="0.2">
      <c r="A47" s="83" t="s">
        <v>86</v>
      </c>
    </row>
    <row r="48" spans="1:2" x14ac:dyDescent="0.2">
      <c r="A48" s="83" t="s">
        <v>87</v>
      </c>
    </row>
  </sheetData>
  <mergeCells count="1">
    <mergeCell ref="A11:C11"/>
  </mergeCells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Enron Rate Chart</vt:lpstr>
      <vt:lpstr>Citigroup Rate Chart</vt:lpstr>
      <vt:lpstr>Citigroup Rate Max AD&amp;D Life</vt:lpstr>
      <vt:lpstr>Citigroup Medical Rates</vt:lpstr>
      <vt:lpstr>LTD</vt:lpstr>
      <vt:lpstr>Enron Rates</vt:lpstr>
      <vt:lpstr>Dental &amp; Other Rates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ajarret2</dc:creator>
  <cp:lastModifiedBy>Felienne</cp:lastModifiedBy>
  <cp:lastPrinted>2002-01-07T14:11:07Z</cp:lastPrinted>
  <dcterms:created xsi:type="dcterms:W3CDTF">2002-01-02T23:06:39Z</dcterms:created>
  <dcterms:modified xsi:type="dcterms:W3CDTF">2014-09-04T16:25:39Z</dcterms:modified>
</cp:coreProperties>
</file>