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830"/>
  </bookViews>
  <sheets>
    <sheet name="Template" sheetId="154" r:id="rId1"/>
    <sheet name="1203" sheetId="205" r:id="rId2"/>
    <sheet name="1204" sheetId="207" r:id="rId3"/>
    <sheet name="1205" sheetId="20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Area" localSheetId="0">Template!$A$1:$P$43</definedName>
  </definedNames>
  <calcPr calcId="152511" calcOnSave="0"/>
</workbook>
</file>

<file path=xl/calcChain.xml><?xml version="1.0" encoding="utf-8"?>
<calcChain xmlns="http://schemas.openxmlformats.org/spreadsheetml/2006/main">
  <c r="B8" i="154" l="1"/>
  <c r="L8" i="154" s="1"/>
  <c r="L28" i="154" s="1"/>
  <c r="D8" i="154"/>
  <c r="F8" i="154"/>
  <c r="H8" i="154" s="1"/>
  <c r="P8" i="154"/>
  <c r="B9" i="154"/>
  <c r="D9" i="154" s="1"/>
  <c r="F9" i="154"/>
  <c r="H9" i="154"/>
  <c r="L9" i="154"/>
  <c r="B10" i="154"/>
  <c r="D10" i="154"/>
  <c r="F10" i="154"/>
  <c r="L10" i="154" s="1"/>
  <c r="H10" i="154"/>
  <c r="B11" i="154"/>
  <c r="L11" i="154" s="1"/>
  <c r="D11" i="154"/>
  <c r="F11" i="154"/>
  <c r="H11" i="154" s="1"/>
  <c r="B12" i="154"/>
  <c r="D12" i="154"/>
  <c r="F12" i="154"/>
  <c r="H12" i="154"/>
  <c r="L12" i="154"/>
  <c r="P12" i="154"/>
  <c r="B13" i="154"/>
  <c r="D13" i="154"/>
  <c r="F13" i="154"/>
  <c r="L13" i="154" s="1"/>
  <c r="H13" i="154"/>
  <c r="P13" i="154"/>
  <c r="B14" i="154"/>
  <c r="L14" i="154" s="1"/>
  <c r="D14" i="154"/>
  <c r="E14" i="154"/>
  <c r="F14" i="154"/>
  <c r="H14" i="154"/>
  <c r="P14" i="154"/>
  <c r="B15" i="154"/>
  <c r="L15" i="154" s="1"/>
  <c r="D15" i="154"/>
  <c r="F15" i="154"/>
  <c r="H15" i="154" s="1"/>
  <c r="J15" i="154"/>
  <c r="P15" i="154"/>
  <c r="B16" i="154"/>
  <c r="L16" i="154" s="1"/>
  <c r="D16" i="154"/>
  <c r="F16" i="154"/>
  <c r="H16" i="154"/>
  <c r="P16" i="154"/>
  <c r="D17" i="154"/>
  <c r="H17" i="154"/>
  <c r="L17" i="154"/>
  <c r="N17" i="154"/>
  <c r="O17" i="154"/>
  <c r="B18" i="154"/>
  <c r="D18" i="154" s="1"/>
  <c r="F18" i="154"/>
  <c r="H18" i="154"/>
  <c r="B19" i="154"/>
  <c r="L19" i="154" s="1"/>
  <c r="D19" i="154"/>
  <c r="F19" i="154"/>
  <c r="H19" i="154"/>
  <c r="B20" i="154"/>
  <c r="D20" i="154"/>
  <c r="F20" i="154"/>
  <c r="H20" i="154"/>
  <c r="L20" i="154"/>
  <c r="P20" i="154"/>
  <c r="B21" i="154"/>
  <c r="D21" i="154" s="1"/>
  <c r="F21" i="154"/>
  <c r="H21" i="154"/>
  <c r="P21" i="154"/>
  <c r="B22" i="154"/>
  <c r="L22" i="154" s="1"/>
  <c r="D22" i="154"/>
  <c r="F22" i="154"/>
  <c r="H22" i="154" s="1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L25" i="154" s="1"/>
  <c r="D25" i="154"/>
  <c r="F25" i="154"/>
  <c r="G25" i="154"/>
  <c r="H25" i="154"/>
  <c r="J25" i="154"/>
  <c r="P25" i="154"/>
  <c r="B26" i="154"/>
  <c r="L26" i="154" s="1"/>
  <c r="D26" i="154"/>
  <c r="F26" i="154"/>
  <c r="H26" i="154"/>
  <c r="P26" i="154"/>
  <c r="C28" i="154"/>
  <c r="D28" i="154"/>
  <c r="E28" i="154"/>
  <c r="G28" i="154"/>
  <c r="J28" i="154"/>
  <c r="N28" i="154"/>
  <c r="O28" i="154"/>
  <c r="P28" i="154"/>
  <c r="D36" i="154"/>
  <c r="E36" i="154"/>
  <c r="F36" i="154"/>
  <c r="H28" i="154" l="1"/>
  <c r="B28" i="154"/>
  <c r="L21" i="154"/>
  <c r="L18" i="154"/>
  <c r="F28" i="154"/>
  <c r="B32" i="154" l="1"/>
  <c r="N33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44,488 Interest 12/1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<sst xmlns="http://schemas.openxmlformats.org/spreadsheetml/2006/main" count="200" uniqueCount="46">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</sst>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-30829260</v>
          </cell>
        </row>
        <row r="22">
          <cell r="J22">
            <v>530174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7856805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2075741.95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79568034.660000056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37232</v>
          </cell>
          <cell r="DB257">
            <v>79568034.660000056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37233</v>
          </cell>
          <cell r="DB299">
            <v>79568034.660000056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79568034.660000056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79568034.660000056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79568034.660000056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79568034.660000056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79568034.660000056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79568034.660000056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79568034.660000056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79568034.660000056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79568034.660000056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79568034.660000056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79568034.660000056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79568034.660000056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79568034.660000056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79568034.660000056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79568034.660000056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79568034.660000056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79568034.660000056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79568034.660000056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79568034.660000056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79568034.660000056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79568034.660000056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79568034.660000056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79568034.660000056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4951151.2925706403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4948219.3975687483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5646181.4766706545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5559481.5125182504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5559481.5125182504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5650273.7132613966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5644160.0184947941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5646888.5649574697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5642739.3707505986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5643837.2828450063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5559512.0625182511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5559512.0625182511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4940923.7213838911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4946351.8031961862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4945232.7993733846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4951197.7969318992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4948518.0215940345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4855987.4875171902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4855987.4875171902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4945265.9885237515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32256743.78599979</v>
          </cell>
          <cell r="CX215">
            <v>696262.79000000923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37232</v>
          </cell>
          <cell r="CT257">
            <v>32256743.78599979</v>
          </cell>
          <cell r="CX257">
            <v>696262.79000000923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37233</v>
          </cell>
          <cell r="CT299">
            <v>32256743.78599979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32256743.78599979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32256743.78599979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32256743.78599979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32256743.78599979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32256743.78599979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32256743.78599979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32256743.78599979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32256743.78599979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32256743.78599979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32256743.78599979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32256743.78599979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32256743.78599979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32256743.78599979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32256743.78599979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32256743.78599979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32256743.78599979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32256743.78599979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32256743.78599979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32256743.78599979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32256743.78599979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32256743.78599979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32256743.78599979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32256743.78599979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tabSelected="1"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23" sqref="E2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 t="e">
        <f>SUMIF([2]Statements!$A$5:$A$1305,$A$3,[2]Statements!$BN$5:$BN$1305)-3+44488</f>
        <v>#VALUE!</v>
      </c>
      <c r="C8" s="42"/>
      <c r="D8" s="42" t="e">
        <f t="shared" ref="D8:D26" si="0">B8-C8</f>
        <v>#VALUE!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 t="e">
        <f t="shared" ref="L8:L13" si="2">B8+E8-F8+J8</f>
        <v>#VALUE!</v>
      </c>
      <c r="M8" s="12"/>
      <c r="N8" s="34"/>
      <c r="O8" s="34"/>
      <c r="P8" s="42" t="e">
        <f>SUMIF([2]Statements!$A$5:$A$1305,$A$3,[2]Statements!$BW$5:$BW$1305)</f>
        <v>#VALUE!</v>
      </c>
      <c r="Q8" s="34"/>
    </row>
    <row r="9" spans="1:17" x14ac:dyDescent="0.2">
      <c r="A9" t="s">
        <v>6</v>
      </c>
      <c r="B9" s="42" t="e">
        <f>SUMIF([3]Statements!$A$5:$A$1305,$A$3,[3]Statements!$DB$5:$DB$1305)-0.5</f>
        <v>#VALUE!</v>
      </c>
      <c r="C9" s="44"/>
      <c r="D9" s="42" t="e">
        <f t="shared" si="0"/>
        <v>#VALUE!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 t="e">
        <f t="shared" si="2"/>
        <v>#VALUE!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 t="e">
        <f>SUMIF([4]Statements!$A$5:$A$1305,$A$3,[4]Statements!$DB$5:$DB$1305)+1461</f>
        <v>#VALUE!</v>
      </c>
      <c r="C10" s="44"/>
      <c r="D10" s="42" t="e">
        <f t="shared" si="0"/>
        <v>#VALUE!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 t="e">
        <f t="shared" si="2"/>
        <v>#VALUE!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 t="e">
        <f>SUMIF([5]Statements!$A$5:$A$1305,$A$3,[5]Statements!$FF$5:$FF$1305)+15608-1305.39</f>
        <v>#VALUE!</v>
      </c>
      <c r="C12" s="42"/>
      <c r="D12" s="42" t="e">
        <f t="shared" si="0"/>
        <v>#VALUE!</v>
      </c>
      <c r="E12" s="42">
        <v>0</v>
      </c>
      <c r="F12" s="42">
        <f>'[1]CARR FUTURES'!$I$12</f>
        <v>2075741.95</v>
      </c>
      <c r="G12" s="42"/>
      <c r="H12" s="42">
        <f t="shared" si="1"/>
        <v>2075741.95</v>
      </c>
      <c r="I12" s="42"/>
      <c r="J12" s="42"/>
      <c r="K12" s="42"/>
      <c r="L12" s="42" t="e">
        <f t="shared" si="2"/>
        <v>#VALUE!</v>
      </c>
      <c r="M12" s="12"/>
      <c r="N12" s="34"/>
      <c r="O12" s="34"/>
      <c r="P12" s="42" t="e">
        <f>SUMIF([5]Statements!$A$5:$A$1305,$A$3,[5]Statements!$FJ$5:$FJ$1305)</f>
        <v>#VALUE!</v>
      </c>
    </row>
    <row r="13" spans="1:17" x14ac:dyDescent="0.2">
      <c r="A13" t="s">
        <v>20</v>
      </c>
      <c r="B13" s="42" t="e">
        <f>SUMIF([6]Statements!$A$5:$A$1305,$A$3,[6]Statements!$CX$5:$CX$1305)-8</f>
        <v>#VALUE!</v>
      </c>
      <c r="C13" s="42"/>
      <c r="D13" s="42" t="e">
        <f t="shared" si="0"/>
        <v>#VALUE!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 t="e">
        <f t="shared" si="2"/>
        <v>#VALUE!</v>
      </c>
      <c r="M13" s="12"/>
      <c r="N13" s="34"/>
      <c r="O13" s="34"/>
      <c r="P13" s="42" t="e">
        <f>SUMIF([6]Statements!$A$5:$A$1305,$A$3,[6]Statements!$DF$5:$DF$1305)</f>
        <v>#VALUE!</v>
      </c>
    </row>
    <row r="14" spans="1:17" x14ac:dyDescent="0.2">
      <c r="A14" t="s">
        <v>44</v>
      </c>
      <c r="B14" s="42" t="e">
        <f>SUMIF([7]Statements!$A$5:$A$1305,$A$3,[7]Statements!$CT$5:$CT$1305)-SUMIF([7]Statements!$A$5:$A$1305,$A$3,[7]Statements!$CX$5:$CX$1305)-5</f>
        <v>#VALUE!</v>
      </c>
      <c r="C14" s="42"/>
      <c r="D14" s="42" t="e">
        <f t="shared" si="0"/>
        <v>#VALUE!</v>
      </c>
      <c r="E14" s="42">
        <f>+'[1]EDF MANN'!$J$20</f>
        <v>-30829260</v>
      </c>
      <c r="F14" s="42">
        <f>'[1]EDF MANN'!$J$22</f>
        <v>530174</v>
      </c>
      <c r="G14" s="43"/>
      <c r="H14" s="42">
        <f t="shared" si="1"/>
        <v>530174</v>
      </c>
      <c r="I14" s="43"/>
      <c r="J14" s="43"/>
      <c r="K14" s="43"/>
      <c r="L14" s="42" t="e">
        <f t="shared" ref="L14:L20" si="3">B14+E14-F14+J14</f>
        <v>#VALUE!</v>
      </c>
      <c r="M14" s="12"/>
      <c r="N14" s="34"/>
      <c r="O14" s="34"/>
      <c r="P14" s="42" t="e">
        <f>SUMIF([7]Statements!$A$5:$A$1305,$A$3,[7]Statements!$DB$5:$DB$1305)</f>
        <v>#VALUE!</v>
      </c>
    </row>
    <row r="15" spans="1:17" x14ac:dyDescent="0.2">
      <c r="A15" t="s">
        <v>43</v>
      </c>
      <c r="B15" s="44" t="e">
        <f>SUMIF([8]Statements!$A$5:$A$1305,$A$3,[8]Statements!$BB$5:$BB$1305)-3</f>
        <v>#VALUE!</v>
      </c>
      <c r="C15" s="44"/>
      <c r="D15" s="42" t="e">
        <f t="shared" si="0"/>
        <v>#VALUE!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 t="e">
        <f>SUMIF('[1]WIRE WORKSHEET'!$B$4:$B$36,A2,'[1]WIRE WORKSHEET'!$BB$4:$BB$36)</f>
        <v>#VALUE!</v>
      </c>
      <c r="K15" s="40"/>
      <c r="L15" s="42" t="e">
        <f t="shared" si="3"/>
        <v>#VALUE!</v>
      </c>
      <c r="M15" s="12"/>
      <c r="N15" s="35"/>
      <c r="O15" s="35"/>
      <c r="P15" s="44" t="e">
        <f>SUMIF([8]Statements!$A$5:$A$1305,$A$3,[8]Statements!$BI$5:$BI$1305)</f>
        <v>#VALUE!</v>
      </c>
      <c r="Q15" s="35"/>
    </row>
    <row r="16" spans="1:17" x14ac:dyDescent="0.2">
      <c r="A16" t="s">
        <v>9</v>
      </c>
      <c r="B16" s="44" t="e">
        <f>SUMIF([9]Statements!$A$5:$A$1305,$A$3,[9]Statements!$CA$5:$CA$1305)-851</f>
        <v>#VALUE!</v>
      </c>
      <c r="C16" s="42"/>
      <c r="D16" s="42" t="e">
        <f t="shared" si="0"/>
        <v>#VALUE!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 t="e">
        <f t="shared" si="3"/>
        <v>#VALUE!</v>
      </c>
      <c r="M16" s="12"/>
      <c r="N16" s="34"/>
      <c r="O16" s="34"/>
      <c r="P16" s="44" t="e">
        <f>SUMIF([9]Statements!$A$5:$A$1305,$A$3,[9]Statements!$BZ$5:$BZ$1305)</f>
        <v>#VALUE!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 t="e">
        <f>SUMIF([9]Statements!$BX$5:$BX$1305,$A$3,[9]Statements!$CG$5:$CG$1305)</f>
        <v>#VALUE!</v>
      </c>
      <c r="O17" s="42" t="e">
        <f>SUMIF([9]Statements!$BX$5:$BX$1305,$A$3,[9]Statements!$CH$5:$CH$1305)</f>
        <v>#VALUE!</v>
      </c>
      <c r="P17" s="42">
        <v>0</v>
      </c>
    </row>
    <row r="18" spans="1:16" x14ac:dyDescent="0.2">
      <c r="A18" t="s">
        <v>26</v>
      </c>
      <c r="B18" s="42" t="e">
        <f>SUMIF([10]Statements!$A$5:$A$1305,$A$3,[10]Statements!$BB$5:$BB$1305)-5</f>
        <v>#VALUE!</v>
      </c>
      <c r="C18" s="42"/>
      <c r="D18" s="42" t="e">
        <f t="shared" si="0"/>
        <v>#VALUE!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 t="e">
        <f t="shared" si="3"/>
        <v>#VALUE!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 t="e">
        <f>SUMIF([11]Statements!$A$5:$A$1305,$A$3,[11]Statements!$BB$5:$BB$1305)</f>
        <v>#VALUE!</v>
      </c>
      <c r="C19" s="42"/>
      <c r="D19" s="42" t="e">
        <f t="shared" si="0"/>
        <v>#VALUE!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 t="e">
        <f t="shared" si="3"/>
        <v>#VALUE!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 t="e">
        <f>SUMIF([12]Statements!$A$5:$A$1305,$A$3,[12]Statements!$DB$5:$DB$1305)-67725</f>
        <v>#VALUE!</v>
      </c>
      <c r="C20" s="43"/>
      <c r="D20" s="42" t="e">
        <f t="shared" si="0"/>
        <v>#VALUE!</v>
      </c>
      <c r="E20" s="43">
        <v>0</v>
      </c>
      <c r="F20" s="43">
        <f>[1]PARIBAS!$J$19</f>
        <v>7856805</v>
      </c>
      <c r="G20" s="43"/>
      <c r="H20" s="42">
        <f t="shared" si="1"/>
        <v>7856805</v>
      </c>
      <c r="I20" s="43"/>
      <c r="J20" s="43"/>
      <c r="K20" s="43"/>
      <c r="L20" s="42" t="e">
        <f t="shared" si="3"/>
        <v>#VALUE!</v>
      </c>
      <c r="M20" s="12"/>
      <c r="N20" s="34"/>
      <c r="O20" s="34"/>
      <c r="P20" s="43" t="e">
        <f>SUMIF([12]Statements!$A$5:$A$1305,$A$3,[12]Statements!$DJ$5:$DJ$1305)</f>
        <v>#VALUE!</v>
      </c>
    </row>
    <row r="21" spans="1:16" x14ac:dyDescent="0.2">
      <c r="A21" t="s">
        <v>13</v>
      </c>
      <c r="B21" s="42" t="e">
        <f>SUMIF([13]Statements!$A$5:$A$1305,$A$3,[13]Statements!$EQ$5:$EQ$1305)+1112541.5</f>
        <v>#VALUE!</v>
      </c>
      <c r="C21" s="42"/>
      <c r="D21" s="42" t="e">
        <f t="shared" si="0"/>
        <v>#VALUE!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 t="e">
        <f t="shared" ref="L21:L26" si="4">B21+E21-F21+J21</f>
        <v>#VALUE!</v>
      </c>
      <c r="M21" s="12"/>
      <c r="N21" s="34"/>
      <c r="O21" s="34"/>
      <c r="P21" s="42" t="e">
        <f>SUMIF([13]Statements!$A$5:$A$1305,$A$3,[13]Statements!$EC$5:$EC$1305)</f>
        <v>#VALUE!</v>
      </c>
    </row>
    <row r="22" spans="1:16" x14ac:dyDescent="0.2">
      <c r="A22" t="s">
        <v>14</v>
      </c>
      <c r="B22" s="42" t="e">
        <f>SUMIF([14]Statements!$A$5:$A$1305,$A$3,[14]Statements!$BC$5:$BC$1305)-835.5</f>
        <v>#VALUE!</v>
      </c>
      <c r="C22" s="42"/>
      <c r="D22" s="42" t="e">
        <f t="shared" si="0"/>
        <v>#VALUE!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 t="e">
        <f t="shared" si="4"/>
        <v>#VALUE!</v>
      </c>
      <c r="M22" s="12"/>
      <c r="N22" s="34"/>
      <c r="O22" s="34"/>
      <c r="P22" s="42" t="e">
        <f>SUMIF([14]Statements!$A$5:$A$1305,$A$3,[14]Statements!$BB$5:$BB$1305)</f>
        <v>#VALUE!</v>
      </c>
    </row>
    <row r="23" spans="1:16" x14ac:dyDescent="0.2">
      <c r="A23" t="s">
        <v>18</v>
      </c>
      <c r="B23" s="42" t="e">
        <f>SUMIF([15]Statements!$A$5:$A$1305,$A$3,[15]Statements!$BN$5:$BN$1305)+1</f>
        <v>#VALUE!</v>
      </c>
      <c r="C23" s="42"/>
      <c r="D23" s="42" t="e">
        <f t="shared" si="0"/>
        <v>#VALUE!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 t="e">
        <f t="shared" si="4"/>
        <v>#VALUE!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 t="e">
        <f>SUMIF([16]Statements!$A$5:$A$1305,$A$3,[16]Statements!$CK$5:$CK$1305)-39516</f>
        <v>#VALUE!</v>
      </c>
      <c r="C24" s="42"/>
      <c r="D24" s="42" t="e">
        <f t="shared" si="0"/>
        <v>#VALUE!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 t="e">
        <f t="shared" si="4"/>
        <v>#VALUE!</v>
      </c>
      <c r="M24" s="12"/>
      <c r="N24" s="34"/>
      <c r="O24" s="34"/>
      <c r="P24" s="42" t="e">
        <f>SUMIF([16]Statements!$A$5:$A$1305,$A$3,[16]Statements!$CD$5:$CD$1305)</f>
        <v>#VALUE!</v>
      </c>
    </row>
    <row r="25" spans="1:16" ht="12" customHeight="1" x14ac:dyDescent="0.2">
      <c r="A25" s="18" t="s">
        <v>41</v>
      </c>
      <c r="B25" s="42" t="e">
        <f>SUMIF([17]Statements!$A$5:$A$1305,$A$3,[17]Statements!$CP$5:$CP$1305)</f>
        <v>#VALUE!</v>
      </c>
      <c r="C25" s="42"/>
      <c r="D25" s="42" t="e">
        <f t="shared" si="0"/>
        <v>#VALUE!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 t="e">
        <f>SUMIF('[1]WIRE WORKSHEET'!$B$4:$B$36,A2,'[1]WIRE WORKSHEET'!$BF$4:$BF$36)</f>
        <v>#VALUE!</v>
      </c>
      <c r="K25" s="43"/>
      <c r="L25" s="42" t="e">
        <f t="shared" si="4"/>
        <v>#VALUE!</v>
      </c>
      <c r="M25" s="12"/>
      <c r="N25" s="34"/>
      <c r="O25" s="34"/>
      <c r="P25" s="42" t="e">
        <f>SUMIF([17]Statements!$A$5:$A$1305,$A$3,[17]Statements!$CX$5:$CX$1305)</f>
        <v>#VALUE!</v>
      </c>
    </row>
    <row r="26" spans="1:16" ht="12" customHeight="1" x14ac:dyDescent="0.2">
      <c r="A26" s="18" t="s">
        <v>42</v>
      </c>
      <c r="B26" s="42" t="e">
        <f>SUMIF([18]Statements!$A$5:$A$1305,$A$3,[18]Statements!$CP$5:$CP$1305)</f>
        <v>#VALUE!</v>
      </c>
      <c r="C26" s="42"/>
      <c r="D26" s="42" t="e">
        <f t="shared" si="0"/>
        <v>#VALUE!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 t="e">
        <f t="shared" si="4"/>
        <v>#VALUE!</v>
      </c>
      <c r="M26" s="12"/>
      <c r="N26" s="34"/>
      <c r="O26" s="34"/>
      <c r="P26" s="42" t="e">
        <f>SUMIF([18]Statements!$A$5:$A$1305,$A$3,[18]Statements!$CX$5:$CX$1305)</f>
        <v>#VALUE!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 t="e">
        <f>SUM(B7:B26)</f>
        <v>#VALUE!</v>
      </c>
      <c r="C28" s="46">
        <f>SUM(C7:C26)</f>
        <v>0</v>
      </c>
      <c r="D28" s="46" t="e">
        <f>SUM(D7:D26)</f>
        <v>#VALUE!</v>
      </c>
      <c r="E28" s="46">
        <f t="shared" ref="E28:L28" si="5">SUM(E7:E26)</f>
        <v>-30829260</v>
      </c>
      <c r="F28" s="46">
        <f t="shared" si="5"/>
        <v>10462720.949999999</v>
      </c>
      <c r="G28" s="46">
        <f t="shared" si="5"/>
        <v>0</v>
      </c>
      <c r="H28" s="46">
        <f t="shared" si="5"/>
        <v>10462720.949999999</v>
      </c>
      <c r="I28" s="46"/>
      <c r="J28" s="46" t="e">
        <f t="shared" si="5"/>
        <v>#VALUE!</v>
      </c>
      <c r="K28" s="46"/>
      <c r="L28" s="46" t="e">
        <f t="shared" si="5"/>
        <v>#VALUE!</v>
      </c>
      <c r="M28" s="28"/>
      <c r="N28" s="46" t="e">
        <f>SUM(N7:N27)</f>
        <v>#VALUE!</v>
      </c>
      <c r="O28" s="46" t="e">
        <f>SUM(O7:O27)</f>
        <v>#VALUE!</v>
      </c>
      <c r="P28" s="46" t="e">
        <f>SUM(P7:P27)</f>
        <v>#VALUE!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 t="e">
        <f>+B28+SUM(B30:B31)</f>
        <v>#VALUE!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 t="e">
        <f>B28+E28-F28+J28</f>
        <v>#VALUE!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Template</vt:lpstr>
      <vt:lpstr>1203</vt:lpstr>
      <vt:lpstr>1204</vt:lpstr>
      <vt:lpstr>1205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2001-12-06T16:31:21Z</cp:lastPrinted>
  <dcterms:created xsi:type="dcterms:W3CDTF">2000-04-03T19:03:47Z</dcterms:created>
  <dcterms:modified xsi:type="dcterms:W3CDTF">2014-09-04T16:37:07Z</dcterms:modified>
</cp:coreProperties>
</file>