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8805"/>
  </bookViews>
  <sheets>
    <sheet name="By Group" sheetId="1" r:id="rId1"/>
    <sheet name="Summary" sheetId="2" r:id="rId2"/>
  </sheets>
  <definedNames>
    <definedName name="_xlnm.Print_Area" localSheetId="0">'By Group'!$A$1:$AK$215</definedName>
  </definedNames>
  <calcPr calcId="152511"/>
</workbook>
</file>

<file path=xl/calcChain.xml><?xml version="1.0" encoding="utf-8"?>
<calcChain xmlns="http://schemas.openxmlformats.org/spreadsheetml/2006/main">
  <c r="E10" i="1" l="1"/>
  <c r="AK10" i="1" s="1"/>
  <c r="AJ10" i="1"/>
  <c r="AM10" i="1"/>
  <c r="AN10" i="1"/>
  <c r="AO10" i="1"/>
  <c r="AP10" i="1"/>
  <c r="AQ10" i="1"/>
  <c r="AQ19" i="1" s="1"/>
  <c r="AR10" i="1"/>
  <c r="AJ11" i="1"/>
  <c r="AK11" i="1"/>
  <c r="AM11" i="1"/>
  <c r="AN11" i="1"/>
  <c r="AO11" i="1"/>
  <c r="AP11" i="1"/>
  <c r="AQ11" i="1"/>
  <c r="AR11" i="1"/>
  <c r="AJ12" i="1"/>
  <c r="AK12" i="1"/>
  <c r="AJ13" i="1"/>
  <c r="AK13" i="1"/>
  <c r="AM13" i="1"/>
  <c r="AV13" i="1" s="1"/>
  <c r="AN13" i="1"/>
  <c r="AO13" i="1"/>
  <c r="AP13" i="1"/>
  <c r="AQ13" i="1"/>
  <c r="AR13" i="1"/>
  <c r="AJ14" i="1"/>
  <c r="AK14" i="1"/>
  <c r="AM14" i="1"/>
  <c r="AN14" i="1"/>
  <c r="AO14" i="1"/>
  <c r="AP14" i="1"/>
  <c r="AQ14" i="1"/>
  <c r="AR14" i="1"/>
  <c r="AV14" i="1"/>
  <c r="AJ15" i="1"/>
  <c r="AK15" i="1" s="1"/>
  <c r="AM15" i="1"/>
  <c r="AN15" i="1"/>
  <c r="AO15" i="1"/>
  <c r="AV15" i="1" s="1"/>
  <c r="AP15" i="1"/>
  <c r="AQ15" i="1"/>
  <c r="AR15" i="1"/>
  <c r="AJ16" i="1"/>
  <c r="AK16" i="1"/>
  <c r="AM16" i="1"/>
  <c r="AN16" i="1"/>
  <c r="AV16" i="1" s="1"/>
  <c r="AO16" i="1"/>
  <c r="AP16" i="1"/>
  <c r="AQ16" i="1"/>
  <c r="AR16" i="1"/>
  <c r="AJ17" i="1"/>
  <c r="AK17" i="1" s="1"/>
  <c r="AM17" i="1"/>
  <c r="AN17" i="1"/>
  <c r="AO17" i="1"/>
  <c r="AP17" i="1"/>
  <c r="AQ17" i="1"/>
  <c r="AR17" i="1"/>
  <c r="E19" i="1"/>
  <c r="I19" i="1"/>
  <c r="J19" i="1"/>
  <c r="K19" i="1"/>
  <c r="L19" i="1"/>
  <c r="M19" i="1"/>
  <c r="N19" i="1"/>
  <c r="O19" i="1"/>
  <c r="P19" i="1"/>
  <c r="Q19" i="1"/>
  <c r="R19" i="1"/>
  <c r="R212" i="1" s="1"/>
  <c r="S19" i="1"/>
  <c r="T19" i="1"/>
  <c r="U19" i="1"/>
  <c r="V19" i="1"/>
  <c r="W19" i="1"/>
  <c r="X19" i="1"/>
  <c r="Y19" i="1"/>
  <c r="V9" i="2" s="1"/>
  <c r="Z19" i="1"/>
  <c r="W9" i="2" s="1"/>
  <c r="W39" i="2" s="1"/>
  <c r="AA19" i="1"/>
  <c r="AB19" i="1"/>
  <c r="AC19" i="1"/>
  <c r="AD19" i="1"/>
  <c r="AE19" i="1"/>
  <c r="AF19" i="1"/>
  <c r="AG19" i="1"/>
  <c r="AH19" i="1"/>
  <c r="AI19" i="1"/>
  <c r="AJ19" i="1"/>
  <c r="AG9" i="2" s="1"/>
  <c r="AR19" i="1"/>
  <c r="AS19" i="1"/>
  <c r="AT19" i="1"/>
  <c r="AJ21" i="1"/>
  <c r="AK21" i="1" s="1"/>
  <c r="AJ22" i="1"/>
  <c r="AM22" i="1"/>
  <c r="AN22" i="1"/>
  <c r="AO22" i="1"/>
  <c r="AP22" i="1"/>
  <c r="AQ22" i="1"/>
  <c r="AR22" i="1"/>
  <c r="AV22" i="1"/>
  <c r="AJ23" i="1"/>
  <c r="AK23" i="1"/>
  <c r="AM23" i="1"/>
  <c r="AN23" i="1"/>
  <c r="AV23" i="1" s="1"/>
  <c r="AO23" i="1"/>
  <c r="AP23" i="1"/>
  <c r="AQ23" i="1"/>
  <c r="AR23" i="1"/>
  <c r="AR31" i="1" s="1"/>
  <c r="AI24" i="1"/>
  <c r="AJ24" i="1" s="1"/>
  <c r="AK24" i="1" s="1"/>
  <c r="AM24" i="1"/>
  <c r="AN24" i="1"/>
  <c r="AO24" i="1"/>
  <c r="AP24" i="1"/>
  <c r="AQ24" i="1"/>
  <c r="AR24" i="1"/>
  <c r="AJ25" i="1"/>
  <c r="AK25" i="1" s="1"/>
  <c r="AM25" i="1"/>
  <c r="AN25" i="1"/>
  <c r="AO25" i="1"/>
  <c r="AV25" i="1" s="1"/>
  <c r="AP25" i="1"/>
  <c r="AQ25" i="1"/>
  <c r="AR25" i="1"/>
  <c r="AJ26" i="1"/>
  <c r="AK26" i="1" s="1"/>
  <c r="AM26" i="1"/>
  <c r="AN26" i="1"/>
  <c r="AO26" i="1"/>
  <c r="AP26" i="1"/>
  <c r="AQ26" i="1"/>
  <c r="AR26" i="1"/>
  <c r="AJ27" i="1"/>
  <c r="AK27" i="1" s="1"/>
  <c r="AM27" i="1"/>
  <c r="AN27" i="1"/>
  <c r="AO27" i="1"/>
  <c r="AP27" i="1"/>
  <c r="AQ27" i="1"/>
  <c r="AQ31" i="1" s="1"/>
  <c r="AR27" i="1"/>
  <c r="AJ28" i="1"/>
  <c r="AK28" i="1"/>
  <c r="AM28" i="1"/>
  <c r="AN28" i="1"/>
  <c r="AO28" i="1"/>
  <c r="AP28" i="1"/>
  <c r="AQ28" i="1"/>
  <c r="AR28" i="1"/>
  <c r="AJ29" i="1"/>
  <c r="AK29" i="1" s="1"/>
  <c r="AM29" i="1"/>
  <c r="AV29" i="1" s="1"/>
  <c r="AN29" i="1"/>
  <c r="AO29" i="1"/>
  <c r="AP29" i="1"/>
  <c r="AQ29" i="1"/>
  <c r="AR29" i="1"/>
  <c r="E31" i="1"/>
  <c r="I31" i="1"/>
  <c r="J31" i="1"/>
  <c r="G11" i="2" s="1"/>
  <c r="G39" i="2" s="1"/>
  <c r="K31" i="1"/>
  <c r="L31" i="1"/>
  <c r="M31" i="1"/>
  <c r="N31" i="1"/>
  <c r="O31" i="1"/>
  <c r="P31" i="1"/>
  <c r="M11" i="2" s="1"/>
  <c r="Q31" i="1"/>
  <c r="N11" i="2" s="1"/>
  <c r="N39" i="2" s="1"/>
  <c r="R31" i="1"/>
  <c r="O11" i="2" s="1"/>
  <c r="S31" i="1"/>
  <c r="T31" i="1"/>
  <c r="U31" i="1"/>
  <c r="V31" i="1"/>
  <c r="W31" i="1"/>
  <c r="X31" i="1"/>
  <c r="U11" i="2" s="1"/>
  <c r="Y31" i="1"/>
  <c r="V11" i="2" s="1"/>
  <c r="Z31" i="1"/>
  <c r="W11" i="2" s="1"/>
  <c r="AA31" i="1"/>
  <c r="X11" i="2" s="1"/>
  <c r="AB31" i="1"/>
  <c r="AC31" i="1"/>
  <c r="AD31" i="1"/>
  <c r="AE31" i="1"/>
  <c r="AF31" i="1"/>
  <c r="AC11" i="2" s="1"/>
  <c r="AG31" i="1"/>
  <c r="AD11" i="2" s="1"/>
  <c r="AH31" i="1"/>
  <c r="AE11" i="2" s="1"/>
  <c r="AI31" i="1"/>
  <c r="AF11" i="2" s="1"/>
  <c r="AS31" i="1"/>
  <c r="AT31" i="1"/>
  <c r="AJ34" i="1"/>
  <c r="AK34" i="1"/>
  <c r="AM34" i="1"/>
  <c r="AM41" i="1" s="1"/>
  <c r="AN34" i="1"/>
  <c r="AO34" i="1"/>
  <c r="AP34" i="1"/>
  <c r="AQ34" i="1"/>
  <c r="AR34" i="1"/>
  <c r="T35" i="1"/>
  <c r="AD35" i="1"/>
  <c r="AD41" i="1" s="1"/>
  <c r="AA13" i="2" s="1"/>
  <c r="AM35" i="1"/>
  <c r="AN35" i="1"/>
  <c r="AO35" i="1"/>
  <c r="AP35" i="1"/>
  <c r="AQ35" i="1"/>
  <c r="AQ41" i="1" s="1"/>
  <c r="AR35" i="1"/>
  <c r="AR41" i="1" s="1"/>
  <c r="AJ36" i="1"/>
  <c r="AK36" i="1" s="1"/>
  <c r="AM36" i="1"/>
  <c r="AN36" i="1"/>
  <c r="AO36" i="1"/>
  <c r="AP36" i="1"/>
  <c r="AQ36" i="1"/>
  <c r="AR36" i="1"/>
  <c r="AJ37" i="1"/>
  <c r="AK37" i="1"/>
  <c r="AM37" i="1"/>
  <c r="AN37" i="1"/>
  <c r="AO37" i="1"/>
  <c r="AP37" i="1"/>
  <c r="AQ37" i="1"/>
  <c r="AR37" i="1"/>
  <c r="AJ38" i="1"/>
  <c r="AK38" i="1" s="1"/>
  <c r="AM38" i="1"/>
  <c r="AN38" i="1"/>
  <c r="AO38" i="1"/>
  <c r="AP38" i="1"/>
  <c r="AQ38" i="1"/>
  <c r="AR38" i="1"/>
  <c r="AJ39" i="1"/>
  <c r="AK39" i="1"/>
  <c r="AM39" i="1"/>
  <c r="AN39" i="1"/>
  <c r="AO39" i="1"/>
  <c r="AP39" i="1"/>
  <c r="AQ39" i="1"/>
  <c r="AR39" i="1"/>
  <c r="E41" i="1"/>
  <c r="I41" i="1"/>
  <c r="F13" i="2" s="1"/>
  <c r="J41" i="1"/>
  <c r="K41" i="1"/>
  <c r="H13" i="2" s="1"/>
  <c r="L41" i="1"/>
  <c r="M41" i="1"/>
  <c r="N41" i="1"/>
  <c r="O41" i="1"/>
  <c r="P41" i="1"/>
  <c r="Q41" i="1"/>
  <c r="N13" i="2" s="1"/>
  <c r="R41" i="1"/>
  <c r="S41" i="1"/>
  <c r="P13" i="2" s="1"/>
  <c r="U41" i="1"/>
  <c r="V41" i="1"/>
  <c r="W41" i="1"/>
  <c r="X41" i="1"/>
  <c r="Y41" i="1"/>
  <c r="V13" i="2" s="1"/>
  <c r="Z41" i="1"/>
  <c r="AA41" i="1"/>
  <c r="X13" i="2" s="1"/>
  <c r="AB41" i="1"/>
  <c r="Y13" i="2" s="1"/>
  <c r="AC41" i="1"/>
  <c r="AE41" i="1"/>
  <c r="AF41" i="1"/>
  <c r="AG41" i="1"/>
  <c r="AD13" i="2" s="1"/>
  <c r="AH41" i="1"/>
  <c r="AI41" i="1"/>
  <c r="AF13" i="2" s="1"/>
  <c r="AO41" i="1"/>
  <c r="AS41" i="1"/>
  <c r="AT41" i="1"/>
  <c r="AU41" i="1"/>
  <c r="AJ44" i="1"/>
  <c r="AK44" i="1"/>
  <c r="AM44" i="1"/>
  <c r="AN44" i="1"/>
  <c r="AO44" i="1"/>
  <c r="AP44" i="1"/>
  <c r="AQ44" i="1"/>
  <c r="AR44" i="1"/>
  <c r="AJ45" i="1"/>
  <c r="AK45" i="1"/>
  <c r="AM45" i="1"/>
  <c r="AN45" i="1"/>
  <c r="AO45" i="1"/>
  <c r="AP45" i="1"/>
  <c r="AQ45" i="1"/>
  <c r="AR45" i="1"/>
  <c r="AV45" i="1"/>
  <c r="AJ46" i="1"/>
  <c r="AK46" i="1" s="1"/>
  <c r="AM46" i="1"/>
  <c r="AN46" i="1"/>
  <c r="AO46" i="1"/>
  <c r="AP46" i="1"/>
  <c r="AQ46" i="1"/>
  <c r="AR46" i="1"/>
  <c r="AR52" i="1" s="1"/>
  <c r="AV46" i="1"/>
  <c r="AJ47" i="1"/>
  <c r="AK47" i="1" s="1"/>
  <c r="AM47" i="1"/>
  <c r="AN47" i="1"/>
  <c r="AO47" i="1"/>
  <c r="AP47" i="1"/>
  <c r="AQ47" i="1"/>
  <c r="AV47" i="1" s="1"/>
  <c r="AR47" i="1"/>
  <c r="AJ48" i="1"/>
  <c r="AK48" i="1" s="1"/>
  <c r="AM48" i="1"/>
  <c r="AN48" i="1"/>
  <c r="AO48" i="1"/>
  <c r="AP48" i="1"/>
  <c r="AQ48" i="1"/>
  <c r="AV48" i="1" s="1"/>
  <c r="AR48" i="1"/>
  <c r="E49" i="1"/>
  <c r="AK49" i="1" s="1"/>
  <c r="AJ49" i="1"/>
  <c r="AM49" i="1"/>
  <c r="AN49" i="1"/>
  <c r="AO49" i="1"/>
  <c r="AP49" i="1"/>
  <c r="AQ49" i="1"/>
  <c r="AR49" i="1"/>
  <c r="AJ50" i="1"/>
  <c r="AK50" i="1"/>
  <c r="AM50" i="1"/>
  <c r="AN50" i="1"/>
  <c r="AO50" i="1"/>
  <c r="AP50" i="1"/>
  <c r="AP52" i="1" s="1"/>
  <c r="AQ50" i="1"/>
  <c r="AR50" i="1"/>
  <c r="E52" i="1"/>
  <c r="I52" i="1"/>
  <c r="J52" i="1"/>
  <c r="K52" i="1"/>
  <c r="L52" i="1"/>
  <c r="I15" i="2" s="1"/>
  <c r="M52" i="1"/>
  <c r="N52" i="1"/>
  <c r="O52" i="1"/>
  <c r="P52" i="1"/>
  <c r="M15" i="2" s="1"/>
  <c r="Q52" i="1"/>
  <c r="R52" i="1"/>
  <c r="S52" i="1"/>
  <c r="T52" i="1"/>
  <c r="Q15" i="2" s="1"/>
  <c r="U52" i="1"/>
  <c r="V52" i="1"/>
  <c r="W52" i="1"/>
  <c r="X52" i="1"/>
  <c r="Y52" i="1"/>
  <c r="Z52" i="1"/>
  <c r="AA52" i="1"/>
  <c r="AB52" i="1"/>
  <c r="Y15" i="2" s="1"/>
  <c r="AC52" i="1"/>
  <c r="AD52" i="1"/>
  <c r="AE52" i="1"/>
  <c r="AF52" i="1"/>
  <c r="AG52" i="1"/>
  <c r="AH52" i="1"/>
  <c r="AI52" i="1"/>
  <c r="AO52" i="1"/>
  <c r="AQ52" i="1"/>
  <c r="AS52" i="1"/>
  <c r="AT52" i="1"/>
  <c r="AJ55" i="1"/>
  <c r="AK55" i="1"/>
  <c r="AM55" i="1"/>
  <c r="AN55" i="1"/>
  <c r="AN65" i="1" s="1"/>
  <c r="AO55" i="1"/>
  <c r="AO65" i="1" s="1"/>
  <c r="AP55" i="1"/>
  <c r="AQ55" i="1"/>
  <c r="AR55" i="1"/>
  <c r="AJ56" i="1"/>
  <c r="AK56" i="1"/>
  <c r="AM56" i="1"/>
  <c r="AN56" i="1"/>
  <c r="AO56" i="1"/>
  <c r="AP56" i="1"/>
  <c r="AQ56" i="1"/>
  <c r="AR56" i="1"/>
  <c r="Q57" i="1"/>
  <c r="Q65" i="1" s="1"/>
  <c r="N17" i="2" s="1"/>
  <c r="AJ57" i="1"/>
  <c r="AK57" i="1" s="1"/>
  <c r="AM57" i="1"/>
  <c r="AV57" i="1" s="1"/>
  <c r="AN57" i="1"/>
  <c r="AO57" i="1"/>
  <c r="AP57" i="1"/>
  <c r="AQ57" i="1"/>
  <c r="AR57" i="1"/>
  <c r="AJ58" i="1"/>
  <c r="AK58" i="1"/>
  <c r="AM58" i="1"/>
  <c r="AN58" i="1"/>
  <c r="AO58" i="1"/>
  <c r="AP58" i="1"/>
  <c r="AQ58" i="1"/>
  <c r="AR58" i="1"/>
  <c r="AV58" i="1" s="1"/>
  <c r="AJ59" i="1"/>
  <c r="AK59" i="1" s="1"/>
  <c r="AM59" i="1"/>
  <c r="AN59" i="1"/>
  <c r="AO59" i="1"/>
  <c r="AP59" i="1"/>
  <c r="AQ59" i="1"/>
  <c r="AR59" i="1"/>
  <c r="AV59" i="1" s="1"/>
  <c r="Q60" i="1"/>
  <c r="AJ60" i="1"/>
  <c r="AK60" i="1" s="1"/>
  <c r="AM60" i="1"/>
  <c r="AN60" i="1"/>
  <c r="AO60" i="1"/>
  <c r="AP60" i="1"/>
  <c r="AQ60" i="1"/>
  <c r="AR60" i="1"/>
  <c r="AJ61" i="1"/>
  <c r="AK61" i="1"/>
  <c r="AM61" i="1"/>
  <c r="AN61" i="1"/>
  <c r="AO61" i="1"/>
  <c r="AP61" i="1"/>
  <c r="AQ61" i="1"/>
  <c r="AR61" i="1"/>
  <c r="AJ62" i="1"/>
  <c r="AK62" i="1"/>
  <c r="AM62" i="1"/>
  <c r="AN62" i="1"/>
  <c r="AO62" i="1"/>
  <c r="AP62" i="1"/>
  <c r="AQ62" i="1"/>
  <c r="AR62" i="1"/>
  <c r="AV62" i="1"/>
  <c r="AJ63" i="1"/>
  <c r="AK63" i="1" s="1"/>
  <c r="AM63" i="1"/>
  <c r="AN63" i="1"/>
  <c r="AO63" i="1"/>
  <c r="AP63" i="1"/>
  <c r="AQ63" i="1"/>
  <c r="AR63" i="1"/>
  <c r="AV63" i="1"/>
  <c r="E65" i="1"/>
  <c r="I65" i="1"/>
  <c r="F17" i="2" s="1"/>
  <c r="J65" i="1"/>
  <c r="K65" i="1"/>
  <c r="L65" i="1"/>
  <c r="M65" i="1"/>
  <c r="N65" i="1"/>
  <c r="O65" i="1"/>
  <c r="L17" i="2" s="1"/>
  <c r="P65" i="1"/>
  <c r="R65" i="1"/>
  <c r="S65" i="1"/>
  <c r="T65" i="1"/>
  <c r="U65" i="1"/>
  <c r="V65" i="1"/>
  <c r="W65" i="1"/>
  <c r="X65" i="1"/>
  <c r="Y65" i="1"/>
  <c r="V17" i="2" s="1"/>
  <c r="Z65" i="1"/>
  <c r="AA65" i="1"/>
  <c r="AB65" i="1"/>
  <c r="AC65" i="1"/>
  <c r="AD65" i="1"/>
  <c r="AA17" i="2" s="1"/>
  <c r="AE65" i="1"/>
  <c r="AF65" i="1"/>
  <c r="AG65" i="1"/>
  <c r="AD17" i="2" s="1"/>
  <c r="AH65" i="1"/>
  <c r="AI65" i="1"/>
  <c r="AP65" i="1"/>
  <c r="AS65" i="1"/>
  <c r="AT65" i="1"/>
  <c r="AJ68" i="1"/>
  <c r="AJ70" i="1" s="1"/>
  <c r="AG19" i="2" s="1"/>
  <c r="AM68" i="1"/>
  <c r="AM70" i="1" s="1"/>
  <c r="AN68" i="1"/>
  <c r="AN70" i="1" s="1"/>
  <c r="AO68" i="1"/>
  <c r="AP68" i="1"/>
  <c r="AQ68" i="1"/>
  <c r="AR68" i="1"/>
  <c r="AR70" i="1" s="1"/>
  <c r="E70" i="1"/>
  <c r="I70" i="1"/>
  <c r="F19" i="2" s="1"/>
  <c r="J70" i="1"/>
  <c r="G19" i="2" s="1"/>
  <c r="K70" i="1"/>
  <c r="L70" i="1"/>
  <c r="M70" i="1"/>
  <c r="N70" i="1"/>
  <c r="O70" i="1"/>
  <c r="P70" i="1"/>
  <c r="Q70" i="1"/>
  <c r="N19" i="2" s="1"/>
  <c r="R70" i="1"/>
  <c r="O19" i="2" s="1"/>
  <c r="S70" i="1"/>
  <c r="T70" i="1"/>
  <c r="U70" i="1"/>
  <c r="V70" i="1"/>
  <c r="W70" i="1"/>
  <c r="X70" i="1"/>
  <c r="Y70" i="1"/>
  <c r="Z70" i="1"/>
  <c r="W19" i="2" s="1"/>
  <c r="AA70" i="1"/>
  <c r="AB70" i="1"/>
  <c r="AC70" i="1"/>
  <c r="AD70" i="1"/>
  <c r="AE70" i="1"/>
  <c r="AF70" i="1"/>
  <c r="AG70" i="1"/>
  <c r="AH70" i="1"/>
  <c r="AE19" i="2" s="1"/>
  <c r="AI70" i="1"/>
  <c r="AO70" i="1"/>
  <c r="AP70" i="1"/>
  <c r="AQ70" i="1"/>
  <c r="AS70" i="1"/>
  <c r="AT70" i="1"/>
  <c r="AJ73" i="1"/>
  <c r="AK73" i="1" s="1"/>
  <c r="AM73" i="1"/>
  <c r="AN73" i="1"/>
  <c r="AN77" i="1" s="1"/>
  <c r="AO73" i="1"/>
  <c r="AP73" i="1"/>
  <c r="AQ73" i="1"/>
  <c r="AR73" i="1"/>
  <c r="AJ74" i="1"/>
  <c r="AK74" i="1"/>
  <c r="AM74" i="1"/>
  <c r="AV74" i="1" s="1"/>
  <c r="AN74" i="1"/>
  <c r="AO74" i="1"/>
  <c r="AP74" i="1"/>
  <c r="AQ74" i="1"/>
  <c r="AR74" i="1"/>
  <c r="E75" i="1"/>
  <c r="AJ75" i="1"/>
  <c r="AM75" i="1"/>
  <c r="AN75" i="1"/>
  <c r="AO75" i="1"/>
  <c r="AV75" i="1" s="1"/>
  <c r="AP75" i="1"/>
  <c r="AP77" i="1" s="1"/>
  <c r="AQ75" i="1"/>
  <c r="AR75" i="1"/>
  <c r="I77" i="1"/>
  <c r="J77" i="1"/>
  <c r="K77" i="1"/>
  <c r="H21" i="2" s="1"/>
  <c r="L77" i="1"/>
  <c r="I21" i="2" s="1"/>
  <c r="M77" i="1"/>
  <c r="N77" i="1"/>
  <c r="O77" i="1"/>
  <c r="L21" i="2" s="1"/>
  <c r="P77" i="1"/>
  <c r="Q77" i="1"/>
  <c r="R77" i="1"/>
  <c r="S77" i="1"/>
  <c r="T77" i="1"/>
  <c r="Q21" i="2" s="1"/>
  <c r="U77" i="1"/>
  <c r="V77" i="1"/>
  <c r="W77" i="1"/>
  <c r="T21" i="2" s="1"/>
  <c r="X77" i="1"/>
  <c r="Y77" i="1"/>
  <c r="Z77" i="1"/>
  <c r="AA77" i="1"/>
  <c r="X21" i="2" s="1"/>
  <c r="AB77" i="1"/>
  <c r="AC77" i="1"/>
  <c r="AD77" i="1"/>
  <c r="AE77" i="1"/>
  <c r="AF77" i="1"/>
  <c r="AG77" i="1"/>
  <c r="AH77" i="1"/>
  <c r="AI77" i="1"/>
  <c r="AF21" i="2" s="1"/>
  <c r="AJ77" i="1"/>
  <c r="AR77" i="1"/>
  <c r="AS77" i="1"/>
  <c r="AT77" i="1"/>
  <c r="AJ80" i="1"/>
  <c r="AM80" i="1"/>
  <c r="AN80" i="1"/>
  <c r="AO80" i="1"/>
  <c r="AP80" i="1"/>
  <c r="AQ80" i="1"/>
  <c r="AV80" i="1" s="1"/>
  <c r="AR80" i="1"/>
  <c r="AR84" i="1" s="1"/>
  <c r="AJ81" i="1"/>
  <c r="AK81" i="1"/>
  <c r="AM81" i="1"/>
  <c r="AN81" i="1"/>
  <c r="AO81" i="1"/>
  <c r="AP81" i="1"/>
  <c r="AP84" i="1" s="1"/>
  <c r="AQ81" i="1"/>
  <c r="AR81" i="1"/>
  <c r="AJ82" i="1"/>
  <c r="AK82" i="1" s="1"/>
  <c r="AM82" i="1"/>
  <c r="AN82" i="1"/>
  <c r="AO82" i="1"/>
  <c r="AP82" i="1"/>
  <c r="AQ82" i="1"/>
  <c r="AR82" i="1"/>
  <c r="E84" i="1"/>
  <c r="I84" i="1"/>
  <c r="J84" i="1"/>
  <c r="K84" i="1"/>
  <c r="L84" i="1"/>
  <c r="M84" i="1"/>
  <c r="J23" i="2" s="1"/>
  <c r="N84" i="1"/>
  <c r="O84" i="1"/>
  <c r="P84" i="1"/>
  <c r="Q84" i="1"/>
  <c r="R84" i="1"/>
  <c r="S84" i="1"/>
  <c r="T84" i="1"/>
  <c r="U84" i="1"/>
  <c r="R23" i="2" s="1"/>
  <c r="V84" i="1"/>
  <c r="W84" i="1"/>
  <c r="X84" i="1"/>
  <c r="Y84" i="1"/>
  <c r="Z84" i="1"/>
  <c r="AA84" i="1"/>
  <c r="AB84" i="1"/>
  <c r="AC84" i="1"/>
  <c r="Z23" i="2" s="1"/>
  <c r="AD84" i="1"/>
  <c r="AE84" i="1"/>
  <c r="AF84" i="1"/>
  <c r="AG84" i="1"/>
  <c r="AH84" i="1"/>
  <c r="AI84" i="1"/>
  <c r="AS84" i="1"/>
  <c r="AT84" i="1"/>
  <c r="N87" i="1"/>
  <c r="N102" i="1" s="1"/>
  <c r="R87" i="1"/>
  <c r="S87" i="1"/>
  <c r="S102" i="1" s="1"/>
  <c r="T87" i="1"/>
  <c r="T102" i="1" s="1"/>
  <c r="U87" i="1"/>
  <c r="U102" i="1" s="1"/>
  <c r="V87" i="1"/>
  <c r="V102" i="1" s="1"/>
  <c r="S25" i="2" s="1"/>
  <c r="W87" i="1"/>
  <c r="W102" i="1" s="1"/>
  <c r="T25" i="2" s="1"/>
  <c r="X87" i="1"/>
  <c r="Z87" i="1"/>
  <c r="AA87" i="1"/>
  <c r="AB87" i="1"/>
  <c r="AB102" i="1" s="1"/>
  <c r="AC87" i="1"/>
  <c r="AC102" i="1" s="1"/>
  <c r="AE87" i="1"/>
  <c r="AK87" i="1"/>
  <c r="AM87" i="1"/>
  <c r="AV87" i="1" s="1"/>
  <c r="AN87" i="1"/>
  <c r="AO87" i="1"/>
  <c r="AP87" i="1"/>
  <c r="AQ87" i="1"/>
  <c r="AR87" i="1"/>
  <c r="AJ88" i="1"/>
  <c r="AK88" i="1"/>
  <c r="AM88" i="1"/>
  <c r="AN88" i="1"/>
  <c r="AO88" i="1"/>
  <c r="AP88" i="1"/>
  <c r="AQ88" i="1"/>
  <c r="AQ102" i="1" s="1"/>
  <c r="AR88" i="1"/>
  <c r="AV88" i="1"/>
  <c r="AJ89" i="1"/>
  <c r="AK89" i="1" s="1"/>
  <c r="AM89" i="1"/>
  <c r="AN89" i="1"/>
  <c r="AO89" i="1"/>
  <c r="AP89" i="1"/>
  <c r="AQ89" i="1"/>
  <c r="AR89" i="1"/>
  <c r="AV89" i="1"/>
  <c r="AJ90" i="1"/>
  <c r="AK90" i="1"/>
  <c r="AM90" i="1"/>
  <c r="AN90" i="1"/>
  <c r="AO90" i="1"/>
  <c r="AP90" i="1"/>
  <c r="AQ90" i="1"/>
  <c r="AR90" i="1"/>
  <c r="AJ91" i="1"/>
  <c r="AK91" i="1" s="1"/>
  <c r="AM91" i="1"/>
  <c r="AN91" i="1"/>
  <c r="AO91" i="1"/>
  <c r="AP91" i="1"/>
  <c r="AQ91" i="1"/>
  <c r="AR91" i="1"/>
  <c r="AJ92" i="1"/>
  <c r="AK92" i="1"/>
  <c r="AM92" i="1"/>
  <c r="AN92" i="1"/>
  <c r="AO92" i="1"/>
  <c r="AP92" i="1"/>
  <c r="AQ92" i="1"/>
  <c r="AR92" i="1"/>
  <c r="AJ93" i="1"/>
  <c r="AK93" i="1"/>
  <c r="AM93" i="1"/>
  <c r="AN93" i="1"/>
  <c r="AO93" i="1"/>
  <c r="AP93" i="1"/>
  <c r="AQ93" i="1"/>
  <c r="AR93" i="1"/>
  <c r="AV93" i="1"/>
  <c r="AJ94" i="1"/>
  <c r="AK94" i="1" s="1"/>
  <c r="AM94" i="1"/>
  <c r="AN94" i="1"/>
  <c r="AO94" i="1"/>
  <c r="AP94" i="1"/>
  <c r="AQ94" i="1"/>
  <c r="AR94" i="1"/>
  <c r="AV94" i="1"/>
  <c r="AJ95" i="1"/>
  <c r="AK95" i="1"/>
  <c r="AM95" i="1"/>
  <c r="AN95" i="1"/>
  <c r="AO95" i="1"/>
  <c r="AP95" i="1"/>
  <c r="AQ95" i="1"/>
  <c r="AR95" i="1"/>
  <c r="AJ96" i="1"/>
  <c r="AK96" i="1" s="1"/>
  <c r="AM96" i="1"/>
  <c r="AN96" i="1"/>
  <c r="AO96" i="1"/>
  <c r="AP96" i="1"/>
  <c r="AQ96" i="1"/>
  <c r="AR96" i="1"/>
  <c r="AM97" i="1"/>
  <c r="AN97" i="1"/>
  <c r="AO97" i="1"/>
  <c r="AP97" i="1"/>
  <c r="AQ97" i="1"/>
  <c r="AR97" i="1"/>
  <c r="AJ98" i="1"/>
  <c r="AK98" i="1" s="1"/>
  <c r="AM98" i="1"/>
  <c r="AN98" i="1"/>
  <c r="AO98" i="1"/>
  <c r="AP98" i="1"/>
  <c r="AV98" i="1" s="1"/>
  <c r="AQ98" i="1"/>
  <c r="AR98" i="1"/>
  <c r="AJ99" i="1"/>
  <c r="AK99" i="1" s="1"/>
  <c r="AM99" i="1"/>
  <c r="AN99" i="1"/>
  <c r="AO99" i="1"/>
  <c r="AP99" i="1"/>
  <c r="AP102" i="1" s="1"/>
  <c r="AQ99" i="1"/>
  <c r="AR99" i="1"/>
  <c r="R100" i="1"/>
  <c r="S100" i="1"/>
  <c r="T100" i="1"/>
  <c r="AJ100" i="1"/>
  <c r="AK100" i="1"/>
  <c r="AM100" i="1"/>
  <c r="AV100" i="1" s="1"/>
  <c r="AN100" i="1"/>
  <c r="AO100" i="1"/>
  <c r="AP100" i="1"/>
  <c r="AQ100" i="1"/>
  <c r="AR100" i="1"/>
  <c r="E102" i="1"/>
  <c r="I102" i="1"/>
  <c r="F25" i="2" s="1"/>
  <c r="J102" i="1"/>
  <c r="K102" i="1"/>
  <c r="L102" i="1"/>
  <c r="M102" i="1"/>
  <c r="O102" i="1"/>
  <c r="L25" i="2" s="1"/>
  <c r="P102" i="1"/>
  <c r="M25" i="2" s="1"/>
  <c r="Q102" i="1"/>
  <c r="N25" i="2" s="1"/>
  <c r="R102" i="1"/>
  <c r="O25" i="2" s="1"/>
  <c r="X102" i="1"/>
  <c r="Y102" i="1"/>
  <c r="Z102" i="1"/>
  <c r="AA102" i="1"/>
  <c r="AD102" i="1"/>
  <c r="AE102" i="1"/>
  <c r="AB25" i="2" s="1"/>
  <c r="AF102" i="1"/>
  <c r="AG102" i="1"/>
  <c r="AH102" i="1"/>
  <c r="AI102" i="1"/>
  <c r="AN102" i="1"/>
  <c r="AS102" i="1"/>
  <c r="AT102" i="1"/>
  <c r="E105" i="1"/>
  <c r="E112" i="1" s="1"/>
  <c r="AJ105" i="1"/>
  <c r="AK105" i="1" s="1"/>
  <c r="AK112" i="1" s="1"/>
  <c r="AH27" i="2" s="1"/>
  <c r="AM105" i="1"/>
  <c r="AV105" i="1" s="1"/>
  <c r="AN105" i="1"/>
  <c r="AN112" i="1" s="1"/>
  <c r="AO105" i="1"/>
  <c r="AP105" i="1"/>
  <c r="AQ105" i="1"/>
  <c r="AR105" i="1"/>
  <c r="AJ106" i="1"/>
  <c r="AK106" i="1"/>
  <c r="AM106" i="1"/>
  <c r="AV106" i="1" s="1"/>
  <c r="AN106" i="1"/>
  <c r="AO106" i="1"/>
  <c r="AP106" i="1"/>
  <c r="AQ106" i="1"/>
  <c r="AR106" i="1"/>
  <c r="AJ107" i="1"/>
  <c r="AJ112" i="1" s="1"/>
  <c r="AG27" i="2" s="1"/>
  <c r="AK107" i="1"/>
  <c r="AM107" i="1"/>
  <c r="AN107" i="1"/>
  <c r="AO107" i="1"/>
  <c r="AP107" i="1"/>
  <c r="AQ107" i="1"/>
  <c r="AR107" i="1"/>
  <c r="AV107" i="1"/>
  <c r="AJ108" i="1"/>
  <c r="AK108" i="1" s="1"/>
  <c r="AM108" i="1"/>
  <c r="AN108" i="1"/>
  <c r="AO108" i="1"/>
  <c r="AP108" i="1"/>
  <c r="AQ108" i="1"/>
  <c r="AR108" i="1"/>
  <c r="AV108" i="1"/>
  <c r="AJ109" i="1"/>
  <c r="AK109" i="1"/>
  <c r="AM109" i="1"/>
  <c r="AN109" i="1"/>
  <c r="AO109" i="1"/>
  <c r="AP109" i="1"/>
  <c r="AP112" i="1" s="1"/>
  <c r="AQ109" i="1"/>
  <c r="AR109" i="1"/>
  <c r="E110" i="1"/>
  <c r="AJ110" i="1"/>
  <c r="AK110" i="1"/>
  <c r="AM110" i="1"/>
  <c r="AN110" i="1"/>
  <c r="AO110" i="1"/>
  <c r="AP110" i="1"/>
  <c r="AQ110" i="1"/>
  <c r="AR110" i="1"/>
  <c r="I112" i="1"/>
  <c r="J112" i="1"/>
  <c r="K112" i="1"/>
  <c r="H27" i="2" s="1"/>
  <c r="L112" i="1"/>
  <c r="I27" i="2" s="1"/>
  <c r="M112" i="1"/>
  <c r="N112" i="1"/>
  <c r="O112" i="1"/>
  <c r="P112" i="1"/>
  <c r="Q112" i="1"/>
  <c r="R112" i="1"/>
  <c r="S112" i="1"/>
  <c r="P27" i="2" s="1"/>
  <c r="T112" i="1"/>
  <c r="Q27" i="2" s="1"/>
  <c r="U112" i="1"/>
  <c r="V112" i="1"/>
  <c r="W112" i="1"/>
  <c r="X112" i="1"/>
  <c r="Y112" i="1"/>
  <c r="Z112" i="1"/>
  <c r="AA112" i="1"/>
  <c r="X27" i="2" s="1"/>
  <c r="AB112" i="1"/>
  <c r="Y27" i="2" s="1"/>
  <c r="AC112" i="1"/>
  <c r="AD112" i="1"/>
  <c r="AE112" i="1"/>
  <c r="AF112" i="1"/>
  <c r="AG112" i="1"/>
  <c r="AH112" i="1"/>
  <c r="AI112" i="1"/>
  <c r="AF27" i="2" s="1"/>
  <c r="AO112" i="1"/>
  <c r="AQ112" i="1"/>
  <c r="AS112" i="1"/>
  <c r="AT112" i="1"/>
  <c r="AJ115" i="1"/>
  <c r="AK115" i="1"/>
  <c r="AM115" i="1"/>
  <c r="AV115" i="1" s="1"/>
  <c r="AN115" i="1"/>
  <c r="AO115" i="1"/>
  <c r="AP115" i="1"/>
  <c r="AQ115" i="1"/>
  <c r="AR115" i="1"/>
  <c r="X116" i="1"/>
  <c r="X133" i="1" s="1"/>
  <c r="U29" i="2" s="1"/>
  <c r="Y116" i="1"/>
  <c r="Y133" i="1" s="1"/>
  <c r="V29" i="2" s="1"/>
  <c r="AM116" i="1"/>
  <c r="AN116" i="1"/>
  <c r="AO116" i="1"/>
  <c r="AP116" i="1"/>
  <c r="AQ116" i="1"/>
  <c r="AR116" i="1"/>
  <c r="AV116" i="1" s="1"/>
  <c r="E117" i="1"/>
  <c r="AJ117" i="1"/>
  <c r="AM117" i="1"/>
  <c r="AN117" i="1"/>
  <c r="AO117" i="1"/>
  <c r="AP117" i="1"/>
  <c r="AQ117" i="1"/>
  <c r="AV117" i="1" s="1"/>
  <c r="AR117" i="1"/>
  <c r="X118" i="1"/>
  <c r="Y118" i="1"/>
  <c r="AJ118" i="1" s="1"/>
  <c r="AK118" i="1"/>
  <c r="AM118" i="1"/>
  <c r="AN118" i="1"/>
  <c r="AO118" i="1"/>
  <c r="AP118" i="1"/>
  <c r="AQ118" i="1"/>
  <c r="AR118" i="1"/>
  <c r="AJ119" i="1"/>
  <c r="AK119" i="1"/>
  <c r="AM119" i="1"/>
  <c r="AN119" i="1"/>
  <c r="AO119" i="1"/>
  <c r="AP119" i="1"/>
  <c r="AQ119" i="1"/>
  <c r="AR119" i="1"/>
  <c r="AJ120" i="1"/>
  <c r="AK120" i="1" s="1"/>
  <c r="AM120" i="1"/>
  <c r="AV120" i="1" s="1"/>
  <c r="AN120" i="1"/>
  <c r="AO120" i="1"/>
  <c r="AP120" i="1"/>
  <c r="AQ120" i="1"/>
  <c r="AR120" i="1"/>
  <c r="E121" i="1"/>
  <c r="AJ121" i="1"/>
  <c r="AK121" i="1"/>
  <c r="AM121" i="1"/>
  <c r="AN121" i="1"/>
  <c r="AO121" i="1"/>
  <c r="AP121" i="1"/>
  <c r="AQ121" i="1"/>
  <c r="AR121" i="1"/>
  <c r="AV121" i="1"/>
  <c r="X122" i="1"/>
  <c r="AJ122" i="1" s="1"/>
  <c r="AK122" i="1" s="1"/>
  <c r="Y122" i="1"/>
  <c r="AM122" i="1"/>
  <c r="AN122" i="1"/>
  <c r="AO122" i="1"/>
  <c r="AP122" i="1"/>
  <c r="AQ122" i="1"/>
  <c r="AR122" i="1"/>
  <c r="AJ123" i="1"/>
  <c r="AK123" i="1"/>
  <c r="AM123" i="1"/>
  <c r="AN123" i="1"/>
  <c r="AO123" i="1"/>
  <c r="AP123" i="1"/>
  <c r="AQ123" i="1"/>
  <c r="AR123" i="1"/>
  <c r="X124" i="1"/>
  <c r="Y124" i="1"/>
  <c r="AJ124" i="1"/>
  <c r="AK124" i="1"/>
  <c r="AM124" i="1"/>
  <c r="AN124" i="1"/>
  <c r="AO124" i="1"/>
  <c r="AP124" i="1"/>
  <c r="AQ124" i="1"/>
  <c r="AR124" i="1"/>
  <c r="AV124" i="1"/>
  <c r="AJ125" i="1"/>
  <c r="AK125" i="1" s="1"/>
  <c r="AM125" i="1"/>
  <c r="AN125" i="1"/>
  <c r="AO125" i="1"/>
  <c r="AP125" i="1"/>
  <c r="AQ125" i="1"/>
  <c r="AR125" i="1"/>
  <c r="AV125" i="1"/>
  <c r="AJ126" i="1"/>
  <c r="AK126" i="1" s="1"/>
  <c r="AM126" i="1"/>
  <c r="AN126" i="1"/>
  <c r="AO126" i="1"/>
  <c r="AP126" i="1"/>
  <c r="AQ126" i="1"/>
  <c r="AR126" i="1"/>
  <c r="AV126" i="1"/>
  <c r="X127" i="1"/>
  <c r="Y127" i="1"/>
  <c r="AJ127" i="1" s="1"/>
  <c r="AK127" i="1" s="1"/>
  <c r="AM127" i="1"/>
  <c r="AN127" i="1"/>
  <c r="AO127" i="1"/>
  <c r="AP127" i="1"/>
  <c r="AQ127" i="1"/>
  <c r="AR127" i="1"/>
  <c r="X128" i="1"/>
  <c r="Y128" i="1"/>
  <c r="AJ128" i="1"/>
  <c r="AK128" i="1"/>
  <c r="AM128" i="1"/>
  <c r="AV128" i="1" s="1"/>
  <c r="AN128" i="1"/>
  <c r="AO128" i="1"/>
  <c r="AP128" i="1"/>
  <c r="AQ128" i="1"/>
  <c r="AR128" i="1"/>
  <c r="X129" i="1"/>
  <c r="AJ129" i="1" s="1"/>
  <c r="AK129" i="1" s="1"/>
  <c r="Y129" i="1"/>
  <c r="AM129" i="1"/>
  <c r="AN129" i="1"/>
  <c r="AO129" i="1"/>
  <c r="AP129" i="1"/>
  <c r="AQ129" i="1"/>
  <c r="AR129" i="1"/>
  <c r="E130" i="1"/>
  <c r="AJ130" i="1"/>
  <c r="AK130" i="1"/>
  <c r="AM130" i="1"/>
  <c r="AV130" i="1" s="1"/>
  <c r="AN130" i="1"/>
  <c r="AO130" i="1"/>
  <c r="AP130" i="1"/>
  <c r="AQ130" i="1"/>
  <c r="AR130" i="1"/>
  <c r="N131" i="1"/>
  <c r="X131" i="1"/>
  <c r="Y131" i="1"/>
  <c r="AM131" i="1"/>
  <c r="AN131" i="1"/>
  <c r="AO131" i="1"/>
  <c r="AP131" i="1"/>
  <c r="AV131" i="1" s="1"/>
  <c r="AQ131" i="1"/>
  <c r="AR131" i="1"/>
  <c r="I133" i="1"/>
  <c r="J133" i="1"/>
  <c r="K133" i="1"/>
  <c r="L133" i="1"/>
  <c r="I29" i="2" s="1"/>
  <c r="M133" i="1"/>
  <c r="J29" i="2" s="1"/>
  <c r="N133" i="1"/>
  <c r="K29" i="2" s="1"/>
  <c r="O133" i="1"/>
  <c r="P133" i="1"/>
  <c r="Q133" i="1"/>
  <c r="R133" i="1"/>
  <c r="S133" i="1"/>
  <c r="T133" i="1"/>
  <c r="Q29" i="2" s="1"/>
  <c r="U133" i="1"/>
  <c r="R29" i="2" s="1"/>
  <c r="V133" i="1"/>
  <c r="S29" i="2" s="1"/>
  <c r="W133" i="1"/>
  <c r="Z133" i="1"/>
  <c r="AA133" i="1"/>
  <c r="AB133" i="1"/>
  <c r="Y29" i="2" s="1"/>
  <c r="AC133" i="1"/>
  <c r="Z29" i="2" s="1"/>
  <c r="AD133" i="1"/>
  <c r="AA29" i="2" s="1"/>
  <c r="AE133" i="1"/>
  <c r="AB29" i="2" s="1"/>
  <c r="AF133" i="1"/>
  <c r="AG133" i="1"/>
  <c r="AH133" i="1"/>
  <c r="AI133" i="1"/>
  <c r="AM133" i="1"/>
  <c r="AN133" i="1"/>
  <c r="AS133" i="1"/>
  <c r="AT133" i="1"/>
  <c r="AU133" i="1"/>
  <c r="AJ136" i="1"/>
  <c r="AK136" i="1" s="1"/>
  <c r="AM136" i="1"/>
  <c r="AN136" i="1"/>
  <c r="AO136" i="1"/>
  <c r="AP136" i="1"/>
  <c r="AQ136" i="1"/>
  <c r="AR136" i="1"/>
  <c r="AV136" i="1"/>
  <c r="AJ137" i="1"/>
  <c r="AK137" i="1"/>
  <c r="AM137" i="1"/>
  <c r="AV137" i="1" s="1"/>
  <c r="AN137" i="1"/>
  <c r="AO137" i="1"/>
  <c r="AO149" i="1" s="1"/>
  <c r="AP137" i="1"/>
  <c r="AQ137" i="1"/>
  <c r="AR137" i="1"/>
  <c r="AJ138" i="1"/>
  <c r="AK138" i="1" s="1"/>
  <c r="AM138" i="1"/>
  <c r="AN138" i="1"/>
  <c r="AN149" i="1" s="1"/>
  <c r="AO138" i="1"/>
  <c r="AP138" i="1"/>
  <c r="AQ138" i="1"/>
  <c r="AR138" i="1"/>
  <c r="AJ139" i="1"/>
  <c r="AK139" i="1"/>
  <c r="AM139" i="1"/>
  <c r="AN139" i="1"/>
  <c r="AO139" i="1"/>
  <c r="AP139" i="1"/>
  <c r="AQ139" i="1"/>
  <c r="AR139" i="1"/>
  <c r="R140" i="1"/>
  <c r="R149" i="1" s="1"/>
  <c r="O31" i="2" s="1"/>
  <c r="AI140" i="1"/>
  <c r="AI149" i="1" s="1"/>
  <c r="AF31" i="2" s="1"/>
  <c r="AM140" i="1"/>
  <c r="AN140" i="1"/>
  <c r="AO140" i="1"/>
  <c r="AP140" i="1"/>
  <c r="AQ140" i="1"/>
  <c r="AR140" i="1"/>
  <c r="AV140" i="1" s="1"/>
  <c r="AJ141" i="1"/>
  <c r="AK141" i="1" s="1"/>
  <c r="AM141" i="1"/>
  <c r="AN141" i="1"/>
  <c r="AO141" i="1"/>
  <c r="AP141" i="1"/>
  <c r="AQ141" i="1"/>
  <c r="AR141" i="1"/>
  <c r="AV141" i="1" s="1"/>
  <c r="AJ142" i="1"/>
  <c r="AK142" i="1" s="1"/>
  <c r="AM142" i="1"/>
  <c r="AN142" i="1"/>
  <c r="AO142" i="1"/>
  <c r="AP142" i="1"/>
  <c r="AQ142" i="1"/>
  <c r="AR142" i="1"/>
  <c r="AV142" i="1" s="1"/>
  <c r="AJ143" i="1"/>
  <c r="AK143" i="1"/>
  <c r="AM143" i="1"/>
  <c r="AN143" i="1"/>
  <c r="AO143" i="1"/>
  <c r="AP143" i="1"/>
  <c r="AQ143" i="1"/>
  <c r="AR143" i="1"/>
  <c r="AJ144" i="1"/>
  <c r="AK144" i="1" s="1"/>
  <c r="AM144" i="1"/>
  <c r="AN144" i="1"/>
  <c r="AO144" i="1"/>
  <c r="AP144" i="1"/>
  <c r="AQ144" i="1"/>
  <c r="AR144" i="1"/>
  <c r="AJ145" i="1"/>
  <c r="AK145" i="1"/>
  <c r="AM145" i="1"/>
  <c r="AN145" i="1"/>
  <c r="AO145" i="1"/>
  <c r="AP145" i="1"/>
  <c r="AQ145" i="1"/>
  <c r="AR145" i="1"/>
  <c r="AJ146" i="1"/>
  <c r="AK146" i="1" s="1"/>
  <c r="AM146" i="1"/>
  <c r="AN146" i="1"/>
  <c r="AO146" i="1"/>
  <c r="AP146" i="1"/>
  <c r="AQ146" i="1"/>
  <c r="AR146" i="1"/>
  <c r="AV146" i="1"/>
  <c r="X147" i="1"/>
  <c r="AJ147" i="1" s="1"/>
  <c r="AK147" i="1" s="1"/>
  <c r="Y147" i="1"/>
  <c r="Y149" i="1" s="1"/>
  <c r="AM147" i="1"/>
  <c r="AN147" i="1"/>
  <c r="AO147" i="1"/>
  <c r="AP147" i="1"/>
  <c r="AV147" i="1" s="1"/>
  <c r="AQ147" i="1"/>
  <c r="AR147" i="1"/>
  <c r="E149" i="1"/>
  <c r="I149" i="1"/>
  <c r="J149" i="1"/>
  <c r="K149" i="1"/>
  <c r="L149" i="1"/>
  <c r="M149" i="1"/>
  <c r="N149" i="1"/>
  <c r="O149" i="1"/>
  <c r="P149" i="1"/>
  <c r="M31" i="2" s="1"/>
  <c r="Q149" i="1"/>
  <c r="S149" i="1"/>
  <c r="T149" i="1"/>
  <c r="U149" i="1"/>
  <c r="V149" i="1"/>
  <c r="W149" i="1"/>
  <c r="Z149" i="1"/>
  <c r="AA149" i="1"/>
  <c r="AB149" i="1"/>
  <c r="Y31" i="2" s="1"/>
  <c r="AC149" i="1"/>
  <c r="Z31" i="2" s="1"/>
  <c r="AD149" i="1"/>
  <c r="AE149" i="1"/>
  <c r="AF149" i="1"/>
  <c r="AG149" i="1"/>
  <c r="AH149" i="1"/>
  <c r="AM149" i="1"/>
  <c r="AS149" i="1"/>
  <c r="AT149" i="1"/>
  <c r="AJ152" i="1"/>
  <c r="AK152" i="1"/>
  <c r="AM152" i="1"/>
  <c r="AN152" i="1"/>
  <c r="AO152" i="1"/>
  <c r="AP152" i="1"/>
  <c r="AQ152" i="1"/>
  <c r="AR152" i="1"/>
  <c r="AV152" i="1"/>
  <c r="AJ153" i="1"/>
  <c r="AK153" i="1" s="1"/>
  <c r="AM153" i="1"/>
  <c r="AN153" i="1"/>
  <c r="AO153" i="1"/>
  <c r="AP153" i="1"/>
  <c r="AQ153" i="1"/>
  <c r="AR153" i="1"/>
  <c r="AV153" i="1"/>
  <c r="AJ154" i="1"/>
  <c r="AK154" i="1"/>
  <c r="AM154" i="1"/>
  <c r="AV154" i="1" s="1"/>
  <c r="AN154" i="1"/>
  <c r="AO154" i="1"/>
  <c r="AP154" i="1"/>
  <c r="AQ154" i="1"/>
  <c r="AR154" i="1"/>
  <c r="AJ155" i="1"/>
  <c r="AK155" i="1" s="1"/>
  <c r="AM155" i="1"/>
  <c r="AN155" i="1"/>
  <c r="AO155" i="1"/>
  <c r="AP155" i="1"/>
  <c r="AQ155" i="1"/>
  <c r="AR155" i="1"/>
  <c r="AJ156" i="1"/>
  <c r="AK156" i="1"/>
  <c r="AM156" i="1"/>
  <c r="AN156" i="1"/>
  <c r="AO156" i="1"/>
  <c r="AP156" i="1"/>
  <c r="AQ156" i="1"/>
  <c r="AR156" i="1"/>
  <c r="AJ157" i="1"/>
  <c r="AK157" i="1"/>
  <c r="AM157" i="1"/>
  <c r="AV157" i="1" s="1"/>
  <c r="AN157" i="1"/>
  <c r="AO157" i="1"/>
  <c r="AP157" i="1"/>
  <c r="AQ157" i="1"/>
  <c r="AR157" i="1"/>
  <c r="AJ158" i="1"/>
  <c r="AK158" i="1" s="1"/>
  <c r="AM158" i="1"/>
  <c r="AV158" i="1" s="1"/>
  <c r="AN158" i="1"/>
  <c r="AO158" i="1"/>
  <c r="AP158" i="1"/>
  <c r="AQ158" i="1"/>
  <c r="AR158" i="1"/>
  <c r="AJ159" i="1"/>
  <c r="AK159" i="1"/>
  <c r="AM159" i="1"/>
  <c r="AN159" i="1"/>
  <c r="AO159" i="1"/>
  <c r="AP159" i="1"/>
  <c r="AQ159" i="1"/>
  <c r="AR159" i="1"/>
  <c r="AV159" i="1" s="1"/>
  <c r="AJ160" i="1"/>
  <c r="AK160" i="1" s="1"/>
  <c r="AM160" i="1"/>
  <c r="AN160" i="1"/>
  <c r="AO160" i="1"/>
  <c r="AP160" i="1"/>
  <c r="AQ160" i="1"/>
  <c r="AR160" i="1"/>
  <c r="AV160" i="1" s="1"/>
  <c r="AJ161" i="1"/>
  <c r="AK161" i="1" s="1"/>
  <c r="AM161" i="1"/>
  <c r="AN161" i="1"/>
  <c r="AO161" i="1"/>
  <c r="AP161" i="1"/>
  <c r="AQ161" i="1"/>
  <c r="AR161" i="1"/>
  <c r="AV161" i="1" s="1"/>
  <c r="AJ162" i="1"/>
  <c r="AK162" i="1"/>
  <c r="AM162" i="1"/>
  <c r="AN162" i="1"/>
  <c r="AO162" i="1"/>
  <c r="AP162" i="1"/>
  <c r="AQ162" i="1"/>
  <c r="AR162" i="1"/>
  <c r="AJ163" i="1"/>
  <c r="AK163" i="1" s="1"/>
  <c r="AM163" i="1"/>
  <c r="AN163" i="1"/>
  <c r="AO163" i="1"/>
  <c r="AP163" i="1"/>
  <c r="AQ163" i="1"/>
  <c r="AR163" i="1"/>
  <c r="AJ164" i="1"/>
  <c r="AK164" i="1"/>
  <c r="AM164" i="1"/>
  <c r="AN164" i="1"/>
  <c r="AO164" i="1"/>
  <c r="AP164" i="1"/>
  <c r="AQ164" i="1"/>
  <c r="AR164" i="1"/>
  <c r="AJ165" i="1"/>
  <c r="AK165" i="1" s="1"/>
  <c r="AM165" i="1"/>
  <c r="AN165" i="1"/>
  <c r="AO165" i="1"/>
  <c r="AP165" i="1"/>
  <c r="AQ165" i="1"/>
  <c r="AR165" i="1"/>
  <c r="AV165" i="1"/>
  <c r="AJ166" i="1"/>
  <c r="AK166" i="1"/>
  <c r="AM166" i="1"/>
  <c r="AN166" i="1"/>
  <c r="AO166" i="1"/>
  <c r="AP166" i="1"/>
  <c r="AQ166" i="1"/>
  <c r="AR166" i="1"/>
  <c r="AJ167" i="1"/>
  <c r="AK167" i="1" s="1"/>
  <c r="AM167" i="1"/>
  <c r="AV167" i="1" s="1"/>
  <c r="AN167" i="1"/>
  <c r="AO167" i="1"/>
  <c r="AP167" i="1"/>
  <c r="AQ167" i="1"/>
  <c r="AR167" i="1"/>
  <c r="AJ168" i="1"/>
  <c r="AK168" i="1"/>
  <c r="AM168" i="1"/>
  <c r="AN168" i="1"/>
  <c r="AO168" i="1"/>
  <c r="AP168" i="1"/>
  <c r="AV168" i="1" s="1"/>
  <c r="AQ168" i="1"/>
  <c r="AR168" i="1"/>
  <c r="AJ169" i="1"/>
  <c r="AK169" i="1" s="1"/>
  <c r="AM169" i="1"/>
  <c r="AN169" i="1"/>
  <c r="AO169" i="1"/>
  <c r="AV169" i="1" s="1"/>
  <c r="AP169" i="1"/>
  <c r="AQ169" i="1"/>
  <c r="AR169" i="1"/>
  <c r="AJ170" i="1"/>
  <c r="AK170" i="1"/>
  <c r="AN170" i="1"/>
  <c r="AO170" i="1"/>
  <c r="AP170" i="1"/>
  <c r="AQ170" i="1"/>
  <c r="AR170" i="1"/>
  <c r="AJ171" i="1"/>
  <c r="AK171" i="1"/>
  <c r="AM171" i="1"/>
  <c r="AN171" i="1"/>
  <c r="AO171" i="1"/>
  <c r="AP171" i="1"/>
  <c r="AQ171" i="1"/>
  <c r="AR171" i="1"/>
  <c r="AJ172" i="1"/>
  <c r="AK172" i="1" s="1"/>
  <c r="AM172" i="1"/>
  <c r="AN172" i="1"/>
  <c r="AO172" i="1"/>
  <c r="AP172" i="1"/>
  <c r="AQ172" i="1"/>
  <c r="AR172" i="1"/>
  <c r="AJ173" i="1"/>
  <c r="AK173" i="1"/>
  <c r="AM173" i="1"/>
  <c r="AN173" i="1"/>
  <c r="AO173" i="1"/>
  <c r="AP173" i="1"/>
  <c r="AQ173" i="1"/>
  <c r="AR173" i="1"/>
  <c r="AJ174" i="1"/>
  <c r="AK174" i="1"/>
  <c r="AM174" i="1"/>
  <c r="AN174" i="1"/>
  <c r="AO174" i="1"/>
  <c r="AP174" i="1"/>
  <c r="AQ174" i="1"/>
  <c r="AR174" i="1"/>
  <c r="AJ175" i="1"/>
  <c r="AK175" i="1"/>
  <c r="AM175" i="1"/>
  <c r="AN175" i="1"/>
  <c r="AO175" i="1"/>
  <c r="AP175" i="1"/>
  <c r="AQ175" i="1"/>
  <c r="AR175" i="1"/>
  <c r="AJ176" i="1"/>
  <c r="AK176" i="1" s="1"/>
  <c r="AM176" i="1"/>
  <c r="AV176" i="1" s="1"/>
  <c r="AN176" i="1"/>
  <c r="AO176" i="1"/>
  <c r="AP176" i="1"/>
  <c r="AQ176" i="1"/>
  <c r="AR176" i="1"/>
  <c r="AJ177" i="1"/>
  <c r="AK177" i="1"/>
  <c r="AM177" i="1"/>
  <c r="AN177" i="1"/>
  <c r="AO177" i="1"/>
  <c r="AP177" i="1"/>
  <c r="AQ177" i="1"/>
  <c r="AR177" i="1"/>
  <c r="AV177" i="1" s="1"/>
  <c r="AJ178" i="1"/>
  <c r="AK178" i="1" s="1"/>
  <c r="AM178" i="1"/>
  <c r="AN178" i="1"/>
  <c r="AO178" i="1"/>
  <c r="AP178" i="1"/>
  <c r="AQ178" i="1"/>
  <c r="AR178" i="1"/>
  <c r="AV178" i="1" s="1"/>
  <c r="AJ179" i="1"/>
  <c r="AK179" i="1"/>
  <c r="AM179" i="1"/>
  <c r="AN179" i="1"/>
  <c r="AO179" i="1"/>
  <c r="AP179" i="1"/>
  <c r="AQ179" i="1"/>
  <c r="AR179" i="1"/>
  <c r="AJ180" i="1"/>
  <c r="AK180" i="1" s="1"/>
  <c r="AM180" i="1"/>
  <c r="AV180" i="1" s="1"/>
  <c r="AN180" i="1"/>
  <c r="AO180" i="1"/>
  <c r="AP180" i="1"/>
  <c r="AQ180" i="1"/>
  <c r="AR180" i="1"/>
  <c r="AJ181" i="1"/>
  <c r="AK181" i="1"/>
  <c r="AM181" i="1"/>
  <c r="AV181" i="1" s="1"/>
  <c r="AN181" i="1"/>
  <c r="AO181" i="1"/>
  <c r="AP181" i="1"/>
  <c r="AQ181" i="1"/>
  <c r="AR181" i="1"/>
  <c r="AJ182" i="1"/>
  <c r="AK182" i="1"/>
  <c r="AM182" i="1"/>
  <c r="AV182" i="1" s="1"/>
  <c r="AN182" i="1"/>
  <c r="AO182" i="1"/>
  <c r="AP182" i="1"/>
  <c r="AQ182" i="1"/>
  <c r="AR182" i="1"/>
  <c r="AJ183" i="1"/>
  <c r="AK183" i="1"/>
  <c r="AM183" i="1"/>
  <c r="AN183" i="1"/>
  <c r="AO183" i="1"/>
  <c r="AP183" i="1"/>
  <c r="AQ183" i="1"/>
  <c r="AR183" i="1"/>
  <c r="AV183" i="1"/>
  <c r="AJ184" i="1"/>
  <c r="AK184" i="1" s="1"/>
  <c r="AM184" i="1"/>
  <c r="AN184" i="1"/>
  <c r="AO184" i="1"/>
  <c r="AP184" i="1"/>
  <c r="AQ184" i="1"/>
  <c r="AR184" i="1"/>
  <c r="AV184" i="1"/>
  <c r="AJ185" i="1"/>
  <c r="AK185" i="1"/>
  <c r="AM185" i="1"/>
  <c r="AN185" i="1"/>
  <c r="AO185" i="1"/>
  <c r="AP185" i="1"/>
  <c r="AQ185" i="1"/>
  <c r="AR185" i="1"/>
  <c r="AJ186" i="1"/>
  <c r="AK186" i="1" s="1"/>
  <c r="AM186" i="1"/>
  <c r="AN186" i="1"/>
  <c r="AO186" i="1"/>
  <c r="AV186" i="1" s="1"/>
  <c r="AP186" i="1"/>
  <c r="AQ186" i="1"/>
  <c r="AR186" i="1"/>
  <c r="AJ187" i="1"/>
  <c r="AK187" i="1"/>
  <c r="AM187" i="1"/>
  <c r="AN187" i="1"/>
  <c r="AO187" i="1"/>
  <c r="AP187" i="1"/>
  <c r="AQ187" i="1"/>
  <c r="AR187" i="1"/>
  <c r="AJ188" i="1"/>
  <c r="AK188" i="1" s="1"/>
  <c r="AM188" i="1"/>
  <c r="AN188" i="1"/>
  <c r="AO188" i="1"/>
  <c r="AP188" i="1"/>
  <c r="AQ188" i="1"/>
  <c r="AR188" i="1"/>
  <c r="AJ189" i="1"/>
  <c r="AK189" i="1"/>
  <c r="AM189" i="1"/>
  <c r="AN189" i="1"/>
  <c r="AO189" i="1"/>
  <c r="AP189" i="1"/>
  <c r="AQ189" i="1"/>
  <c r="AR189" i="1"/>
  <c r="AJ190" i="1"/>
  <c r="AK190" i="1" s="1"/>
  <c r="AM190" i="1"/>
  <c r="AN190" i="1"/>
  <c r="AV190" i="1" s="1"/>
  <c r="AO190" i="1"/>
  <c r="AP190" i="1"/>
  <c r="AQ190" i="1"/>
  <c r="AR190" i="1"/>
  <c r="AJ191" i="1"/>
  <c r="AK191" i="1" s="1"/>
  <c r="AM191" i="1"/>
  <c r="AN191" i="1"/>
  <c r="AO191" i="1"/>
  <c r="AP191" i="1"/>
  <c r="AQ191" i="1"/>
  <c r="AR191" i="1"/>
  <c r="E193" i="1"/>
  <c r="I193" i="1"/>
  <c r="J193" i="1"/>
  <c r="G33" i="2" s="1"/>
  <c r="K193" i="1"/>
  <c r="L193" i="1"/>
  <c r="I33" i="2" s="1"/>
  <c r="M193" i="1"/>
  <c r="N193" i="1"/>
  <c r="O193" i="1"/>
  <c r="P193" i="1"/>
  <c r="Q193" i="1"/>
  <c r="R193" i="1"/>
  <c r="O33" i="2" s="1"/>
  <c r="S193" i="1"/>
  <c r="T193" i="1"/>
  <c r="Q33" i="2" s="1"/>
  <c r="U193" i="1"/>
  <c r="V193" i="1"/>
  <c r="W193" i="1"/>
  <c r="X193" i="1"/>
  <c r="Y193" i="1"/>
  <c r="Z193" i="1"/>
  <c r="W33" i="2" s="1"/>
  <c r="AA193" i="1"/>
  <c r="AB193" i="1"/>
  <c r="Y33" i="2" s="1"/>
  <c r="AC193" i="1"/>
  <c r="AD193" i="1"/>
  <c r="AE193" i="1"/>
  <c r="AF193" i="1"/>
  <c r="AG193" i="1"/>
  <c r="AH193" i="1"/>
  <c r="AE33" i="2" s="1"/>
  <c r="AI193" i="1"/>
  <c r="AS193" i="1"/>
  <c r="AT193" i="1"/>
  <c r="AJ196" i="1"/>
  <c r="AM196" i="1"/>
  <c r="AN196" i="1"/>
  <c r="AO196" i="1"/>
  <c r="AP196" i="1"/>
  <c r="AQ196" i="1"/>
  <c r="AR196" i="1"/>
  <c r="AJ197" i="1"/>
  <c r="AK197" i="1" s="1"/>
  <c r="AM197" i="1"/>
  <c r="AN197" i="1"/>
  <c r="AO197" i="1"/>
  <c r="AP197" i="1"/>
  <c r="AQ197" i="1"/>
  <c r="AQ204" i="1" s="1"/>
  <c r="AR197" i="1"/>
  <c r="X198" i="1"/>
  <c r="AJ198" i="1" s="1"/>
  <c r="Y198" i="1"/>
  <c r="AK198" i="1"/>
  <c r="AM198" i="1"/>
  <c r="AN198" i="1"/>
  <c r="AO198" i="1"/>
  <c r="AP198" i="1"/>
  <c r="AQ198" i="1"/>
  <c r="AR198" i="1"/>
  <c r="AJ199" i="1"/>
  <c r="AK199" i="1" s="1"/>
  <c r="AM199" i="1"/>
  <c r="AN199" i="1"/>
  <c r="AO199" i="1"/>
  <c r="AP199" i="1"/>
  <c r="AQ199" i="1"/>
  <c r="AR199" i="1"/>
  <c r="AJ200" i="1"/>
  <c r="AK200" i="1"/>
  <c r="AM200" i="1"/>
  <c r="AN200" i="1"/>
  <c r="AO200" i="1"/>
  <c r="AP200" i="1"/>
  <c r="AQ200" i="1"/>
  <c r="AR200" i="1"/>
  <c r="X201" i="1"/>
  <c r="Y201" i="1"/>
  <c r="AJ201" i="1"/>
  <c r="AK201" i="1"/>
  <c r="AM201" i="1"/>
  <c r="AV201" i="1" s="1"/>
  <c r="AN201" i="1"/>
  <c r="AO201" i="1"/>
  <c r="AP201" i="1"/>
  <c r="AQ201" i="1"/>
  <c r="AR201" i="1"/>
  <c r="AJ202" i="1"/>
  <c r="AK202" i="1"/>
  <c r="AM202" i="1"/>
  <c r="AN202" i="1"/>
  <c r="AO202" i="1"/>
  <c r="AP202" i="1"/>
  <c r="AQ202" i="1"/>
  <c r="AR202" i="1"/>
  <c r="AV202" i="1"/>
  <c r="E204" i="1"/>
  <c r="I204" i="1"/>
  <c r="J204" i="1"/>
  <c r="K204" i="1"/>
  <c r="L204" i="1"/>
  <c r="M204" i="1"/>
  <c r="J35" i="2" s="1"/>
  <c r="N204" i="1"/>
  <c r="K35" i="2" s="1"/>
  <c r="O204" i="1"/>
  <c r="L35" i="2" s="1"/>
  <c r="P204" i="1"/>
  <c r="Q204" i="1"/>
  <c r="R204" i="1"/>
  <c r="S204" i="1"/>
  <c r="T204" i="1"/>
  <c r="U204" i="1"/>
  <c r="R35" i="2" s="1"/>
  <c r="V204" i="1"/>
  <c r="S35" i="2" s="1"/>
  <c r="W204" i="1"/>
  <c r="T35" i="2" s="1"/>
  <c r="X204" i="1"/>
  <c r="U35" i="2" s="1"/>
  <c r="Z204" i="1"/>
  <c r="AA204" i="1"/>
  <c r="AB204" i="1"/>
  <c r="AC204" i="1"/>
  <c r="AD204" i="1"/>
  <c r="AA35" i="2" s="1"/>
  <c r="AE204" i="1"/>
  <c r="AB35" i="2" s="1"/>
  <c r="AF204" i="1"/>
  <c r="AC35" i="2" s="1"/>
  <c r="AG204" i="1"/>
  <c r="AH204" i="1"/>
  <c r="AE35" i="2" s="1"/>
  <c r="AI204" i="1"/>
  <c r="AN204" i="1"/>
  <c r="AS204" i="1"/>
  <c r="AT204" i="1"/>
  <c r="AK207" i="1"/>
  <c r="AM207" i="1"/>
  <c r="AN207" i="1"/>
  <c r="AO207" i="1"/>
  <c r="AO210" i="1" s="1"/>
  <c r="AQ207" i="1"/>
  <c r="AR207" i="1"/>
  <c r="AK208" i="1"/>
  <c r="AM208" i="1"/>
  <c r="AN208" i="1"/>
  <c r="AO208" i="1"/>
  <c r="AP208" i="1"/>
  <c r="AP210" i="1" s="1"/>
  <c r="AQ208" i="1"/>
  <c r="AR208" i="1"/>
  <c r="E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G37" i="2" s="1"/>
  <c r="AM210" i="1"/>
  <c r="AN210" i="1"/>
  <c r="AQ210" i="1"/>
  <c r="AS210" i="1"/>
  <c r="AT210" i="1"/>
  <c r="AU210" i="1"/>
  <c r="O212" i="1"/>
  <c r="P212" i="1"/>
  <c r="B214" i="1"/>
  <c r="B215" i="1"/>
  <c r="F9" i="2"/>
  <c r="G9" i="2"/>
  <c r="K9" i="2"/>
  <c r="L9" i="2"/>
  <c r="M9" i="2"/>
  <c r="N9" i="2"/>
  <c r="S9" i="2"/>
  <c r="T9" i="2"/>
  <c r="U9" i="2"/>
  <c r="Y9" i="2"/>
  <c r="Y39" i="2" s="1"/>
  <c r="AA9" i="2"/>
  <c r="AB9" i="2"/>
  <c r="AC9" i="2"/>
  <c r="F11" i="2"/>
  <c r="H11" i="2"/>
  <c r="I11" i="2"/>
  <c r="J11" i="2"/>
  <c r="K11" i="2"/>
  <c r="L11" i="2"/>
  <c r="P11" i="2"/>
  <c r="Q11" i="2"/>
  <c r="R11" i="2"/>
  <c r="S11" i="2"/>
  <c r="T11" i="2"/>
  <c r="Y11" i="2"/>
  <c r="Z11" i="2"/>
  <c r="AA11" i="2"/>
  <c r="AB11" i="2"/>
  <c r="G13" i="2"/>
  <c r="I13" i="2"/>
  <c r="J13" i="2"/>
  <c r="K13" i="2"/>
  <c r="L13" i="2"/>
  <c r="M13" i="2"/>
  <c r="O13" i="2"/>
  <c r="R13" i="2"/>
  <c r="S13" i="2"/>
  <c r="T13" i="2"/>
  <c r="U13" i="2"/>
  <c r="W13" i="2"/>
  <c r="Z13" i="2"/>
  <c r="AB13" i="2"/>
  <c r="AC13" i="2"/>
  <c r="AE13" i="2"/>
  <c r="F15" i="2"/>
  <c r="G15" i="2"/>
  <c r="H15" i="2"/>
  <c r="J15" i="2"/>
  <c r="K15" i="2"/>
  <c r="L15" i="2"/>
  <c r="N15" i="2"/>
  <c r="O15" i="2"/>
  <c r="P15" i="2"/>
  <c r="R15" i="2"/>
  <c r="S15" i="2"/>
  <c r="T15" i="2"/>
  <c r="U15" i="2"/>
  <c r="V15" i="2"/>
  <c r="W15" i="2"/>
  <c r="X15" i="2"/>
  <c r="Z15" i="2"/>
  <c r="AA15" i="2"/>
  <c r="AB15" i="2"/>
  <c r="AC15" i="2"/>
  <c r="AD15" i="2"/>
  <c r="AE15" i="2"/>
  <c r="AF15" i="2"/>
  <c r="G17" i="2"/>
  <c r="H17" i="2"/>
  <c r="I17" i="2"/>
  <c r="J17" i="2"/>
  <c r="M17" i="2"/>
  <c r="O17" i="2"/>
  <c r="P17" i="2"/>
  <c r="Q17" i="2"/>
  <c r="R17" i="2"/>
  <c r="S17" i="2"/>
  <c r="U17" i="2"/>
  <c r="W17" i="2"/>
  <c r="X17" i="2"/>
  <c r="Y17" i="2"/>
  <c r="Z17" i="2"/>
  <c r="AC17" i="2"/>
  <c r="AE17" i="2"/>
  <c r="AF17" i="2"/>
  <c r="H19" i="2"/>
  <c r="I19" i="2"/>
  <c r="J19" i="2"/>
  <c r="K19" i="2"/>
  <c r="L19" i="2"/>
  <c r="M19" i="2"/>
  <c r="P19" i="2"/>
  <c r="Q19" i="2"/>
  <c r="R19" i="2"/>
  <c r="S19" i="2"/>
  <c r="T19" i="2"/>
  <c r="U19" i="2"/>
  <c r="V19" i="2"/>
  <c r="X19" i="2"/>
  <c r="Y19" i="2"/>
  <c r="Z19" i="2"/>
  <c r="AA19" i="2"/>
  <c r="AB19" i="2"/>
  <c r="AC19" i="2"/>
  <c r="AD19" i="2"/>
  <c r="AF19" i="2"/>
  <c r="F21" i="2"/>
  <c r="G21" i="2"/>
  <c r="J21" i="2"/>
  <c r="K21" i="2"/>
  <c r="M21" i="2"/>
  <c r="N21" i="2"/>
  <c r="O21" i="2"/>
  <c r="P21" i="2"/>
  <c r="R21" i="2"/>
  <c r="S21" i="2"/>
  <c r="U21" i="2"/>
  <c r="V21" i="2"/>
  <c r="W21" i="2"/>
  <c r="Y21" i="2"/>
  <c r="Z21" i="2"/>
  <c r="AA21" i="2"/>
  <c r="AB21" i="2"/>
  <c r="AC21" i="2"/>
  <c r="AD21" i="2"/>
  <c r="AE21" i="2"/>
  <c r="AG21" i="2"/>
  <c r="F23" i="2"/>
  <c r="F39" i="2" s="1"/>
  <c r="G23" i="2"/>
  <c r="H23" i="2"/>
  <c r="I23" i="2"/>
  <c r="K23" i="2"/>
  <c r="L23" i="2"/>
  <c r="M23" i="2"/>
  <c r="N23" i="2"/>
  <c r="O23" i="2"/>
  <c r="P23" i="2"/>
  <c r="Q23" i="2"/>
  <c r="S23" i="2"/>
  <c r="T23" i="2"/>
  <c r="U23" i="2"/>
  <c r="V23" i="2"/>
  <c r="W23" i="2"/>
  <c r="X23" i="2"/>
  <c r="Y23" i="2"/>
  <c r="AA23" i="2"/>
  <c r="AB23" i="2"/>
  <c r="AC23" i="2"/>
  <c r="AD23" i="2"/>
  <c r="AE23" i="2"/>
  <c r="AF23" i="2"/>
  <c r="G25" i="2"/>
  <c r="H25" i="2"/>
  <c r="I25" i="2"/>
  <c r="J25" i="2"/>
  <c r="K25" i="2"/>
  <c r="P25" i="2"/>
  <c r="Q25" i="2"/>
  <c r="R25" i="2"/>
  <c r="U25" i="2"/>
  <c r="V25" i="2"/>
  <c r="W25" i="2"/>
  <c r="X25" i="2"/>
  <c r="Y25" i="2"/>
  <c r="Z25" i="2"/>
  <c r="AA25" i="2"/>
  <c r="AC25" i="2"/>
  <c r="AD25" i="2"/>
  <c r="AE25" i="2"/>
  <c r="AF25" i="2"/>
  <c r="F27" i="2"/>
  <c r="G27" i="2"/>
  <c r="J27" i="2"/>
  <c r="K27" i="2"/>
  <c r="L27" i="2"/>
  <c r="M27" i="2"/>
  <c r="N27" i="2"/>
  <c r="O27" i="2"/>
  <c r="R27" i="2"/>
  <c r="S27" i="2"/>
  <c r="T27" i="2"/>
  <c r="U27" i="2"/>
  <c r="V27" i="2"/>
  <c r="W27" i="2"/>
  <c r="Z27" i="2"/>
  <c r="AA27" i="2"/>
  <c r="AB27" i="2"/>
  <c r="AC27" i="2"/>
  <c r="AD27" i="2"/>
  <c r="AE27" i="2"/>
  <c r="F29" i="2"/>
  <c r="G29" i="2"/>
  <c r="H29" i="2"/>
  <c r="L29" i="2"/>
  <c r="M29" i="2"/>
  <c r="N29" i="2"/>
  <c r="O29" i="2"/>
  <c r="P29" i="2"/>
  <c r="T29" i="2"/>
  <c r="W29" i="2"/>
  <c r="X29" i="2"/>
  <c r="AC29" i="2"/>
  <c r="AD29" i="2"/>
  <c r="AE29" i="2"/>
  <c r="AF29" i="2"/>
  <c r="F31" i="2"/>
  <c r="G31" i="2"/>
  <c r="H31" i="2"/>
  <c r="I31" i="2"/>
  <c r="J31" i="2"/>
  <c r="K31" i="2"/>
  <c r="L31" i="2"/>
  <c r="N31" i="2"/>
  <c r="P31" i="2"/>
  <c r="Q31" i="2"/>
  <c r="R31" i="2"/>
  <c r="S31" i="2"/>
  <c r="T31" i="2"/>
  <c r="V31" i="2"/>
  <c r="W31" i="2"/>
  <c r="X31" i="2"/>
  <c r="AA31" i="2"/>
  <c r="AB31" i="2"/>
  <c r="AC31" i="2"/>
  <c r="AD31" i="2"/>
  <c r="AE31" i="2"/>
  <c r="F33" i="2"/>
  <c r="H33" i="2"/>
  <c r="J33" i="2"/>
  <c r="K33" i="2"/>
  <c r="L33" i="2"/>
  <c r="M33" i="2"/>
  <c r="N33" i="2"/>
  <c r="P33" i="2"/>
  <c r="R33" i="2"/>
  <c r="S33" i="2"/>
  <c r="T33" i="2"/>
  <c r="U33" i="2"/>
  <c r="V33" i="2"/>
  <c r="X33" i="2"/>
  <c r="Z33" i="2"/>
  <c r="AA33" i="2"/>
  <c r="AB33" i="2"/>
  <c r="AC33" i="2"/>
  <c r="AD33" i="2"/>
  <c r="AF33" i="2"/>
  <c r="F35" i="2"/>
  <c r="G35" i="2"/>
  <c r="H35" i="2"/>
  <c r="I35" i="2"/>
  <c r="M35" i="2"/>
  <c r="N35" i="2"/>
  <c r="O35" i="2"/>
  <c r="P35" i="2"/>
  <c r="Q35" i="2"/>
  <c r="W35" i="2"/>
  <c r="X35" i="2"/>
  <c r="Y35" i="2"/>
  <c r="Z35" i="2"/>
  <c r="AD35" i="2"/>
  <c r="AF35" i="2"/>
  <c r="AR204" i="1" l="1"/>
  <c r="AK52" i="1"/>
  <c r="AH15" i="2" s="1"/>
  <c r="U39" i="2"/>
  <c r="AV170" i="1"/>
  <c r="AV119" i="1"/>
  <c r="AV99" i="1"/>
  <c r="AJ102" i="1"/>
  <c r="AG25" i="2" s="1"/>
  <c r="AJ52" i="1"/>
  <c r="AG15" i="2" s="1"/>
  <c r="AJ35" i="1"/>
  <c r="AK35" i="1" s="1"/>
  <c r="AK41" i="1" s="1"/>
  <c r="AH13" i="2" s="1"/>
  <c r="AP31" i="1"/>
  <c r="AV24" i="1"/>
  <c r="AV31" i="1" s="1"/>
  <c r="AD212" i="1"/>
  <c r="AV207" i="1"/>
  <c r="AP204" i="1"/>
  <c r="AM193" i="1"/>
  <c r="AV156" i="1"/>
  <c r="AV193" i="1" s="1"/>
  <c r="AV155" i="1"/>
  <c r="AJ140" i="1"/>
  <c r="AK140" i="1" s="1"/>
  <c r="AK149" i="1" s="1"/>
  <c r="AH31" i="2" s="1"/>
  <c r="AV139" i="1"/>
  <c r="AV138" i="1"/>
  <c r="AV95" i="1"/>
  <c r="AQ84" i="1"/>
  <c r="AQ212" i="1" s="1"/>
  <c r="AO77" i="1"/>
  <c r="AB17" i="2"/>
  <c r="AE212" i="1"/>
  <c r="T17" i="2"/>
  <c r="W212" i="1"/>
  <c r="N212" i="1"/>
  <c r="AV56" i="1"/>
  <c r="AV55" i="1"/>
  <c r="AV65" i="1" s="1"/>
  <c r="AV34" i="1"/>
  <c r="I9" i="2"/>
  <c r="I39" i="2" s="1"/>
  <c r="L212" i="1"/>
  <c r="AP19" i="1"/>
  <c r="AM102" i="1"/>
  <c r="AS212" i="1"/>
  <c r="AV122" i="1"/>
  <c r="AV133" i="1" s="1"/>
  <c r="AK102" i="1"/>
  <c r="AH25" i="2" s="1"/>
  <c r="S39" i="2"/>
  <c r="AJ193" i="1"/>
  <c r="AG33" i="2" s="1"/>
  <c r="AV173" i="1"/>
  <c r="AQ193" i="1"/>
  <c r="AO102" i="1"/>
  <c r="AV96" i="1"/>
  <c r="AC39" i="2"/>
  <c r="AV200" i="1"/>
  <c r="AM204" i="1"/>
  <c r="AV199" i="1"/>
  <c r="AV191" i="1"/>
  <c r="AJ131" i="1"/>
  <c r="AK131" i="1" s="1"/>
  <c r="AO133" i="1"/>
  <c r="AV97" i="1"/>
  <c r="AM65" i="1"/>
  <c r="AO31" i="1"/>
  <c r="AV26" i="1"/>
  <c r="AJ31" i="1"/>
  <c r="AK22" i="1"/>
  <c r="AK31" i="1" s="1"/>
  <c r="AH11" i="2" s="1"/>
  <c r="AD9" i="2"/>
  <c r="AD39" i="2" s="1"/>
  <c r="AG212" i="1"/>
  <c r="I212" i="1"/>
  <c r="AN193" i="1"/>
  <c r="AB212" i="1"/>
  <c r="AV197" i="1"/>
  <c r="AV171" i="1"/>
  <c r="AK193" i="1"/>
  <c r="AH33" i="2" s="1"/>
  <c r="AR102" i="1"/>
  <c r="L39" i="2"/>
  <c r="Q9" i="2"/>
  <c r="AV174" i="1"/>
  <c r="AV129" i="1"/>
  <c r="AV73" i="1"/>
  <c r="AV77" i="1" s="1"/>
  <c r="AQ65" i="1"/>
  <c r="AV17" i="1"/>
  <c r="O9" i="2"/>
  <c r="O39" i="2" s="1"/>
  <c r="K17" i="2"/>
  <c r="K39" i="2" s="1"/>
  <c r="AB39" i="2"/>
  <c r="AR210" i="1"/>
  <c r="AK196" i="1"/>
  <c r="AK204" i="1" s="1"/>
  <c r="AH35" i="2" s="1"/>
  <c r="AJ204" i="1"/>
  <c r="AG35" i="2" s="1"/>
  <c r="AV185" i="1"/>
  <c r="AO193" i="1"/>
  <c r="AK117" i="1"/>
  <c r="E133" i="1"/>
  <c r="AK80" i="1"/>
  <c r="AK84" i="1" s="1"/>
  <c r="AH23" i="2" s="1"/>
  <c r="AJ84" i="1"/>
  <c r="AG23" i="2" s="1"/>
  <c r="AK68" i="1"/>
  <c r="AK70" i="1" s="1"/>
  <c r="AH19" i="2" s="1"/>
  <c r="X212" i="1"/>
  <c r="AN52" i="1"/>
  <c r="AV36" i="1"/>
  <c r="AN31" i="1"/>
  <c r="AK19" i="1"/>
  <c r="T39" i="2"/>
  <c r="AV123" i="1"/>
  <c r="AV208" i="1"/>
  <c r="AV198" i="1"/>
  <c r="V212" i="1"/>
  <c r="AI212" i="1"/>
  <c r="AF9" i="2"/>
  <c r="AF39" i="2" s="1"/>
  <c r="AA212" i="1"/>
  <c r="X9" i="2"/>
  <c r="X39" i="2" s="1"/>
  <c r="S212" i="1"/>
  <c r="P9" i="2"/>
  <c r="P39" i="2" s="1"/>
  <c r="K212" i="1"/>
  <c r="H9" i="2"/>
  <c r="H39" i="2" s="1"/>
  <c r="AO19" i="1"/>
  <c r="AO212" i="1" s="1"/>
  <c r="Z212" i="1"/>
  <c r="AV175" i="1"/>
  <c r="AV172" i="1"/>
  <c r="AM112" i="1"/>
  <c r="AF212" i="1"/>
  <c r="AV35" i="1"/>
  <c r="AH212" i="1"/>
  <c r="AE9" i="2"/>
  <c r="AE39" i="2" s="1"/>
  <c r="J212" i="1"/>
  <c r="AA39" i="2"/>
  <c r="M39" i="2"/>
  <c r="Q212" i="1"/>
  <c r="AO204" i="1"/>
  <c r="AV196" i="1"/>
  <c r="AV204" i="1" s="1"/>
  <c r="AV166" i="1"/>
  <c r="AP193" i="1"/>
  <c r="AJ116" i="1"/>
  <c r="AR112" i="1"/>
  <c r="AV68" i="1"/>
  <c r="AV70" i="1" s="1"/>
  <c r="AM52" i="1"/>
  <c r="AV44" i="1"/>
  <c r="AV52" i="1" s="1"/>
  <c r="AP41" i="1"/>
  <c r="T41" i="1"/>
  <c r="Q13" i="2" s="1"/>
  <c r="AV37" i="1"/>
  <c r="AT212" i="1"/>
  <c r="AR193" i="1"/>
  <c r="AQ133" i="1"/>
  <c r="AK75" i="1"/>
  <c r="AK77" i="1" s="1"/>
  <c r="AH21" i="2" s="1"/>
  <c r="E77" i="1"/>
  <c r="E212" i="1" s="1"/>
  <c r="AR65" i="1"/>
  <c r="AR212" i="1" s="1"/>
  <c r="AK65" i="1"/>
  <c r="AH17" i="2" s="1"/>
  <c r="AV28" i="1"/>
  <c r="AV27" i="1"/>
  <c r="AN19" i="1"/>
  <c r="AK210" i="1"/>
  <c r="AH37" i="2" s="1"/>
  <c r="Y204" i="1"/>
  <c r="V35" i="2" s="1"/>
  <c r="V39" i="2" s="1"/>
  <c r="AV189" i="1"/>
  <c r="AV188" i="1"/>
  <c r="AV162" i="1"/>
  <c r="X149" i="1"/>
  <c r="U31" i="2" s="1"/>
  <c r="AV143" i="1"/>
  <c r="AQ149" i="1"/>
  <c r="AV118" i="1"/>
  <c r="AR133" i="1"/>
  <c r="AV110" i="1"/>
  <c r="AV112" i="1" s="1"/>
  <c r="AV90" i="1"/>
  <c r="AV102" i="1" s="1"/>
  <c r="AV81" i="1"/>
  <c r="AV84" i="1" s="1"/>
  <c r="AN84" i="1"/>
  <c r="AO84" i="1"/>
  <c r="AJ65" i="1"/>
  <c r="AG17" i="2" s="1"/>
  <c r="AV39" i="1"/>
  <c r="AV38" i="1"/>
  <c r="AV11" i="1"/>
  <c r="AM19" i="1"/>
  <c r="AM212" i="1" s="1"/>
  <c r="AV10" i="1"/>
  <c r="AV19" i="1" s="1"/>
  <c r="AV187" i="1"/>
  <c r="AR149" i="1"/>
  <c r="AV127" i="1"/>
  <c r="AV164" i="1"/>
  <c r="AV163" i="1"/>
  <c r="AV145" i="1"/>
  <c r="AV144" i="1"/>
  <c r="AV149" i="1" s="1"/>
  <c r="AP149" i="1"/>
  <c r="AV109" i="1"/>
  <c r="AM77" i="1"/>
  <c r="AV50" i="1"/>
  <c r="AV49" i="1"/>
  <c r="AM31" i="1"/>
  <c r="AV179" i="1"/>
  <c r="AP133" i="1"/>
  <c r="AV92" i="1"/>
  <c r="AV91" i="1"/>
  <c r="AV82" i="1"/>
  <c r="AM84" i="1"/>
  <c r="AQ77" i="1"/>
  <c r="AV61" i="1"/>
  <c r="AV60" i="1"/>
  <c r="AN41" i="1"/>
  <c r="AC212" i="1"/>
  <c r="Z9" i="2"/>
  <c r="Z39" i="2" s="1"/>
  <c r="U212" i="1"/>
  <c r="R9" i="2"/>
  <c r="R39" i="2" s="1"/>
  <c r="M212" i="1"/>
  <c r="J9" i="2"/>
  <c r="J39" i="2" s="1"/>
  <c r="AV41" i="1" l="1"/>
  <c r="AV212" i="1" s="1"/>
  <c r="AG11" i="2"/>
  <c r="AP212" i="1"/>
  <c r="AV210" i="1"/>
  <c r="AN212" i="1"/>
  <c r="AK212" i="1"/>
  <c r="AH9" i="2"/>
  <c r="AH39" i="2" s="1"/>
  <c r="Q39" i="2"/>
  <c r="Y212" i="1"/>
  <c r="T212" i="1"/>
  <c r="AJ149" i="1"/>
  <c r="AG31" i="2" s="1"/>
  <c r="AJ133" i="1"/>
  <c r="AG29" i="2" s="1"/>
  <c r="AK116" i="1"/>
  <c r="AK133" i="1" s="1"/>
  <c r="AH29" i="2" s="1"/>
  <c r="AJ41" i="1"/>
  <c r="AG13" i="2" s="1"/>
  <c r="AJ212" i="1" l="1"/>
  <c r="AG39" i="2"/>
</calcChain>
</file>

<file path=xl/comments1.xml><?xml version="1.0" encoding="utf-8"?>
<comments xmlns="http://schemas.openxmlformats.org/spreadsheetml/2006/main">
  <authors>
    <author>dderr</author>
  </authors>
  <commentList>
    <comment ref="AI24" authorId="0" shapeId="0">
      <text>
        <r>
          <rPr>
            <sz val="10"/>
            <color indexed="81"/>
            <rFont val="Tahoma"/>
          </rPr>
          <t xml:space="preserve">
EOG:20K; CRM (co 46): 750</t>
        </r>
      </text>
    </comment>
    <comment ref="AI47" authorId="0" shapeId="0">
      <text>
        <r>
          <rPr>
            <sz val="10"/>
            <color indexed="81"/>
            <rFont val="Tahoma"/>
          </rPr>
          <t xml:space="preserve">
bill to RAC
</t>
        </r>
      </text>
    </comment>
    <comment ref="E11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0" authorId="0" shapeId="0">
      <text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<sst xmlns="http://schemas.openxmlformats.org/spreadsheetml/2006/main" count="720" uniqueCount="332">
  <si>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</si>
  <si>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</si>
  <si>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</si>
  <si>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</si>
  <si>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</si>
  <si>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</si>
  <si>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</si>
  <si>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</si>
  <si>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</si>
  <si>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</si>
  <si>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</si>
  <si>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</si>
  <si>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</si>
  <si>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</si>
  <si>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</si>
  <si>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</si>
  <si>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</si>
  <si>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</si>
  <si>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</si>
  <si>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</si>
  <si>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</si>
  <si>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</si>
  <si>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</si>
  <si>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</si>
  <si>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</si>
  <si>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</si>
  <si>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</si>
  <si>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</si>
  <si>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</si>
  <si>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</si>
  <si>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</si>
  <si>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</si>
  <si>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</si>
  <si>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</si>
  <si>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</si>
  <si>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</si>
  <si>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</si>
  <si>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</si>
  <si>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</si>
  <si>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</si>
  <si>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</si>
  <si>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</si>
  <si>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</si>
  <si>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</si>
  <si>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</si>
  <si>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</si>
  <si>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</si>
  <si>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</si>
  <si>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</si>
  <si>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</si>
  <si>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</si>
  <si>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</si>
  <si>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</si>
  <si>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</si>
  <si>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</si>
  <si>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</si>
  <si>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</si>
  <si>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</si>
  <si>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</si>
  <si>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</si>
  <si>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</si>
  <si>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</si>
  <si>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</si>
  <si>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</si>
  <si>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</si>
  <si>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</si>
  <si>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</si>
  <si>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</si>
  <si>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</si>
  <si>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</si>
  <si>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</si>
  <si>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</si>
  <si>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</si>
  <si>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</si>
  <si>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</si>
  <si>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</si>
  <si>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</si>
  <si>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</si>
  <si>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</si>
  <si>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</si>
  <si>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</si>
  <si>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</si>
  <si>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</si>
  <si>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</si>
  <si>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</si>
  <si>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</si>
  <si>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</si>
  <si>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</si>
  <si>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</si>
  <si>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</si>
  <si>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</si>
  <si>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</si>
  <si>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</si>
  <si>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</si>
  <si>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</si>
  <si>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</si>
  <si>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</si>
  <si>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</si>
  <si>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</si>
  <si>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</si>
  <si>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</si>
  <si>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</si>
  <si>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</si>
  <si>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</si>
  <si>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</si>
  <si>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</si>
  <si>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</si>
  <si>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</si>
  <si>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</si>
  <si>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</si>
  <si>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</si>
  <si>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</si>
  <si>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</si>
  <si>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</si>
  <si>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</si>
  <si>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</si>
  <si>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</si>
  <si>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</si>
  <si>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</si>
  <si>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</si>
  <si>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</si>
  <si>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</si>
  <si>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</si>
  <si>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</si>
  <si>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</si>
  <si>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</si>
  <si>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</si>
  <si>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</si>
  <si>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</si>
  <si>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</si>
  <si>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</si>
  <si>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</si>
  <si>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</si>
  <si>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</si>
  <si>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</si>
  <si>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</si>
  <si>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</si>
  <si>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</si>
  <si>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</si>
  <si>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</si>
  <si>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</si>
  <si>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</si>
  <si>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</si>
  <si>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</si>
  <si>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</si>
  <si>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</si>
  <si>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</si>
  <si>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</si>
  <si>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</si>
  <si>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</si>
  <si>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</si>
  <si>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</si>
  <si>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</si>
  <si>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</si>
  <si>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</si>
  <si>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</si>
  <si>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</si>
  <si>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</si>
  <si>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</si>
  <si>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</si>
  <si>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</si>
  <si>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</si>
  <si>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</si>
  <si>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</si>
  <si>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</si>
  <si>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</si>
  <si>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</si>
  <si>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</si>
  <si>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</si>
  <si>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</si>
  <si>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</si>
  <si>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</si>
  <si>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</si>
  <si>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</si>
  <si>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</si>
  <si>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</si>
  <si>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</si>
  <si>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</si>
  <si>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</si>
  <si>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</si>
  <si>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</si>
  <si>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</si>
  <si>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</si>
  <si>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</si>
  <si>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</si>
  <si>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</si>
  <si>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</si>
  <si>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</si>
  <si>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</si>
  <si>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</si>
  <si>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</si>
  <si>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</si>
  <si>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</si>
  <si>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</si>
  <si>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</si>
  <si>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</si>
  <si>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</si>
  <si>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</si>
  <si>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</si>
  <si>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</si>
  <si>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</si>
  <si>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</si>
  <si>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</si>
  <si>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</si>
  <si>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</si>
  <si>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</si>
  <si>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</si>
  <si>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</si>
  <si>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</si>
  <si>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</si>
  <si>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</si>
  <si>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</si>
  <si>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</si>
  <si>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</si>
  <si>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</si>
  <si>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</si>
  <si>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</si>
  <si>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</si>
  <si>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</si>
  <si>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</si>
  <si>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</si>
  <si>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</si>
  <si>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</si>
  <si>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</si>
  <si>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</si>
  <si>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</si>
  <si>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</si>
  <si>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</si>
  <si>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</si>
  <si>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</si>
  <si>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</si>
  <si>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</si>
  <si>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</si>
  <si>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</si>
  <si>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</si>
  <si>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</si>
  <si>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</si>
  <si>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</si>
  <si>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</si>
  <si>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</si>
  <si>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</si>
  <si>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</si>
  <si>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</si>
  <si>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</si>
  <si>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</si>
  <si>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</si>
  <si>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</si>
  <si>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</si>
  <si>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</si>
  <si>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</si>
  <si>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</si>
  <si>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</si>
  <si>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</si>
  <si>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</si>
  <si>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</si>
  <si>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</si>
  <si>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</si>
  <si>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</si>
  <si>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</si>
  <si>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</si>
  <si>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</si>
  <si>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</si>
  <si>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</si>
  <si>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</si>
  <si>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</si>
  <si>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</si>
  <si>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</si>
  <si>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</si>
  <si>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</si>
  <si>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</si>
  <si>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</si>
  <si>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</si>
  <si>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</si>
  <si>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</si>
  <si>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</si>
  <si>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</si>
  <si>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</si>
  <si>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</si>
  <si>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</si>
  <si>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</si>
  <si>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</si>
  <si>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</si>
  <si>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</si>
  <si>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</si>
  <si>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</si>
  <si>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</si>
  <si>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</si>
  <si>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</si>
  <si>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</si>
  <si>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</si>
  <si>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</si>
  <si>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</si>
  <si>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</si>
  <si>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</si>
  <si>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</si>
  <si>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</si>
  <si>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</si>
  <si>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</si>
  <si>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</si>
  <si>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</si>
  <si>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</si>
  <si>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</si>
  <si>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</si>
  <si>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</si>
  <si>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</si>
  <si>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</si>
  <si>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</si>
  <si>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</si>
  <si>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</si>
  <si>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</si>
  <si>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</si>
  <si>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</si>
  <si>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</si>
  <si>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</si>
  <si>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</si>
  <si>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</si>
  <si>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Loss Pymts/Premium Alloc.</t>
  </si>
  <si>
    <t>HC, Revenues, Loss Exp</t>
  </si>
  <si>
    <t>Book Values/Country Risk</t>
  </si>
  <si>
    <t>Historical Usage</t>
  </si>
  <si>
    <t>Other</t>
  </si>
  <si>
    <t>EREC</t>
  </si>
  <si>
    <t>2001 Attendees</t>
  </si>
  <si>
    <t>Terrie Wheeler</t>
  </si>
  <si>
    <t>Historical Headcount Usage</t>
  </si>
  <si>
    <t>Retail</t>
  </si>
  <si>
    <t>Wholesale</t>
  </si>
  <si>
    <t xml:space="preserve">Pipeline </t>
  </si>
  <si>
    <t>Services</t>
  </si>
  <si>
    <t>Asset Mgmt</t>
  </si>
  <si>
    <t>Corp</t>
  </si>
  <si>
    <t>***Revision #4***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</si>
</sst>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00"/>
  </numFmts>
  <fonts count="16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 val="singleAccounting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  <xf numFmtId="41" fontId="0" fillId="0" borderId="1" xfId="0" applyNumberFormat="1" applyBorder="1"/>
    <xf numFmtId="4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41" fontId="2" fillId="0" borderId="2" xfId="0" applyNumberFormat="1" applyFont="1" applyBorder="1"/>
    <xf numFmtId="0" fontId="13" fillId="0" borderId="0" xfId="0" applyFont="1" applyAlignment="1">
      <alignment horizontal="center"/>
    </xf>
    <xf numFmtId="41" fontId="6" fillId="0" borderId="0" xfId="0" applyNumberFormat="1" applyFont="1"/>
    <xf numFmtId="41" fontId="14" fillId="0" borderId="0" xfId="0" applyNumberFormat="1" applyFont="1"/>
    <xf numFmtId="41" fontId="1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215"/>
  <sheetViews>
    <sheetView tabSelected="1" zoomScaleNormal="100" zoomScaleSheetLayoutView="50" workbookViewId="0">
      <pane xSplit="5" ySplit="6" topLeftCell="W43" activePane="bottomRight" state="frozen"/>
      <selection pane="topRight" activeCell="F1" sqref="F1"/>
      <selection pane="bottomLeft" activeCell="A7" sqref="A7"/>
      <selection pane="bottomRight" activeCell="Y50" sqref="Y50"/>
    </sheetView>
  </sheetViews>
  <sheetFormatPr defaultRowHeight="12.75" x14ac:dyDescent="0.2"/>
  <cols>
    <col min="1" max="1" width="5" customWidth="1"/>
    <col min="2" max="2" width="36.7109375" customWidth="1"/>
    <col min="3" max="3" width="18.42578125" customWidth="1"/>
    <col min="4" max="4" width="8" customWidth="1"/>
    <col min="5" max="5" width="11.140625" style="21" customWidth="1"/>
    <col min="6" max="6" width="2" style="21" customWidth="1"/>
    <col min="7" max="7" width="24.5703125" style="21" customWidth="1"/>
    <col min="8" max="8" width="2" style="21" customWidth="1"/>
    <col min="9" max="12" width="9.5703125" style="21" bestFit="1" customWidth="1"/>
    <col min="13" max="13" width="11.140625" style="21" bestFit="1" customWidth="1"/>
    <col min="14" max="16" width="10.5703125" style="21" customWidth="1"/>
    <col min="17" max="18" width="9.5703125" style="21" bestFit="1" customWidth="1"/>
    <col min="19" max="19" width="10.42578125" style="21" bestFit="1" customWidth="1"/>
    <col min="20" max="20" width="11.5703125" style="21" bestFit="1" customWidth="1"/>
    <col min="21" max="22" width="11.28515625" style="21" bestFit="1" customWidth="1"/>
    <col min="23" max="23" width="9.5703125" style="21" bestFit="1" customWidth="1"/>
    <col min="24" max="24" width="11.5703125" style="21" bestFit="1" customWidth="1"/>
    <col min="25" max="25" width="11.5703125" style="21" customWidth="1"/>
    <col min="26" max="27" width="11" style="21" bestFit="1" customWidth="1"/>
    <col min="28" max="28" width="10.7109375" style="21" bestFit="1" customWidth="1"/>
    <col min="29" max="29" width="11.28515625" style="21" bestFit="1" customWidth="1"/>
    <col min="30" max="30" width="9.28515625" style="21" bestFit="1" customWidth="1"/>
    <col min="31" max="35" width="9.140625" style="21"/>
    <col min="36" max="36" width="9.7109375" style="21" customWidth="1"/>
    <col min="37" max="37" width="9.85546875" style="21" customWidth="1"/>
    <col min="38" max="38" width="9.140625" style="24"/>
    <col min="39" max="43" width="9.140625" style="21"/>
    <col min="44" max="44" width="9.5703125" style="21" customWidth="1"/>
    <col min="45" max="46" width="10.5703125" style="21" customWidth="1"/>
    <col min="47" max="47" width="2" style="24" customWidth="1"/>
    <col min="48" max="48" width="9.140625" style="21"/>
    <col min="49" max="16384" width="9.140625" style="17"/>
  </cols>
  <sheetData>
    <row r="1" spans="1:48" s="18" customFormat="1" ht="15" x14ac:dyDescent="0.25">
      <c r="A1" s="1" t="s">
        <v>153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22"/>
      <c r="AN1" s="22"/>
      <c r="AO1" s="22"/>
      <c r="AP1" s="22"/>
      <c r="AQ1" s="22"/>
      <c r="AR1" s="22"/>
      <c r="AS1" s="22"/>
      <c r="AT1" s="22"/>
      <c r="AU1" s="23"/>
      <c r="AV1" s="22"/>
    </row>
    <row r="2" spans="1:48" s="18" customFormat="1" ht="15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2"/>
      <c r="AN2" s="22"/>
      <c r="AO2" s="22"/>
      <c r="AP2" s="22"/>
      <c r="AQ2" s="22"/>
      <c r="AR2" s="22"/>
      <c r="AS2" s="22"/>
      <c r="AT2" s="22"/>
      <c r="AU2" s="23"/>
      <c r="AV2" s="22"/>
    </row>
    <row r="3" spans="1:48" x14ac:dyDescent="0.2">
      <c r="A3" t="s">
        <v>1</v>
      </c>
    </row>
    <row r="4" spans="1:48" s="19" customFormat="1" ht="15.75" x14ac:dyDescent="0.25">
      <c r="A4" s="3"/>
      <c r="B4" s="38" t="s">
        <v>331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5"/>
      <c r="AN4" s="25"/>
      <c r="AO4" s="25"/>
      <c r="AP4" s="25"/>
      <c r="AQ4" s="25"/>
      <c r="AR4" s="25"/>
      <c r="AS4" s="25"/>
      <c r="AT4" s="25"/>
      <c r="AU4" s="26"/>
      <c r="AV4" s="25"/>
    </row>
    <row r="5" spans="1:48" s="20" customFormat="1" x14ac:dyDescent="0.2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161</v>
      </c>
      <c r="M5" s="25"/>
      <c r="N5" s="25" t="s">
        <v>130</v>
      </c>
      <c r="O5" s="25" t="s">
        <v>327</v>
      </c>
      <c r="P5" s="25" t="s">
        <v>329</v>
      </c>
      <c r="Q5" s="25"/>
      <c r="R5" s="25"/>
      <c r="S5" s="25"/>
      <c r="T5" s="25"/>
      <c r="U5" s="25"/>
      <c r="V5" s="25"/>
      <c r="W5" s="25"/>
      <c r="X5" s="25" t="s">
        <v>135</v>
      </c>
      <c r="Y5" s="25" t="s">
        <v>135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 t="s">
        <v>137</v>
      </c>
      <c r="AK5" s="25" t="s">
        <v>139</v>
      </c>
      <c r="AL5" s="27"/>
      <c r="AM5" s="25"/>
      <c r="AN5" s="25"/>
      <c r="AO5" s="25"/>
      <c r="AP5" s="25" t="s">
        <v>161</v>
      </c>
      <c r="AQ5" s="25"/>
      <c r="AR5" s="25" t="s">
        <v>130</v>
      </c>
      <c r="AS5" s="25" t="s">
        <v>327</v>
      </c>
      <c r="AT5" s="25" t="s">
        <v>329</v>
      </c>
      <c r="AU5" s="26"/>
      <c r="AV5" s="25" t="s">
        <v>12</v>
      </c>
    </row>
    <row r="6" spans="1:48" s="20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157</v>
      </c>
      <c r="J6" s="25" t="s">
        <v>158</v>
      </c>
      <c r="K6" s="25" t="s">
        <v>160</v>
      </c>
      <c r="L6" s="25" t="s">
        <v>159</v>
      </c>
      <c r="M6" s="25" t="s">
        <v>162</v>
      </c>
      <c r="N6" s="25" t="s">
        <v>172</v>
      </c>
      <c r="O6" s="25" t="s">
        <v>328</v>
      </c>
      <c r="P6" s="25" t="s">
        <v>330</v>
      </c>
      <c r="Q6" s="25" t="s">
        <v>163</v>
      </c>
      <c r="R6" s="25" t="s">
        <v>173</v>
      </c>
      <c r="S6" s="25" t="s">
        <v>166</v>
      </c>
      <c r="T6" s="25" t="s">
        <v>155</v>
      </c>
      <c r="U6" s="25" t="s">
        <v>164</v>
      </c>
      <c r="V6" s="25" t="s">
        <v>131</v>
      </c>
      <c r="W6" s="25" t="s">
        <v>132</v>
      </c>
      <c r="X6" s="25" t="s">
        <v>325</v>
      </c>
      <c r="Y6" s="25" t="s">
        <v>326</v>
      </c>
      <c r="Z6" s="25" t="s">
        <v>136</v>
      </c>
      <c r="AA6" s="25" t="s">
        <v>133</v>
      </c>
      <c r="AB6" s="25" t="s">
        <v>152</v>
      </c>
      <c r="AC6" s="25" t="s">
        <v>134</v>
      </c>
      <c r="AD6" s="25" t="s">
        <v>156</v>
      </c>
      <c r="AE6" s="25" t="s">
        <v>174</v>
      </c>
      <c r="AF6" s="25" t="s">
        <v>175</v>
      </c>
      <c r="AG6" s="25" t="s">
        <v>321</v>
      </c>
      <c r="AH6" s="25" t="s">
        <v>165</v>
      </c>
      <c r="AI6" s="25" t="s">
        <v>176</v>
      </c>
      <c r="AJ6" s="25" t="s">
        <v>138</v>
      </c>
      <c r="AK6" s="25" t="s">
        <v>140</v>
      </c>
      <c r="AL6" s="27"/>
      <c r="AM6" s="25" t="s">
        <v>157</v>
      </c>
      <c r="AN6" s="25" t="s">
        <v>158</v>
      </c>
      <c r="AO6" s="25" t="s">
        <v>160</v>
      </c>
      <c r="AP6" s="25" t="s">
        <v>159</v>
      </c>
      <c r="AQ6" s="25" t="s">
        <v>162</v>
      </c>
      <c r="AR6" s="25" t="s">
        <v>172</v>
      </c>
      <c r="AS6" s="25" t="s">
        <v>328</v>
      </c>
      <c r="AT6" s="25" t="s">
        <v>330</v>
      </c>
      <c r="AU6" s="26"/>
      <c r="AV6" s="25" t="s">
        <v>130</v>
      </c>
    </row>
    <row r="7" spans="1:48" s="20" customFormat="1" x14ac:dyDescent="0.2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7"/>
      <c r="AM7" s="28"/>
      <c r="AN7" s="28"/>
      <c r="AO7" s="28"/>
      <c r="AP7" s="28"/>
      <c r="AQ7" s="28"/>
      <c r="AR7" s="28"/>
      <c r="AS7" s="28"/>
      <c r="AT7" s="28"/>
      <c r="AU7" s="27"/>
      <c r="AV7" s="28"/>
    </row>
    <row r="8" spans="1:48" x14ac:dyDescent="0.2">
      <c r="E8" s="35"/>
    </row>
    <row r="9" spans="1:48" x14ac:dyDescent="0.2">
      <c r="A9" s="2" t="s">
        <v>13</v>
      </c>
    </row>
    <row r="10" spans="1:48" x14ac:dyDescent="0.2">
      <c r="A10" s="4" t="s">
        <v>11</v>
      </c>
      <c r="B10" t="s">
        <v>17</v>
      </c>
      <c r="C10" t="s">
        <v>19</v>
      </c>
      <c r="D10">
        <v>100009</v>
      </c>
      <c r="E10" s="21">
        <f>1500+600</f>
        <v>2100</v>
      </c>
      <c r="G10" s="21" t="s">
        <v>190</v>
      </c>
      <c r="AJ10" s="21">
        <f>SUM(I10:AI10)</f>
        <v>0</v>
      </c>
      <c r="AK10" s="21">
        <f>E10-AJ10</f>
        <v>2100</v>
      </c>
      <c r="AM10" s="21">
        <f t="shared" ref="AM10:AR10" si="0">I10</f>
        <v>0</v>
      </c>
      <c r="AN10" s="21">
        <f t="shared" si="0"/>
        <v>0</v>
      </c>
      <c r="AO10" s="21">
        <f t="shared" si="0"/>
        <v>0</v>
      </c>
      <c r="AP10" s="21">
        <f t="shared" si="0"/>
        <v>0</v>
      </c>
      <c r="AQ10" s="21">
        <f t="shared" si="0"/>
        <v>0</v>
      </c>
      <c r="AR10" s="21">
        <f t="shared" si="0"/>
        <v>0</v>
      </c>
      <c r="AV10" s="21">
        <f>SUM(AM10:AU10)</f>
        <v>0</v>
      </c>
    </row>
    <row r="11" spans="1:48" x14ac:dyDescent="0.2">
      <c r="A11" s="4" t="s">
        <v>11</v>
      </c>
      <c r="B11" s="14" t="s">
        <v>307</v>
      </c>
      <c r="C11" s="14" t="s">
        <v>308</v>
      </c>
      <c r="D11">
        <v>140673</v>
      </c>
      <c r="E11" s="21">
        <v>3200</v>
      </c>
      <c r="G11" s="21" t="s">
        <v>190</v>
      </c>
      <c r="AJ11" s="21">
        <f t="shared" ref="AJ11:AJ17" si="1">SUM(I11:AI11)</f>
        <v>0</v>
      </c>
      <c r="AK11" s="21">
        <f t="shared" ref="AK11:AK17" si="2">E11-AJ11</f>
        <v>3200</v>
      </c>
      <c r="AM11" s="21">
        <f t="shared" ref="AM11:AM17" si="3">I11</f>
        <v>0</v>
      </c>
      <c r="AN11" s="21">
        <f t="shared" ref="AN11:AN17" si="4">J11</f>
        <v>0</v>
      </c>
      <c r="AO11" s="21">
        <f t="shared" ref="AO11:AO17" si="5">K11</f>
        <v>0</v>
      </c>
      <c r="AP11" s="21">
        <f t="shared" ref="AP11:AP17" si="6">L11</f>
        <v>0</v>
      </c>
      <c r="AQ11" s="21">
        <f t="shared" ref="AQ11:AQ17" si="7">M11</f>
        <v>0</v>
      </c>
      <c r="AR11" s="21">
        <f t="shared" ref="AR11:AR17" si="8">N11</f>
        <v>0</v>
      </c>
      <c r="AV11" s="21">
        <f t="shared" ref="AV11:AV17" si="9">SUM(AM11:AU11)</f>
        <v>0</v>
      </c>
    </row>
    <row r="12" spans="1:48" x14ac:dyDescent="0.2">
      <c r="A12" s="4" t="s">
        <v>11</v>
      </c>
      <c r="B12" s="14" t="s">
        <v>309</v>
      </c>
      <c r="C12" s="14" t="s">
        <v>310</v>
      </c>
      <c r="D12">
        <v>140672</v>
      </c>
      <c r="E12" s="21">
        <v>3200</v>
      </c>
      <c r="G12" s="21" t="s">
        <v>190</v>
      </c>
      <c r="AJ12" s="21">
        <f t="shared" si="1"/>
        <v>0</v>
      </c>
      <c r="AK12" s="21">
        <f t="shared" si="2"/>
        <v>3200</v>
      </c>
    </row>
    <row r="13" spans="1:48" x14ac:dyDescent="0.2">
      <c r="A13" s="4" t="s">
        <v>11</v>
      </c>
      <c r="B13" t="s">
        <v>14</v>
      </c>
      <c r="C13" t="s">
        <v>19</v>
      </c>
      <c r="D13">
        <v>100020</v>
      </c>
      <c r="E13" s="21">
        <v>2300</v>
      </c>
      <c r="G13" s="21" t="s">
        <v>190</v>
      </c>
      <c r="AJ13" s="21">
        <f t="shared" si="1"/>
        <v>0</v>
      </c>
      <c r="AK13" s="21">
        <f t="shared" si="2"/>
        <v>2300</v>
      </c>
      <c r="AM13" s="21">
        <f t="shared" si="3"/>
        <v>0</v>
      </c>
      <c r="AN13" s="21">
        <f t="shared" si="4"/>
        <v>0</v>
      </c>
      <c r="AO13" s="21">
        <f t="shared" si="5"/>
        <v>0</v>
      </c>
      <c r="AP13" s="21">
        <f t="shared" si="6"/>
        <v>0</v>
      </c>
      <c r="AQ13" s="21">
        <f t="shared" si="7"/>
        <v>0</v>
      </c>
      <c r="AR13" s="21">
        <f t="shared" si="8"/>
        <v>0</v>
      </c>
      <c r="AV13" s="21">
        <f t="shared" si="9"/>
        <v>0</v>
      </c>
    </row>
    <row r="14" spans="1:48" x14ac:dyDescent="0.2">
      <c r="A14" s="4" t="s">
        <v>11</v>
      </c>
      <c r="B14" t="s">
        <v>303</v>
      </c>
      <c r="C14" t="s">
        <v>19</v>
      </c>
      <c r="D14">
        <v>100044</v>
      </c>
      <c r="E14" s="21">
        <v>3800</v>
      </c>
      <c r="G14" s="21" t="s">
        <v>190</v>
      </c>
      <c r="AJ14" s="21">
        <f t="shared" si="1"/>
        <v>0</v>
      </c>
      <c r="AK14" s="21">
        <f t="shared" si="2"/>
        <v>3800</v>
      </c>
      <c r="AM14" s="21">
        <f t="shared" si="3"/>
        <v>0</v>
      </c>
      <c r="AN14" s="21">
        <f t="shared" si="4"/>
        <v>0</v>
      </c>
      <c r="AO14" s="21">
        <f t="shared" si="5"/>
        <v>0</v>
      </c>
      <c r="AP14" s="21">
        <f t="shared" si="6"/>
        <v>0</v>
      </c>
      <c r="AQ14" s="21">
        <f t="shared" si="7"/>
        <v>0</v>
      </c>
      <c r="AR14" s="21">
        <f t="shared" si="8"/>
        <v>0</v>
      </c>
      <c r="AV14" s="21">
        <f t="shared" si="9"/>
        <v>0</v>
      </c>
    </row>
    <row r="15" spans="1:48" x14ac:dyDescent="0.2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37" t="s">
        <v>322</v>
      </c>
      <c r="N15" s="21">
        <v>60</v>
      </c>
      <c r="R15" s="21">
        <v>13.5</v>
      </c>
      <c r="T15" s="21">
        <v>139.5</v>
      </c>
      <c r="U15" s="21">
        <v>33</v>
      </c>
      <c r="V15" s="21">
        <v>33</v>
      </c>
      <c r="W15" s="21">
        <v>12</v>
      </c>
      <c r="X15" s="21">
        <v>61</v>
      </c>
      <c r="Z15" s="21">
        <v>29</v>
      </c>
      <c r="AA15" s="21">
        <v>28.5</v>
      </c>
      <c r="AB15" s="21">
        <v>81</v>
      </c>
      <c r="AC15" s="21">
        <v>6</v>
      </c>
      <c r="AD15" s="21">
        <v>4.5</v>
      </c>
      <c r="AJ15" s="21">
        <f t="shared" si="1"/>
        <v>501</v>
      </c>
      <c r="AK15" s="21">
        <f t="shared" si="2"/>
        <v>449</v>
      </c>
      <c r="AM15" s="21">
        <f t="shared" si="3"/>
        <v>0</v>
      </c>
      <c r="AN15" s="21">
        <f t="shared" si="4"/>
        <v>0</v>
      </c>
      <c r="AO15" s="21">
        <f t="shared" si="5"/>
        <v>0</v>
      </c>
      <c r="AP15" s="21">
        <f t="shared" si="6"/>
        <v>0</v>
      </c>
      <c r="AQ15" s="21">
        <f t="shared" si="7"/>
        <v>0</v>
      </c>
      <c r="AR15" s="21">
        <f t="shared" si="8"/>
        <v>60</v>
      </c>
      <c r="AV15" s="21">
        <f t="shared" si="9"/>
        <v>60</v>
      </c>
    </row>
    <row r="16" spans="1:48" x14ac:dyDescent="0.2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190</v>
      </c>
      <c r="AJ16" s="21">
        <f t="shared" si="1"/>
        <v>0</v>
      </c>
      <c r="AK16" s="21">
        <f t="shared" si="2"/>
        <v>8600</v>
      </c>
      <c r="AM16" s="21">
        <f t="shared" si="3"/>
        <v>0</v>
      </c>
      <c r="AN16" s="21">
        <f t="shared" si="4"/>
        <v>0</v>
      </c>
      <c r="AO16" s="21">
        <f t="shared" si="5"/>
        <v>0</v>
      </c>
      <c r="AP16" s="21">
        <f t="shared" si="6"/>
        <v>0</v>
      </c>
      <c r="AQ16" s="21">
        <f t="shared" si="7"/>
        <v>0</v>
      </c>
      <c r="AR16" s="21">
        <f t="shared" si="8"/>
        <v>0</v>
      </c>
      <c r="AV16" s="21">
        <f t="shared" si="9"/>
        <v>0</v>
      </c>
    </row>
    <row r="17" spans="1:48" x14ac:dyDescent="0.2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190</v>
      </c>
      <c r="AJ17" s="21">
        <f t="shared" si="1"/>
        <v>0</v>
      </c>
      <c r="AK17" s="21">
        <f t="shared" si="2"/>
        <v>250</v>
      </c>
      <c r="AM17" s="21">
        <f t="shared" si="3"/>
        <v>0</v>
      </c>
      <c r="AN17" s="21">
        <f t="shared" si="4"/>
        <v>0</v>
      </c>
      <c r="AO17" s="21">
        <f t="shared" si="5"/>
        <v>0</v>
      </c>
      <c r="AP17" s="21">
        <f t="shared" si="6"/>
        <v>0</v>
      </c>
      <c r="AQ17" s="21">
        <f t="shared" si="7"/>
        <v>0</v>
      </c>
      <c r="AR17" s="21">
        <f t="shared" si="8"/>
        <v>0</v>
      </c>
      <c r="AV17" s="21">
        <f t="shared" si="9"/>
        <v>0</v>
      </c>
    </row>
    <row r="19" spans="1:48" s="20" customFormat="1" x14ac:dyDescent="0.2">
      <c r="A19" s="15"/>
      <c r="B19" s="15" t="s">
        <v>141</v>
      </c>
      <c r="C19" s="15"/>
      <c r="D19" s="15"/>
      <c r="E19" s="29">
        <f>SUM(E10:E18)</f>
        <v>24400</v>
      </c>
      <c r="F19" s="29"/>
      <c r="G19" s="29"/>
      <c r="H19" s="29"/>
      <c r="I19" s="29">
        <f t="shared" ref="I19:AK19" si="10">SUM(I10:I18)</f>
        <v>0</v>
      </c>
      <c r="J19" s="29">
        <f t="shared" si="10"/>
        <v>0</v>
      </c>
      <c r="K19" s="29">
        <f t="shared" si="10"/>
        <v>0</v>
      </c>
      <c r="L19" s="29">
        <f t="shared" si="10"/>
        <v>0</v>
      </c>
      <c r="M19" s="29">
        <f t="shared" si="10"/>
        <v>0</v>
      </c>
      <c r="N19" s="29">
        <f t="shared" si="10"/>
        <v>60</v>
      </c>
      <c r="O19" s="29">
        <f>SUM(O10:O18)</f>
        <v>0</v>
      </c>
      <c r="P19" s="29">
        <f>SUM(P10:P18)</f>
        <v>0</v>
      </c>
      <c r="Q19" s="29">
        <f t="shared" si="10"/>
        <v>0</v>
      </c>
      <c r="R19" s="29">
        <f t="shared" si="10"/>
        <v>13.5</v>
      </c>
      <c r="S19" s="29">
        <f t="shared" si="10"/>
        <v>0</v>
      </c>
      <c r="T19" s="29">
        <f t="shared" si="10"/>
        <v>139.5</v>
      </c>
      <c r="U19" s="29">
        <f t="shared" si="10"/>
        <v>33</v>
      </c>
      <c r="V19" s="29">
        <f t="shared" si="10"/>
        <v>33</v>
      </c>
      <c r="W19" s="29">
        <f t="shared" si="10"/>
        <v>12</v>
      </c>
      <c r="X19" s="29">
        <f t="shared" si="10"/>
        <v>61</v>
      </c>
      <c r="Y19" s="29">
        <f t="shared" si="10"/>
        <v>0</v>
      </c>
      <c r="Z19" s="29">
        <f t="shared" si="10"/>
        <v>29</v>
      </c>
      <c r="AA19" s="29">
        <f t="shared" si="10"/>
        <v>28.5</v>
      </c>
      <c r="AB19" s="29">
        <f t="shared" si="10"/>
        <v>81</v>
      </c>
      <c r="AC19" s="29">
        <f t="shared" si="10"/>
        <v>6</v>
      </c>
      <c r="AD19" s="29">
        <f t="shared" si="10"/>
        <v>4.5</v>
      </c>
      <c r="AE19" s="29">
        <f t="shared" si="10"/>
        <v>0</v>
      </c>
      <c r="AF19" s="29">
        <f t="shared" si="10"/>
        <v>0</v>
      </c>
      <c r="AG19" s="29">
        <f t="shared" si="10"/>
        <v>0</v>
      </c>
      <c r="AH19" s="29">
        <f t="shared" si="10"/>
        <v>0</v>
      </c>
      <c r="AI19" s="29">
        <f t="shared" si="10"/>
        <v>0</v>
      </c>
      <c r="AJ19" s="29">
        <f t="shared" si="10"/>
        <v>501</v>
      </c>
      <c r="AK19" s="29">
        <f t="shared" si="10"/>
        <v>23899</v>
      </c>
      <c r="AL19" s="27"/>
      <c r="AM19" s="29">
        <f t="shared" ref="AM19:AR19" si="11">SUM(AM10:AM18)</f>
        <v>0</v>
      </c>
      <c r="AN19" s="29">
        <f t="shared" si="11"/>
        <v>0</v>
      </c>
      <c r="AO19" s="29">
        <f t="shared" si="11"/>
        <v>0</v>
      </c>
      <c r="AP19" s="29">
        <f t="shared" si="11"/>
        <v>0</v>
      </c>
      <c r="AQ19" s="29">
        <f t="shared" si="11"/>
        <v>0</v>
      </c>
      <c r="AR19" s="29">
        <f t="shared" si="11"/>
        <v>60</v>
      </c>
      <c r="AS19" s="29">
        <f>SUM(AS10:AS18)</f>
        <v>0</v>
      </c>
      <c r="AT19" s="29">
        <f>SUM(AT10:AT18)</f>
        <v>0</v>
      </c>
      <c r="AU19" s="29"/>
      <c r="AV19" s="29">
        <f>SUM(AV10:AV18)</f>
        <v>60</v>
      </c>
    </row>
    <row r="21" spans="1:48" x14ac:dyDescent="0.2">
      <c r="A21" s="2" t="s">
        <v>21</v>
      </c>
      <c r="AJ21" s="21">
        <f t="shared" ref="AJ21:AJ29" si="12">SUM(I21:AI21)</f>
        <v>0</v>
      </c>
      <c r="AK21" s="21">
        <f t="shared" ref="AK21:AK29" si="13">E21-AJ21</f>
        <v>0</v>
      </c>
    </row>
    <row r="22" spans="1:48" x14ac:dyDescent="0.2">
      <c r="A22" s="4" t="s">
        <v>11</v>
      </c>
      <c r="B22" s="14" t="s">
        <v>22</v>
      </c>
      <c r="C22" s="14" t="s">
        <v>296</v>
      </c>
      <c r="D22" s="14">
        <v>100030</v>
      </c>
      <c r="E22" s="21">
        <v>4373</v>
      </c>
      <c r="G22" s="21" t="s">
        <v>212</v>
      </c>
      <c r="N22" s="21">
        <v>38.19</v>
      </c>
      <c r="R22" s="21">
        <v>28.65</v>
      </c>
      <c r="T22" s="21">
        <v>210.05</v>
      </c>
      <c r="U22" s="21">
        <v>143.12</v>
      </c>
      <c r="V22" s="21">
        <v>47.75</v>
      </c>
      <c r="X22" s="21">
        <v>57.3</v>
      </c>
      <c r="Z22" s="21">
        <v>38.19</v>
      </c>
      <c r="AB22" s="21">
        <v>305.49</v>
      </c>
      <c r="AC22" s="21">
        <v>38.19</v>
      </c>
      <c r="AE22" s="21">
        <v>9.5500000000000007</v>
      </c>
      <c r="AF22" s="21">
        <v>38.19</v>
      </c>
      <c r="AJ22" s="21">
        <f t="shared" si="12"/>
        <v>954.67000000000007</v>
      </c>
      <c r="AK22" s="21">
        <f t="shared" si="13"/>
        <v>3418.33</v>
      </c>
      <c r="AM22" s="21">
        <f t="shared" ref="AM22:AM29" si="14">I22</f>
        <v>0</v>
      </c>
      <c r="AN22" s="21">
        <f t="shared" ref="AN22:AN29" si="15">J22</f>
        <v>0</v>
      </c>
      <c r="AO22" s="21">
        <f t="shared" ref="AO22:AO29" si="16">K22</f>
        <v>0</v>
      </c>
      <c r="AP22" s="21">
        <f t="shared" ref="AP22:AP29" si="17">L22</f>
        <v>0</v>
      </c>
      <c r="AQ22" s="21">
        <f t="shared" ref="AQ22:AQ29" si="18">M22</f>
        <v>0</v>
      </c>
      <c r="AR22" s="21">
        <f t="shared" ref="AR22:AR29" si="19">N22</f>
        <v>38.19</v>
      </c>
      <c r="AV22" s="21">
        <f t="shared" ref="AV22:AV29" si="20">SUM(AM22:AU22)</f>
        <v>38.19</v>
      </c>
    </row>
    <row r="23" spans="1:48" x14ac:dyDescent="0.2">
      <c r="A23" s="4" t="s">
        <v>11</v>
      </c>
      <c r="B23" s="14" t="s">
        <v>23</v>
      </c>
      <c r="C23" s="14" t="s">
        <v>296</v>
      </c>
      <c r="D23" s="14">
        <v>100031</v>
      </c>
      <c r="E23" s="21">
        <v>496</v>
      </c>
      <c r="G23" s="21" t="s">
        <v>212</v>
      </c>
      <c r="L23" s="21">
        <v>180.53</v>
      </c>
      <c r="Q23" s="21">
        <v>120.355</v>
      </c>
      <c r="AJ23" s="21">
        <f t="shared" si="12"/>
        <v>300.88499999999999</v>
      </c>
      <c r="AK23" s="21">
        <f t="shared" si="13"/>
        <v>195.11500000000001</v>
      </c>
      <c r="AM23" s="21">
        <f t="shared" si="14"/>
        <v>0</v>
      </c>
      <c r="AN23" s="21">
        <f t="shared" si="15"/>
        <v>0</v>
      </c>
      <c r="AO23" s="21">
        <f t="shared" si="16"/>
        <v>0</v>
      </c>
      <c r="AP23" s="21">
        <f t="shared" si="17"/>
        <v>180.53</v>
      </c>
      <c r="AQ23" s="21">
        <f t="shared" si="18"/>
        <v>0</v>
      </c>
      <c r="AR23" s="21">
        <f t="shared" si="19"/>
        <v>0</v>
      </c>
      <c r="AV23" s="21">
        <f t="shared" si="20"/>
        <v>180.53</v>
      </c>
    </row>
    <row r="24" spans="1:48" x14ac:dyDescent="0.2">
      <c r="A24" s="16" t="s">
        <v>11</v>
      </c>
      <c r="B24" s="17" t="s">
        <v>24</v>
      </c>
      <c r="C24" s="17" t="s">
        <v>298</v>
      </c>
      <c r="D24" s="17">
        <v>100039</v>
      </c>
      <c r="E24" s="24">
        <v>3680</v>
      </c>
      <c r="F24" s="24"/>
      <c r="G24" s="24" t="s">
        <v>295</v>
      </c>
      <c r="H24" s="24"/>
      <c r="I24" s="24"/>
      <c r="J24" s="24"/>
      <c r="K24" s="24"/>
      <c r="L24" s="24">
        <v>150</v>
      </c>
      <c r="M24" s="24"/>
      <c r="N24" s="24">
        <v>845</v>
      </c>
      <c r="O24" s="24"/>
      <c r="P24" s="24"/>
      <c r="Q24" s="24">
        <v>25</v>
      </c>
      <c r="R24" s="24"/>
      <c r="S24" s="24"/>
      <c r="T24" s="24">
        <v>850</v>
      </c>
      <c r="U24" s="24"/>
      <c r="V24" s="24"/>
      <c r="W24" s="24"/>
      <c r="X24" s="24">
        <v>60</v>
      </c>
      <c r="Y24" s="24"/>
      <c r="Z24" s="24">
        <v>1</v>
      </c>
      <c r="AA24" s="24"/>
      <c r="AB24" s="24">
        <v>750</v>
      </c>
      <c r="AC24" s="24"/>
      <c r="AD24" s="24"/>
      <c r="AE24" s="24"/>
      <c r="AF24" s="24">
        <v>10</v>
      </c>
      <c r="AG24" s="24">
        <v>1</v>
      </c>
      <c r="AH24" s="24">
        <v>5</v>
      </c>
      <c r="AI24" s="24">
        <f>20+750</f>
        <v>770</v>
      </c>
      <c r="AJ24" s="21">
        <f t="shared" si="12"/>
        <v>3467</v>
      </c>
      <c r="AK24" s="21">
        <f t="shared" si="13"/>
        <v>213</v>
      </c>
      <c r="AM24" s="21">
        <f t="shared" si="14"/>
        <v>0</v>
      </c>
      <c r="AN24" s="21">
        <f t="shared" si="15"/>
        <v>0</v>
      </c>
      <c r="AO24" s="21">
        <f t="shared" si="16"/>
        <v>0</v>
      </c>
      <c r="AP24" s="21">
        <f t="shared" si="17"/>
        <v>150</v>
      </c>
      <c r="AQ24" s="21">
        <f t="shared" si="18"/>
        <v>0</v>
      </c>
      <c r="AR24" s="21">
        <f t="shared" si="19"/>
        <v>845</v>
      </c>
      <c r="AS24" s="24"/>
      <c r="AT24" s="24"/>
      <c r="AV24" s="21">
        <f t="shared" si="20"/>
        <v>995</v>
      </c>
    </row>
    <row r="25" spans="1:48" x14ac:dyDescent="0.2">
      <c r="A25" s="4" t="s">
        <v>11</v>
      </c>
      <c r="B25" s="14" t="s">
        <v>25</v>
      </c>
      <c r="C25" s="32" t="s">
        <v>275</v>
      </c>
      <c r="D25" s="14">
        <v>100040</v>
      </c>
      <c r="E25" s="21">
        <v>5514</v>
      </c>
      <c r="G25" s="21" t="s">
        <v>212</v>
      </c>
      <c r="N25" s="21">
        <v>275.69299999999998</v>
      </c>
      <c r="R25" s="21">
        <v>275.69299999999998</v>
      </c>
      <c r="T25" s="21">
        <v>1102.7729999999999</v>
      </c>
      <c r="U25" s="21">
        <v>275.69299999999998</v>
      </c>
      <c r="V25" s="21">
        <v>275.69299999999998</v>
      </c>
      <c r="W25" s="21">
        <v>275.69299999999998</v>
      </c>
      <c r="X25" s="21">
        <v>551.38599999999997</v>
      </c>
      <c r="Z25" s="21">
        <v>275.69299999999998</v>
      </c>
      <c r="AA25" s="21">
        <v>275.69299999999998</v>
      </c>
      <c r="AB25" s="21">
        <v>551.38599999999997</v>
      </c>
      <c r="AC25" s="21">
        <v>275.69299999999998</v>
      </c>
      <c r="AD25" s="21">
        <v>275.69299999999998</v>
      </c>
      <c r="AJ25" s="21">
        <f t="shared" si="12"/>
        <v>4686.7820000000011</v>
      </c>
      <c r="AK25" s="21">
        <f t="shared" si="13"/>
        <v>827.21799999999894</v>
      </c>
      <c r="AM25" s="21">
        <f t="shared" si="14"/>
        <v>0</v>
      </c>
      <c r="AN25" s="21">
        <f t="shared" si="15"/>
        <v>0</v>
      </c>
      <c r="AO25" s="21">
        <f t="shared" si="16"/>
        <v>0</v>
      </c>
      <c r="AP25" s="21">
        <f t="shared" si="17"/>
        <v>0</v>
      </c>
      <c r="AQ25" s="21">
        <f t="shared" si="18"/>
        <v>0</v>
      </c>
      <c r="AR25" s="21">
        <f t="shared" si="19"/>
        <v>275.69299999999998</v>
      </c>
      <c r="AV25" s="21">
        <f t="shared" si="20"/>
        <v>275.69299999999998</v>
      </c>
    </row>
    <row r="26" spans="1:48" x14ac:dyDescent="0.2">
      <c r="A26" s="4" t="s">
        <v>11</v>
      </c>
      <c r="B26" s="14" t="s">
        <v>26</v>
      </c>
      <c r="C26" s="14" t="s">
        <v>297</v>
      </c>
      <c r="D26" s="14">
        <v>100041</v>
      </c>
      <c r="E26" s="21">
        <v>569</v>
      </c>
      <c r="G26" s="21" t="s">
        <v>212</v>
      </c>
      <c r="I26" s="21">
        <v>28.437999999999999</v>
      </c>
      <c r="J26" s="21">
        <v>28.437999999999999</v>
      </c>
      <c r="M26" s="21">
        <v>113.75</v>
      </c>
      <c r="T26" s="21">
        <v>113.75</v>
      </c>
      <c r="V26" s="21">
        <v>28.437999999999999</v>
      </c>
      <c r="W26" s="21">
        <v>28.437999999999999</v>
      </c>
      <c r="X26" s="21">
        <v>56.875</v>
      </c>
      <c r="Z26" s="21">
        <v>28.437999999999999</v>
      </c>
      <c r="AB26" s="21">
        <v>56.875</v>
      </c>
      <c r="AE26" s="21">
        <v>85.31</v>
      </c>
      <c r="AJ26" s="21">
        <f t="shared" si="12"/>
        <v>568.75</v>
      </c>
      <c r="AK26" s="21">
        <f t="shared" si="13"/>
        <v>0.25</v>
      </c>
      <c r="AM26" s="21">
        <f t="shared" si="14"/>
        <v>28.437999999999999</v>
      </c>
      <c r="AN26" s="21">
        <f t="shared" si="15"/>
        <v>28.437999999999999</v>
      </c>
      <c r="AO26" s="21">
        <f t="shared" si="16"/>
        <v>0</v>
      </c>
      <c r="AP26" s="21">
        <f t="shared" si="17"/>
        <v>0</v>
      </c>
      <c r="AQ26" s="21">
        <f t="shared" si="18"/>
        <v>113.75</v>
      </c>
      <c r="AR26" s="21">
        <f t="shared" si="19"/>
        <v>0</v>
      </c>
      <c r="AV26" s="21">
        <f t="shared" si="20"/>
        <v>170.626</v>
      </c>
    </row>
    <row r="27" spans="1:48" x14ac:dyDescent="0.2">
      <c r="A27" s="4" t="s">
        <v>11</v>
      </c>
      <c r="B27" s="14" t="s">
        <v>27</v>
      </c>
      <c r="C27" s="14" t="s">
        <v>296</v>
      </c>
      <c r="D27" s="14">
        <v>100139</v>
      </c>
      <c r="E27" s="21">
        <v>450</v>
      </c>
      <c r="G27" s="21" t="s">
        <v>212</v>
      </c>
      <c r="L27" s="21">
        <v>8.66</v>
      </c>
      <c r="N27" s="21">
        <v>32.475000000000001</v>
      </c>
      <c r="Q27" s="21">
        <v>10.824999999999999</v>
      </c>
      <c r="R27" s="21">
        <v>12.99</v>
      </c>
      <c r="S27" s="21">
        <v>6.4950000000000001</v>
      </c>
      <c r="T27" s="21">
        <v>106.08499999999999</v>
      </c>
      <c r="U27" s="21">
        <v>17.32</v>
      </c>
      <c r="V27" s="21">
        <v>23.815000000000001</v>
      </c>
      <c r="W27" s="21">
        <v>10.824999999999999</v>
      </c>
      <c r="X27" s="21">
        <v>34.64</v>
      </c>
      <c r="Z27" s="21">
        <v>21.65</v>
      </c>
      <c r="AB27" s="21">
        <v>28.145</v>
      </c>
      <c r="AC27" s="21">
        <v>12.99</v>
      </c>
      <c r="AE27" s="21">
        <v>21.65</v>
      </c>
      <c r="AF27" s="21">
        <v>8.66</v>
      </c>
      <c r="AJ27" s="21">
        <f t="shared" si="12"/>
        <v>357.22499999999997</v>
      </c>
      <c r="AK27" s="21">
        <f t="shared" si="13"/>
        <v>92.775000000000034</v>
      </c>
      <c r="AM27" s="21">
        <f t="shared" si="14"/>
        <v>0</v>
      </c>
      <c r="AN27" s="21">
        <f t="shared" si="15"/>
        <v>0</v>
      </c>
      <c r="AO27" s="21">
        <f t="shared" si="16"/>
        <v>0</v>
      </c>
      <c r="AP27" s="21">
        <f t="shared" si="17"/>
        <v>8.66</v>
      </c>
      <c r="AQ27" s="21">
        <f t="shared" si="18"/>
        <v>0</v>
      </c>
      <c r="AR27" s="21">
        <f t="shared" si="19"/>
        <v>32.475000000000001</v>
      </c>
      <c r="AV27" s="21">
        <f t="shared" si="20"/>
        <v>41.135000000000005</v>
      </c>
    </row>
    <row r="28" spans="1:48" x14ac:dyDescent="0.2">
      <c r="A28" s="4" t="s">
        <v>11</v>
      </c>
      <c r="B28" s="14" t="s">
        <v>28</v>
      </c>
      <c r="C28" s="14" t="s">
        <v>296</v>
      </c>
      <c r="D28" s="14">
        <v>100140</v>
      </c>
      <c r="E28" s="21">
        <v>2713</v>
      </c>
      <c r="G28" s="21" t="s">
        <v>190</v>
      </c>
      <c r="AJ28" s="21">
        <f t="shared" si="12"/>
        <v>0</v>
      </c>
      <c r="AK28" s="21">
        <f t="shared" si="13"/>
        <v>2713</v>
      </c>
      <c r="AM28" s="21">
        <f t="shared" si="14"/>
        <v>0</v>
      </c>
      <c r="AN28" s="21">
        <f t="shared" si="15"/>
        <v>0</v>
      </c>
      <c r="AO28" s="21">
        <f t="shared" si="16"/>
        <v>0</v>
      </c>
      <c r="AP28" s="21">
        <f t="shared" si="17"/>
        <v>0</v>
      </c>
      <c r="AQ28" s="21">
        <f t="shared" si="18"/>
        <v>0</v>
      </c>
      <c r="AR28" s="21">
        <f t="shared" si="19"/>
        <v>0</v>
      </c>
      <c r="AV28" s="21">
        <f t="shared" si="20"/>
        <v>0</v>
      </c>
    </row>
    <row r="29" spans="1:48" x14ac:dyDescent="0.2">
      <c r="A29" s="4" t="s">
        <v>11</v>
      </c>
      <c r="B29" s="14" t="s">
        <v>305</v>
      </c>
      <c r="C29" s="32" t="s">
        <v>306</v>
      </c>
      <c r="D29" s="14">
        <v>100818</v>
      </c>
      <c r="E29" s="21">
        <v>629</v>
      </c>
      <c r="G29" s="24" t="s">
        <v>294</v>
      </c>
      <c r="AJ29" s="21">
        <f t="shared" si="12"/>
        <v>0</v>
      </c>
      <c r="AK29" s="21">
        <f t="shared" si="13"/>
        <v>629</v>
      </c>
      <c r="AM29" s="21">
        <f t="shared" si="14"/>
        <v>0</v>
      </c>
      <c r="AN29" s="21">
        <f t="shared" si="15"/>
        <v>0</v>
      </c>
      <c r="AO29" s="21">
        <f t="shared" si="16"/>
        <v>0</v>
      </c>
      <c r="AP29" s="21">
        <f t="shared" si="17"/>
        <v>0</v>
      </c>
      <c r="AQ29" s="21">
        <f t="shared" si="18"/>
        <v>0</v>
      </c>
      <c r="AR29" s="21">
        <f t="shared" si="19"/>
        <v>0</v>
      </c>
      <c r="AV29" s="21">
        <f t="shared" si="20"/>
        <v>0</v>
      </c>
    </row>
    <row r="31" spans="1:48" s="20" customFormat="1" x14ac:dyDescent="0.2">
      <c r="A31" s="15"/>
      <c r="B31" s="15" t="s">
        <v>142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V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0</v>
      </c>
      <c r="P31" s="29">
        <f t="shared" si="21"/>
        <v>0</v>
      </c>
      <c r="Q31" s="29">
        <f t="shared" si="21"/>
        <v>156.18</v>
      </c>
      <c r="R31" s="29">
        <f t="shared" si="21"/>
        <v>317.33299999999997</v>
      </c>
      <c r="S31" s="29">
        <f t="shared" si="21"/>
        <v>6.4950000000000001</v>
      </c>
      <c r="T31" s="29">
        <f t="shared" si="21"/>
        <v>2382.6579999999999</v>
      </c>
      <c r="U31" s="29">
        <f t="shared" si="21"/>
        <v>436.13299999999998</v>
      </c>
      <c r="V31" s="29">
        <f t="shared" si="21"/>
        <v>375.69599999999997</v>
      </c>
      <c r="W31" s="29">
        <f t="shared" si="21"/>
        <v>314.95599999999996</v>
      </c>
      <c r="X31" s="29">
        <f t="shared" si="21"/>
        <v>760.20099999999991</v>
      </c>
      <c r="Y31" s="29">
        <f t="shared" si="21"/>
        <v>0</v>
      </c>
      <c r="Z31" s="29">
        <f t="shared" si="21"/>
        <v>364.97099999999995</v>
      </c>
      <c r="AA31" s="29">
        <f t="shared" si="21"/>
        <v>275.69299999999998</v>
      </c>
      <c r="AB31" s="29">
        <f t="shared" si="21"/>
        <v>1691.896</v>
      </c>
      <c r="AC31" s="29">
        <f t="shared" si="21"/>
        <v>326.87299999999999</v>
      </c>
      <c r="AD31" s="29">
        <f t="shared" si="21"/>
        <v>275.69299999999998</v>
      </c>
      <c r="AE31" s="29">
        <f t="shared" si="21"/>
        <v>116.50999999999999</v>
      </c>
      <c r="AF31" s="29">
        <f t="shared" si="21"/>
        <v>56.849999999999994</v>
      </c>
      <c r="AG31" s="29">
        <f>SUM(AG22:AG29)</f>
        <v>1</v>
      </c>
      <c r="AH31" s="29">
        <f t="shared" si="21"/>
        <v>5</v>
      </c>
      <c r="AI31" s="29">
        <f t="shared" si="21"/>
        <v>770</v>
      </c>
      <c r="AJ31" s="29">
        <f t="shared" si="21"/>
        <v>10335.312000000002</v>
      </c>
      <c r="AK31" s="29">
        <f t="shared" si="21"/>
        <v>8088.6879999999983</v>
      </c>
      <c r="AL31" s="27"/>
      <c r="AM31" s="29">
        <f t="shared" si="21"/>
        <v>28.437999999999999</v>
      </c>
      <c r="AN31" s="29">
        <f t="shared" si="21"/>
        <v>28.437999999999999</v>
      </c>
      <c r="AO31" s="29">
        <f t="shared" si="21"/>
        <v>0</v>
      </c>
      <c r="AP31" s="29">
        <f t="shared" si="21"/>
        <v>339.19</v>
      </c>
      <c r="AQ31" s="29">
        <f t="shared" si="21"/>
        <v>113.75</v>
      </c>
      <c r="AR31" s="29">
        <f t="shared" si="21"/>
        <v>1191.3579999999999</v>
      </c>
      <c r="AS31" s="29">
        <f>SUM(AS22:AS29)</f>
        <v>0</v>
      </c>
      <c r="AT31" s="29">
        <f>SUM(AT22:AT29)</f>
        <v>0</v>
      </c>
      <c r="AU31" s="29"/>
      <c r="AV31" s="29">
        <f t="shared" si="21"/>
        <v>1701.174</v>
      </c>
    </row>
    <row r="33" spans="1:48" x14ac:dyDescent="0.2">
      <c r="A33" s="2" t="s">
        <v>29</v>
      </c>
    </row>
    <row r="34" spans="1:48" x14ac:dyDescent="0.2">
      <c r="A34" s="4" t="s">
        <v>11</v>
      </c>
      <c r="B34" t="s">
        <v>312</v>
      </c>
      <c r="C34" t="s">
        <v>240</v>
      </c>
      <c r="D34">
        <v>100052</v>
      </c>
      <c r="E34" s="21">
        <v>7377</v>
      </c>
      <c r="G34" s="21" t="s">
        <v>319</v>
      </c>
      <c r="R34" s="21">
        <v>36.887</v>
      </c>
      <c r="S34" s="21">
        <v>36.887</v>
      </c>
      <c r="T34" s="21">
        <v>3098.4969999999998</v>
      </c>
      <c r="U34" s="21">
        <v>368.86900000000003</v>
      </c>
      <c r="V34" s="21">
        <v>442.642</v>
      </c>
      <c r="W34" s="21">
        <v>442.642</v>
      </c>
      <c r="X34" s="21">
        <v>1991.8910000000001</v>
      </c>
      <c r="Z34" s="21">
        <v>368.86900000000003</v>
      </c>
      <c r="AA34" s="21">
        <v>295.09500000000003</v>
      </c>
      <c r="AB34" s="21">
        <v>295.09500000000003</v>
      </c>
      <c r="AJ34" s="21">
        <f t="shared" ref="AJ34:AJ39" si="22">SUM(I34:AI34)</f>
        <v>7377.3740000000007</v>
      </c>
      <c r="AK34" s="21">
        <f t="shared" ref="AK34:AK39" si="23">E34-AJ34</f>
        <v>-0.37400000000070577</v>
      </c>
      <c r="AM34" s="21">
        <f t="shared" ref="AM34:AM39" si="24">I34</f>
        <v>0</v>
      </c>
      <c r="AN34" s="21">
        <f t="shared" ref="AN34:AN39" si="25">J34</f>
        <v>0</v>
      </c>
      <c r="AO34" s="21">
        <f t="shared" ref="AO34:AO39" si="26">K34</f>
        <v>0</v>
      </c>
      <c r="AP34" s="21">
        <f t="shared" ref="AP34:AP39" si="27">L34</f>
        <v>0</v>
      </c>
      <c r="AQ34" s="21">
        <f t="shared" ref="AQ34:AQ39" si="28">M34</f>
        <v>0</v>
      </c>
      <c r="AR34" s="21">
        <f t="shared" ref="AR34:AR39" si="29">N34</f>
        <v>0</v>
      </c>
      <c r="AV34" s="21">
        <f t="shared" ref="AV34:AV39" si="30">SUM(AM34:AU34)</f>
        <v>0</v>
      </c>
    </row>
    <row r="35" spans="1:48" x14ac:dyDescent="0.2">
      <c r="A35" s="4" t="s">
        <v>11</v>
      </c>
      <c r="B35" t="s">
        <v>314</v>
      </c>
      <c r="C35" t="s">
        <v>239</v>
      </c>
      <c r="D35">
        <v>100053</v>
      </c>
      <c r="E35" s="21">
        <v>2177</v>
      </c>
      <c r="G35" s="21" t="s">
        <v>319</v>
      </c>
      <c r="T35" s="21">
        <f>544.16-435</f>
        <v>109.15999999999997</v>
      </c>
      <c r="U35" s="21">
        <v>108.83199999999999</v>
      </c>
      <c r="V35" s="21">
        <v>108.83199999999999</v>
      </c>
      <c r="W35" s="21">
        <v>108.83199999999999</v>
      </c>
      <c r="X35" s="21">
        <v>435.32799999999997</v>
      </c>
      <c r="AB35" s="21">
        <v>326.49599999999998</v>
      </c>
      <c r="AD35" s="21">
        <f>544.16+435</f>
        <v>979.16</v>
      </c>
      <c r="AJ35" s="21">
        <f t="shared" si="22"/>
        <v>2176.64</v>
      </c>
      <c r="AK35" s="21">
        <f t="shared" si="23"/>
        <v>0.36000000000012733</v>
      </c>
      <c r="AM35" s="21">
        <f t="shared" si="24"/>
        <v>0</v>
      </c>
      <c r="AN35" s="21">
        <f t="shared" si="25"/>
        <v>0</v>
      </c>
      <c r="AO35" s="21">
        <f t="shared" si="26"/>
        <v>0</v>
      </c>
      <c r="AP35" s="21">
        <f t="shared" si="27"/>
        <v>0</v>
      </c>
      <c r="AQ35" s="21">
        <f t="shared" si="28"/>
        <v>0</v>
      </c>
      <c r="AR35" s="21">
        <f t="shared" si="29"/>
        <v>0</v>
      </c>
      <c r="AV35" s="21">
        <f t="shared" si="30"/>
        <v>0</v>
      </c>
    </row>
    <row r="36" spans="1:48" x14ac:dyDescent="0.2">
      <c r="A36" s="4" t="s">
        <v>11</v>
      </c>
      <c r="B36" t="s">
        <v>30</v>
      </c>
      <c r="C36" t="s">
        <v>238</v>
      </c>
      <c r="D36">
        <v>100055</v>
      </c>
      <c r="E36" s="21">
        <v>4994</v>
      </c>
      <c r="G36" s="21" t="s">
        <v>319</v>
      </c>
      <c r="N36" s="21">
        <v>149.81</v>
      </c>
      <c r="S36" s="21">
        <v>199.74700000000001</v>
      </c>
      <c r="T36" s="21">
        <v>1398.2280000000001</v>
      </c>
      <c r="U36" s="21">
        <v>499.36700000000002</v>
      </c>
      <c r="V36" s="21">
        <v>499.36700000000002</v>
      </c>
      <c r="W36" s="21">
        <v>299.62</v>
      </c>
      <c r="X36" s="21">
        <v>699.11400000000003</v>
      </c>
      <c r="Z36" s="21">
        <v>199.74700000000001</v>
      </c>
      <c r="AB36" s="21">
        <v>749.05100000000004</v>
      </c>
      <c r="AD36" s="21">
        <v>299.62</v>
      </c>
      <c r="AJ36" s="21">
        <f t="shared" si="22"/>
        <v>4993.6710000000003</v>
      </c>
      <c r="AK36" s="21">
        <f t="shared" si="23"/>
        <v>0.32899999999972351</v>
      </c>
      <c r="AM36" s="21">
        <f t="shared" si="24"/>
        <v>0</v>
      </c>
      <c r="AN36" s="21">
        <f t="shared" si="25"/>
        <v>0</v>
      </c>
      <c r="AO36" s="21">
        <f t="shared" si="26"/>
        <v>0</v>
      </c>
      <c r="AP36" s="21">
        <f t="shared" si="27"/>
        <v>0</v>
      </c>
      <c r="AQ36" s="21">
        <f t="shared" si="28"/>
        <v>0</v>
      </c>
      <c r="AR36" s="21">
        <f t="shared" si="29"/>
        <v>149.81</v>
      </c>
      <c r="AV36" s="21">
        <f t="shared" si="30"/>
        <v>149.81</v>
      </c>
    </row>
    <row r="37" spans="1:48" x14ac:dyDescent="0.2">
      <c r="A37" s="4" t="s">
        <v>11</v>
      </c>
      <c r="B37" t="s">
        <v>313</v>
      </c>
      <c r="C37" t="s">
        <v>241</v>
      </c>
      <c r="D37">
        <v>100068</v>
      </c>
      <c r="E37" s="21">
        <v>4846</v>
      </c>
      <c r="G37" s="21" t="s">
        <v>319</v>
      </c>
      <c r="N37" s="21">
        <v>96.918000000000006</v>
      </c>
      <c r="Q37" s="21">
        <v>23.998999999999999</v>
      </c>
      <c r="T37" s="21">
        <v>2641.2429999999999</v>
      </c>
      <c r="U37" s="21">
        <v>629.96600000000001</v>
      </c>
      <c r="V37" s="21">
        <v>387.67200000000003</v>
      </c>
      <c r="W37" s="21">
        <v>96.918000000000006</v>
      </c>
      <c r="X37" s="21">
        <v>533.048</v>
      </c>
      <c r="Z37" s="21">
        <v>96.918000000000006</v>
      </c>
      <c r="AB37" s="21">
        <v>193.83600000000001</v>
      </c>
      <c r="AC37" s="21">
        <v>96.918000000000006</v>
      </c>
      <c r="AF37" s="21">
        <v>48.459000000000003</v>
      </c>
      <c r="AJ37" s="21">
        <f t="shared" si="22"/>
        <v>4845.8949999999995</v>
      </c>
      <c r="AK37" s="21">
        <f t="shared" si="23"/>
        <v>0.10500000000047294</v>
      </c>
      <c r="AM37" s="21">
        <f t="shared" si="24"/>
        <v>0</v>
      </c>
      <c r="AN37" s="21">
        <f t="shared" si="25"/>
        <v>0</v>
      </c>
      <c r="AO37" s="21">
        <f t="shared" si="26"/>
        <v>0</v>
      </c>
      <c r="AP37" s="21">
        <f t="shared" si="27"/>
        <v>0</v>
      </c>
      <c r="AQ37" s="21">
        <f t="shared" si="28"/>
        <v>0</v>
      </c>
      <c r="AR37" s="21">
        <f t="shared" si="29"/>
        <v>96.918000000000006</v>
      </c>
      <c r="AV37" s="21">
        <f t="shared" si="30"/>
        <v>96.918000000000006</v>
      </c>
    </row>
    <row r="38" spans="1:48" x14ac:dyDescent="0.2">
      <c r="A38" s="4" t="s">
        <v>11</v>
      </c>
      <c r="B38" t="s">
        <v>32</v>
      </c>
      <c r="C38" t="s">
        <v>242</v>
      </c>
      <c r="D38">
        <v>100872</v>
      </c>
      <c r="E38" s="21">
        <v>952</v>
      </c>
      <c r="G38" s="21" t="s">
        <v>319</v>
      </c>
      <c r="T38" s="21">
        <v>333.13299999999998</v>
      </c>
      <c r="V38" s="21">
        <v>142.77099999999999</v>
      </c>
      <c r="W38" s="21">
        <v>142.77099999999999</v>
      </c>
      <c r="AD38" s="21">
        <v>333.13299999999998</v>
      </c>
      <c r="AJ38" s="21">
        <f t="shared" si="22"/>
        <v>951.80799999999999</v>
      </c>
      <c r="AK38" s="21">
        <f t="shared" si="23"/>
        <v>0.19200000000000728</v>
      </c>
      <c r="AM38" s="21">
        <f t="shared" si="24"/>
        <v>0</v>
      </c>
      <c r="AN38" s="21">
        <f t="shared" si="25"/>
        <v>0</v>
      </c>
      <c r="AO38" s="21">
        <f t="shared" si="26"/>
        <v>0</v>
      </c>
      <c r="AP38" s="21">
        <f t="shared" si="27"/>
        <v>0</v>
      </c>
      <c r="AQ38" s="21">
        <f t="shared" si="28"/>
        <v>0</v>
      </c>
      <c r="AR38" s="21">
        <f t="shared" si="29"/>
        <v>0</v>
      </c>
      <c r="AV38" s="21">
        <f t="shared" si="30"/>
        <v>0</v>
      </c>
    </row>
    <row r="39" spans="1:48" x14ac:dyDescent="0.2">
      <c r="A39" s="4" t="s">
        <v>11</v>
      </c>
      <c r="B39" s="14" t="s">
        <v>31</v>
      </c>
      <c r="C39" t="s">
        <v>239</v>
      </c>
      <c r="D39" s="14">
        <v>103454</v>
      </c>
      <c r="E39" s="21">
        <v>400</v>
      </c>
      <c r="G39" s="21" t="s">
        <v>190</v>
      </c>
      <c r="T39" s="21">
        <v>100</v>
      </c>
      <c r="U39" s="21">
        <v>20</v>
      </c>
      <c r="V39" s="21">
        <v>20</v>
      </c>
      <c r="W39" s="21">
        <v>20</v>
      </c>
      <c r="X39" s="21">
        <v>80</v>
      </c>
      <c r="AB39" s="21">
        <v>60</v>
      </c>
      <c r="AD39" s="21">
        <v>100</v>
      </c>
      <c r="AJ39" s="21">
        <f t="shared" si="22"/>
        <v>400</v>
      </c>
      <c r="AK39" s="21">
        <f t="shared" si="23"/>
        <v>0</v>
      </c>
      <c r="AM39" s="21">
        <f t="shared" si="24"/>
        <v>0</v>
      </c>
      <c r="AN39" s="21">
        <f t="shared" si="25"/>
        <v>0</v>
      </c>
      <c r="AO39" s="21">
        <f t="shared" si="26"/>
        <v>0</v>
      </c>
      <c r="AP39" s="21">
        <f t="shared" si="27"/>
        <v>0</v>
      </c>
      <c r="AQ39" s="21">
        <f t="shared" si="28"/>
        <v>0</v>
      </c>
      <c r="AR39" s="21">
        <f t="shared" si="29"/>
        <v>0</v>
      </c>
      <c r="AV39" s="21">
        <f t="shared" si="30"/>
        <v>0</v>
      </c>
    </row>
    <row r="41" spans="1:48" s="20" customFormat="1" x14ac:dyDescent="0.2">
      <c r="A41" s="15"/>
      <c r="B41" s="15" t="s">
        <v>143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K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0</v>
      </c>
      <c r="P41" s="29">
        <f t="shared" si="31"/>
        <v>0</v>
      </c>
      <c r="Q41" s="29">
        <f t="shared" si="31"/>
        <v>23.998999999999999</v>
      </c>
      <c r="R41" s="29">
        <f t="shared" si="31"/>
        <v>36.887</v>
      </c>
      <c r="S41" s="29">
        <f t="shared" si="31"/>
        <v>236.63400000000001</v>
      </c>
      <c r="T41" s="29">
        <f t="shared" si="31"/>
        <v>7680.2610000000004</v>
      </c>
      <c r="U41" s="29">
        <f t="shared" si="31"/>
        <v>1627.0340000000001</v>
      </c>
      <c r="V41" s="29">
        <f t="shared" si="31"/>
        <v>1601.2839999999999</v>
      </c>
      <c r="W41" s="29">
        <f t="shared" si="31"/>
        <v>1110.7829999999999</v>
      </c>
      <c r="X41" s="29">
        <f t="shared" si="31"/>
        <v>3739.3810000000003</v>
      </c>
      <c r="Y41" s="29">
        <f t="shared" si="31"/>
        <v>0</v>
      </c>
      <c r="Z41" s="29">
        <f t="shared" si="31"/>
        <v>665.53399999999999</v>
      </c>
      <c r="AA41" s="29">
        <f t="shared" si="31"/>
        <v>295.09500000000003</v>
      </c>
      <c r="AB41" s="29">
        <f t="shared" si="31"/>
        <v>1624.4780000000001</v>
      </c>
      <c r="AC41" s="29">
        <f t="shared" si="31"/>
        <v>96.918000000000006</v>
      </c>
      <c r="AD41" s="29">
        <f t="shared" si="31"/>
        <v>1711.913</v>
      </c>
      <c r="AE41" s="29">
        <f t="shared" si="31"/>
        <v>0</v>
      </c>
      <c r="AF41" s="29">
        <f t="shared" si="31"/>
        <v>48.459000000000003</v>
      </c>
      <c r="AG41" s="29">
        <f>SUM(AG34:AG39)</f>
        <v>0</v>
      </c>
      <c r="AH41" s="29">
        <f t="shared" si="31"/>
        <v>0</v>
      </c>
      <c r="AI41" s="29">
        <f t="shared" si="31"/>
        <v>0</v>
      </c>
      <c r="AJ41" s="29">
        <f t="shared" si="31"/>
        <v>20745.388000000003</v>
      </c>
      <c r="AK41" s="29">
        <f t="shared" si="31"/>
        <v>0.61199999999962529</v>
      </c>
      <c r="AL41" s="27"/>
      <c r="AM41" s="29">
        <f t="shared" ref="AM41:AV41" si="32">SUM(AM34:AM39)</f>
        <v>0</v>
      </c>
      <c r="AN41" s="29">
        <f t="shared" si="32"/>
        <v>0</v>
      </c>
      <c r="AO41" s="29">
        <f t="shared" si="32"/>
        <v>0</v>
      </c>
      <c r="AP41" s="29">
        <f t="shared" si="32"/>
        <v>0</v>
      </c>
      <c r="AQ41" s="29">
        <f t="shared" si="32"/>
        <v>0</v>
      </c>
      <c r="AR41" s="29">
        <f t="shared" si="32"/>
        <v>246.72800000000001</v>
      </c>
      <c r="AS41" s="29">
        <f t="shared" si="32"/>
        <v>0</v>
      </c>
      <c r="AT41" s="29">
        <f t="shared" si="32"/>
        <v>0</v>
      </c>
      <c r="AU41" s="29">
        <f t="shared" si="32"/>
        <v>0</v>
      </c>
      <c r="AV41" s="29">
        <f t="shared" si="32"/>
        <v>246.72800000000001</v>
      </c>
    </row>
    <row r="43" spans="1:48" x14ac:dyDescent="0.2">
      <c r="A43" s="2" t="s">
        <v>33</v>
      </c>
    </row>
    <row r="44" spans="1:48" x14ac:dyDescent="0.2">
      <c r="A44" s="4" t="s">
        <v>11</v>
      </c>
      <c r="B44" t="s">
        <v>35</v>
      </c>
      <c r="C44" t="s">
        <v>42</v>
      </c>
      <c r="D44">
        <v>100012</v>
      </c>
      <c r="E44" s="21">
        <v>7095</v>
      </c>
      <c r="G44" s="21" t="s">
        <v>190</v>
      </c>
      <c r="AJ44" s="21">
        <f t="shared" ref="AJ44:AJ50" si="33">SUM(I44:AI44)</f>
        <v>0</v>
      </c>
      <c r="AK44" s="21">
        <f t="shared" ref="AK44:AK50" si="34">E44-AJ44</f>
        <v>7095</v>
      </c>
      <c r="AM44" s="21">
        <f t="shared" ref="AM44:AM50" si="35">I44</f>
        <v>0</v>
      </c>
      <c r="AN44" s="21">
        <f t="shared" ref="AN44:AN50" si="36">J44</f>
        <v>0</v>
      </c>
      <c r="AO44" s="21">
        <f t="shared" ref="AO44:AO50" si="37">K44</f>
        <v>0</v>
      </c>
      <c r="AP44" s="21">
        <f t="shared" ref="AP44:AP50" si="38">L44</f>
        <v>0</v>
      </c>
      <c r="AQ44" s="21">
        <f t="shared" ref="AQ44:AQ50" si="39">M44</f>
        <v>0</v>
      </c>
      <c r="AR44" s="21">
        <f t="shared" ref="AR44:AR50" si="40">N44</f>
        <v>0</v>
      </c>
      <c r="AV44" s="21">
        <f t="shared" ref="AV44:AV50" si="41">SUM(AM44:AU44)</f>
        <v>0</v>
      </c>
    </row>
    <row r="45" spans="1:48" x14ac:dyDescent="0.2">
      <c r="A45" s="4" t="s">
        <v>11</v>
      </c>
      <c r="B45" t="s">
        <v>34</v>
      </c>
      <c r="C45" t="s">
        <v>40</v>
      </c>
      <c r="D45">
        <v>100016</v>
      </c>
      <c r="E45" s="21">
        <v>1260</v>
      </c>
      <c r="G45" s="21" t="s">
        <v>190</v>
      </c>
      <c r="AJ45" s="21">
        <f t="shared" si="33"/>
        <v>0</v>
      </c>
      <c r="AK45" s="21">
        <f t="shared" si="34"/>
        <v>1260</v>
      </c>
      <c r="AM45" s="21">
        <f t="shared" si="35"/>
        <v>0</v>
      </c>
      <c r="AN45" s="21">
        <f t="shared" si="36"/>
        <v>0</v>
      </c>
      <c r="AO45" s="21">
        <f t="shared" si="37"/>
        <v>0</v>
      </c>
      <c r="AP45" s="21">
        <f t="shared" si="38"/>
        <v>0</v>
      </c>
      <c r="AQ45" s="21">
        <f t="shared" si="39"/>
        <v>0</v>
      </c>
      <c r="AR45" s="21">
        <f t="shared" si="40"/>
        <v>0</v>
      </c>
      <c r="AV45" s="21">
        <f t="shared" si="41"/>
        <v>0</v>
      </c>
    </row>
    <row r="46" spans="1:48" x14ac:dyDescent="0.2">
      <c r="A46" s="4" t="s">
        <v>11</v>
      </c>
      <c r="B46" s="14" t="s">
        <v>37</v>
      </c>
      <c r="C46" s="14" t="s">
        <v>43</v>
      </c>
      <c r="D46" s="14">
        <v>100091</v>
      </c>
      <c r="E46" s="21">
        <v>977</v>
      </c>
      <c r="G46" s="21" t="s">
        <v>190</v>
      </c>
      <c r="AJ46" s="21">
        <f t="shared" si="33"/>
        <v>0</v>
      </c>
      <c r="AK46" s="21">
        <f t="shared" si="34"/>
        <v>977</v>
      </c>
      <c r="AM46" s="21">
        <f t="shared" si="35"/>
        <v>0</v>
      </c>
      <c r="AN46" s="21">
        <f t="shared" si="36"/>
        <v>0</v>
      </c>
      <c r="AO46" s="21">
        <f t="shared" si="37"/>
        <v>0</v>
      </c>
      <c r="AP46" s="21">
        <f t="shared" si="38"/>
        <v>0</v>
      </c>
      <c r="AQ46" s="21">
        <f t="shared" si="39"/>
        <v>0</v>
      </c>
      <c r="AR46" s="21">
        <f t="shared" si="40"/>
        <v>0</v>
      </c>
      <c r="AV46" s="21">
        <f t="shared" si="41"/>
        <v>0</v>
      </c>
    </row>
    <row r="47" spans="1:48" x14ac:dyDescent="0.2">
      <c r="A47" s="4" t="s">
        <v>11</v>
      </c>
      <c r="B47" t="s">
        <v>38</v>
      </c>
      <c r="C47" t="s">
        <v>44</v>
      </c>
      <c r="D47">
        <v>100127</v>
      </c>
      <c r="E47" s="21">
        <v>13607</v>
      </c>
      <c r="G47" s="21" t="s">
        <v>212</v>
      </c>
      <c r="M47" s="21">
        <v>800</v>
      </c>
      <c r="R47" s="21">
        <v>220</v>
      </c>
      <c r="T47" s="21">
        <v>3150</v>
      </c>
      <c r="V47" s="21">
        <v>1650</v>
      </c>
      <c r="W47" s="21">
        <v>350</v>
      </c>
      <c r="X47" s="21">
        <v>500</v>
      </c>
      <c r="Y47" s="21">
        <v>930</v>
      </c>
      <c r="Z47" s="21">
        <v>1000</v>
      </c>
      <c r="AA47" s="21">
        <v>54</v>
      </c>
      <c r="AB47" s="21">
        <v>754</v>
      </c>
      <c r="AC47" s="21">
        <v>237</v>
      </c>
      <c r="AI47" s="21">
        <v>380</v>
      </c>
      <c r="AJ47" s="21">
        <f t="shared" si="33"/>
        <v>10025</v>
      </c>
      <c r="AK47" s="21">
        <f t="shared" si="34"/>
        <v>3582</v>
      </c>
      <c r="AM47" s="21">
        <f t="shared" si="35"/>
        <v>0</v>
      </c>
      <c r="AN47" s="21">
        <f t="shared" si="36"/>
        <v>0</v>
      </c>
      <c r="AO47" s="21">
        <f t="shared" si="37"/>
        <v>0</v>
      </c>
      <c r="AP47" s="21">
        <f t="shared" si="38"/>
        <v>0</v>
      </c>
      <c r="AQ47" s="21">
        <f t="shared" si="39"/>
        <v>800</v>
      </c>
      <c r="AR47" s="21">
        <f t="shared" si="40"/>
        <v>0</v>
      </c>
      <c r="AV47" s="21">
        <f t="shared" si="41"/>
        <v>800</v>
      </c>
    </row>
    <row r="48" spans="1:48" x14ac:dyDescent="0.2">
      <c r="A48" s="4" t="s">
        <v>11</v>
      </c>
      <c r="B48" t="s">
        <v>229</v>
      </c>
      <c r="C48" t="s">
        <v>41</v>
      </c>
      <c r="D48">
        <v>100236</v>
      </c>
      <c r="E48" s="21">
        <v>1008</v>
      </c>
      <c r="G48" s="21" t="s">
        <v>190</v>
      </c>
      <c r="AJ48" s="21">
        <f t="shared" si="33"/>
        <v>0</v>
      </c>
      <c r="AK48" s="21">
        <f t="shared" si="34"/>
        <v>1008</v>
      </c>
      <c r="AM48" s="21">
        <f t="shared" si="35"/>
        <v>0</v>
      </c>
      <c r="AN48" s="21">
        <f t="shared" si="36"/>
        <v>0</v>
      </c>
      <c r="AO48" s="21">
        <f t="shared" si="37"/>
        <v>0</v>
      </c>
      <c r="AP48" s="21">
        <f t="shared" si="38"/>
        <v>0</v>
      </c>
      <c r="AQ48" s="21">
        <f t="shared" si="39"/>
        <v>0</v>
      </c>
      <c r="AR48" s="21">
        <f t="shared" si="40"/>
        <v>0</v>
      </c>
      <c r="AV48" s="21">
        <f t="shared" si="41"/>
        <v>0</v>
      </c>
    </row>
    <row r="49" spans="1:48" x14ac:dyDescent="0.2">
      <c r="A49" s="4" t="s">
        <v>11</v>
      </c>
      <c r="B49" t="s">
        <v>211</v>
      </c>
      <c r="C49" t="s">
        <v>45</v>
      </c>
      <c r="D49">
        <v>102670</v>
      </c>
      <c r="E49" s="21">
        <f>4853-2800</f>
        <v>2053</v>
      </c>
      <c r="G49" s="24" t="s">
        <v>294</v>
      </c>
      <c r="AJ49" s="21">
        <f t="shared" si="33"/>
        <v>0</v>
      </c>
      <c r="AK49" s="21">
        <f t="shared" si="34"/>
        <v>2053</v>
      </c>
      <c r="AM49" s="21">
        <f t="shared" si="35"/>
        <v>0</v>
      </c>
      <c r="AN49" s="21">
        <f t="shared" si="36"/>
        <v>0</v>
      </c>
      <c r="AO49" s="21">
        <f t="shared" si="37"/>
        <v>0</v>
      </c>
      <c r="AP49" s="21">
        <f t="shared" si="38"/>
        <v>0</v>
      </c>
      <c r="AQ49" s="21">
        <f t="shared" si="39"/>
        <v>0</v>
      </c>
      <c r="AR49" s="21">
        <f t="shared" si="40"/>
        <v>0</v>
      </c>
      <c r="AV49" s="21">
        <f t="shared" si="41"/>
        <v>0</v>
      </c>
    </row>
    <row r="50" spans="1:48" x14ac:dyDescent="0.2">
      <c r="A50" s="4" t="s">
        <v>11</v>
      </c>
      <c r="B50" t="s">
        <v>39</v>
      </c>
      <c r="C50" t="s">
        <v>46</v>
      </c>
      <c r="D50">
        <v>102711</v>
      </c>
      <c r="E50" s="21">
        <v>545</v>
      </c>
      <c r="G50" s="21" t="s">
        <v>190</v>
      </c>
      <c r="AJ50" s="21">
        <f t="shared" si="33"/>
        <v>0</v>
      </c>
      <c r="AK50" s="21">
        <f t="shared" si="34"/>
        <v>545</v>
      </c>
      <c r="AM50" s="21">
        <f t="shared" si="35"/>
        <v>0</v>
      </c>
      <c r="AN50" s="21">
        <f t="shared" si="36"/>
        <v>0</v>
      </c>
      <c r="AO50" s="21">
        <f t="shared" si="37"/>
        <v>0</v>
      </c>
      <c r="AP50" s="21">
        <f t="shared" si="38"/>
        <v>0</v>
      </c>
      <c r="AQ50" s="21">
        <f t="shared" si="39"/>
        <v>0</v>
      </c>
      <c r="AR50" s="21">
        <f t="shared" si="40"/>
        <v>0</v>
      </c>
      <c r="AV50" s="21">
        <f t="shared" si="41"/>
        <v>0</v>
      </c>
    </row>
    <row r="52" spans="1:48" s="20" customFormat="1" x14ac:dyDescent="0.2">
      <c r="A52" s="15"/>
      <c r="B52" s="15" t="s">
        <v>144</v>
      </c>
      <c r="C52" s="15"/>
      <c r="D52" s="15"/>
      <c r="E52" s="29">
        <f>SUM(E44:E50)</f>
        <v>26545</v>
      </c>
      <c r="F52" s="29"/>
      <c r="G52" s="29"/>
      <c r="H52" s="29"/>
      <c r="I52" s="29">
        <f t="shared" ref="I52:AK52" si="42">SUM(I44:I50)</f>
        <v>0</v>
      </c>
      <c r="J52" s="29">
        <f t="shared" si="42"/>
        <v>0</v>
      </c>
      <c r="K52" s="29">
        <f t="shared" si="42"/>
        <v>0</v>
      </c>
      <c r="L52" s="29">
        <f t="shared" si="42"/>
        <v>0</v>
      </c>
      <c r="M52" s="29">
        <f t="shared" si="42"/>
        <v>800</v>
      </c>
      <c r="N52" s="29">
        <f t="shared" si="42"/>
        <v>0</v>
      </c>
      <c r="O52" s="29">
        <f t="shared" si="42"/>
        <v>0</v>
      </c>
      <c r="P52" s="29">
        <f t="shared" si="42"/>
        <v>0</v>
      </c>
      <c r="Q52" s="29">
        <f t="shared" si="42"/>
        <v>0</v>
      </c>
      <c r="R52" s="29">
        <f t="shared" si="42"/>
        <v>220</v>
      </c>
      <c r="S52" s="29">
        <f t="shared" si="42"/>
        <v>0</v>
      </c>
      <c r="T52" s="29">
        <f t="shared" si="42"/>
        <v>3150</v>
      </c>
      <c r="U52" s="29">
        <f t="shared" si="42"/>
        <v>0</v>
      </c>
      <c r="V52" s="29">
        <f t="shared" si="42"/>
        <v>1650</v>
      </c>
      <c r="W52" s="29">
        <f t="shared" si="42"/>
        <v>350</v>
      </c>
      <c r="X52" s="29">
        <f t="shared" si="42"/>
        <v>500</v>
      </c>
      <c r="Y52" s="29">
        <f t="shared" si="42"/>
        <v>930</v>
      </c>
      <c r="Z52" s="29">
        <f t="shared" si="42"/>
        <v>1000</v>
      </c>
      <c r="AA52" s="29">
        <f t="shared" si="42"/>
        <v>54</v>
      </c>
      <c r="AB52" s="29">
        <f t="shared" si="42"/>
        <v>754</v>
      </c>
      <c r="AC52" s="29">
        <f t="shared" si="42"/>
        <v>237</v>
      </c>
      <c r="AD52" s="29">
        <f t="shared" si="42"/>
        <v>0</v>
      </c>
      <c r="AE52" s="29">
        <f t="shared" si="42"/>
        <v>0</v>
      </c>
      <c r="AF52" s="29">
        <f t="shared" si="42"/>
        <v>0</v>
      </c>
      <c r="AG52" s="29">
        <f>SUM(AG44:AG50)</f>
        <v>0</v>
      </c>
      <c r="AH52" s="29">
        <f t="shared" si="42"/>
        <v>0</v>
      </c>
      <c r="AI52" s="29">
        <f t="shared" si="42"/>
        <v>380</v>
      </c>
      <c r="AJ52" s="29">
        <f t="shared" si="42"/>
        <v>10025</v>
      </c>
      <c r="AK52" s="29">
        <f t="shared" si="42"/>
        <v>16520</v>
      </c>
      <c r="AL52" s="27"/>
      <c r="AM52" s="29">
        <f t="shared" ref="AM52:AT52" si="43">SUM(AM44:AM50)</f>
        <v>0</v>
      </c>
      <c r="AN52" s="29">
        <f t="shared" si="43"/>
        <v>0</v>
      </c>
      <c r="AO52" s="29">
        <f t="shared" si="43"/>
        <v>0</v>
      </c>
      <c r="AP52" s="29">
        <f t="shared" si="43"/>
        <v>0</v>
      </c>
      <c r="AQ52" s="29">
        <f t="shared" si="43"/>
        <v>800</v>
      </c>
      <c r="AR52" s="29">
        <f t="shared" si="43"/>
        <v>0</v>
      </c>
      <c r="AS52" s="29">
        <f t="shared" si="43"/>
        <v>0</v>
      </c>
      <c r="AT52" s="29">
        <f t="shared" si="43"/>
        <v>0</v>
      </c>
      <c r="AU52" s="29"/>
      <c r="AV52" s="29">
        <f>SUM(AV44:AV50)</f>
        <v>800</v>
      </c>
    </row>
    <row r="54" spans="1:48" x14ac:dyDescent="0.2">
      <c r="A54" s="2" t="s">
        <v>206</v>
      </c>
    </row>
    <row r="55" spans="1:48" x14ac:dyDescent="0.2">
      <c r="A55" s="4" t="s">
        <v>11</v>
      </c>
      <c r="B55" t="s">
        <v>196</v>
      </c>
      <c r="C55" t="s">
        <v>193</v>
      </c>
      <c r="D55">
        <v>100026</v>
      </c>
      <c r="E55" s="21">
        <v>2382</v>
      </c>
      <c r="G55" s="21" t="s">
        <v>190</v>
      </c>
      <c r="AJ55" s="21">
        <f t="shared" ref="AJ55:AJ63" si="44">SUM(I55:AI55)</f>
        <v>0</v>
      </c>
      <c r="AK55" s="21">
        <f t="shared" ref="AK55:AK63" si="45">E55-AJ55</f>
        <v>2382</v>
      </c>
      <c r="AM55" s="21">
        <f t="shared" ref="AM55:AM63" si="46">I55</f>
        <v>0</v>
      </c>
      <c r="AN55" s="21">
        <f t="shared" ref="AN55:AN63" si="47">J55</f>
        <v>0</v>
      </c>
      <c r="AO55" s="21">
        <f t="shared" ref="AO55:AO63" si="48">K55</f>
        <v>0</v>
      </c>
      <c r="AP55" s="21">
        <f t="shared" ref="AP55:AP63" si="49">L55</f>
        <v>0</v>
      </c>
      <c r="AQ55" s="21">
        <f t="shared" ref="AQ55:AQ63" si="50">M55</f>
        <v>0</v>
      </c>
      <c r="AR55" s="21">
        <f t="shared" ref="AR55:AR63" si="51">N55</f>
        <v>0</v>
      </c>
      <c r="AV55" s="21">
        <f t="shared" ref="AV55:AV63" si="52">SUM(AM55:AU55)</f>
        <v>0</v>
      </c>
    </row>
    <row r="56" spans="1:48" x14ac:dyDescent="0.2">
      <c r="A56" s="4" t="s">
        <v>11</v>
      </c>
      <c r="B56" s="14" t="s">
        <v>194</v>
      </c>
      <c r="C56" s="14" t="s">
        <v>291</v>
      </c>
      <c r="D56" s="14">
        <v>100027</v>
      </c>
      <c r="E56" s="21">
        <v>2033</v>
      </c>
      <c r="G56" s="21" t="s">
        <v>212</v>
      </c>
      <c r="N56" s="21">
        <v>98</v>
      </c>
      <c r="U56" s="21">
        <v>149</v>
      </c>
      <c r="X56" s="21">
        <v>130</v>
      </c>
      <c r="Z56" s="21">
        <v>286</v>
      </c>
      <c r="AB56" s="21">
        <v>109</v>
      </c>
      <c r="AC56" s="21">
        <v>131</v>
      </c>
      <c r="AF56" s="21">
        <v>30</v>
      </c>
      <c r="AJ56" s="21">
        <f t="shared" si="44"/>
        <v>933</v>
      </c>
      <c r="AK56" s="21">
        <f t="shared" si="45"/>
        <v>1100</v>
      </c>
      <c r="AM56" s="21">
        <f t="shared" si="46"/>
        <v>0</v>
      </c>
      <c r="AN56" s="21">
        <f t="shared" si="47"/>
        <v>0</v>
      </c>
      <c r="AO56" s="21">
        <f t="shared" si="48"/>
        <v>0</v>
      </c>
      <c r="AP56" s="21">
        <f t="shared" si="49"/>
        <v>0</v>
      </c>
      <c r="AQ56" s="21">
        <f t="shared" si="50"/>
        <v>0</v>
      </c>
      <c r="AR56" s="21">
        <f t="shared" si="51"/>
        <v>98</v>
      </c>
      <c r="AV56" s="21">
        <f t="shared" si="52"/>
        <v>98</v>
      </c>
    </row>
    <row r="57" spans="1:48" x14ac:dyDescent="0.2">
      <c r="A57" s="4" t="s">
        <v>11</v>
      </c>
      <c r="B57" s="14" t="s">
        <v>36</v>
      </c>
      <c r="C57" s="14" t="s">
        <v>193</v>
      </c>
      <c r="D57" s="14">
        <v>100029</v>
      </c>
      <c r="E57" s="21">
        <v>1280</v>
      </c>
      <c r="G57" s="21" t="s">
        <v>212</v>
      </c>
      <c r="I57" s="21">
        <v>80</v>
      </c>
      <c r="J57" s="21">
        <v>160</v>
      </c>
      <c r="M57" s="21">
        <v>275</v>
      </c>
      <c r="Q57" s="21">
        <f>175</f>
        <v>175</v>
      </c>
      <c r="S57" s="21">
        <v>10</v>
      </c>
      <c r="T57" s="21">
        <v>150</v>
      </c>
      <c r="X57" s="21">
        <v>100</v>
      </c>
      <c r="Z57" s="21">
        <v>250</v>
      </c>
      <c r="AG57" s="21">
        <v>50</v>
      </c>
      <c r="AI57" s="21">
        <v>20</v>
      </c>
      <c r="AJ57" s="21">
        <f t="shared" si="44"/>
        <v>1270</v>
      </c>
      <c r="AK57" s="21">
        <f t="shared" si="45"/>
        <v>10</v>
      </c>
      <c r="AM57" s="21">
        <f t="shared" si="46"/>
        <v>80</v>
      </c>
      <c r="AN57" s="21">
        <f t="shared" si="47"/>
        <v>160</v>
      </c>
      <c r="AO57" s="21">
        <f t="shared" si="48"/>
        <v>0</v>
      </c>
      <c r="AP57" s="21">
        <f t="shared" si="49"/>
        <v>0</v>
      </c>
      <c r="AQ57" s="21">
        <f t="shared" si="50"/>
        <v>275</v>
      </c>
      <c r="AR57" s="21">
        <f t="shared" si="51"/>
        <v>0</v>
      </c>
      <c r="AV57" s="21">
        <f t="shared" si="52"/>
        <v>515</v>
      </c>
    </row>
    <row r="58" spans="1:48" x14ac:dyDescent="0.2">
      <c r="A58" s="4" t="s">
        <v>11</v>
      </c>
      <c r="B58" s="14" t="s">
        <v>195</v>
      </c>
      <c r="C58" s="14" t="s">
        <v>192</v>
      </c>
      <c r="D58" s="14">
        <v>100045</v>
      </c>
      <c r="E58" s="21">
        <v>4856</v>
      </c>
      <c r="G58" s="21" t="s">
        <v>212</v>
      </c>
      <c r="T58" s="21">
        <v>82.55</v>
      </c>
      <c r="U58" s="21">
        <v>89.7</v>
      </c>
      <c r="V58" s="21">
        <v>22.62</v>
      </c>
      <c r="X58" s="21">
        <v>86.84</v>
      </c>
      <c r="AB58" s="21">
        <v>212.55</v>
      </c>
      <c r="AC58" s="21">
        <v>157.94999999999999</v>
      </c>
      <c r="AG58" s="21">
        <v>144.04</v>
      </c>
      <c r="AJ58" s="21">
        <f t="shared" si="44"/>
        <v>796.25</v>
      </c>
      <c r="AK58" s="21">
        <f t="shared" si="45"/>
        <v>4059.75</v>
      </c>
      <c r="AM58" s="21">
        <f t="shared" si="46"/>
        <v>0</v>
      </c>
      <c r="AN58" s="21">
        <f t="shared" si="47"/>
        <v>0</v>
      </c>
      <c r="AO58" s="21">
        <f t="shared" si="48"/>
        <v>0</v>
      </c>
      <c r="AP58" s="21">
        <f t="shared" si="49"/>
        <v>0</v>
      </c>
      <c r="AQ58" s="21">
        <f t="shared" si="50"/>
        <v>0</v>
      </c>
      <c r="AR58" s="21">
        <f t="shared" si="51"/>
        <v>0</v>
      </c>
      <c r="AV58" s="21">
        <f t="shared" si="52"/>
        <v>0</v>
      </c>
    </row>
    <row r="59" spans="1:48" x14ac:dyDescent="0.2">
      <c r="A59" s="4" t="s">
        <v>11</v>
      </c>
      <c r="B59" s="14" t="s">
        <v>197</v>
      </c>
      <c r="C59" s="14" t="s">
        <v>193</v>
      </c>
      <c r="D59" s="14">
        <v>100280</v>
      </c>
      <c r="E59" s="21">
        <v>1962</v>
      </c>
      <c r="G59" s="21" t="s">
        <v>212</v>
      </c>
      <c r="I59" s="21">
        <v>50</v>
      </c>
      <c r="J59" s="21">
        <v>150</v>
      </c>
      <c r="M59" s="21">
        <v>125</v>
      </c>
      <c r="N59" s="21">
        <v>75</v>
      </c>
      <c r="T59" s="21">
        <v>325</v>
      </c>
      <c r="V59" s="21">
        <v>175</v>
      </c>
      <c r="X59" s="21">
        <v>425</v>
      </c>
      <c r="AA59" s="21">
        <v>350</v>
      </c>
      <c r="AJ59" s="21">
        <f t="shared" si="44"/>
        <v>1675</v>
      </c>
      <c r="AK59" s="21">
        <f t="shared" si="45"/>
        <v>287</v>
      </c>
      <c r="AM59" s="21">
        <f t="shared" si="46"/>
        <v>50</v>
      </c>
      <c r="AN59" s="21">
        <f t="shared" si="47"/>
        <v>150</v>
      </c>
      <c r="AO59" s="21">
        <f t="shared" si="48"/>
        <v>0</v>
      </c>
      <c r="AP59" s="21">
        <f t="shared" si="49"/>
        <v>0</v>
      </c>
      <c r="AQ59" s="21">
        <f t="shared" si="50"/>
        <v>125</v>
      </c>
      <c r="AR59" s="21">
        <f t="shared" si="51"/>
        <v>75</v>
      </c>
      <c r="AV59" s="21">
        <f t="shared" si="52"/>
        <v>400</v>
      </c>
    </row>
    <row r="60" spans="1:48" x14ac:dyDescent="0.2">
      <c r="A60" s="4" t="s">
        <v>11</v>
      </c>
      <c r="B60" s="14" t="s">
        <v>198</v>
      </c>
      <c r="C60" s="14" t="s">
        <v>191</v>
      </c>
      <c r="D60" s="14">
        <v>140502</v>
      </c>
      <c r="E60" s="21">
        <v>6495</v>
      </c>
      <c r="G60" s="21" t="s">
        <v>212</v>
      </c>
      <c r="I60" s="21">
        <v>90</v>
      </c>
      <c r="J60" s="21">
        <v>27</v>
      </c>
      <c r="K60" s="21">
        <v>150</v>
      </c>
      <c r="L60" s="21">
        <v>7</v>
      </c>
      <c r="M60" s="21">
        <v>276</v>
      </c>
      <c r="Q60" s="21">
        <f>49</f>
        <v>49</v>
      </c>
      <c r="T60" s="21">
        <v>1470</v>
      </c>
      <c r="U60" s="21">
        <v>320</v>
      </c>
      <c r="V60" s="21">
        <v>220</v>
      </c>
      <c r="W60" s="21">
        <v>260</v>
      </c>
      <c r="X60" s="21">
        <v>1510</v>
      </c>
      <c r="AA60" s="21">
        <v>260</v>
      </c>
      <c r="AB60" s="21">
        <v>705</v>
      </c>
      <c r="AC60" s="21">
        <v>100</v>
      </c>
      <c r="AF60" s="21">
        <v>185</v>
      </c>
      <c r="AG60" s="21">
        <v>200</v>
      </c>
      <c r="AI60" s="21">
        <v>30</v>
      </c>
      <c r="AJ60" s="21">
        <f t="shared" si="44"/>
        <v>5859</v>
      </c>
      <c r="AK60" s="21">
        <f t="shared" si="45"/>
        <v>636</v>
      </c>
      <c r="AM60" s="21">
        <f t="shared" si="46"/>
        <v>90</v>
      </c>
      <c r="AN60" s="21">
        <f t="shared" si="47"/>
        <v>27</v>
      </c>
      <c r="AO60" s="21">
        <f t="shared" si="48"/>
        <v>150</v>
      </c>
      <c r="AP60" s="21">
        <f t="shared" si="49"/>
        <v>7</v>
      </c>
      <c r="AQ60" s="21">
        <f t="shared" si="50"/>
        <v>276</v>
      </c>
      <c r="AR60" s="21">
        <f t="shared" si="51"/>
        <v>0</v>
      </c>
      <c r="AV60" s="21">
        <f t="shared" si="52"/>
        <v>550</v>
      </c>
    </row>
    <row r="61" spans="1:48" x14ac:dyDescent="0.2">
      <c r="A61" s="4" t="s">
        <v>11</v>
      </c>
      <c r="B61" t="s">
        <v>199</v>
      </c>
      <c r="C61" t="s">
        <v>191</v>
      </c>
      <c r="D61">
        <v>140503</v>
      </c>
      <c r="E61" s="21">
        <v>1343</v>
      </c>
      <c r="G61" s="21" t="s">
        <v>212</v>
      </c>
      <c r="M61" s="21">
        <v>10</v>
      </c>
      <c r="N61" s="21">
        <v>70</v>
      </c>
      <c r="T61" s="21">
        <v>250</v>
      </c>
      <c r="U61" s="21">
        <v>300</v>
      </c>
      <c r="V61" s="21">
        <v>20</v>
      </c>
      <c r="W61" s="21">
        <v>20</v>
      </c>
      <c r="X61" s="21">
        <v>195</v>
      </c>
      <c r="AA61" s="21">
        <v>20</v>
      </c>
      <c r="AB61" s="21">
        <v>50</v>
      </c>
      <c r="AC61" s="21">
        <v>20</v>
      </c>
      <c r="AG61" s="21">
        <v>15</v>
      </c>
      <c r="AJ61" s="21">
        <f t="shared" si="44"/>
        <v>970</v>
      </c>
      <c r="AK61" s="21">
        <f t="shared" si="45"/>
        <v>373</v>
      </c>
      <c r="AM61" s="21">
        <f t="shared" si="46"/>
        <v>0</v>
      </c>
      <c r="AN61" s="21">
        <f t="shared" si="47"/>
        <v>0</v>
      </c>
      <c r="AO61" s="21">
        <f t="shared" si="48"/>
        <v>0</v>
      </c>
      <c r="AP61" s="21">
        <f t="shared" si="49"/>
        <v>0</v>
      </c>
      <c r="AQ61" s="21">
        <f t="shared" si="50"/>
        <v>10</v>
      </c>
      <c r="AR61" s="21">
        <f t="shared" si="51"/>
        <v>70</v>
      </c>
      <c r="AV61" s="21">
        <f t="shared" si="52"/>
        <v>80</v>
      </c>
    </row>
    <row r="62" spans="1:48" x14ac:dyDescent="0.2">
      <c r="A62" s="4" t="s">
        <v>11</v>
      </c>
      <c r="B62" t="s">
        <v>200</v>
      </c>
      <c r="C62" t="s">
        <v>202</v>
      </c>
      <c r="D62">
        <v>140504</v>
      </c>
      <c r="E62" s="21">
        <v>3220</v>
      </c>
      <c r="G62" s="21" t="s">
        <v>212</v>
      </c>
      <c r="M62" s="21">
        <v>20</v>
      </c>
      <c r="Z62" s="21">
        <v>750</v>
      </c>
      <c r="AB62" s="21">
        <v>200</v>
      </c>
      <c r="AC62" s="21">
        <v>700</v>
      </c>
      <c r="AD62" s="21">
        <v>100</v>
      </c>
      <c r="AF62" s="21">
        <v>40</v>
      </c>
      <c r="AG62" s="21">
        <v>100</v>
      </c>
      <c r="AJ62" s="21">
        <f t="shared" si="44"/>
        <v>1910</v>
      </c>
      <c r="AK62" s="21">
        <f t="shared" si="45"/>
        <v>1310</v>
      </c>
      <c r="AM62" s="21">
        <f t="shared" si="46"/>
        <v>0</v>
      </c>
      <c r="AN62" s="21">
        <f t="shared" si="47"/>
        <v>0</v>
      </c>
      <c r="AO62" s="21">
        <f t="shared" si="48"/>
        <v>0</v>
      </c>
      <c r="AP62" s="21">
        <f t="shared" si="49"/>
        <v>0</v>
      </c>
      <c r="AQ62" s="21">
        <f t="shared" si="50"/>
        <v>20</v>
      </c>
      <c r="AR62" s="21">
        <f t="shared" si="51"/>
        <v>0</v>
      </c>
      <c r="AV62" s="21">
        <f t="shared" si="52"/>
        <v>20</v>
      </c>
    </row>
    <row r="63" spans="1:48" x14ac:dyDescent="0.2">
      <c r="A63" s="4" t="s">
        <v>11</v>
      </c>
      <c r="B63" t="s">
        <v>201</v>
      </c>
      <c r="C63" t="s">
        <v>203</v>
      </c>
      <c r="D63">
        <v>140505</v>
      </c>
      <c r="E63" s="21">
        <v>1910</v>
      </c>
      <c r="G63" s="21" t="s">
        <v>190</v>
      </c>
      <c r="AJ63" s="21">
        <f t="shared" si="44"/>
        <v>0</v>
      </c>
      <c r="AK63" s="21">
        <f t="shared" si="45"/>
        <v>1910</v>
      </c>
      <c r="AM63" s="21">
        <f t="shared" si="46"/>
        <v>0</v>
      </c>
      <c r="AN63" s="21">
        <f t="shared" si="47"/>
        <v>0</v>
      </c>
      <c r="AO63" s="21">
        <f t="shared" si="48"/>
        <v>0</v>
      </c>
      <c r="AP63" s="21">
        <f t="shared" si="49"/>
        <v>0</v>
      </c>
      <c r="AQ63" s="21">
        <f t="shared" si="50"/>
        <v>0</v>
      </c>
      <c r="AR63" s="21">
        <f t="shared" si="51"/>
        <v>0</v>
      </c>
      <c r="AV63" s="21">
        <f t="shared" si="52"/>
        <v>0</v>
      </c>
    </row>
    <row r="65" spans="1:48" s="20" customFormat="1" x14ac:dyDescent="0.2">
      <c r="A65" s="15"/>
      <c r="B65" s="15" t="s">
        <v>207</v>
      </c>
      <c r="C65" s="15"/>
      <c r="D65" s="15"/>
      <c r="E65" s="29">
        <f>SUM(E55:E64)</f>
        <v>25481</v>
      </c>
      <c r="F65" s="29"/>
      <c r="G65" s="29"/>
      <c r="H65" s="29"/>
      <c r="I65" s="29">
        <f t="shared" ref="I65:AK65" si="53">SUM(I55:I64)</f>
        <v>220</v>
      </c>
      <c r="J65" s="29">
        <f t="shared" si="53"/>
        <v>337</v>
      </c>
      <c r="K65" s="29">
        <f t="shared" si="53"/>
        <v>150</v>
      </c>
      <c r="L65" s="29">
        <f t="shared" si="53"/>
        <v>7</v>
      </c>
      <c r="M65" s="29">
        <f t="shared" si="53"/>
        <v>706</v>
      </c>
      <c r="N65" s="29">
        <f t="shared" si="53"/>
        <v>243</v>
      </c>
      <c r="O65" s="29">
        <f>SUM(O55:O64)</f>
        <v>0</v>
      </c>
      <c r="P65" s="29">
        <f>SUM(P55:P64)</f>
        <v>0</v>
      </c>
      <c r="Q65" s="29">
        <f t="shared" si="53"/>
        <v>224</v>
      </c>
      <c r="R65" s="29">
        <f t="shared" si="53"/>
        <v>0</v>
      </c>
      <c r="S65" s="29">
        <f t="shared" si="53"/>
        <v>10</v>
      </c>
      <c r="T65" s="29">
        <f t="shared" si="53"/>
        <v>2277.5500000000002</v>
      </c>
      <c r="U65" s="29">
        <f t="shared" si="53"/>
        <v>858.7</v>
      </c>
      <c r="V65" s="29">
        <f t="shared" si="53"/>
        <v>437.62</v>
      </c>
      <c r="W65" s="29">
        <f t="shared" si="53"/>
        <v>280</v>
      </c>
      <c r="X65" s="29">
        <f t="shared" si="53"/>
        <v>2446.84</v>
      </c>
      <c r="Y65" s="29">
        <f t="shared" si="53"/>
        <v>0</v>
      </c>
      <c r="Z65" s="29">
        <f t="shared" si="53"/>
        <v>1286</v>
      </c>
      <c r="AA65" s="29">
        <f t="shared" si="53"/>
        <v>630</v>
      </c>
      <c r="AB65" s="29">
        <f t="shared" si="53"/>
        <v>1276.55</v>
      </c>
      <c r="AC65" s="29">
        <f t="shared" si="53"/>
        <v>1108.95</v>
      </c>
      <c r="AD65" s="29">
        <f t="shared" si="53"/>
        <v>100</v>
      </c>
      <c r="AE65" s="29">
        <f t="shared" si="53"/>
        <v>0</v>
      </c>
      <c r="AF65" s="29">
        <f t="shared" si="53"/>
        <v>255</v>
      </c>
      <c r="AG65" s="29">
        <f t="shared" si="53"/>
        <v>509.03999999999996</v>
      </c>
      <c r="AH65" s="29">
        <f t="shared" si="53"/>
        <v>0</v>
      </c>
      <c r="AI65" s="29">
        <f t="shared" si="53"/>
        <v>50</v>
      </c>
      <c r="AJ65" s="29">
        <f t="shared" si="53"/>
        <v>13413.25</v>
      </c>
      <c r="AK65" s="29">
        <f t="shared" si="53"/>
        <v>12067.75</v>
      </c>
      <c r="AL65" s="27"/>
      <c r="AM65" s="29">
        <f t="shared" ref="AM65:AR65" si="54">SUM(AM55:AM64)</f>
        <v>220</v>
      </c>
      <c r="AN65" s="29">
        <f t="shared" si="54"/>
        <v>337</v>
      </c>
      <c r="AO65" s="29">
        <f t="shared" si="54"/>
        <v>150</v>
      </c>
      <c r="AP65" s="29">
        <f t="shared" si="54"/>
        <v>7</v>
      </c>
      <c r="AQ65" s="29">
        <f t="shared" si="54"/>
        <v>706</v>
      </c>
      <c r="AR65" s="29">
        <f t="shared" si="54"/>
        <v>243</v>
      </c>
      <c r="AS65" s="29">
        <f>SUM(AS55:AS64)</f>
        <v>0</v>
      </c>
      <c r="AT65" s="29">
        <f>SUM(AT55:AT64)</f>
        <v>0</v>
      </c>
      <c r="AU65" s="29"/>
      <c r="AV65" s="29">
        <f>SUM(AV55:AV64)</f>
        <v>1663</v>
      </c>
    </row>
    <row r="67" spans="1:48" x14ac:dyDescent="0.2">
      <c r="A67" s="2" t="s">
        <v>47</v>
      </c>
    </row>
    <row r="68" spans="1:48" x14ac:dyDescent="0.2">
      <c r="A68" s="4" t="s">
        <v>11</v>
      </c>
      <c r="B68" s="14" t="s">
        <v>49</v>
      </c>
      <c r="C68" s="14" t="s">
        <v>50</v>
      </c>
      <c r="D68" s="14">
        <v>100024</v>
      </c>
      <c r="E68" s="21">
        <v>3250</v>
      </c>
      <c r="G68" s="21" t="s">
        <v>212</v>
      </c>
      <c r="Q68" s="21">
        <v>50</v>
      </c>
      <c r="AJ68" s="21">
        <f>SUM(I68:AI68)</f>
        <v>50</v>
      </c>
      <c r="AK68" s="21">
        <f>E68-AJ68</f>
        <v>3200</v>
      </c>
      <c r="AM68" s="21">
        <f t="shared" ref="AM68:AR68" si="55">I68</f>
        <v>0</v>
      </c>
      <c r="AN68" s="21">
        <f t="shared" si="55"/>
        <v>0</v>
      </c>
      <c r="AO68" s="21">
        <f t="shared" si="55"/>
        <v>0</v>
      </c>
      <c r="AP68" s="21">
        <f t="shared" si="55"/>
        <v>0</v>
      </c>
      <c r="AQ68" s="21">
        <f t="shared" si="55"/>
        <v>0</v>
      </c>
      <c r="AR68" s="21">
        <f t="shared" si="55"/>
        <v>0</v>
      </c>
      <c r="AV68" s="21">
        <f>SUM(AM68:AU68)</f>
        <v>0</v>
      </c>
    </row>
    <row r="70" spans="1:48" s="20" customFormat="1" x14ac:dyDescent="0.2">
      <c r="A70" s="15"/>
      <c r="B70" s="15" t="s">
        <v>145</v>
      </c>
      <c r="C70" s="15"/>
      <c r="D70" s="15"/>
      <c r="E70" s="29">
        <f>SUM(E68:E69)</f>
        <v>3250</v>
      </c>
      <c r="F70" s="29"/>
      <c r="G70" s="29"/>
      <c r="H70" s="29"/>
      <c r="I70" s="29">
        <f t="shared" ref="I70:AK70" si="56">SUM(I68:I69)</f>
        <v>0</v>
      </c>
      <c r="J70" s="29">
        <f t="shared" si="56"/>
        <v>0</v>
      </c>
      <c r="K70" s="29">
        <f t="shared" si="56"/>
        <v>0</v>
      </c>
      <c r="L70" s="29">
        <f t="shared" si="56"/>
        <v>0</v>
      </c>
      <c r="M70" s="29">
        <f t="shared" si="56"/>
        <v>0</v>
      </c>
      <c r="N70" s="29">
        <f t="shared" si="56"/>
        <v>0</v>
      </c>
      <c r="O70" s="29">
        <f>SUM(O68:O69)</f>
        <v>0</v>
      </c>
      <c r="P70" s="29">
        <f>SUM(P68:P69)</f>
        <v>0</v>
      </c>
      <c r="Q70" s="29">
        <f t="shared" si="56"/>
        <v>50</v>
      </c>
      <c r="R70" s="29">
        <f t="shared" si="56"/>
        <v>0</v>
      </c>
      <c r="S70" s="29">
        <f t="shared" si="56"/>
        <v>0</v>
      </c>
      <c r="T70" s="29">
        <f t="shared" si="56"/>
        <v>0</v>
      </c>
      <c r="U70" s="29">
        <f t="shared" si="56"/>
        <v>0</v>
      </c>
      <c r="V70" s="29">
        <f t="shared" si="56"/>
        <v>0</v>
      </c>
      <c r="W70" s="29">
        <f t="shared" si="56"/>
        <v>0</v>
      </c>
      <c r="X70" s="29">
        <f t="shared" si="56"/>
        <v>0</v>
      </c>
      <c r="Y70" s="29">
        <f t="shared" si="56"/>
        <v>0</v>
      </c>
      <c r="Z70" s="29">
        <f t="shared" si="56"/>
        <v>0</v>
      </c>
      <c r="AA70" s="29">
        <f t="shared" si="56"/>
        <v>0</v>
      </c>
      <c r="AB70" s="29">
        <f t="shared" si="56"/>
        <v>0</v>
      </c>
      <c r="AC70" s="29">
        <f t="shared" si="56"/>
        <v>0</v>
      </c>
      <c r="AD70" s="29">
        <f t="shared" si="56"/>
        <v>0</v>
      </c>
      <c r="AE70" s="29">
        <f t="shared" si="56"/>
        <v>0</v>
      </c>
      <c r="AF70" s="29">
        <f t="shared" si="56"/>
        <v>0</v>
      </c>
      <c r="AG70" s="29">
        <f t="shared" si="56"/>
        <v>0</v>
      </c>
      <c r="AH70" s="29">
        <f t="shared" si="56"/>
        <v>0</v>
      </c>
      <c r="AI70" s="29">
        <f t="shared" si="56"/>
        <v>0</v>
      </c>
      <c r="AJ70" s="29">
        <f t="shared" si="56"/>
        <v>50</v>
      </c>
      <c r="AK70" s="29">
        <f t="shared" si="56"/>
        <v>3200</v>
      </c>
      <c r="AL70" s="27"/>
      <c r="AM70" s="29">
        <f t="shared" ref="AM70:AR70" si="57">SUM(AM68:AM69)</f>
        <v>0</v>
      </c>
      <c r="AN70" s="29">
        <f t="shared" si="57"/>
        <v>0</v>
      </c>
      <c r="AO70" s="29">
        <f t="shared" si="57"/>
        <v>0</v>
      </c>
      <c r="AP70" s="29">
        <f t="shared" si="57"/>
        <v>0</v>
      </c>
      <c r="AQ70" s="29">
        <f t="shared" si="57"/>
        <v>0</v>
      </c>
      <c r="AR70" s="29">
        <f t="shared" si="57"/>
        <v>0</v>
      </c>
      <c r="AS70" s="29">
        <f>SUM(AS68:AS69)</f>
        <v>0</v>
      </c>
      <c r="AT70" s="29">
        <f>SUM(AT68:AT69)</f>
        <v>0</v>
      </c>
      <c r="AU70" s="29"/>
      <c r="AV70" s="29">
        <f>SUM(AV68:AV69)</f>
        <v>0</v>
      </c>
    </row>
    <row r="72" spans="1:48" x14ac:dyDescent="0.2">
      <c r="A72" s="2" t="s">
        <v>48</v>
      </c>
    </row>
    <row r="73" spans="1:48" x14ac:dyDescent="0.2">
      <c r="A73" s="4" t="s">
        <v>11</v>
      </c>
      <c r="B73" s="14" t="s">
        <v>51</v>
      </c>
      <c r="C73" s="14" t="s">
        <v>170</v>
      </c>
      <c r="D73" s="14">
        <v>100028</v>
      </c>
      <c r="E73" s="21">
        <v>3062</v>
      </c>
      <c r="G73" s="21" t="s">
        <v>190</v>
      </c>
      <c r="AJ73" s="21">
        <f>SUM(I73:AI73)</f>
        <v>0</v>
      </c>
      <c r="AK73" s="21">
        <f>E73-AJ73</f>
        <v>3062</v>
      </c>
      <c r="AM73" s="21">
        <f t="shared" ref="AM73:AR75" si="58">I73</f>
        <v>0</v>
      </c>
      <c r="AN73" s="21">
        <f t="shared" si="58"/>
        <v>0</v>
      </c>
      <c r="AO73" s="21">
        <f t="shared" si="58"/>
        <v>0</v>
      </c>
      <c r="AP73" s="21">
        <f t="shared" si="58"/>
        <v>0</v>
      </c>
      <c r="AQ73" s="21">
        <f t="shared" si="58"/>
        <v>0</v>
      </c>
      <c r="AR73" s="21">
        <f t="shared" si="58"/>
        <v>0</v>
      </c>
      <c r="AV73" s="21">
        <f>SUM(AM73:AU73)</f>
        <v>0</v>
      </c>
    </row>
    <row r="74" spans="1:48" x14ac:dyDescent="0.2">
      <c r="A74" s="4" t="s">
        <v>11</v>
      </c>
      <c r="B74" t="s">
        <v>171</v>
      </c>
      <c r="C74" t="s">
        <v>52</v>
      </c>
      <c r="D74">
        <v>140296</v>
      </c>
      <c r="E74" s="21">
        <v>4302</v>
      </c>
      <c r="G74" s="21" t="s">
        <v>190</v>
      </c>
      <c r="AJ74" s="21">
        <f>SUM(I74:AI74)</f>
        <v>0</v>
      </c>
      <c r="AK74" s="21">
        <f>E74-AJ74</f>
        <v>4302</v>
      </c>
      <c r="AM74" s="21">
        <f t="shared" si="58"/>
        <v>0</v>
      </c>
      <c r="AN74" s="21">
        <f t="shared" si="58"/>
        <v>0</v>
      </c>
      <c r="AO74" s="21">
        <f t="shared" si="58"/>
        <v>0</v>
      </c>
      <c r="AP74" s="21">
        <f t="shared" si="58"/>
        <v>0</v>
      </c>
      <c r="AQ74" s="21">
        <f t="shared" si="58"/>
        <v>0</v>
      </c>
      <c r="AR74" s="21">
        <f t="shared" si="58"/>
        <v>0</v>
      </c>
      <c r="AV74" s="21">
        <f>SUM(AM74:AU74)</f>
        <v>0</v>
      </c>
    </row>
    <row r="75" spans="1:48" x14ac:dyDescent="0.2">
      <c r="A75" s="4" t="s">
        <v>11</v>
      </c>
      <c r="B75" s="14" t="s">
        <v>204</v>
      </c>
      <c r="C75" s="14" t="s">
        <v>205</v>
      </c>
      <c r="D75" s="14">
        <v>140403</v>
      </c>
      <c r="E75" s="21">
        <f>9296-8000</f>
        <v>1296</v>
      </c>
      <c r="G75" s="21" t="s">
        <v>190</v>
      </c>
      <c r="AJ75" s="21">
        <f>SUM(I75:AI75)</f>
        <v>0</v>
      </c>
      <c r="AK75" s="21">
        <f>E75-AJ75</f>
        <v>1296</v>
      </c>
      <c r="AM75" s="21">
        <f t="shared" si="58"/>
        <v>0</v>
      </c>
      <c r="AN75" s="21">
        <f t="shared" si="58"/>
        <v>0</v>
      </c>
      <c r="AO75" s="21">
        <f t="shared" si="58"/>
        <v>0</v>
      </c>
      <c r="AP75" s="21">
        <f t="shared" si="58"/>
        <v>0</v>
      </c>
      <c r="AQ75" s="21">
        <f t="shared" si="58"/>
        <v>0</v>
      </c>
      <c r="AR75" s="21">
        <f t="shared" si="58"/>
        <v>0</v>
      </c>
      <c r="AV75" s="21">
        <f>SUM(AM75:AU75)</f>
        <v>0</v>
      </c>
    </row>
    <row r="76" spans="1:48" x14ac:dyDescent="0.2">
      <c r="B76" s="14"/>
    </row>
    <row r="77" spans="1:48" s="20" customFormat="1" x14ac:dyDescent="0.2">
      <c r="A77" s="15"/>
      <c r="B77" s="15" t="s">
        <v>146</v>
      </c>
      <c r="C77" s="15"/>
      <c r="D77" s="15"/>
      <c r="E77" s="29">
        <f>SUM(E73:E76)</f>
        <v>8660</v>
      </c>
      <c r="F77" s="29"/>
      <c r="G77" s="29"/>
      <c r="H77" s="29"/>
      <c r="I77" s="29">
        <f t="shared" ref="I77:AK77" si="59">SUM(I73:I76)</f>
        <v>0</v>
      </c>
      <c r="J77" s="29">
        <f t="shared" si="59"/>
        <v>0</v>
      </c>
      <c r="K77" s="29">
        <f t="shared" si="59"/>
        <v>0</v>
      </c>
      <c r="L77" s="29">
        <f t="shared" si="59"/>
        <v>0</v>
      </c>
      <c r="M77" s="29">
        <f t="shared" si="59"/>
        <v>0</v>
      </c>
      <c r="N77" s="29">
        <f t="shared" si="59"/>
        <v>0</v>
      </c>
      <c r="O77" s="29">
        <f>SUM(O73:O76)</f>
        <v>0</v>
      </c>
      <c r="P77" s="29">
        <f>SUM(P73:P76)</f>
        <v>0</v>
      </c>
      <c r="Q77" s="29">
        <f t="shared" si="59"/>
        <v>0</v>
      </c>
      <c r="R77" s="29">
        <f t="shared" si="59"/>
        <v>0</v>
      </c>
      <c r="S77" s="29">
        <f t="shared" si="59"/>
        <v>0</v>
      </c>
      <c r="T77" s="29">
        <f t="shared" si="59"/>
        <v>0</v>
      </c>
      <c r="U77" s="29">
        <f t="shared" si="59"/>
        <v>0</v>
      </c>
      <c r="V77" s="29">
        <f t="shared" si="59"/>
        <v>0</v>
      </c>
      <c r="W77" s="29">
        <f t="shared" si="59"/>
        <v>0</v>
      </c>
      <c r="X77" s="29">
        <f t="shared" si="59"/>
        <v>0</v>
      </c>
      <c r="Y77" s="29">
        <f t="shared" si="59"/>
        <v>0</v>
      </c>
      <c r="Z77" s="29">
        <f t="shared" si="59"/>
        <v>0</v>
      </c>
      <c r="AA77" s="29">
        <f t="shared" si="59"/>
        <v>0</v>
      </c>
      <c r="AB77" s="29">
        <f t="shared" si="59"/>
        <v>0</v>
      </c>
      <c r="AC77" s="29">
        <f t="shared" si="59"/>
        <v>0</v>
      </c>
      <c r="AD77" s="29">
        <f t="shared" si="59"/>
        <v>0</v>
      </c>
      <c r="AE77" s="29">
        <f t="shared" si="59"/>
        <v>0</v>
      </c>
      <c r="AF77" s="29">
        <f t="shared" si="59"/>
        <v>0</v>
      </c>
      <c r="AG77" s="29">
        <f t="shared" si="59"/>
        <v>0</v>
      </c>
      <c r="AH77" s="29">
        <f t="shared" si="59"/>
        <v>0</v>
      </c>
      <c r="AI77" s="29">
        <f t="shared" si="59"/>
        <v>0</v>
      </c>
      <c r="AJ77" s="29">
        <f t="shared" si="59"/>
        <v>0</v>
      </c>
      <c r="AK77" s="29">
        <f t="shared" si="59"/>
        <v>8660</v>
      </c>
      <c r="AL77" s="27"/>
      <c r="AM77" s="29">
        <f t="shared" ref="AM77:AR77" si="60">SUM(AM73:AM76)</f>
        <v>0</v>
      </c>
      <c r="AN77" s="29">
        <f t="shared" si="60"/>
        <v>0</v>
      </c>
      <c r="AO77" s="29">
        <f t="shared" si="60"/>
        <v>0</v>
      </c>
      <c r="AP77" s="29">
        <f t="shared" si="60"/>
        <v>0</v>
      </c>
      <c r="AQ77" s="29">
        <f t="shared" si="60"/>
        <v>0</v>
      </c>
      <c r="AR77" s="29">
        <f t="shared" si="60"/>
        <v>0</v>
      </c>
      <c r="AS77" s="29">
        <f>SUM(AS73:AS76)</f>
        <v>0</v>
      </c>
      <c r="AT77" s="29">
        <f>SUM(AT73:AT76)</f>
        <v>0</v>
      </c>
      <c r="AU77" s="29"/>
      <c r="AV77" s="29">
        <f>SUM(AV73:AV76)</f>
        <v>0</v>
      </c>
    </row>
    <row r="79" spans="1:48" x14ac:dyDescent="0.2">
      <c r="A79" s="2" t="s">
        <v>53</v>
      </c>
    </row>
    <row r="80" spans="1:48" x14ac:dyDescent="0.2">
      <c r="A80" s="4" t="s">
        <v>11</v>
      </c>
      <c r="B80" t="s">
        <v>230</v>
      </c>
      <c r="C80" t="s">
        <v>168</v>
      </c>
      <c r="D80">
        <v>100225</v>
      </c>
      <c r="E80" s="21">
        <v>2525</v>
      </c>
      <c r="G80" s="21" t="s">
        <v>316</v>
      </c>
      <c r="I80" s="21">
        <v>85</v>
      </c>
      <c r="J80" s="21">
        <v>560.70000000000005</v>
      </c>
      <c r="L80" s="21">
        <v>1</v>
      </c>
      <c r="M80" s="21">
        <v>292.95</v>
      </c>
      <c r="N80" s="21">
        <v>34.171999999999997</v>
      </c>
      <c r="R80" s="21">
        <v>26.5</v>
      </c>
      <c r="S80" s="21">
        <v>96.8</v>
      </c>
      <c r="T80" s="21">
        <v>390.1</v>
      </c>
      <c r="U80" s="21">
        <v>155.19999999999999</v>
      </c>
      <c r="V80" s="21">
        <v>46.5</v>
      </c>
      <c r="W80" s="21">
        <v>52.15</v>
      </c>
      <c r="X80" s="21">
        <v>143</v>
      </c>
      <c r="Z80" s="21">
        <v>30.65</v>
      </c>
      <c r="AA80" s="21">
        <v>46.95</v>
      </c>
      <c r="AB80" s="21">
        <v>520.1</v>
      </c>
      <c r="AC80" s="21">
        <v>1.9</v>
      </c>
      <c r="AG80" s="21">
        <v>41.8</v>
      </c>
      <c r="AJ80" s="21">
        <f>SUM(I80:AI80)</f>
        <v>2525.4720000000007</v>
      </c>
      <c r="AK80" s="21">
        <f>E80-AJ80</f>
        <v>-0.47200000000066211</v>
      </c>
      <c r="AM80" s="21">
        <f t="shared" ref="AM80:AR82" si="61">I80</f>
        <v>85</v>
      </c>
      <c r="AN80" s="21">
        <f t="shared" si="61"/>
        <v>560.70000000000005</v>
      </c>
      <c r="AO80" s="21">
        <f t="shared" si="61"/>
        <v>0</v>
      </c>
      <c r="AP80" s="21">
        <f t="shared" si="61"/>
        <v>1</v>
      </c>
      <c r="AQ80" s="21">
        <f t="shared" si="61"/>
        <v>292.95</v>
      </c>
      <c r="AR80" s="21">
        <f t="shared" si="61"/>
        <v>34.171999999999997</v>
      </c>
      <c r="AV80" s="21">
        <f>SUM(AM80:AU80)</f>
        <v>973.82200000000012</v>
      </c>
    </row>
    <row r="81" spans="1:48" x14ac:dyDescent="0.2">
      <c r="A81" s="4" t="s">
        <v>11</v>
      </c>
      <c r="B81" t="s">
        <v>54</v>
      </c>
      <c r="C81" t="s">
        <v>168</v>
      </c>
      <c r="D81">
        <v>100226</v>
      </c>
      <c r="E81" s="21">
        <v>49133</v>
      </c>
      <c r="G81" s="21" t="s">
        <v>317</v>
      </c>
      <c r="I81" s="21">
        <v>2035</v>
      </c>
      <c r="J81" s="21">
        <v>9084.35</v>
      </c>
      <c r="L81" s="21">
        <v>8.6999999999999993</v>
      </c>
      <c r="M81" s="21">
        <v>8089.8</v>
      </c>
      <c r="N81" s="21">
        <v>687.4</v>
      </c>
      <c r="Q81" s="21">
        <v>120.4</v>
      </c>
      <c r="R81" s="21">
        <v>359.55</v>
      </c>
      <c r="S81" s="21">
        <v>1971.2</v>
      </c>
      <c r="T81" s="21">
        <v>8038.7</v>
      </c>
      <c r="U81" s="21">
        <v>2242.8000000000002</v>
      </c>
      <c r="V81" s="21">
        <v>1357.4</v>
      </c>
      <c r="W81" s="21">
        <v>1600.1</v>
      </c>
      <c r="X81" s="21">
        <v>2069.3000000000002</v>
      </c>
      <c r="Y81" s="21">
        <v>1535.4</v>
      </c>
      <c r="Z81" s="21">
        <v>957.9</v>
      </c>
      <c r="AA81" s="21">
        <v>1290.6500000000001</v>
      </c>
      <c r="AB81" s="21">
        <v>1546</v>
      </c>
      <c r="AC81" s="21">
        <v>50.9</v>
      </c>
      <c r="AD81" s="21">
        <v>2.8</v>
      </c>
      <c r="AE81" s="21">
        <v>812.65</v>
      </c>
      <c r="AG81" s="21">
        <v>1587.9</v>
      </c>
      <c r="AH81" s="21">
        <v>1881.6</v>
      </c>
      <c r="AJ81" s="21">
        <f>SUM(I81:AI81)</f>
        <v>47330.500000000015</v>
      </c>
      <c r="AK81" s="21">
        <f>E81-AJ81</f>
        <v>1802.4999999999854</v>
      </c>
      <c r="AM81" s="21">
        <f t="shared" si="61"/>
        <v>2035</v>
      </c>
      <c r="AN81" s="21">
        <f t="shared" si="61"/>
        <v>9084.35</v>
      </c>
      <c r="AO81" s="21">
        <f t="shared" si="61"/>
        <v>0</v>
      </c>
      <c r="AP81" s="21">
        <f t="shared" si="61"/>
        <v>8.6999999999999993</v>
      </c>
      <c r="AQ81" s="21">
        <f t="shared" si="61"/>
        <v>8089.8</v>
      </c>
      <c r="AR81" s="21">
        <f t="shared" si="61"/>
        <v>687.4</v>
      </c>
      <c r="AV81" s="21">
        <f>SUM(AM81:AU81)</f>
        <v>19905.250000000004</v>
      </c>
    </row>
    <row r="82" spans="1:48" x14ac:dyDescent="0.2">
      <c r="A82" s="4" t="s">
        <v>11</v>
      </c>
      <c r="B82" t="s">
        <v>302</v>
      </c>
      <c r="C82" t="s">
        <v>169</v>
      </c>
      <c r="D82">
        <v>100245</v>
      </c>
      <c r="E82" s="21">
        <v>35629</v>
      </c>
      <c r="G82" s="21" t="s">
        <v>318</v>
      </c>
      <c r="T82" s="21">
        <v>1779.6320000000001</v>
      </c>
      <c r="U82" s="21">
        <v>641.56799999999998</v>
      </c>
      <c r="AB82" s="21">
        <v>33207.794000000002</v>
      </c>
      <c r="AJ82" s="21">
        <f>SUM(I82:AI82)</f>
        <v>35628.993999999999</v>
      </c>
      <c r="AK82" s="21">
        <f>E82-AJ82</f>
        <v>6.0000000012223609E-3</v>
      </c>
      <c r="AM82" s="21">
        <f t="shared" si="61"/>
        <v>0</v>
      </c>
      <c r="AN82" s="21">
        <f t="shared" si="61"/>
        <v>0</v>
      </c>
      <c r="AO82" s="21">
        <f t="shared" si="61"/>
        <v>0</v>
      </c>
      <c r="AP82" s="21">
        <f t="shared" si="61"/>
        <v>0</v>
      </c>
      <c r="AQ82" s="21">
        <f t="shared" si="61"/>
        <v>0</v>
      </c>
      <c r="AR82" s="21">
        <f t="shared" si="61"/>
        <v>0</v>
      </c>
      <c r="AV82" s="21">
        <f>SUM(AM82:AU82)</f>
        <v>0</v>
      </c>
    </row>
    <row r="84" spans="1:48" s="20" customFormat="1" x14ac:dyDescent="0.2">
      <c r="A84" s="15"/>
      <c r="B84" s="15" t="s">
        <v>147</v>
      </c>
      <c r="C84" s="15"/>
      <c r="D84" s="15"/>
      <c r="E84" s="29">
        <f>SUM(E80:E83)</f>
        <v>87287</v>
      </c>
      <c r="F84" s="29"/>
      <c r="G84" s="29"/>
      <c r="H84" s="29"/>
      <c r="I84" s="29">
        <f t="shared" ref="I84:AK84" si="62">SUM(I80:I83)</f>
        <v>2120</v>
      </c>
      <c r="J84" s="29">
        <f t="shared" si="62"/>
        <v>9645.0500000000011</v>
      </c>
      <c r="K84" s="29">
        <f t="shared" si="62"/>
        <v>0</v>
      </c>
      <c r="L84" s="29">
        <f t="shared" si="62"/>
        <v>9.6999999999999993</v>
      </c>
      <c r="M84" s="29">
        <f t="shared" si="62"/>
        <v>8382.75</v>
      </c>
      <c r="N84" s="29">
        <f t="shared" si="62"/>
        <v>721.572</v>
      </c>
      <c r="O84" s="29">
        <f>SUM(O80:O83)</f>
        <v>0</v>
      </c>
      <c r="P84" s="29">
        <f>SUM(P80:P83)</f>
        <v>0</v>
      </c>
      <c r="Q84" s="29">
        <f t="shared" si="62"/>
        <v>120.4</v>
      </c>
      <c r="R84" s="29">
        <f t="shared" si="62"/>
        <v>386.05</v>
      </c>
      <c r="S84" s="29">
        <f t="shared" si="62"/>
        <v>2068</v>
      </c>
      <c r="T84" s="29">
        <f t="shared" si="62"/>
        <v>10208.431999999999</v>
      </c>
      <c r="U84" s="29">
        <f t="shared" si="62"/>
        <v>3039.5680000000002</v>
      </c>
      <c r="V84" s="29">
        <f t="shared" si="62"/>
        <v>1403.9</v>
      </c>
      <c r="W84" s="29">
        <f t="shared" si="62"/>
        <v>1652.25</v>
      </c>
      <c r="X84" s="29">
        <f t="shared" si="62"/>
        <v>2212.3000000000002</v>
      </c>
      <c r="Y84" s="29">
        <f t="shared" si="62"/>
        <v>1535.4</v>
      </c>
      <c r="Z84" s="29">
        <f t="shared" si="62"/>
        <v>988.55</v>
      </c>
      <c r="AA84" s="29">
        <f t="shared" si="62"/>
        <v>1337.6000000000001</v>
      </c>
      <c r="AB84" s="29">
        <f t="shared" si="62"/>
        <v>35273.894</v>
      </c>
      <c r="AC84" s="29">
        <f t="shared" si="62"/>
        <v>52.8</v>
      </c>
      <c r="AD84" s="29">
        <f t="shared" si="62"/>
        <v>2.8</v>
      </c>
      <c r="AE84" s="29">
        <f t="shared" si="62"/>
        <v>812.65</v>
      </c>
      <c r="AF84" s="29">
        <f t="shared" si="62"/>
        <v>0</v>
      </c>
      <c r="AG84" s="29">
        <f t="shared" si="62"/>
        <v>1629.7</v>
      </c>
      <c r="AH84" s="29">
        <f t="shared" si="62"/>
        <v>1881.6</v>
      </c>
      <c r="AI84" s="29">
        <f t="shared" si="62"/>
        <v>0</v>
      </c>
      <c r="AJ84" s="29">
        <f t="shared" si="62"/>
        <v>85484.966000000015</v>
      </c>
      <c r="AK84" s="29">
        <f t="shared" si="62"/>
        <v>1802.033999999986</v>
      </c>
      <c r="AL84" s="27"/>
      <c r="AM84" s="29">
        <f t="shared" ref="AM84:AR84" si="63">SUM(AM80:AM83)</f>
        <v>2120</v>
      </c>
      <c r="AN84" s="29">
        <f t="shared" si="63"/>
        <v>9645.0500000000011</v>
      </c>
      <c r="AO84" s="29">
        <f t="shared" si="63"/>
        <v>0</v>
      </c>
      <c r="AP84" s="29">
        <f t="shared" si="63"/>
        <v>9.6999999999999993</v>
      </c>
      <c r="AQ84" s="29">
        <f t="shared" si="63"/>
        <v>8382.75</v>
      </c>
      <c r="AR84" s="29">
        <f t="shared" si="63"/>
        <v>721.572</v>
      </c>
      <c r="AS84" s="29">
        <f>SUM(AS80:AS83)</f>
        <v>0</v>
      </c>
      <c r="AT84" s="29">
        <f>SUM(AT80:AT83)</f>
        <v>0</v>
      </c>
      <c r="AU84" s="29"/>
      <c r="AV84" s="29">
        <f>SUM(AV80:AV83)</f>
        <v>20879.072000000004</v>
      </c>
    </row>
    <row r="86" spans="1:48" x14ac:dyDescent="0.2">
      <c r="A86" s="2" t="s">
        <v>55</v>
      </c>
    </row>
    <row r="87" spans="1:48" x14ac:dyDescent="0.2">
      <c r="A87" s="4" t="s">
        <v>11</v>
      </c>
      <c r="B87" s="14" t="s">
        <v>299</v>
      </c>
      <c r="C87" s="14" t="s">
        <v>185</v>
      </c>
      <c r="D87" s="14">
        <v>100216</v>
      </c>
      <c r="E87" s="21">
        <v>20000</v>
      </c>
      <c r="G87" s="21" t="s">
        <v>304</v>
      </c>
      <c r="N87" s="21">
        <f>0.16*AJ87</f>
        <v>2599.36</v>
      </c>
      <c r="R87" s="21">
        <f>0.05*AJ87</f>
        <v>812.30000000000007</v>
      </c>
      <c r="S87" s="21">
        <f>0.06*AJ87</f>
        <v>974.76</v>
      </c>
      <c r="T87" s="21">
        <f>0.18*AJ87</f>
        <v>2924.2799999999997</v>
      </c>
      <c r="U87" s="21">
        <f>0.13*AJ87</f>
        <v>2111.98</v>
      </c>
      <c r="V87" s="21">
        <f>0.04*AJ87</f>
        <v>649.84</v>
      </c>
      <c r="W87" s="21">
        <f>0.01*AJ87</f>
        <v>162.46</v>
      </c>
      <c r="X87" s="21">
        <f>0.13*AJ87</f>
        <v>2111.98</v>
      </c>
      <c r="Z87" s="21">
        <f>0.07*AJ87</f>
        <v>1137.22</v>
      </c>
      <c r="AA87" s="21">
        <f>0.03*AJ87</f>
        <v>487.38</v>
      </c>
      <c r="AB87" s="21">
        <f>0.12*AJ87</f>
        <v>1949.52</v>
      </c>
      <c r="AC87" s="21">
        <f>0.01*AJ87</f>
        <v>162.46</v>
      </c>
      <c r="AE87" s="21">
        <f>0.01*AJ87</f>
        <v>162.46</v>
      </c>
      <c r="AJ87" s="35">
        <v>16246</v>
      </c>
      <c r="AK87" s="21">
        <f t="shared" ref="AK87:AK100" si="64">E87-AJ87</f>
        <v>3754</v>
      </c>
      <c r="AM87" s="21">
        <f t="shared" ref="AM87:AM100" si="65">I87</f>
        <v>0</v>
      </c>
      <c r="AN87" s="21">
        <f t="shared" ref="AN87:AN100" si="66">J87</f>
        <v>0</v>
      </c>
      <c r="AO87" s="21">
        <f t="shared" ref="AO87:AO100" si="67">K87</f>
        <v>0</v>
      </c>
      <c r="AP87" s="21">
        <f t="shared" ref="AP87:AP100" si="68">L87</f>
        <v>0</v>
      </c>
      <c r="AQ87" s="21">
        <f t="shared" ref="AQ87:AQ100" si="69">M87</f>
        <v>0</v>
      </c>
      <c r="AR87" s="21">
        <f t="shared" ref="AR87:AR100" si="70">N87</f>
        <v>2599.36</v>
      </c>
      <c r="AV87" s="21">
        <f t="shared" ref="AV87:AV100" si="71">SUM(AM87:AU87)</f>
        <v>2599.36</v>
      </c>
    </row>
    <row r="88" spans="1:48" x14ac:dyDescent="0.2">
      <c r="A88" s="4" t="s">
        <v>11</v>
      </c>
      <c r="B88" s="14" t="s">
        <v>56</v>
      </c>
      <c r="C88" s="14" t="s">
        <v>65</v>
      </c>
      <c r="D88" s="14">
        <v>140248</v>
      </c>
      <c r="E88" s="21">
        <v>6917.4160000000002</v>
      </c>
      <c r="G88" s="21" t="s">
        <v>304</v>
      </c>
      <c r="AJ88" s="21">
        <f t="shared" ref="AJ88:AJ100" si="72">SUM(I88:AI88)</f>
        <v>0</v>
      </c>
      <c r="AK88" s="21">
        <f t="shared" si="64"/>
        <v>6917.4160000000002</v>
      </c>
      <c r="AM88" s="21">
        <f t="shared" si="65"/>
        <v>0</v>
      </c>
      <c r="AN88" s="21">
        <f t="shared" si="66"/>
        <v>0</v>
      </c>
      <c r="AO88" s="21">
        <f t="shared" si="67"/>
        <v>0</v>
      </c>
      <c r="AP88" s="21">
        <f t="shared" si="68"/>
        <v>0</v>
      </c>
      <c r="AQ88" s="21">
        <f t="shared" si="69"/>
        <v>0</v>
      </c>
      <c r="AR88" s="21">
        <f t="shared" si="70"/>
        <v>0</v>
      </c>
      <c r="AV88" s="21">
        <f t="shared" si="71"/>
        <v>0</v>
      </c>
    </row>
    <row r="89" spans="1:48" x14ac:dyDescent="0.2">
      <c r="A89" s="4" t="s">
        <v>11</v>
      </c>
      <c r="B89" s="14" t="s">
        <v>57</v>
      </c>
      <c r="C89" s="14" t="s">
        <v>66</v>
      </c>
      <c r="D89" s="14">
        <v>140249</v>
      </c>
      <c r="E89" s="21">
        <v>6267.4070000000002</v>
      </c>
      <c r="G89" s="21" t="s">
        <v>304</v>
      </c>
      <c r="AJ89" s="21">
        <f t="shared" si="72"/>
        <v>0</v>
      </c>
      <c r="AK89" s="21">
        <f t="shared" si="64"/>
        <v>6267.4070000000002</v>
      </c>
      <c r="AM89" s="21">
        <f t="shared" si="65"/>
        <v>0</v>
      </c>
      <c r="AN89" s="21">
        <f t="shared" si="66"/>
        <v>0</v>
      </c>
      <c r="AO89" s="21">
        <f t="shared" si="67"/>
        <v>0</v>
      </c>
      <c r="AP89" s="21">
        <f t="shared" si="68"/>
        <v>0</v>
      </c>
      <c r="AQ89" s="21">
        <f t="shared" si="69"/>
        <v>0</v>
      </c>
      <c r="AR89" s="21">
        <f t="shared" si="70"/>
        <v>0</v>
      </c>
      <c r="AV89" s="21">
        <f t="shared" si="71"/>
        <v>0</v>
      </c>
    </row>
    <row r="90" spans="1:48" x14ac:dyDescent="0.2">
      <c r="A90" s="4" t="s">
        <v>11</v>
      </c>
      <c r="B90" s="14" t="s">
        <v>58</v>
      </c>
      <c r="C90" s="14" t="s">
        <v>67</v>
      </c>
      <c r="D90" s="14">
        <v>140250</v>
      </c>
      <c r="E90" s="21">
        <v>1355.242</v>
      </c>
      <c r="G90" s="21" t="s">
        <v>304</v>
      </c>
      <c r="AJ90" s="21">
        <f t="shared" si="72"/>
        <v>0</v>
      </c>
      <c r="AK90" s="21">
        <f t="shared" si="64"/>
        <v>1355.242</v>
      </c>
      <c r="AM90" s="21">
        <f t="shared" si="65"/>
        <v>0</v>
      </c>
      <c r="AN90" s="21">
        <f t="shared" si="66"/>
        <v>0</v>
      </c>
      <c r="AO90" s="21">
        <f t="shared" si="67"/>
        <v>0</v>
      </c>
      <c r="AP90" s="21">
        <f t="shared" si="68"/>
        <v>0</v>
      </c>
      <c r="AQ90" s="21">
        <f t="shared" si="69"/>
        <v>0</v>
      </c>
      <c r="AR90" s="21">
        <f t="shared" si="70"/>
        <v>0</v>
      </c>
      <c r="AV90" s="21">
        <f t="shared" si="71"/>
        <v>0</v>
      </c>
    </row>
    <row r="91" spans="1:48" x14ac:dyDescent="0.2">
      <c r="A91" s="4" t="s">
        <v>11</v>
      </c>
      <c r="B91" s="14" t="s">
        <v>59</v>
      </c>
      <c r="C91" s="14" t="s">
        <v>68</v>
      </c>
      <c r="D91" s="14">
        <v>140251</v>
      </c>
      <c r="E91" s="21">
        <v>4595.3779999999997</v>
      </c>
      <c r="G91" s="21" t="s">
        <v>304</v>
      </c>
      <c r="AJ91" s="21">
        <f t="shared" si="72"/>
        <v>0</v>
      </c>
      <c r="AK91" s="21">
        <f t="shared" si="64"/>
        <v>4595.3779999999997</v>
      </c>
      <c r="AM91" s="21">
        <f t="shared" si="65"/>
        <v>0</v>
      </c>
      <c r="AN91" s="21">
        <f t="shared" si="66"/>
        <v>0</v>
      </c>
      <c r="AO91" s="21">
        <f t="shared" si="67"/>
        <v>0</v>
      </c>
      <c r="AP91" s="21">
        <f t="shared" si="68"/>
        <v>0</v>
      </c>
      <c r="AQ91" s="21">
        <f t="shared" si="69"/>
        <v>0</v>
      </c>
      <c r="AR91" s="21">
        <f t="shared" si="70"/>
        <v>0</v>
      </c>
      <c r="AV91" s="21">
        <f t="shared" si="71"/>
        <v>0</v>
      </c>
    </row>
    <row r="92" spans="1:48" x14ac:dyDescent="0.2">
      <c r="A92" s="4" t="s">
        <v>11</v>
      </c>
      <c r="B92" s="14" t="s">
        <v>60</v>
      </c>
      <c r="C92" s="14" t="s">
        <v>69</v>
      </c>
      <c r="D92" s="14">
        <v>140252</v>
      </c>
      <c r="E92" s="21">
        <v>1056.4559999999999</v>
      </c>
      <c r="G92" s="21" t="s">
        <v>304</v>
      </c>
      <c r="AJ92" s="21">
        <f t="shared" si="72"/>
        <v>0</v>
      </c>
      <c r="AK92" s="21">
        <f t="shared" si="64"/>
        <v>1056.4559999999999</v>
      </c>
      <c r="AM92" s="21">
        <f t="shared" si="65"/>
        <v>0</v>
      </c>
      <c r="AN92" s="21">
        <f t="shared" si="66"/>
        <v>0</v>
      </c>
      <c r="AO92" s="21">
        <f t="shared" si="67"/>
        <v>0</v>
      </c>
      <c r="AP92" s="21">
        <f t="shared" si="68"/>
        <v>0</v>
      </c>
      <c r="AQ92" s="21">
        <f t="shared" si="69"/>
        <v>0</v>
      </c>
      <c r="AR92" s="21">
        <f t="shared" si="70"/>
        <v>0</v>
      </c>
      <c r="AV92" s="21">
        <f t="shared" si="71"/>
        <v>0</v>
      </c>
    </row>
    <row r="93" spans="1:48" x14ac:dyDescent="0.2">
      <c r="A93" s="4" t="s">
        <v>11</v>
      </c>
      <c r="B93" s="14" t="s">
        <v>61</v>
      </c>
      <c r="C93" s="14" t="s">
        <v>70</v>
      </c>
      <c r="D93" s="14">
        <v>140253</v>
      </c>
      <c r="E93" s="21">
        <v>545</v>
      </c>
      <c r="G93" s="21" t="s">
        <v>304</v>
      </c>
      <c r="AJ93" s="21">
        <f t="shared" si="72"/>
        <v>0</v>
      </c>
      <c r="AK93" s="21">
        <f t="shared" si="64"/>
        <v>545</v>
      </c>
      <c r="AM93" s="21">
        <f t="shared" si="65"/>
        <v>0</v>
      </c>
      <c r="AN93" s="21">
        <f t="shared" si="66"/>
        <v>0</v>
      </c>
      <c r="AO93" s="21">
        <f t="shared" si="67"/>
        <v>0</v>
      </c>
      <c r="AP93" s="21">
        <f t="shared" si="68"/>
        <v>0</v>
      </c>
      <c r="AQ93" s="21">
        <f t="shared" si="69"/>
        <v>0</v>
      </c>
      <c r="AR93" s="21">
        <f t="shared" si="70"/>
        <v>0</v>
      </c>
      <c r="AV93" s="21">
        <f t="shared" si="71"/>
        <v>0</v>
      </c>
    </row>
    <row r="94" spans="1:48" x14ac:dyDescent="0.2">
      <c r="A94" s="4" t="s">
        <v>11</v>
      </c>
      <c r="B94" s="14" t="s">
        <v>62</v>
      </c>
      <c r="C94" s="14" t="s">
        <v>71</v>
      </c>
      <c r="D94" s="14">
        <v>140254</v>
      </c>
      <c r="E94" s="21">
        <v>675.45699999999999</v>
      </c>
      <c r="G94" s="21" t="s">
        <v>304</v>
      </c>
      <c r="AJ94" s="21">
        <f t="shared" si="72"/>
        <v>0</v>
      </c>
      <c r="AK94" s="21">
        <f t="shared" si="64"/>
        <v>675.45699999999999</v>
      </c>
      <c r="AM94" s="21">
        <f t="shared" si="65"/>
        <v>0</v>
      </c>
      <c r="AN94" s="21">
        <f t="shared" si="66"/>
        <v>0</v>
      </c>
      <c r="AO94" s="21">
        <f t="shared" si="67"/>
        <v>0</v>
      </c>
      <c r="AP94" s="21">
        <f t="shared" si="68"/>
        <v>0</v>
      </c>
      <c r="AQ94" s="21">
        <f t="shared" si="69"/>
        <v>0</v>
      </c>
      <c r="AR94" s="21">
        <f t="shared" si="70"/>
        <v>0</v>
      </c>
      <c r="AV94" s="21">
        <f t="shared" si="71"/>
        <v>0</v>
      </c>
    </row>
    <row r="95" spans="1:48" x14ac:dyDescent="0.2">
      <c r="A95" s="4" t="s">
        <v>11</v>
      </c>
      <c r="B95" s="14" t="s">
        <v>63</v>
      </c>
      <c r="C95" s="14" t="s">
        <v>72</v>
      </c>
      <c r="D95" s="14">
        <v>140255</v>
      </c>
      <c r="E95" s="21">
        <v>968.28099999999995</v>
      </c>
      <c r="G95" s="21" t="s">
        <v>304</v>
      </c>
      <c r="AJ95" s="21">
        <f t="shared" si="72"/>
        <v>0</v>
      </c>
      <c r="AK95" s="21">
        <f t="shared" si="64"/>
        <v>968.28099999999995</v>
      </c>
      <c r="AM95" s="21">
        <f t="shared" si="65"/>
        <v>0</v>
      </c>
      <c r="AN95" s="21">
        <f t="shared" si="66"/>
        <v>0</v>
      </c>
      <c r="AO95" s="21">
        <f t="shared" si="67"/>
        <v>0</v>
      </c>
      <c r="AP95" s="21">
        <f t="shared" si="68"/>
        <v>0</v>
      </c>
      <c r="AQ95" s="21">
        <f t="shared" si="69"/>
        <v>0</v>
      </c>
      <c r="AR95" s="21">
        <f t="shared" si="70"/>
        <v>0</v>
      </c>
      <c r="AV95" s="21">
        <f t="shared" si="71"/>
        <v>0</v>
      </c>
    </row>
    <row r="96" spans="1:48" x14ac:dyDescent="0.2">
      <c r="A96" s="4" t="s">
        <v>11</v>
      </c>
      <c r="B96" s="14" t="s">
        <v>64</v>
      </c>
      <c r="C96" s="14" t="s">
        <v>73</v>
      </c>
      <c r="D96" s="14">
        <v>140256</v>
      </c>
      <c r="E96" s="21">
        <v>0</v>
      </c>
      <c r="G96" s="21" t="s">
        <v>304</v>
      </c>
      <c r="AJ96" s="21">
        <f t="shared" si="72"/>
        <v>0</v>
      </c>
      <c r="AK96" s="21">
        <f t="shared" si="64"/>
        <v>0</v>
      </c>
      <c r="AM96" s="21">
        <f t="shared" si="65"/>
        <v>0</v>
      </c>
      <c r="AN96" s="21">
        <f t="shared" si="66"/>
        <v>0</v>
      </c>
      <c r="AO96" s="21">
        <f t="shared" si="67"/>
        <v>0</v>
      </c>
      <c r="AP96" s="21">
        <f t="shared" si="68"/>
        <v>0</v>
      </c>
      <c r="AQ96" s="21">
        <f t="shared" si="69"/>
        <v>0</v>
      </c>
      <c r="AR96" s="21">
        <f t="shared" si="70"/>
        <v>0</v>
      </c>
      <c r="AV96" s="21">
        <f t="shared" si="71"/>
        <v>0</v>
      </c>
    </row>
    <row r="97" spans="1:48" x14ac:dyDescent="0.2">
      <c r="A97" s="4" t="s">
        <v>11</v>
      </c>
      <c r="B97" s="14" t="s">
        <v>300</v>
      </c>
      <c r="C97" s="14" t="s">
        <v>71</v>
      </c>
      <c r="D97" s="14">
        <v>140315</v>
      </c>
      <c r="E97" s="21">
        <v>7.7039999999999997</v>
      </c>
      <c r="G97" s="21" t="s">
        <v>304</v>
      </c>
      <c r="AM97" s="21">
        <f t="shared" ref="AM97:AR97" si="73">I97</f>
        <v>0</v>
      </c>
      <c r="AN97" s="21">
        <f t="shared" si="73"/>
        <v>0</v>
      </c>
      <c r="AO97" s="21">
        <f t="shared" si="73"/>
        <v>0</v>
      </c>
      <c r="AP97" s="21">
        <f t="shared" si="73"/>
        <v>0</v>
      </c>
      <c r="AQ97" s="21">
        <f t="shared" si="73"/>
        <v>0</v>
      </c>
      <c r="AR97" s="21">
        <f t="shared" si="73"/>
        <v>0</v>
      </c>
      <c r="AV97" s="21">
        <f>SUM(AM97:AU97)</f>
        <v>0</v>
      </c>
    </row>
    <row r="98" spans="1:48" x14ac:dyDescent="0.2">
      <c r="A98" s="4" t="s">
        <v>11</v>
      </c>
      <c r="B98" s="14" t="s">
        <v>188</v>
      </c>
      <c r="C98" s="14" t="s">
        <v>185</v>
      </c>
      <c r="D98" s="14">
        <v>140345</v>
      </c>
      <c r="E98" s="21">
        <v>1333</v>
      </c>
      <c r="G98" s="21" t="s">
        <v>304</v>
      </c>
      <c r="AJ98" s="21">
        <f t="shared" si="72"/>
        <v>0</v>
      </c>
      <c r="AK98" s="21">
        <f t="shared" si="64"/>
        <v>1333</v>
      </c>
      <c r="AM98" s="21">
        <f t="shared" si="65"/>
        <v>0</v>
      </c>
      <c r="AN98" s="21">
        <f t="shared" si="66"/>
        <v>0</v>
      </c>
      <c r="AO98" s="21">
        <f t="shared" si="67"/>
        <v>0</v>
      </c>
      <c r="AP98" s="21">
        <f t="shared" si="68"/>
        <v>0</v>
      </c>
      <c r="AQ98" s="21">
        <f t="shared" si="69"/>
        <v>0</v>
      </c>
      <c r="AR98" s="21">
        <f t="shared" si="70"/>
        <v>0</v>
      </c>
      <c r="AV98" s="21">
        <f t="shared" si="71"/>
        <v>0</v>
      </c>
    </row>
    <row r="99" spans="1:48" x14ac:dyDescent="0.2">
      <c r="A99" s="4" t="s">
        <v>11</v>
      </c>
      <c r="B99" s="14" t="s">
        <v>187</v>
      </c>
      <c r="C99" s="14" t="s">
        <v>189</v>
      </c>
      <c r="D99" s="14">
        <v>140346</v>
      </c>
      <c r="E99" s="21">
        <v>318.50400000000002</v>
      </c>
      <c r="G99" s="21" t="s">
        <v>304</v>
      </c>
      <c r="AJ99" s="21">
        <f t="shared" si="72"/>
        <v>0</v>
      </c>
      <c r="AK99" s="21">
        <f t="shared" si="64"/>
        <v>318.50400000000002</v>
      </c>
      <c r="AM99" s="21">
        <f t="shared" si="65"/>
        <v>0</v>
      </c>
      <c r="AN99" s="21">
        <f t="shared" si="66"/>
        <v>0</v>
      </c>
      <c r="AO99" s="21">
        <f t="shared" si="67"/>
        <v>0</v>
      </c>
      <c r="AP99" s="21">
        <f t="shared" si="68"/>
        <v>0</v>
      </c>
      <c r="AQ99" s="21">
        <f t="shared" si="69"/>
        <v>0</v>
      </c>
      <c r="AR99" s="21">
        <f t="shared" si="70"/>
        <v>0</v>
      </c>
      <c r="AV99" s="21">
        <f t="shared" si="71"/>
        <v>0</v>
      </c>
    </row>
    <row r="100" spans="1:48" x14ac:dyDescent="0.2">
      <c r="A100" s="4" t="s">
        <v>11</v>
      </c>
      <c r="B100" s="14" t="s">
        <v>186</v>
      </c>
      <c r="C100" s="14" t="s">
        <v>185</v>
      </c>
      <c r="D100" s="14">
        <v>140347</v>
      </c>
      <c r="E100" s="21">
        <v>0</v>
      </c>
      <c r="G100" s="21" t="s">
        <v>304</v>
      </c>
      <c r="N100" s="21">
        <v>3364.3710000000001</v>
      </c>
      <c r="R100" s="21">
        <f>2242.04*0.429</f>
        <v>961.83515999999997</v>
      </c>
      <c r="S100" s="21">
        <f>2242.04-R100</f>
        <v>1280.2048399999999</v>
      </c>
      <c r="T100" s="21">
        <f>3799.105-1</f>
        <v>3798.105</v>
      </c>
      <c r="U100" s="21">
        <v>2708.491</v>
      </c>
      <c r="V100" s="21">
        <v>822.15</v>
      </c>
      <c r="W100" s="21">
        <v>252.721</v>
      </c>
      <c r="X100" s="21">
        <v>2677.7469999999998</v>
      </c>
      <c r="Z100" s="21">
        <v>1569.8969999999999</v>
      </c>
      <c r="AA100" s="21">
        <v>725.11400000000003</v>
      </c>
      <c r="AB100" s="21">
        <v>2534.4679999999998</v>
      </c>
      <c r="AC100" s="21">
        <v>140.499</v>
      </c>
      <c r="AD100" s="21">
        <v>8.3320000000000007</v>
      </c>
      <c r="AE100" s="21">
        <v>211.18899999999999</v>
      </c>
      <c r="AF100" s="21">
        <v>1</v>
      </c>
      <c r="AJ100" s="21">
        <f t="shared" si="72"/>
        <v>21056.123999999996</v>
      </c>
      <c r="AK100" s="21">
        <f t="shared" si="64"/>
        <v>-21056.123999999996</v>
      </c>
      <c r="AM100" s="21">
        <f t="shared" si="65"/>
        <v>0</v>
      </c>
      <c r="AN100" s="21">
        <f t="shared" si="66"/>
        <v>0</v>
      </c>
      <c r="AO100" s="21">
        <f t="shared" si="67"/>
        <v>0</v>
      </c>
      <c r="AP100" s="21">
        <f t="shared" si="68"/>
        <v>0</v>
      </c>
      <c r="AQ100" s="21">
        <f t="shared" si="69"/>
        <v>0</v>
      </c>
      <c r="AR100" s="21">
        <f t="shared" si="70"/>
        <v>3364.3710000000001</v>
      </c>
      <c r="AV100" s="21">
        <f t="shared" si="71"/>
        <v>3364.3710000000001</v>
      </c>
    </row>
    <row r="102" spans="1:48" s="20" customFormat="1" x14ac:dyDescent="0.2">
      <c r="A102" s="15"/>
      <c r="B102" s="15" t="s">
        <v>148</v>
      </c>
      <c r="C102" s="15"/>
      <c r="D102" s="15"/>
      <c r="E102" s="29">
        <f>SUM(E87:E101)</f>
        <v>44039.845000000001</v>
      </c>
      <c r="F102" s="29"/>
      <c r="G102" s="29"/>
      <c r="H102" s="29"/>
      <c r="I102" s="29">
        <f t="shared" ref="I102:AK102" si="74">SUM(I87:I101)</f>
        <v>0</v>
      </c>
      <c r="J102" s="29">
        <f t="shared" si="74"/>
        <v>0</v>
      </c>
      <c r="K102" s="29">
        <f t="shared" si="74"/>
        <v>0</v>
      </c>
      <c r="L102" s="29">
        <f t="shared" si="74"/>
        <v>0</v>
      </c>
      <c r="M102" s="29">
        <f t="shared" si="74"/>
        <v>0</v>
      </c>
      <c r="N102" s="29">
        <f t="shared" si="74"/>
        <v>5963.7309999999998</v>
      </c>
      <c r="O102" s="29">
        <f>SUM(O87:O101)</f>
        <v>0</v>
      </c>
      <c r="P102" s="29">
        <f>SUM(P87:P101)</f>
        <v>0</v>
      </c>
      <c r="Q102" s="29">
        <f t="shared" si="74"/>
        <v>0</v>
      </c>
      <c r="R102" s="29">
        <f t="shared" si="74"/>
        <v>1774.13516</v>
      </c>
      <c r="S102" s="29">
        <f t="shared" si="74"/>
        <v>2254.9648399999996</v>
      </c>
      <c r="T102" s="29">
        <f t="shared" si="74"/>
        <v>6722.3850000000002</v>
      </c>
      <c r="U102" s="29">
        <f t="shared" si="74"/>
        <v>4820.4709999999995</v>
      </c>
      <c r="V102" s="29">
        <f t="shared" si="74"/>
        <v>1471.99</v>
      </c>
      <c r="W102" s="29">
        <f t="shared" si="74"/>
        <v>415.18100000000004</v>
      </c>
      <c r="X102" s="29">
        <f t="shared" si="74"/>
        <v>4789.7269999999999</v>
      </c>
      <c r="Y102" s="29">
        <f t="shared" si="74"/>
        <v>0</v>
      </c>
      <c r="Z102" s="29">
        <f t="shared" si="74"/>
        <v>2707.1170000000002</v>
      </c>
      <c r="AA102" s="29">
        <f t="shared" si="74"/>
        <v>1212.4940000000001</v>
      </c>
      <c r="AB102" s="29">
        <f t="shared" si="74"/>
        <v>4483.9879999999994</v>
      </c>
      <c r="AC102" s="29">
        <f t="shared" si="74"/>
        <v>302.959</v>
      </c>
      <c r="AD102" s="29">
        <f t="shared" si="74"/>
        <v>8.3320000000000007</v>
      </c>
      <c r="AE102" s="29">
        <f t="shared" si="74"/>
        <v>373.649</v>
      </c>
      <c r="AF102" s="29">
        <f t="shared" si="74"/>
        <v>1</v>
      </c>
      <c r="AG102" s="29">
        <f t="shared" si="74"/>
        <v>0</v>
      </c>
      <c r="AH102" s="29">
        <f t="shared" si="74"/>
        <v>0</v>
      </c>
      <c r="AI102" s="29">
        <f t="shared" si="74"/>
        <v>0</v>
      </c>
      <c r="AJ102" s="29">
        <f t="shared" si="74"/>
        <v>37302.123999999996</v>
      </c>
      <c r="AK102" s="29">
        <f t="shared" si="74"/>
        <v>6730.0169999999998</v>
      </c>
      <c r="AL102" s="27"/>
      <c r="AM102" s="29">
        <f t="shared" ref="AM102:AR102" si="75">SUM(AM87:AM101)</f>
        <v>0</v>
      </c>
      <c r="AN102" s="29">
        <f t="shared" si="75"/>
        <v>0</v>
      </c>
      <c r="AO102" s="29">
        <f t="shared" si="75"/>
        <v>0</v>
      </c>
      <c r="AP102" s="29">
        <f t="shared" si="75"/>
        <v>0</v>
      </c>
      <c r="AQ102" s="29">
        <f t="shared" si="75"/>
        <v>0</v>
      </c>
      <c r="AR102" s="29">
        <f t="shared" si="75"/>
        <v>5963.7309999999998</v>
      </c>
      <c r="AS102" s="29">
        <f>SUM(AS87:AS101)</f>
        <v>0</v>
      </c>
      <c r="AT102" s="29">
        <f>SUM(AT87:AT101)</f>
        <v>0</v>
      </c>
      <c r="AU102" s="29"/>
      <c r="AV102" s="29">
        <f>SUM(AV87:AV101)</f>
        <v>5963.7309999999998</v>
      </c>
    </row>
    <row r="103" spans="1:48" x14ac:dyDescent="0.2">
      <c r="E103" s="46"/>
    </row>
    <row r="104" spans="1:48" x14ac:dyDescent="0.2">
      <c r="A104" s="2" t="s">
        <v>74</v>
      </c>
    </row>
    <row r="105" spans="1:48" x14ac:dyDescent="0.2">
      <c r="A105" s="4" t="s">
        <v>11</v>
      </c>
      <c r="B105" s="14" t="s">
        <v>311</v>
      </c>
      <c r="C105" t="s">
        <v>154</v>
      </c>
      <c r="D105" s="14">
        <v>100801</v>
      </c>
      <c r="E105" s="21">
        <f>4376-750</f>
        <v>3626</v>
      </c>
      <c r="G105" s="21" t="s">
        <v>279</v>
      </c>
      <c r="I105" s="21">
        <v>362.64499999999998</v>
      </c>
      <c r="J105" s="21">
        <v>108.794</v>
      </c>
      <c r="K105" s="21">
        <v>36.265000000000001</v>
      </c>
      <c r="L105" s="21">
        <v>36.265000000000001</v>
      </c>
      <c r="M105" s="21">
        <v>362.64499999999998</v>
      </c>
      <c r="N105" s="21">
        <v>36.265000000000001</v>
      </c>
      <c r="T105" s="21">
        <v>253.852</v>
      </c>
      <c r="V105" s="21">
        <v>108.794</v>
      </c>
      <c r="W105" s="21">
        <v>326.38099999999997</v>
      </c>
      <c r="X105" s="21">
        <v>362.64499999999998</v>
      </c>
      <c r="Z105" s="21">
        <v>362.64499999999998</v>
      </c>
      <c r="AA105" s="21">
        <v>362.64499999999998</v>
      </c>
      <c r="AB105" s="21">
        <v>36.265000000000001</v>
      </c>
      <c r="AC105" s="21">
        <v>36.265000000000001</v>
      </c>
      <c r="AD105" s="21">
        <v>36.265000000000001</v>
      </c>
      <c r="AE105" s="21">
        <v>36.265000000000001</v>
      </c>
      <c r="AF105" s="21">
        <v>36.265000000000001</v>
      </c>
      <c r="AJ105" s="21">
        <f t="shared" ref="AJ105:AJ110" si="76">SUM(I105:AI105)</f>
        <v>2901.1659999999993</v>
      </c>
      <c r="AK105" s="21">
        <f t="shared" ref="AK105:AK110" si="77">E105-AJ105</f>
        <v>724.83400000000074</v>
      </c>
      <c r="AM105" s="21">
        <f t="shared" ref="AM105:AR105" si="78">I105</f>
        <v>362.64499999999998</v>
      </c>
      <c r="AN105" s="21">
        <f t="shared" si="78"/>
        <v>108.794</v>
      </c>
      <c r="AO105" s="21">
        <f t="shared" si="78"/>
        <v>36.265000000000001</v>
      </c>
      <c r="AP105" s="21">
        <f t="shared" si="78"/>
        <v>36.265000000000001</v>
      </c>
      <c r="AQ105" s="21">
        <f t="shared" si="78"/>
        <v>362.64499999999998</v>
      </c>
      <c r="AR105" s="21">
        <f t="shared" si="78"/>
        <v>36.265000000000001</v>
      </c>
      <c r="AV105" s="21">
        <f t="shared" ref="AV105:AV110" si="79">SUM(AM105:AU105)</f>
        <v>942.87899999999991</v>
      </c>
    </row>
    <row r="106" spans="1:48" x14ac:dyDescent="0.2">
      <c r="A106" s="4" t="s">
        <v>11</v>
      </c>
      <c r="B106" t="s">
        <v>234</v>
      </c>
      <c r="C106" t="s">
        <v>76</v>
      </c>
      <c r="D106">
        <v>100874</v>
      </c>
      <c r="E106" s="21">
        <v>737</v>
      </c>
      <c r="G106" s="21" t="s">
        <v>190</v>
      </c>
      <c r="AJ106" s="21">
        <f t="shared" si="76"/>
        <v>0</v>
      </c>
      <c r="AK106" s="21">
        <f t="shared" si="77"/>
        <v>737</v>
      </c>
      <c r="AM106" s="21">
        <f t="shared" ref="AM106:AR110" si="80">I106</f>
        <v>0</v>
      </c>
      <c r="AN106" s="21">
        <f t="shared" si="80"/>
        <v>0</v>
      </c>
      <c r="AO106" s="21">
        <f t="shared" si="80"/>
        <v>0</v>
      </c>
      <c r="AP106" s="21">
        <f t="shared" si="80"/>
        <v>0</v>
      </c>
      <c r="AQ106" s="21">
        <f t="shared" si="80"/>
        <v>0</v>
      </c>
      <c r="AR106" s="21">
        <f t="shared" si="80"/>
        <v>0</v>
      </c>
      <c r="AV106" s="21">
        <f t="shared" si="79"/>
        <v>0</v>
      </c>
    </row>
    <row r="107" spans="1:48" x14ac:dyDescent="0.2">
      <c r="A107" s="4" t="s">
        <v>11</v>
      </c>
      <c r="B107" t="s">
        <v>237</v>
      </c>
      <c r="C107" t="s">
        <v>233</v>
      </c>
      <c r="D107">
        <v>100875</v>
      </c>
      <c r="E107" s="21">
        <v>1156</v>
      </c>
      <c r="G107" s="21" t="s">
        <v>190</v>
      </c>
      <c r="AJ107" s="21">
        <f t="shared" si="76"/>
        <v>0</v>
      </c>
      <c r="AK107" s="21">
        <f t="shared" si="77"/>
        <v>1156</v>
      </c>
      <c r="AM107" s="21">
        <f t="shared" si="80"/>
        <v>0</v>
      </c>
      <c r="AN107" s="21">
        <f t="shared" si="80"/>
        <v>0</v>
      </c>
      <c r="AO107" s="21">
        <f t="shared" si="80"/>
        <v>0</v>
      </c>
      <c r="AP107" s="21">
        <f t="shared" si="80"/>
        <v>0</v>
      </c>
      <c r="AQ107" s="21">
        <f t="shared" si="80"/>
        <v>0</v>
      </c>
      <c r="AR107" s="21">
        <f t="shared" si="80"/>
        <v>0</v>
      </c>
      <c r="AV107" s="21">
        <f t="shared" si="79"/>
        <v>0</v>
      </c>
    </row>
    <row r="108" spans="1:48" x14ac:dyDescent="0.2">
      <c r="A108" s="4" t="s">
        <v>11</v>
      </c>
      <c r="B108" t="s">
        <v>75</v>
      </c>
      <c r="C108" t="s">
        <v>231</v>
      </c>
      <c r="D108">
        <v>100876</v>
      </c>
      <c r="E108" s="21">
        <v>4929</v>
      </c>
      <c r="G108" s="21" t="s">
        <v>190</v>
      </c>
      <c r="AJ108" s="21">
        <f t="shared" si="76"/>
        <v>0</v>
      </c>
      <c r="AK108" s="21">
        <f t="shared" si="77"/>
        <v>4929</v>
      </c>
      <c r="AM108" s="21">
        <f t="shared" si="80"/>
        <v>0</v>
      </c>
      <c r="AN108" s="21">
        <f t="shared" si="80"/>
        <v>0</v>
      </c>
      <c r="AO108" s="21">
        <f t="shared" si="80"/>
        <v>0</v>
      </c>
      <c r="AP108" s="21">
        <f t="shared" si="80"/>
        <v>0</v>
      </c>
      <c r="AQ108" s="21">
        <f t="shared" si="80"/>
        <v>0</v>
      </c>
      <c r="AR108" s="21">
        <f t="shared" si="80"/>
        <v>0</v>
      </c>
      <c r="AV108" s="21">
        <f t="shared" si="79"/>
        <v>0</v>
      </c>
    </row>
    <row r="109" spans="1:48" x14ac:dyDescent="0.2">
      <c r="A109" s="4" t="s">
        <v>11</v>
      </c>
      <c r="B109" t="s">
        <v>235</v>
      </c>
      <c r="C109" t="s">
        <v>232</v>
      </c>
      <c r="D109">
        <v>100877</v>
      </c>
      <c r="E109" s="21">
        <v>1052</v>
      </c>
      <c r="G109" s="21" t="s">
        <v>190</v>
      </c>
      <c r="AJ109" s="21">
        <f t="shared" si="76"/>
        <v>0</v>
      </c>
      <c r="AK109" s="21">
        <f t="shared" si="77"/>
        <v>1052</v>
      </c>
      <c r="AM109" s="21">
        <f t="shared" si="80"/>
        <v>0</v>
      </c>
      <c r="AN109" s="21">
        <f t="shared" si="80"/>
        <v>0</v>
      </c>
      <c r="AO109" s="21">
        <f t="shared" si="80"/>
        <v>0</v>
      </c>
      <c r="AP109" s="21">
        <f t="shared" si="80"/>
        <v>0</v>
      </c>
      <c r="AQ109" s="21">
        <f t="shared" si="80"/>
        <v>0</v>
      </c>
      <c r="AR109" s="21">
        <f t="shared" si="80"/>
        <v>0</v>
      </c>
      <c r="AV109" s="21">
        <f t="shared" si="79"/>
        <v>0</v>
      </c>
    </row>
    <row r="110" spans="1:48" x14ac:dyDescent="0.2">
      <c r="A110" s="4" t="s">
        <v>11</v>
      </c>
      <c r="B110" t="s">
        <v>236</v>
      </c>
      <c r="C110" t="s">
        <v>231</v>
      </c>
      <c r="D110">
        <v>103102</v>
      </c>
      <c r="E110" s="21">
        <f>4901-4901</f>
        <v>0</v>
      </c>
      <c r="G110" s="21" t="s">
        <v>190</v>
      </c>
      <c r="AJ110" s="21">
        <f t="shared" si="76"/>
        <v>0</v>
      </c>
      <c r="AK110" s="21">
        <f t="shared" si="77"/>
        <v>0</v>
      </c>
      <c r="AM110" s="21">
        <f t="shared" si="80"/>
        <v>0</v>
      </c>
      <c r="AN110" s="21">
        <f t="shared" si="80"/>
        <v>0</v>
      </c>
      <c r="AO110" s="21">
        <f t="shared" si="80"/>
        <v>0</v>
      </c>
      <c r="AP110" s="21">
        <f t="shared" si="80"/>
        <v>0</v>
      </c>
      <c r="AQ110" s="21">
        <f t="shared" si="80"/>
        <v>0</v>
      </c>
      <c r="AR110" s="21">
        <f t="shared" si="80"/>
        <v>0</v>
      </c>
      <c r="AV110" s="21">
        <f t="shared" si="79"/>
        <v>0</v>
      </c>
    </row>
    <row r="112" spans="1:48" s="20" customFormat="1" x14ac:dyDescent="0.2">
      <c r="A112" s="15"/>
      <c r="B112" s="15" t="s">
        <v>149</v>
      </c>
      <c r="C112" s="15"/>
      <c r="D112" s="15"/>
      <c r="E112" s="29">
        <f>SUM(E105:E111)</f>
        <v>11500</v>
      </c>
      <c r="F112" s="29"/>
      <c r="G112" s="29"/>
      <c r="H112" s="29"/>
      <c r="I112" s="29">
        <f t="shared" ref="I112:AK112" si="81">SUM(I105:I111)</f>
        <v>362.64499999999998</v>
      </c>
      <c r="J112" s="29">
        <f t="shared" si="81"/>
        <v>108.794</v>
      </c>
      <c r="K112" s="29">
        <f t="shared" si="81"/>
        <v>36.265000000000001</v>
      </c>
      <c r="L112" s="29">
        <f t="shared" si="81"/>
        <v>36.265000000000001</v>
      </c>
      <c r="M112" s="29">
        <f t="shared" si="81"/>
        <v>362.64499999999998</v>
      </c>
      <c r="N112" s="29">
        <f t="shared" si="81"/>
        <v>36.265000000000001</v>
      </c>
      <c r="O112" s="29">
        <f>SUM(O105:O111)</f>
        <v>0</v>
      </c>
      <c r="P112" s="29">
        <f>SUM(P105:P111)</f>
        <v>0</v>
      </c>
      <c r="Q112" s="29">
        <f t="shared" si="81"/>
        <v>0</v>
      </c>
      <c r="R112" s="29">
        <f t="shared" si="81"/>
        <v>0</v>
      </c>
      <c r="S112" s="29">
        <f t="shared" si="81"/>
        <v>0</v>
      </c>
      <c r="T112" s="29">
        <f t="shared" si="81"/>
        <v>253.852</v>
      </c>
      <c r="U112" s="29">
        <f t="shared" si="81"/>
        <v>0</v>
      </c>
      <c r="V112" s="29">
        <f t="shared" si="81"/>
        <v>108.794</v>
      </c>
      <c r="W112" s="29">
        <f t="shared" si="81"/>
        <v>326.38099999999997</v>
      </c>
      <c r="X112" s="29">
        <f t="shared" si="81"/>
        <v>362.64499999999998</v>
      </c>
      <c r="Y112" s="29">
        <f t="shared" si="81"/>
        <v>0</v>
      </c>
      <c r="Z112" s="29">
        <f t="shared" si="81"/>
        <v>362.64499999999998</v>
      </c>
      <c r="AA112" s="29">
        <f t="shared" si="81"/>
        <v>362.64499999999998</v>
      </c>
      <c r="AB112" s="29">
        <f>SUM(AB105:AB111)</f>
        <v>36.265000000000001</v>
      </c>
      <c r="AC112" s="29">
        <f t="shared" si="81"/>
        <v>36.265000000000001</v>
      </c>
      <c r="AD112" s="29">
        <f t="shared" si="81"/>
        <v>36.265000000000001</v>
      </c>
      <c r="AE112" s="29">
        <f t="shared" si="81"/>
        <v>36.265000000000001</v>
      </c>
      <c r="AF112" s="29">
        <f t="shared" si="81"/>
        <v>36.265000000000001</v>
      </c>
      <c r="AG112" s="29">
        <f t="shared" si="81"/>
        <v>0</v>
      </c>
      <c r="AH112" s="29">
        <f t="shared" si="81"/>
        <v>0</v>
      </c>
      <c r="AI112" s="29">
        <f t="shared" si="81"/>
        <v>0</v>
      </c>
      <c r="AJ112" s="29">
        <f>SUM(AJ105:AJ111)</f>
        <v>2901.1659999999993</v>
      </c>
      <c r="AK112" s="29">
        <f t="shared" si="81"/>
        <v>8598.8340000000007</v>
      </c>
      <c r="AL112" s="27"/>
      <c r="AM112" s="29">
        <f t="shared" ref="AM112:AR112" si="82">SUM(AM105:AM111)</f>
        <v>362.64499999999998</v>
      </c>
      <c r="AN112" s="29">
        <f t="shared" si="82"/>
        <v>108.794</v>
      </c>
      <c r="AO112" s="29">
        <f t="shared" si="82"/>
        <v>36.265000000000001</v>
      </c>
      <c r="AP112" s="29">
        <f t="shared" si="82"/>
        <v>36.265000000000001</v>
      </c>
      <c r="AQ112" s="29">
        <f t="shared" si="82"/>
        <v>362.64499999999998</v>
      </c>
      <c r="AR112" s="29">
        <f t="shared" si="82"/>
        <v>36.265000000000001</v>
      </c>
      <c r="AS112" s="29">
        <f>SUM(AS105:AS111)</f>
        <v>0</v>
      </c>
      <c r="AT112" s="29">
        <f>SUM(AT105:AT111)</f>
        <v>0</v>
      </c>
      <c r="AU112" s="29"/>
      <c r="AV112" s="29">
        <f>SUM(AV105:AV111)</f>
        <v>942.87899999999991</v>
      </c>
    </row>
    <row r="114" spans="1:48" x14ac:dyDescent="0.2">
      <c r="A114" s="2" t="s">
        <v>271</v>
      </c>
    </row>
    <row r="115" spans="1:48" x14ac:dyDescent="0.2">
      <c r="A115" s="4" t="s">
        <v>11</v>
      </c>
      <c r="B115" t="s">
        <v>248</v>
      </c>
      <c r="C115" t="s">
        <v>280</v>
      </c>
      <c r="D115">
        <v>100008</v>
      </c>
      <c r="E115" s="21">
        <v>597</v>
      </c>
      <c r="G115" s="21" t="s">
        <v>190</v>
      </c>
      <c r="AJ115" s="21">
        <f t="shared" ref="AJ115:AJ131" si="83">SUM(I115:AI115)</f>
        <v>0</v>
      </c>
      <c r="AK115" s="21">
        <f t="shared" ref="AK115:AK131" si="84">E115-AJ115</f>
        <v>597</v>
      </c>
      <c r="AM115" s="21">
        <f t="shared" ref="AM115:AM131" si="85">I115</f>
        <v>0</v>
      </c>
      <c r="AN115" s="21">
        <f t="shared" ref="AN115:AN131" si="86">J115</f>
        <v>0</v>
      </c>
      <c r="AO115" s="21">
        <f t="shared" ref="AO115:AO131" si="87">K115</f>
        <v>0</v>
      </c>
      <c r="AP115" s="21">
        <f t="shared" ref="AP115:AP131" si="88">L115</f>
        <v>0</v>
      </c>
      <c r="AQ115" s="21">
        <f t="shared" ref="AQ115:AQ131" si="89">M115</f>
        <v>0</v>
      </c>
      <c r="AR115" s="21">
        <f t="shared" ref="AR115:AR131" si="90">N115</f>
        <v>0</v>
      </c>
      <c r="AV115" s="21">
        <f t="shared" ref="AV115:AV131" si="91">SUM(AM115:AU115)</f>
        <v>0</v>
      </c>
    </row>
    <row r="116" spans="1:48" x14ac:dyDescent="0.2">
      <c r="A116" s="4" t="s">
        <v>11</v>
      </c>
      <c r="B116" t="s">
        <v>259</v>
      </c>
      <c r="C116" t="s">
        <v>254</v>
      </c>
      <c r="D116">
        <v>100013</v>
      </c>
      <c r="E116" s="21">
        <v>1577</v>
      </c>
      <c r="G116" s="21" t="s">
        <v>210</v>
      </c>
      <c r="I116" s="21">
        <v>21.308</v>
      </c>
      <c r="K116" s="21">
        <v>50.973999999999997</v>
      </c>
      <c r="L116" s="21">
        <v>45.676000000000002</v>
      </c>
      <c r="M116" s="21">
        <v>125.139</v>
      </c>
      <c r="N116" s="21">
        <v>34.375</v>
      </c>
      <c r="R116" s="21">
        <v>125.61</v>
      </c>
      <c r="S116" s="21">
        <v>258.99</v>
      </c>
      <c r="T116" s="21">
        <v>151.97999999999999</v>
      </c>
      <c r="V116" s="21">
        <v>73.222999999999999</v>
      </c>
      <c r="W116" s="21">
        <v>36.259</v>
      </c>
      <c r="X116" s="21">
        <f>188*0.63</f>
        <v>118.44</v>
      </c>
      <c r="Y116" s="21">
        <f>188*0.37</f>
        <v>69.56</v>
      </c>
      <c r="Z116" s="21">
        <v>70.634</v>
      </c>
      <c r="AA116" s="21">
        <v>218.375</v>
      </c>
      <c r="AB116" s="21">
        <v>19.777000000000001</v>
      </c>
      <c r="AC116" s="21">
        <v>11.537000000000001</v>
      </c>
      <c r="AJ116" s="45">
        <f t="shared" si="83"/>
        <v>1431.857</v>
      </c>
      <c r="AK116" s="21">
        <f t="shared" si="84"/>
        <v>145.14300000000003</v>
      </c>
      <c r="AM116" s="21">
        <f t="shared" si="85"/>
        <v>21.308</v>
      </c>
      <c r="AN116" s="21">
        <f t="shared" si="86"/>
        <v>0</v>
      </c>
      <c r="AO116" s="21">
        <f t="shared" si="87"/>
        <v>50.973999999999997</v>
      </c>
      <c r="AP116" s="21">
        <f t="shared" si="88"/>
        <v>45.676000000000002</v>
      </c>
      <c r="AQ116" s="21">
        <f t="shared" si="89"/>
        <v>125.139</v>
      </c>
      <c r="AR116" s="21">
        <f t="shared" si="90"/>
        <v>34.375</v>
      </c>
      <c r="AV116" s="21">
        <f t="shared" si="91"/>
        <v>277.47199999999998</v>
      </c>
    </row>
    <row r="117" spans="1:48" x14ac:dyDescent="0.2">
      <c r="A117" s="4" t="s">
        <v>11</v>
      </c>
      <c r="B117" s="14" t="s">
        <v>82</v>
      </c>
      <c r="C117" s="14" t="s">
        <v>290</v>
      </c>
      <c r="D117" s="14">
        <v>100034</v>
      </c>
      <c r="E117" s="21">
        <f>855-22</f>
        <v>833</v>
      </c>
      <c r="G117" s="21" t="s">
        <v>190</v>
      </c>
      <c r="AJ117" s="21">
        <f t="shared" si="83"/>
        <v>0</v>
      </c>
      <c r="AK117" s="21">
        <f t="shared" si="84"/>
        <v>833</v>
      </c>
      <c r="AM117" s="21">
        <f t="shared" si="85"/>
        <v>0</v>
      </c>
      <c r="AN117" s="21">
        <f t="shared" si="86"/>
        <v>0</v>
      </c>
      <c r="AO117" s="21">
        <f t="shared" si="87"/>
        <v>0</v>
      </c>
      <c r="AP117" s="21">
        <f t="shared" si="88"/>
        <v>0</v>
      </c>
      <c r="AQ117" s="21">
        <f t="shared" si="89"/>
        <v>0</v>
      </c>
      <c r="AR117" s="21">
        <f t="shared" si="90"/>
        <v>0</v>
      </c>
      <c r="AV117" s="21">
        <f t="shared" si="91"/>
        <v>0</v>
      </c>
    </row>
    <row r="118" spans="1:48" x14ac:dyDescent="0.2">
      <c r="A118" s="4" t="s">
        <v>11</v>
      </c>
      <c r="B118" t="s">
        <v>245</v>
      </c>
      <c r="C118" t="s">
        <v>244</v>
      </c>
      <c r="D118">
        <v>100070</v>
      </c>
      <c r="E118" s="21">
        <v>595</v>
      </c>
      <c r="G118" s="21" t="s">
        <v>210</v>
      </c>
      <c r="I118" s="21">
        <v>8.3670000000000009</v>
      </c>
      <c r="J118" s="21">
        <v>14.771000000000001</v>
      </c>
      <c r="K118" s="21">
        <v>1.028</v>
      </c>
      <c r="L118" s="21">
        <v>8.0869999999999997</v>
      </c>
      <c r="M118" s="21">
        <v>44.313000000000002</v>
      </c>
      <c r="N118" s="21">
        <v>4.3</v>
      </c>
      <c r="O118" s="21">
        <v>23.933</v>
      </c>
      <c r="P118" s="21">
        <v>10.984999999999999</v>
      </c>
      <c r="S118" s="21">
        <v>36.273000000000003</v>
      </c>
      <c r="T118" s="21">
        <v>94.375</v>
      </c>
      <c r="V118" s="21">
        <v>12.574</v>
      </c>
      <c r="W118" s="21">
        <v>6.4969999999999999</v>
      </c>
      <c r="X118" s="45">
        <f>72.453*0.63</f>
        <v>45.645389999999999</v>
      </c>
      <c r="Y118" s="45">
        <f>72.453*0.37</f>
        <v>26.80761</v>
      </c>
      <c r="Z118" s="21">
        <v>37.161000000000001</v>
      </c>
      <c r="AA118" s="21">
        <v>64.927000000000007</v>
      </c>
      <c r="AB118" s="21">
        <v>8.0869999999999997</v>
      </c>
      <c r="AE118" s="21">
        <v>82.174999999999997</v>
      </c>
      <c r="AJ118" s="21">
        <f t="shared" si="83"/>
        <v>530.30600000000004</v>
      </c>
      <c r="AK118" s="21">
        <f t="shared" si="84"/>
        <v>64.69399999999996</v>
      </c>
      <c r="AM118" s="21">
        <f t="shared" si="85"/>
        <v>8.3670000000000009</v>
      </c>
      <c r="AN118" s="21">
        <f t="shared" si="86"/>
        <v>14.771000000000001</v>
      </c>
      <c r="AO118" s="21">
        <f t="shared" si="87"/>
        <v>1.028</v>
      </c>
      <c r="AP118" s="21">
        <f t="shared" si="88"/>
        <v>8.0869999999999997</v>
      </c>
      <c r="AQ118" s="21">
        <f t="shared" si="89"/>
        <v>44.313000000000002</v>
      </c>
      <c r="AR118" s="21">
        <f t="shared" si="90"/>
        <v>4.3</v>
      </c>
      <c r="AS118" s="21">
        <v>23.933</v>
      </c>
      <c r="AT118" s="21">
        <v>10.984999999999999</v>
      </c>
      <c r="AV118" s="21">
        <f t="shared" si="91"/>
        <v>115.78400000000001</v>
      </c>
    </row>
    <row r="119" spans="1:48" x14ac:dyDescent="0.2">
      <c r="A119" s="4" t="s">
        <v>11</v>
      </c>
      <c r="B119" t="s">
        <v>243</v>
      </c>
      <c r="C119" t="s">
        <v>323</v>
      </c>
      <c r="D119">
        <v>100090</v>
      </c>
      <c r="E119" s="21">
        <v>800</v>
      </c>
      <c r="G119" s="21" t="s">
        <v>190</v>
      </c>
      <c r="X119" s="45"/>
      <c r="Y119" s="45"/>
      <c r="AJ119" s="21">
        <f t="shared" si="83"/>
        <v>0</v>
      </c>
      <c r="AK119" s="21">
        <f t="shared" si="84"/>
        <v>800</v>
      </c>
      <c r="AM119" s="21">
        <f t="shared" si="85"/>
        <v>0</v>
      </c>
      <c r="AN119" s="21">
        <f t="shared" si="86"/>
        <v>0</v>
      </c>
      <c r="AO119" s="21">
        <f t="shared" si="87"/>
        <v>0</v>
      </c>
      <c r="AP119" s="21">
        <f t="shared" si="88"/>
        <v>0</v>
      </c>
      <c r="AQ119" s="21">
        <f t="shared" si="89"/>
        <v>0</v>
      </c>
      <c r="AR119" s="21">
        <f t="shared" si="90"/>
        <v>0</v>
      </c>
      <c r="AV119" s="21">
        <f t="shared" si="91"/>
        <v>0</v>
      </c>
    </row>
    <row r="120" spans="1:48" x14ac:dyDescent="0.2">
      <c r="A120" s="4" t="s">
        <v>11</v>
      </c>
      <c r="B120" t="s">
        <v>255</v>
      </c>
      <c r="C120" t="s">
        <v>280</v>
      </c>
      <c r="D120">
        <v>100110</v>
      </c>
      <c r="E120" s="21">
        <v>444</v>
      </c>
      <c r="G120" s="21" t="s">
        <v>190</v>
      </c>
      <c r="X120" s="45"/>
      <c r="Y120" s="45"/>
      <c r="AJ120" s="21">
        <f t="shared" si="83"/>
        <v>0</v>
      </c>
      <c r="AK120" s="21">
        <f t="shared" si="84"/>
        <v>444</v>
      </c>
      <c r="AM120" s="21">
        <f t="shared" si="85"/>
        <v>0</v>
      </c>
      <c r="AN120" s="21">
        <f t="shared" si="86"/>
        <v>0</v>
      </c>
      <c r="AO120" s="21">
        <f t="shared" si="87"/>
        <v>0</v>
      </c>
      <c r="AP120" s="21">
        <f t="shared" si="88"/>
        <v>0</v>
      </c>
      <c r="AQ120" s="21">
        <f t="shared" si="89"/>
        <v>0</v>
      </c>
      <c r="AR120" s="21">
        <f t="shared" si="90"/>
        <v>0</v>
      </c>
      <c r="AV120" s="21">
        <f t="shared" si="91"/>
        <v>0</v>
      </c>
    </row>
    <row r="121" spans="1:48" x14ac:dyDescent="0.2">
      <c r="A121" s="4" t="s">
        <v>11</v>
      </c>
      <c r="B121" s="14" t="s">
        <v>83</v>
      </c>
      <c r="C121" s="14" t="s">
        <v>290</v>
      </c>
      <c r="D121" s="14">
        <v>100141</v>
      </c>
      <c r="E121" s="21">
        <f>2155-1269</f>
        <v>886</v>
      </c>
      <c r="G121" s="21" t="s">
        <v>190</v>
      </c>
      <c r="X121" s="45"/>
      <c r="Y121" s="45"/>
      <c r="AJ121" s="21">
        <f t="shared" si="83"/>
        <v>0</v>
      </c>
      <c r="AK121" s="21">
        <f t="shared" si="84"/>
        <v>886</v>
      </c>
      <c r="AM121" s="21">
        <f t="shared" si="85"/>
        <v>0</v>
      </c>
      <c r="AN121" s="21">
        <f t="shared" si="86"/>
        <v>0</v>
      </c>
      <c r="AO121" s="21">
        <f t="shared" si="87"/>
        <v>0</v>
      </c>
      <c r="AP121" s="21">
        <f t="shared" si="88"/>
        <v>0</v>
      </c>
      <c r="AQ121" s="21">
        <f t="shared" si="89"/>
        <v>0</v>
      </c>
      <c r="AR121" s="21">
        <f t="shared" si="90"/>
        <v>0</v>
      </c>
      <c r="AV121" s="21">
        <f t="shared" si="91"/>
        <v>0</v>
      </c>
    </row>
    <row r="122" spans="1:48" x14ac:dyDescent="0.2">
      <c r="A122" s="4" t="s">
        <v>11</v>
      </c>
      <c r="B122" s="14" t="s">
        <v>84</v>
      </c>
      <c r="C122" s="14" t="s">
        <v>289</v>
      </c>
      <c r="D122" s="14">
        <v>100142</v>
      </c>
      <c r="E122" s="21">
        <v>172</v>
      </c>
      <c r="G122" s="21" t="s">
        <v>301</v>
      </c>
      <c r="I122" s="21">
        <v>1.258</v>
      </c>
      <c r="J122" s="21">
        <v>2.681</v>
      </c>
      <c r="M122" s="21">
        <v>5.0780000000000003</v>
      </c>
      <c r="R122" s="21">
        <v>3.8439999999999999</v>
      </c>
      <c r="T122" s="21">
        <v>23.635000000000002</v>
      </c>
      <c r="V122" s="21">
        <v>9.468</v>
      </c>
      <c r="W122" s="21">
        <v>6.5019999999999998</v>
      </c>
      <c r="X122" s="45">
        <f>28*0.63</f>
        <v>17.64</v>
      </c>
      <c r="Y122" s="45">
        <f>28*0.37</f>
        <v>10.36</v>
      </c>
      <c r="Z122" s="21">
        <v>14.238</v>
      </c>
      <c r="AA122" s="21">
        <v>42.405999999999999</v>
      </c>
      <c r="AB122" s="21">
        <v>4.1760000000000002</v>
      </c>
      <c r="AC122" s="21">
        <v>2.3260000000000001</v>
      </c>
      <c r="AJ122" s="21">
        <f t="shared" si="83"/>
        <v>143.61199999999997</v>
      </c>
      <c r="AK122" s="21">
        <f t="shared" si="84"/>
        <v>28.388000000000034</v>
      </c>
      <c r="AM122" s="21">
        <f t="shared" si="85"/>
        <v>1.258</v>
      </c>
      <c r="AN122" s="21">
        <f t="shared" si="86"/>
        <v>2.681</v>
      </c>
      <c r="AO122" s="21">
        <f t="shared" si="87"/>
        <v>0</v>
      </c>
      <c r="AP122" s="21">
        <f t="shared" si="88"/>
        <v>0</v>
      </c>
      <c r="AQ122" s="21">
        <f t="shared" si="89"/>
        <v>5.0780000000000003</v>
      </c>
      <c r="AR122" s="21">
        <f t="shared" si="90"/>
        <v>0</v>
      </c>
      <c r="AV122" s="21">
        <f t="shared" si="91"/>
        <v>9.0169999999999995</v>
      </c>
    </row>
    <row r="123" spans="1:48" x14ac:dyDescent="0.2">
      <c r="A123" s="4" t="s">
        <v>11</v>
      </c>
      <c r="B123" t="s">
        <v>253</v>
      </c>
      <c r="C123" t="s">
        <v>88</v>
      </c>
      <c r="D123">
        <v>100218</v>
      </c>
      <c r="E123" s="21">
        <v>500</v>
      </c>
      <c r="G123" s="21" t="s">
        <v>190</v>
      </c>
      <c r="X123" s="45"/>
      <c r="Y123" s="45"/>
      <c r="AJ123" s="21">
        <f t="shared" si="83"/>
        <v>0</v>
      </c>
      <c r="AK123" s="21">
        <f t="shared" si="84"/>
        <v>500</v>
      </c>
      <c r="AM123" s="21">
        <f t="shared" si="85"/>
        <v>0</v>
      </c>
      <c r="AN123" s="21">
        <f t="shared" si="86"/>
        <v>0</v>
      </c>
      <c r="AO123" s="21">
        <f t="shared" si="87"/>
        <v>0</v>
      </c>
      <c r="AP123" s="21">
        <f t="shared" si="88"/>
        <v>0</v>
      </c>
      <c r="AQ123" s="21">
        <f t="shared" si="89"/>
        <v>0</v>
      </c>
      <c r="AR123" s="21">
        <f t="shared" si="90"/>
        <v>0</v>
      </c>
      <c r="AV123" s="21">
        <f t="shared" si="91"/>
        <v>0</v>
      </c>
    </row>
    <row r="124" spans="1:48" x14ac:dyDescent="0.2">
      <c r="A124" s="4" t="s">
        <v>11</v>
      </c>
      <c r="B124" t="s">
        <v>252</v>
      </c>
      <c r="C124" t="s">
        <v>244</v>
      </c>
      <c r="D124">
        <v>100808</v>
      </c>
      <c r="E124" s="21">
        <v>944</v>
      </c>
      <c r="G124" s="21" t="s">
        <v>210</v>
      </c>
      <c r="I124" s="21">
        <v>13.27</v>
      </c>
      <c r="J124" s="21">
        <v>23.425999999999998</v>
      </c>
      <c r="K124" s="21">
        <v>1.631</v>
      </c>
      <c r="L124" s="21">
        <v>12.824999999999999</v>
      </c>
      <c r="M124" s="21">
        <v>70.278000000000006</v>
      </c>
      <c r="N124" s="21">
        <v>6.82</v>
      </c>
      <c r="O124" s="21">
        <v>37.956000000000003</v>
      </c>
      <c r="P124" s="21">
        <v>17.420999999999999</v>
      </c>
      <c r="S124" s="21">
        <v>57.527000000000001</v>
      </c>
      <c r="T124" s="21">
        <v>149.67500000000001</v>
      </c>
      <c r="V124" s="21">
        <v>19.942</v>
      </c>
      <c r="W124" s="21">
        <v>10.304</v>
      </c>
      <c r="X124" s="45">
        <f>114.906*0.63</f>
        <v>72.390780000000007</v>
      </c>
      <c r="Y124" s="45">
        <f>114.906*0.37</f>
        <v>42.515219999999999</v>
      </c>
      <c r="Z124" s="21">
        <v>58.936</v>
      </c>
      <c r="AA124" s="21">
        <v>102.971</v>
      </c>
      <c r="AB124" s="21">
        <v>12.824999999999999</v>
      </c>
      <c r="AE124" s="21">
        <v>130.32599999999999</v>
      </c>
      <c r="AJ124" s="45">
        <f t="shared" si="83"/>
        <v>841.0390000000001</v>
      </c>
      <c r="AK124" s="21">
        <f t="shared" si="84"/>
        <v>102.9609999999999</v>
      </c>
      <c r="AM124" s="21">
        <f t="shared" si="85"/>
        <v>13.27</v>
      </c>
      <c r="AN124" s="21">
        <f t="shared" si="86"/>
        <v>23.425999999999998</v>
      </c>
      <c r="AO124" s="21">
        <f t="shared" si="87"/>
        <v>1.631</v>
      </c>
      <c r="AP124" s="21">
        <f t="shared" si="88"/>
        <v>12.824999999999999</v>
      </c>
      <c r="AQ124" s="21">
        <f t="shared" si="89"/>
        <v>70.278000000000006</v>
      </c>
      <c r="AR124" s="21">
        <f t="shared" si="90"/>
        <v>6.82</v>
      </c>
      <c r="AS124" s="21">
        <v>37.956000000000003</v>
      </c>
      <c r="AT124" s="21">
        <v>17.420999999999999</v>
      </c>
      <c r="AV124" s="21">
        <f t="shared" si="91"/>
        <v>183.62700000000001</v>
      </c>
    </row>
    <row r="125" spans="1:48" x14ac:dyDescent="0.2">
      <c r="A125" s="4" t="s">
        <v>11</v>
      </c>
      <c r="B125" s="14" t="s">
        <v>80</v>
      </c>
      <c r="C125" s="14" t="s">
        <v>281</v>
      </c>
      <c r="D125" s="14">
        <v>102742</v>
      </c>
      <c r="E125" s="21">
        <v>404</v>
      </c>
      <c r="G125" s="21" t="s">
        <v>190</v>
      </c>
      <c r="X125" s="45"/>
      <c r="Y125" s="45"/>
      <c r="AJ125" s="21">
        <f t="shared" si="83"/>
        <v>0</v>
      </c>
      <c r="AK125" s="21">
        <f t="shared" si="84"/>
        <v>404</v>
      </c>
      <c r="AM125" s="21">
        <f t="shared" si="85"/>
        <v>0</v>
      </c>
      <c r="AN125" s="21">
        <f t="shared" si="86"/>
        <v>0</v>
      </c>
      <c r="AO125" s="21">
        <f t="shared" si="87"/>
        <v>0</v>
      </c>
      <c r="AP125" s="21">
        <f t="shared" si="88"/>
        <v>0</v>
      </c>
      <c r="AQ125" s="21">
        <f t="shared" si="89"/>
        <v>0</v>
      </c>
      <c r="AR125" s="21">
        <f t="shared" si="90"/>
        <v>0</v>
      </c>
      <c r="AV125" s="21">
        <f t="shared" si="91"/>
        <v>0</v>
      </c>
    </row>
    <row r="126" spans="1:48" x14ac:dyDescent="0.2">
      <c r="A126" s="4" t="s">
        <v>11</v>
      </c>
      <c r="B126" t="s">
        <v>251</v>
      </c>
      <c r="C126" t="s">
        <v>280</v>
      </c>
      <c r="D126">
        <v>102780</v>
      </c>
      <c r="E126" s="21">
        <v>440</v>
      </c>
      <c r="G126" s="21" t="s">
        <v>190</v>
      </c>
      <c r="X126" s="45"/>
      <c r="Y126" s="45"/>
      <c r="AJ126" s="21">
        <f t="shared" si="83"/>
        <v>0</v>
      </c>
      <c r="AK126" s="21">
        <f t="shared" si="84"/>
        <v>440</v>
      </c>
      <c r="AM126" s="21">
        <f t="shared" si="85"/>
        <v>0</v>
      </c>
      <c r="AN126" s="21">
        <f t="shared" si="86"/>
        <v>0</v>
      </c>
      <c r="AO126" s="21">
        <f t="shared" si="87"/>
        <v>0</v>
      </c>
      <c r="AP126" s="21">
        <f t="shared" si="88"/>
        <v>0</v>
      </c>
      <c r="AQ126" s="21">
        <f t="shared" si="89"/>
        <v>0</v>
      </c>
      <c r="AR126" s="21">
        <f t="shared" si="90"/>
        <v>0</v>
      </c>
      <c r="AV126" s="21">
        <f t="shared" si="91"/>
        <v>0</v>
      </c>
    </row>
    <row r="127" spans="1:48" x14ac:dyDescent="0.2">
      <c r="A127" s="4" t="s">
        <v>11</v>
      </c>
      <c r="B127" t="s">
        <v>183</v>
      </c>
      <c r="C127" t="s">
        <v>250</v>
      </c>
      <c r="D127">
        <v>103082</v>
      </c>
      <c r="E127" s="21">
        <v>2679</v>
      </c>
      <c r="G127" s="21" t="s">
        <v>210</v>
      </c>
      <c r="I127" s="21">
        <v>18.866</v>
      </c>
      <c r="J127" s="21">
        <v>36.978000000000002</v>
      </c>
      <c r="K127" s="21">
        <v>3.3540000000000001</v>
      </c>
      <c r="L127" s="21">
        <v>21.297999999999998</v>
      </c>
      <c r="M127" s="21">
        <v>104.059</v>
      </c>
      <c r="N127" s="21">
        <v>108.839</v>
      </c>
      <c r="R127" s="21">
        <v>391.83600000000001</v>
      </c>
      <c r="T127" s="21">
        <v>336.411</v>
      </c>
      <c r="U127" s="21">
        <v>402.40100000000001</v>
      </c>
      <c r="V127" s="21">
        <v>41.338999999999999</v>
      </c>
      <c r="W127" s="21">
        <v>21.969000000000001</v>
      </c>
      <c r="X127" s="45">
        <f>332*0.63</f>
        <v>209.16</v>
      </c>
      <c r="Y127" s="45">
        <f>332*0.37</f>
        <v>122.84</v>
      </c>
      <c r="Z127" s="21">
        <v>73.37</v>
      </c>
      <c r="AA127" s="21">
        <v>223.88200000000001</v>
      </c>
      <c r="AB127" s="21">
        <v>280.48200000000003</v>
      </c>
      <c r="AJ127" s="45">
        <f t="shared" si="83"/>
        <v>2397.0840000000003</v>
      </c>
      <c r="AK127" s="21">
        <f t="shared" si="84"/>
        <v>281.91599999999971</v>
      </c>
      <c r="AM127" s="21">
        <f t="shared" si="85"/>
        <v>18.866</v>
      </c>
      <c r="AN127" s="21">
        <f t="shared" si="86"/>
        <v>36.978000000000002</v>
      </c>
      <c r="AO127" s="21">
        <f t="shared" si="87"/>
        <v>3.3540000000000001</v>
      </c>
      <c r="AP127" s="21">
        <f t="shared" si="88"/>
        <v>21.297999999999998</v>
      </c>
      <c r="AQ127" s="21">
        <f t="shared" si="89"/>
        <v>104.059</v>
      </c>
      <c r="AR127" s="21">
        <f t="shared" si="90"/>
        <v>108.839</v>
      </c>
      <c r="AV127" s="21">
        <f t="shared" si="91"/>
        <v>293.39400000000001</v>
      </c>
    </row>
    <row r="128" spans="1:48" x14ac:dyDescent="0.2">
      <c r="A128" s="4" t="s">
        <v>11</v>
      </c>
      <c r="B128" t="s">
        <v>86</v>
      </c>
      <c r="C128" t="s">
        <v>249</v>
      </c>
      <c r="D128">
        <v>103083</v>
      </c>
      <c r="E128" s="21">
        <v>5248</v>
      </c>
      <c r="G128" s="21" t="s">
        <v>293</v>
      </c>
      <c r="I128" s="21">
        <v>92.548000000000002</v>
      </c>
      <c r="J128" s="21">
        <v>162.452</v>
      </c>
      <c r="K128" s="21">
        <v>12.307</v>
      </c>
      <c r="L128" s="21">
        <v>104.855</v>
      </c>
      <c r="M128" s="21">
        <v>489.81700000000001</v>
      </c>
      <c r="N128" s="21">
        <v>382.00799999999998</v>
      </c>
      <c r="R128" s="21">
        <v>118.639</v>
      </c>
      <c r="S128" s="21">
        <v>390.86900000000003</v>
      </c>
      <c r="T128" s="21">
        <v>618.30100000000004</v>
      </c>
      <c r="U128" s="21">
        <v>4.431</v>
      </c>
      <c r="V128" s="21">
        <v>187.066</v>
      </c>
      <c r="W128" s="21">
        <v>112.732</v>
      </c>
      <c r="X128" s="45">
        <f>759.093*0.63</f>
        <v>478.22859</v>
      </c>
      <c r="Y128" s="45">
        <f>759.093*0.37</f>
        <v>280.86440999999996</v>
      </c>
      <c r="Z128" s="21">
        <v>258.93799999999999</v>
      </c>
      <c r="AA128" s="21">
        <v>839.33399999999995</v>
      </c>
      <c r="AB128" s="21">
        <v>51.197000000000003</v>
      </c>
      <c r="AC128" s="21">
        <v>47.259</v>
      </c>
      <c r="AD128" s="21">
        <v>2.9540000000000002</v>
      </c>
      <c r="AI128" s="21">
        <v>24.614000000000001</v>
      </c>
      <c r="AJ128" s="45">
        <f t="shared" si="83"/>
        <v>4659.4139999999998</v>
      </c>
      <c r="AK128" s="21">
        <f t="shared" si="84"/>
        <v>588.58600000000024</v>
      </c>
      <c r="AM128" s="21">
        <f t="shared" si="85"/>
        <v>92.548000000000002</v>
      </c>
      <c r="AN128" s="21">
        <f t="shared" si="86"/>
        <v>162.452</v>
      </c>
      <c r="AO128" s="21">
        <f t="shared" si="87"/>
        <v>12.307</v>
      </c>
      <c r="AP128" s="21">
        <f t="shared" si="88"/>
        <v>104.855</v>
      </c>
      <c r="AQ128" s="21">
        <f t="shared" si="89"/>
        <v>489.81700000000001</v>
      </c>
      <c r="AR128" s="21">
        <f t="shared" si="90"/>
        <v>382.00799999999998</v>
      </c>
      <c r="AV128" s="21">
        <f t="shared" si="91"/>
        <v>1243.9870000000001</v>
      </c>
    </row>
    <row r="129" spans="1:48" x14ac:dyDescent="0.2">
      <c r="A129" s="4" t="s">
        <v>11</v>
      </c>
      <c r="B129" t="s">
        <v>85</v>
      </c>
      <c r="C129" t="s">
        <v>244</v>
      </c>
      <c r="D129">
        <v>103230</v>
      </c>
      <c r="E129" s="21">
        <v>186</v>
      </c>
      <c r="G129" s="21" t="s">
        <v>210</v>
      </c>
      <c r="I129" s="21">
        <v>2.62</v>
      </c>
      <c r="J129" s="21">
        <v>4.625</v>
      </c>
      <c r="L129" s="21">
        <v>2.532</v>
      </c>
      <c r="M129" s="21">
        <v>13.875</v>
      </c>
      <c r="N129" s="21">
        <v>1.347</v>
      </c>
      <c r="O129" s="21">
        <v>7.4939999999999998</v>
      </c>
      <c r="P129" s="21">
        <v>3.4390000000000001</v>
      </c>
      <c r="S129" s="21">
        <v>11.356999999999999</v>
      </c>
      <c r="T129" s="21">
        <v>29.55</v>
      </c>
      <c r="V129" s="21">
        <v>3.9369999999999998</v>
      </c>
      <c r="W129" s="21">
        <v>2.0339999999999998</v>
      </c>
      <c r="X129" s="45">
        <f>22.686*0.63</f>
        <v>14.29218</v>
      </c>
      <c r="Y129" s="45">
        <f>22.686*0.37</f>
        <v>8.3938199999999998</v>
      </c>
      <c r="Z129" s="21">
        <v>11.635999999999999</v>
      </c>
      <c r="AA129" s="21">
        <v>20.329000000000001</v>
      </c>
      <c r="AB129" s="21">
        <v>2.532</v>
      </c>
      <c r="AE129" s="21">
        <v>25.73</v>
      </c>
      <c r="AJ129" s="21">
        <f t="shared" si="83"/>
        <v>165.72300000000001</v>
      </c>
      <c r="AK129" s="21">
        <f t="shared" si="84"/>
        <v>20.276999999999987</v>
      </c>
      <c r="AM129" s="21">
        <f t="shared" si="85"/>
        <v>2.62</v>
      </c>
      <c r="AN129" s="21">
        <f t="shared" si="86"/>
        <v>4.625</v>
      </c>
      <c r="AO129" s="21">
        <f t="shared" si="87"/>
        <v>0</v>
      </c>
      <c r="AP129" s="21">
        <f t="shared" si="88"/>
        <v>2.532</v>
      </c>
      <c r="AQ129" s="21">
        <f t="shared" si="89"/>
        <v>13.875</v>
      </c>
      <c r="AR129" s="21">
        <f t="shared" si="90"/>
        <v>1.347</v>
      </c>
      <c r="AS129" s="21">
        <v>7.4939999999999998</v>
      </c>
      <c r="AT129" s="21">
        <v>3.4390000000000001</v>
      </c>
      <c r="AV129" s="21">
        <f t="shared" si="91"/>
        <v>35.932000000000002</v>
      </c>
    </row>
    <row r="130" spans="1:48" x14ac:dyDescent="0.2">
      <c r="A130" s="4" t="s">
        <v>11</v>
      </c>
      <c r="B130" t="s">
        <v>81</v>
      </c>
      <c r="C130" t="s">
        <v>258</v>
      </c>
      <c r="D130">
        <v>140155</v>
      </c>
      <c r="E130" s="21">
        <f>1147-1147</f>
        <v>0</v>
      </c>
      <c r="G130" s="21" t="s">
        <v>190</v>
      </c>
      <c r="X130" s="45"/>
      <c r="Y130" s="45"/>
      <c r="AJ130" s="21">
        <f t="shared" si="83"/>
        <v>0</v>
      </c>
      <c r="AK130" s="21">
        <f t="shared" si="84"/>
        <v>0</v>
      </c>
      <c r="AM130" s="21">
        <f t="shared" si="85"/>
        <v>0</v>
      </c>
      <c r="AN130" s="21">
        <f t="shared" si="86"/>
        <v>0</v>
      </c>
      <c r="AO130" s="21">
        <f t="shared" si="87"/>
        <v>0</v>
      </c>
      <c r="AP130" s="21">
        <f t="shared" si="88"/>
        <v>0</v>
      </c>
      <c r="AQ130" s="21">
        <f t="shared" si="89"/>
        <v>0</v>
      </c>
      <c r="AR130" s="21">
        <f t="shared" si="90"/>
        <v>0</v>
      </c>
      <c r="AV130" s="21">
        <f t="shared" si="91"/>
        <v>0</v>
      </c>
    </row>
    <row r="131" spans="1:48" x14ac:dyDescent="0.2">
      <c r="A131" s="4" t="s">
        <v>11</v>
      </c>
      <c r="B131" t="s">
        <v>87</v>
      </c>
      <c r="C131" t="s">
        <v>244</v>
      </c>
      <c r="D131">
        <v>140269</v>
      </c>
      <c r="E131" s="21">
        <v>500</v>
      </c>
      <c r="G131" s="21" t="s">
        <v>301</v>
      </c>
      <c r="I131" s="21">
        <v>3.6579999999999999</v>
      </c>
      <c r="J131" s="21">
        <v>7.798</v>
      </c>
      <c r="M131" s="21">
        <v>14.769</v>
      </c>
      <c r="N131" s="21">
        <f>0.552+1</f>
        <v>1.552</v>
      </c>
      <c r="R131" s="21">
        <v>11.18</v>
      </c>
      <c r="T131" s="21">
        <v>68.736999999999995</v>
      </c>
      <c r="V131" s="21">
        <v>27.536000000000001</v>
      </c>
      <c r="W131" s="21">
        <v>18.91</v>
      </c>
      <c r="X131" s="45">
        <f>81.435*0.63</f>
        <v>51.304050000000004</v>
      </c>
      <c r="Y131" s="45">
        <f>81.435*0.37</f>
        <v>30.130950000000002</v>
      </c>
      <c r="Z131" s="21">
        <v>41.408000000000001</v>
      </c>
      <c r="AA131" s="21">
        <v>123.32599999999999</v>
      </c>
      <c r="AB131" s="21">
        <v>12.146000000000001</v>
      </c>
      <c r="AC131" s="21">
        <v>6.7629999999999999</v>
      </c>
      <c r="AJ131" s="21">
        <f t="shared" si="83"/>
        <v>419.21799999999996</v>
      </c>
      <c r="AK131" s="21">
        <f t="shared" si="84"/>
        <v>80.782000000000039</v>
      </c>
      <c r="AM131" s="21">
        <f t="shared" si="85"/>
        <v>3.6579999999999999</v>
      </c>
      <c r="AN131" s="21">
        <f t="shared" si="86"/>
        <v>7.798</v>
      </c>
      <c r="AO131" s="21">
        <f t="shared" si="87"/>
        <v>0</v>
      </c>
      <c r="AP131" s="21">
        <f t="shared" si="88"/>
        <v>0</v>
      </c>
      <c r="AQ131" s="21">
        <f t="shared" si="89"/>
        <v>14.769</v>
      </c>
      <c r="AR131" s="21">
        <f t="shared" si="90"/>
        <v>1.552</v>
      </c>
      <c r="AV131" s="21">
        <f t="shared" si="91"/>
        <v>27.777000000000001</v>
      </c>
    </row>
    <row r="133" spans="1:48" s="20" customFormat="1" x14ac:dyDescent="0.2">
      <c r="A133" s="15"/>
      <c r="B133" s="15" t="s">
        <v>272</v>
      </c>
      <c r="C133" s="15"/>
      <c r="D133" s="15"/>
      <c r="E133" s="29">
        <f>SUM(E115:E131)</f>
        <v>16805</v>
      </c>
      <c r="F133" s="29"/>
      <c r="G133" s="29"/>
      <c r="H133" s="29"/>
      <c r="I133" s="29">
        <f t="shared" ref="I133:AK133" si="92">SUM(I115:I131)</f>
        <v>161.89500000000001</v>
      </c>
      <c r="J133" s="29">
        <f t="shared" si="92"/>
        <v>252.73099999999999</v>
      </c>
      <c r="K133" s="29">
        <f t="shared" si="92"/>
        <v>69.293999999999997</v>
      </c>
      <c r="L133" s="29">
        <f t="shared" si="92"/>
        <v>195.27300000000002</v>
      </c>
      <c r="M133" s="29">
        <f t="shared" si="92"/>
        <v>867.32799999999997</v>
      </c>
      <c r="N133" s="29">
        <f t="shared" si="92"/>
        <v>539.24099999999999</v>
      </c>
      <c r="O133" s="29">
        <f t="shared" si="92"/>
        <v>69.38300000000001</v>
      </c>
      <c r="P133" s="29">
        <f t="shared" si="92"/>
        <v>31.844999999999999</v>
      </c>
      <c r="Q133" s="29">
        <f t="shared" si="92"/>
        <v>0</v>
      </c>
      <c r="R133" s="29">
        <f t="shared" si="92"/>
        <v>651.10899999999992</v>
      </c>
      <c r="S133" s="29">
        <f t="shared" si="92"/>
        <v>755.01600000000008</v>
      </c>
      <c r="T133" s="29">
        <f t="shared" si="92"/>
        <v>1472.664</v>
      </c>
      <c r="U133" s="29">
        <f t="shared" si="92"/>
        <v>406.83199999999999</v>
      </c>
      <c r="V133" s="29">
        <f t="shared" si="92"/>
        <v>375.08499999999998</v>
      </c>
      <c r="W133" s="29">
        <f t="shared" si="92"/>
        <v>215.20699999999999</v>
      </c>
      <c r="X133" s="29">
        <f t="shared" si="92"/>
        <v>1007.10099</v>
      </c>
      <c r="Y133" s="29">
        <f t="shared" si="92"/>
        <v>591.47200999999995</v>
      </c>
      <c r="Z133" s="29">
        <f t="shared" si="92"/>
        <v>566.32100000000003</v>
      </c>
      <c r="AA133" s="29">
        <f t="shared" si="92"/>
        <v>1635.55</v>
      </c>
      <c r="AB133" s="29">
        <f t="shared" si="92"/>
        <v>391.22200000000004</v>
      </c>
      <c r="AC133" s="29">
        <f t="shared" si="92"/>
        <v>67.885000000000005</v>
      </c>
      <c r="AD133" s="29">
        <f t="shared" si="92"/>
        <v>2.9540000000000002</v>
      </c>
      <c r="AE133" s="29">
        <f t="shared" si="92"/>
        <v>238.23099999999997</v>
      </c>
      <c r="AF133" s="29">
        <f t="shared" si="92"/>
        <v>0</v>
      </c>
      <c r="AG133" s="29">
        <f>SUM(AG115:AG131)</f>
        <v>0</v>
      </c>
      <c r="AH133" s="29">
        <f t="shared" si="92"/>
        <v>0</v>
      </c>
      <c r="AI133" s="29">
        <f t="shared" si="92"/>
        <v>24.614000000000001</v>
      </c>
      <c r="AJ133" s="29">
        <f t="shared" si="92"/>
        <v>10588.253000000002</v>
      </c>
      <c r="AK133" s="29">
        <f t="shared" si="92"/>
        <v>6216.7470000000012</v>
      </c>
      <c r="AL133" s="27"/>
      <c r="AM133" s="29">
        <f t="shared" ref="AM133:AV133" si="93">SUM(AM115:AM131)</f>
        <v>161.89500000000001</v>
      </c>
      <c r="AN133" s="29">
        <f t="shared" si="93"/>
        <v>252.73099999999999</v>
      </c>
      <c r="AO133" s="29">
        <f t="shared" si="93"/>
        <v>69.293999999999997</v>
      </c>
      <c r="AP133" s="29">
        <f t="shared" si="93"/>
        <v>195.27300000000002</v>
      </c>
      <c r="AQ133" s="29">
        <f t="shared" si="93"/>
        <v>867.32799999999997</v>
      </c>
      <c r="AR133" s="29">
        <f t="shared" si="93"/>
        <v>539.24099999999999</v>
      </c>
      <c r="AS133" s="29">
        <f t="shared" si="93"/>
        <v>69.38300000000001</v>
      </c>
      <c r="AT133" s="29">
        <f t="shared" si="93"/>
        <v>31.844999999999999</v>
      </c>
      <c r="AU133" s="29">
        <f t="shared" si="93"/>
        <v>0</v>
      </c>
      <c r="AV133" s="29">
        <f t="shared" si="93"/>
        <v>2186.9899999999998</v>
      </c>
    </row>
    <row r="135" spans="1:48" x14ac:dyDescent="0.2">
      <c r="A135" s="2" t="s">
        <v>273</v>
      </c>
    </row>
    <row r="136" spans="1:48" x14ac:dyDescent="0.2">
      <c r="A136" s="4" t="s">
        <v>10</v>
      </c>
      <c r="B136" t="s">
        <v>78</v>
      </c>
      <c r="C136" t="s">
        <v>79</v>
      </c>
      <c r="D136">
        <v>100001</v>
      </c>
      <c r="E136" s="21">
        <v>2522</v>
      </c>
      <c r="G136" s="21" t="s">
        <v>190</v>
      </c>
      <c r="AJ136" s="21">
        <f>SUM(I136:AI136)</f>
        <v>0</v>
      </c>
      <c r="AK136" s="21">
        <f>E136-AJ136</f>
        <v>2522</v>
      </c>
      <c r="AM136" s="21">
        <f t="shared" ref="AM136:AR136" si="94">I136</f>
        <v>0</v>
      </c>
      <c r="AN136" s="21">
        <f t="shared" si="94"/>
        <v>0</v>
      </c>
      <c r="AO136" s="21">
        <f t="shared" si="94"/>
        <v>0</v>
      </c>
      <c r="AP136" s="21">
        <f t="shared" si="94"/>
        <v>0</v>
      </c>
      <c r="AQ136" s="21">
        <f t="shared" si="94"/>
        <v>0</v>
      </c>
      <c r="AR136" s="21">
        <f t="shared" si="94"/>
        <v>0</v>
      </c>
      <c r="AV136" s="21">
        <f>SUM(AM136:AU136)</f>
        <v>0</v>
      </c>
    </row>
    <row r="137" spans="1:48" x14ac:dyDescent="0.2">
      <c r="A137" s="4" t="s">
        <v>11</v>
      </c>
      <c r="B137" s="14" t="s">
        <v>261</v>
      </c>
      <c r="C137" s="14" t="s">
        <v>79</v>
      </c>
      <c r="D137" s="14">
        <v>100005</v>
      </c>
      <c r="E137" s="21">
        <v>9192</v>
      </c>
      <c r="G137" s="21" t="s">
        <v>190</v>
      </c>
      <c r="AJ137" s="21">
        <f t="shared" ref="AJ137:AJ146" si="95">SUM(I137:AI137)</f>
        <v>0</v>
      </c>
      <c r="AK137" s="21">
        <f t="shared" ref="AK137:AK146" si="96">E137-AJ137</f>
        <v>9192</v>
      </c>
      <c r="AM137" s="21">
        <f t="shared" ref="AM137:AM146" si="97">I137</f>
        <v>0</v>
      </c>
      <c r="AN137" s="21">
        <f t="shared" ref="AN137:AN146" si="98">J137</f>
        <v>0</v>
      </c>
      <c r="AO137" s="21">
        <f t="shared" ref="AO137:AO146" si="99">K137</f>
        <v>0</v>
      </c>
      <c r="AP137" s="21">
        <f t="shared" ref="AP137:AP146" si="100">L137</f>
        <v>0</v>
      </c>
      <c r="AQ137" s="21">
        <f t="shared" ref="AQ137:AQ146" si="101">M137</f>
        <v>0</v>
      </c>
      <c r="AR137" s="21">
        <f t="shared" ref="AR137:AR146" si="102">N137</f>
        <v>0</v>
      </c>
      <c r="AV137" s="21">
        <f t="shared" ref="AV137:AV146" si="103">SUM(AM137:AU137)</f>
        <v>0</v>
      </c>
    </row>
    <row r="138" spans="1:48" x14ac:dyDescent="0.2">
      <c r="A138" s="4" t="s">
        <v>11</v>
      </c>
      <c r="B138" s="14" t="s">
        <v>264</v>
      </c>
      <c r="C138" s="14" t="s">
        <v>79</v>
      </c>
      <c r="D138" s="14">
        <v>100007</v>
      </c>
      <c r="E138" s="21">
        <v>0</v>
      </c>
      <c r="AJ138" s="21">
        <f t="shared" si="95"/>
        <v>0</v>
      </c>
      <c r="AK138" s="21">
        <f t="shared" si="96"/>
        <v>0</v>
      </c>
      <c r="AM138" s="21">
        <f t="shared" si="97"/>
        <v>0</v>
      </c>
      <c r="AN138" s="21">
        <f t="shared" si="98"/>
        <v>0</v>
      </c>
      <c r="AO138" s="21">
        <f t="shared" si="99"/>
        <v>0</v>
      </c>
      <c r="AP138" s="21">
        <f t="shared" si="100"/>
        <v>0</v>
      </c>
      <c r="AQ138" s="21">
        <f t="shared" si="101"/>
        <v>0</v>
      </c>
      <c r="AR138" s="21">
        <f t="shared" si="102"/>
        <v>0</v>
      </c>
      <c r="AV138" s="21">
        <f t="shared" si="103"/>
        <v>0</v>
      </c>
    </row>
    <row r="139" spans="1:48" x14ac:dyDescent="0.2">
      <c r="A139" s="4" t="s">
        <v>11</v>
      </c>
      <c r="B139" s="33" t="s">
        <v>262</v>
      </c>
      <c r="C139" s="14" t="s">
        <v>79</v>
      </c>
      <c r="D139" s="14">
        <v>100111</v>
      </c>
      <c r="E139" s="21">
        <v>79</v>
      </c>
      <c r="G139" s="21" t="s">
        <v>190</v>
      </c>
      <c r="AJ139" s="21">
        <f t="shared" si="95"/>
        <v>0</v>
      </c>
      <c r="AK139" s="21">
        <f t="shared" si="96"/>
        <v>79</v>
      </c>
      <c r="AM139" s="21">
        <f t="shared" si="97"/>
        <v>0</v>
      </c>
      <c r="AN139" s="21">
        <f t="shared" si="98"/>
        <v>0</v>
      </c>
      <c r="AO139" s="21">
        <f t="shared" si="99"/>
        <v>0</v>
      </c>
      <c r="AP139" s="21">
        <f t="shared" si="100"/>
        <v>0</v>
      </c>
      <c r="AQ139" s="21">
        <f t="shared" si="101"/>
        <v>0</v>
      </c>
      <c r="AR139" s="21">
        <f t="shared" si="102"/>
        <v>0</v>
      </c>
      <c r="AV139" s="21">
        <f t="shared" si="103"/>
        <v>0</v>
      </c>
    </row>
    <row r="140" spans="1:48" x14ac:dyDescent="0.2">
      <c r="A140" s="4" t="s">
        <v>11</v>
      </c>
      <c r="B140" s="14" t="s">
        <v>265</v>
      </c>
      <c r="C140" s="14" t="s">
        <v>79</v>
      </c>
      <c r="D140" s="14">
        <v>100112</v>
      </c>
      <c r="E140" s="21">
        <v>94945</v>
      </c>
      <c r="G140" s="21" t="s">
        <v>276</v>
      </c>
      <c r="I140" s="21">
        <v>69.783000000000001</v>
      </c>
      <c r="J140" s="21">
        <v>243.60400000000001</v>
      </c>
      <c r="K140" s="21">
        <v>30.853000000000002</v>
      </c>
      <c r="L140" s="21">
        <v>332.13299999999998</v>
      </c>
      <c r="M140" s="21">
        <v>234.95099999999999</v>
      </c>
      <c r="N140" s="21">
        <v>1440.6410000000001</v>
      </c>
      <c r="R140" s="21">
        <f>232.405+62.881</f>
        <v>295.286</v>
      </c>
      <c r="S140" s="21">
        <v>702.41099999999994</v>
      </c>
      <c r="T140" s="21">
        <v>17394.852999999999</v>
      </c>
      <c r="U140" s="21">
        <v>9432.6010000000006</v>
      </c>
      <c r="V140" s="21">
        <v>5397.9960000000001</v>
      </c>
      <c r="W140" s="21">
        <v>2001.808</v>
      </c>
      <c r="X140" s="21">
        <v>9944.2919999999995</v>
      </c>
      <c r="Z140" s="21">
        <v>10009.472</v>
      </c>
      <c r="AA140" s="21">
        <v>3020.616</v>
      </c>
      <c r="AB140" s="21">
        <v>3220.3670000000002</v>
      </c>
      <c r="AC140" s="21">
        <v>3744.75</v>
      </c>
      <c r="AD140" s="21">
        <v>795.08600000000001</v>
      </c>
      <c r="AE140" s="21">
        <v>165.35900000000001</v>
      </c>
      <c r="AF140" s="21">
        <v>43.133000000000003</v>
      </c>
      <c r="AG140" s="21">
        <v>577.77</v>
      </c>
      <c r="AH140" s="21">
        <v>61.024999999999999</v>
      </c>
      <c r="AI140" s="21">
        <f>65.638+29.599+43.808+57.92+1.814+68.863+158.284+3.215+269.407+3.224+233.863+3015.716+224.002+0.48</f>
        <v>4175.8329999999996</v>
      </c>
      <c r="AJ140" s="21">
        <f t="shared" si="95"/>
        <v>73334.622999999992</v>
      </c>
      <c r="AK140" s="21">
        <f t="shared" si="96"/>
        <v>21610.377000000008</v>
      </c>
      <c r="AM140" s="21">
        <f t="shared" si="97"/>
        <v>69.783000000000001</v>
      </c>
      <c r="AN140" s="21">
        <f t="shared" si="98"/>
        <v>243.60400000000001</v>
      </c>
      <c r="AO140" s="21">
        <f t="shared" si="99"/>
        <v>30.853000000000002</v>
      </c>
      <c r="AP140" s="21">
        <f t="shared" si="100"/>
        <v>332.13299999999998</v>
      </c>
      <c r="AQ140" s="21">
        <f t="shared" si="101"/>
        <v>234.95099999999999</v>
      </c>
      <c r="AR140" s="21">
        <f t="shared" si="102"/>
        <v>1440.6410000000001</v>
      </c>
      <c r="AV140" s="21">
        <f t="shared" si="103"/>
        <v>2351.9650000000001</v>
      </c>
    </row>
    <row r="141" spans="1:48" x14ac:dyDescent="0.2">
      <c r="A141" s="4" t="s">
        <v>11</v>
      </c>
      <c r="B141" s="14" t="s">
        <v>266</v>
      </c>
      <c r="C141" s="14" t="s">
        <v>79</v>
      </c>
      <c r="D141" s="14">
        <v>100114</v>
      </c>
      <c r="E141" s="21">
        <v>50100</v>
      </c>
      <c r="G141" s="21" t="s">
        <v>277</v>
      </c>
      <c r="AJ141" s="21">
        <f t="shared" si="95"/>
        <v>0</v>
      </c>
      <c r="AK141" s="21">
        <f t="shared" si="96"/>
        <v>50100</v>
      </c>
      <c r="AM141" s="21">
        <f t="shared" si="97"/>
        <v>0</v>
      </c>
      <c r="AN141" s="21">
        <f t="shared" si="98"/>
        <v>0</v>
      </c>
      <c r="AO141" s="21">
        <f t="shared" si="99"/>
        <v>0</v>
      </c>
      <c r="AP141" s="21">
        <f t="shared" si="100"/>
        <v>0</v>
      </c>
      <c r="AQ141" s="21">
        <f t="shared" si="101"/>
        <v>0</v>
      </c>
      <c r="AR141" s="21">
        <f t="shared" si="102"/>
        <v>0</v>
      </c>
      <c r="AV141" s="21">
        <f t="shared" si="103"/>
        <v>0</v>
      </c>
    </row>
    <row r="142" spans="1:48" x14ac:dyDescent="0.2">
      <c r="A142" s="4" t="s">
        <v>11</v>
      </c>
      <c r="B142" s="14" t="s">
        <v>267</v>
      </c>
      <c r="C142" s="14" t="s">
        <v>79</v>
      </c>
      <c r="D142" s="14">
        <v>100115</v>
      </c>
      <c r="E142" s="21">
        <v>210</v>
      </c>
      <c r="G142" s="21" t="s">
        <v>278</v>
      </c>
      <c r="AJ142" s="21">
        <f t="shared" si="95"/>
        <v>0</v>
      </c>
      <c r="AK142" s="21">
        <f t="shared" si="96"/>
        <v>210</v>
      </c>
      <c r="AM142" s="21">
        <f t="shared" si="97"/>
        <v>0</v>
      </c>
      <c r="AN142" s="21">
        <f t="shared" si="98"/>
        <v>0</v>
      </c>
      <c r="AO142" s="21">
        <f t="shared" si="99"/>
        <v>0</v>
      </c>
      <c r="AP142" s="21">
        <f t="shared" si="100"/>
        <v>0</v>
      </c>
      <c r="AQ142" s="21">
        <f t="shared" si="101"/>
        <v>0</v>
      </c>
      <c r="AR142" s="21">
        <f t="shared" si="102"/>
        <v>0</v>
      </c>
      <c r="AV142" s="21">
        <f t="shared" si="103"/>
        <v>0</v>
      </c>
    </row>
    <row r="143" spans="1:48" x14ac:dyDescent="0.2">
      <c r="A143" s="4" t="s">
        <v>11</v>
      </c>
      <c r="B143" s="14" t="s">
        <v>268</v>
      </c>
      <c r="C143" s="14" t="s">
        <v>79</v>
      </c>
      <c r="D143" s="14">
        <v>100116</v>
      </c>
      <c r="E143" s="21">
        <v>215</v>
      </c>
      <c r="G143" s="21" t="s">
        <v>278</v>
      </c>
      <c r="AJ143" s="21">
        <f t="shared" si="95"/>
        <v>0</v>
      </c>
      <c r="AK143" s="21">
        <f t="shared" si="96"/>
        <v>215</v>
      </c>
      <c r="AM143" s="21">
        <f t="shared" si="97"/>
        <v>0</v>
      </c>
      <c r="AN143" s="21">
        <f t="shared" si="98"/>
        <v>0</v>
      </c>
      <c r="AO143" s="21">
        <f t="shared" si="99"/>
        <v>0</v>
      </c>
      <c r="AP143" s="21">
        <f t="shared" si="100"/>
        <v>0</v>
      </c>
      <c r="AQ143" s="21">
        <f t="shared" si="101"/>
        <v>0</v>
      </c>
      <c r="AR143" s="21">
        <f t="shared" si="102"/>
        <v>0</v>
      </c>
      <c r="AV143" s="21">
        <f t="shared" si="103"/>
        <v>0</v>
      </c>
    </row>
    <row r="144" spans="1:48" x14ac:dyDescent="0.2">
      <c r="A144" s="4" t="s">
        <v>11</v>
      </c>
      <c r="B144" s="33" t="s">
        <v>263</v>
      </c>
      <c r="C144" s="14" t="s">
        <v>79</v>
      </c>
      <c r="D144" s="14">
        <v>100117</v>
      </c>
      <c r="E144" s="21">
        <v>12500</v>
      </c>
      <c r="G144" s="21" t="s">
        <v>190</v>
      </c>
      <c r="AJ144" s="21">
        <f t="shared" si="95"/>
        <v>0</v>
      </c>
      <c r="AK144" s="21">
        <f t="shared" si="96"/>
        <v>12500</v>
      </c>
      <c r="AM144" s="21">
        <f t="shared" si="97"/>
        <v>0</v>
      </c>
      <c r="AN144" s="21">
        <f t="shared" si="98"/>
        <v>0</v>
      </c>
      <c r="AO144" s="21">
        <f t="shared" si="99"/>
        <v>0</v>
      </c>
      <c r="AP144" s="21">
        <f t="shared" si="100"/>
        <v>0</v>
      </c>
      <c r="AQ144" s="21">
        <f t="shared" si="101"/>
        <v>0</v>
      </c>
      <c r="AR144" s="21">
        <f t="shared" si="102"/>
        <v>0</v>
      </c>
      <c r="AV144" s="21">
        <f t="shared" si="103"/>
        <v>0</v>
      </c>
    </row>
    <row r="145" spans="1:48" x14ac:dyDescent="0.2">
      <c r="A145" s="4" t="s">
        <v>11</v>
      </c>
      <c r="B145" s="14" t="s">
        <v>269</v>
      </c>
      <c r="C145" s="14" t="s">
        <v>79</v>
      </c>
      <c r="D145" s="14">
        <v>100126</v>
      </c>
      <c r="E145" s="21">
        <v>-1608</v>
      </c>
      <c r="G145" s="21" t="s">
        <v>190</v>
      </c>
      <c r="AJ145" s="21">
        <f t="shared" si="95"/>
        <v>0</v>
      </c>
      <c r="AK145" s="21">
        <f t="shared" si="96"/>
        <v>-1608</v>
      </c>
      <c r="AM145" s="21">
        <f t="shared" si="97"/>
        <v>0</v>
      </c>
      <c r="AN145" s="21">
        <f t="shared" si="98"/>
        <v>0</v>
      </c>
      <c r="AO145" s="21">
        <f t="shared" si="99"/>
        <v>0</v>
      </c>
      <c r="AP145" s="21">
        <f t="shared" si="100"/>
        <v>0</v>
      </c>
      <c r="AQ145" s="21">
        <f t="shared" si="101"/>
        <v>0</v>
      </c>
      <c r="AR145" s="21">
        <f t="shared" si="102"/>
        <v>0</v>
      </c>
      <c r="AV145" s="21">
        <f t="shared" si="103"/>
        <v>0</v>
      </c>
    </row>
    <row r="146" spans="1:48" x14ac:dyDescent="0.2">
      <c r="A146" s="4" t="s">
        <v>11</v>
      </c>
      <c r="B146" s="14" t="s">
        <v>270</v>
      </c>
      <c r="C146" s="14" t="s">
        <v>79</v>
      </c>
      <c r="D146" s="14">
        <v>100869</v>
      </c>
      <c r="E146" s="21">
        <v>0</v>
      </c>
      <c r="AJ146" s="21">
        <f t="shared" si="95"/>
        <v>0</v>
      </c>
      <c r="AK146" s="21">
        <f t="shared" si="96"/>
        <v>0</v>
      </c>
      <c r="AM146" s="21">
        <f t="shared" si="97"/>
        <v>0</v>
      </c>
      <c r="AN146" s="21">
        <f t="shared" si="98"/>
        <v>0</v>
      </c>
      <c r="AO146" s="21">
        <f t="shared" si="99"/>
        <v>0</v>
      </c>
      <c r="AP146" s="21">
        <f t="shared" si="100"/>
        <v>0</v>
      </c>
      <c r="AQ146" s="21">
        <f t="shared" si="101"/>
        <v>0</v>
      </c>
      <c r="AR146" s="21">
        <f t="shared" si="102"/>
        <v>0</v>
      </c>
      <c r="AV146" s="21">
        <f t="shared" si="103"/>
        <v>0</v>
      </c>
    </row>
    <row r="147" spans="1:48" x14ac:dyDescent="0.2">
      <c r="A147" s="4" t="s">
        <v>11</v>
      </c>
      <c r="B147" t="s">
        <v>257</v>
      </c>
      <c r="C147" t="s">
        <v>256</v>
      </c>
      <c r="D147">
        <v>100879</v>
      </c>
      <c r="E147" s="21">
        <v>1500</v>
      </c>
      <c r="G147" s="21" t="s">
        <v>324</v>
      </c>
      <c r="I147" s="21">
        <v>24.021999999999998</v>
      </c>
      <c r="J147" s="21">
        <v>42.406999999999996</v>
      </c>
      <c r="K147" s="21">
        <v>2.952</v>
      </c>
      <c r="L147" s="21">
        <v>23.216999999999999</v>
      </c>
      <c r="M147" s="21">
        <v>127.22199999999999</v>
      </c>
      <c r="N147" s="21">
        <v>12.346</v>
      </c>
      <c r="O147" s="21">
        <v>68.710999999999999</v>
      </c>
      <c r="P147" s="21">
        <v>31.536999999999999</v>
      </c>
      <c r="S147" s="21">
        <v>104.14</v>
      </c>
      <c r="T147" s="21">
        <v>246.92099999999999</v>
      </c>
      <c r="V147" s="21">
        <v>36.1</v>
      </c>
      <c r="W147" s="21">
        <v>18.654</v>
      </c>
      <c r="X147" s="45">
        <f>208.11*0.63</f>
        <v>131.10930000000002</v>
      </c>
      <c r="Y147" s="45">
        <f>208.11*0.37</f>
        <v>77.000700000000009</v>
      </c>
      <c r="Z147" s="21">
        <v>106.69</v>
      </c>
      <c r="AA147" s="21">
        <v>186.405</v>
      </c>
      <c r="AB147" s="21">
        <v>23.216999999999999</v>
      </c>
      <c r="AE147" s="21">
        <v>235.92500000000001</v>
      </c>
      <c r="AF147" s="21">
        <v>1.476</v>
      </c>
      <c r="AJ147" s="21">
        <f>SUM(I147:AI147)</f>
        <v>1500.0520000000001</v>
      </c>
      <c r="AK147" s="21">
        <f>E147-AJ147</f>
        <v>-5.2000000000134605E-2</v>
      </c>
      <c r="AM147" s="21">
        <f t="shared" ref="AM147:AR147" si="104">I147</f>
        <v>24.021999999999998</v>
      </c>
      <c r="AN147" s="21">
        <f t="shared" si="104"/>
        <v>42.406999999999996</v>
      </c>
      <c r="AO147" s="21">
        <f t="shared" si="104"/>
        <v>2.952</v>
      </c>
      <c r="AP147" s="21">
        <f t="shared" si="104"/>
        <v>23.216999999999999</v>
      </c>
      <c r="AQ147" s="21">
        <f t="shared" si="104"/>
        <v>127.22199999999999</v>
      </c>
      <c r="AR147" s="21">
        <f t="shared" si="104"/>
        <v>12.346</v>
      </c>
      <c r="AS147" s="21">
        <v>68.710999999999999</v>
      </c>
      <c r="AT147" s="21">
        <v>31.536999999999999</v>
      </c>
      <c r="AV147" s="21">
        <f>SUM(AM147:AU147)</f>
        <v>332.41399999999999</v>
      </c>
    </row>
    <row r="149" spans="1:48" s="20" customFormat="1" x14ac:dyDescent="0.2">
      <c r="A149" s="15"/>
      <c r="B149" s="15" t="s">
        <v>274</v>
      </c>
      <c r="C149" s="15"/>
      <c r="D149" s="15"/>
      <c r="E149" s="29">
        <f>SUM(E136:E148)</f>
        <v>169655</v>
      </c>
      <c r="F149" s="29"/>
      <c r="G149" s="29"/>
      <c r="H149" s="29"/>
      <c r="I149" s="29">
        <f t="shared" ref="I149:AK149" si="105">SUM(I136:I148)</f>
        <v>93.805000000000007</v>
      </c>
      <c r="J149" s="29">
        <f t="shared" si="105"/>
        <v>286.01100000000002</v>
      </c>
      <c r="K149" s="29">
        <f t="shared" si="105"/>
        <v>33.805</v>
      </c>
      <c r="L149" s="29">
        <f t="shared" si="105"/>
        <v>355.34999999999997</v>
      </c>
      <c r="M149" s="29">
        <f t="shared" si="105"/>
        <v>362.173</v>
      </c>
      <c r="N149" s="29">
        <f t="shared" si="105"/>
        <v>1452.9870000000001</v>
      </c>
      <c r="O149" s="29">
        <f>SUM(O136:O148)</f>
        <v>68.710999999999999</v>
      </c>
      <c r="P149" s="29">
        <f>SUM(P136:P148)</f>
        <v>31.536999999999999</v>
      </c>
      <c r="Q149" s="29">
        <f t="shared" si="105"/>
        <v>0</v>
      </c>
      <c r="R149" s="29">
        <f t="shared" si="105"/>
        <v>295.286</v>
      </c>
      <c r="S149" s="29">
        <f t="shared" si="105"/>
        <v>806.55099999999993</v>
      </c>
      <c r="T149" s="29">
        <f t="shared" si="105"/>
        <v>17641.773999999998</v>
      </c>
      <c r="U149" s="29">
        <f t="shared" si="105"/>
        <v>9432.6010000000006</v>
      </c>
      <c r="V149" s="29">
        <f t="shared" si="105"/>
        <v>5434.0960000000005</v>
      </c>
      <c r="W149" s="29">
        <f t="shared" si="105"/>
        <v>2020.462</v>
      </c>
      <c r="X149" s="29">
        <f t="shared" si="105"/>
        <v>10075.4013</v>
      </c>
      <c r="Y149" s="29">
        <f t="shared" si="105"/>
        <v>77.000700000000009</v>
      </c>
      <c r="Z149" s="29">
        <f t="shared" si="105"/>
        <v>10116.162</v>
      </c>
      <c r="AA149" s="29">
        <f t="shared" si="105"/>
        <v>3207.0210000000002</v>
      </c>
      <c r="AB149" s="29">
        <f t="shared" si="105"/>
        <v>3243.5840000000003</v>
      </c>
      <c r="AC149" s="29">
        <f t="shared" si="105"/>
        <v>3744.75</v>
      </c>
      <c r="AD149" s="29">
        <f t="shared" si="105"/>
        <v>795.08600000000001</v>
      </c>
      <c r="AE149" s="29">
        <f t="shared" si="105"/>
        <v>401.28399999999999</v>
      </c>
      <c r="AF149" s="29">
        <f t="shared" si="105"/>
        <v>44.609000000000002</v>
      </c>
      <c r="AG149" s="29">
        <f t="shared" si="105"/>
        <v>577.77</v>
      </c>
      <c r="AH149" s="29">
        <f t="shared" si="105"/>
        <v>61.024999999999999</v>
      </c>
      <c r="AI149" s="29">
        <f t="shared" si="105"/>
        <v>4175.8329999999996</v>
      </c>
      <c r="AJ149" s="29">
        <f t="shared" si="105"/>
        <v>74834.674999999988</v>
      </c>
      <c r="AK149" s="29">
        <f t="shared" si="105"/>
        <v>94820.325000000012</v>
      </c>
      <c r="AL149" s="27"/>
      <c r="AM149" s="29">
        <f t="shared" ref="AM149:AR149" si="106">SUM(AM136:AM148)</f>
        <v>93.805000000000007</v>
      </c>
      <c r="AN149" s="29">
        <f t="shared" si="106"/>
        <v>286.01100000000002</v>
      </c>
      <c r="AO149" s="29">
        <f t="shared" si="106"/>
        <v>33.805</v>
      </c>
      <c r="AP149" s="29">
        <f t="shared" si="106"/>
        <v>355.34999999999997</v>
      </c>
      <c r="AQ149" s="29">
        <f t="shared" si="106"/>
        <v>362.173</v>
      </c>
      <c r="AR149" s="29">
        <f t="shared" si="106"/>
        <v>1452.9870000000001</v>
      </c>
      <c r="AS149" s="29">
        <f>SUM(AS136:AS148)</f>
        <v>68.710999999999999</v>
      </c>
      <c r="AT149" s="29">
        <f>SUM(AT136:AT148)</f>
        <v>31.536999999999999</v>
      </c>
      <c r="AU149" s="29"/>
      <c r="AV149" s="29">
        <f>SUM(AV136:AV148)</f>
        <v>2684.3789999999999</v>
      </c>
    </row>
    <row r="151" spans="1:48" x14ac:dyDescent="0.2">
      <c r="A151" s="2" t="s">
        <v>208</v>
      </c>
    </row>
    <row r="152" spans="1:48" x14ac:dyDescent="0.2">
      <c r="A152" s="4" t="s">
        <v>11</v>
      </c>
      <c r="B152" t="s">
        <v>116</v>
      </c>
      <c r="C152" t="s">
        <v>213</v>
      </c>
      <c r="D152">
        <v>100021</v>
      </c>
      <c r="E152" s="21">
        <v>265</v>
      </c>
      <c r="G152" s="21" t="s">
        <v>190</v>
      </c>
      <c r="AJ152" s="21">
        <f t="shared" ref="AJ152:AJ191" si="107">SUM(I152:AI152)</f>
        <v>0</v>
      </c>
      <c r="AK152" s="21">
        <f t="shared" ref="AK152:AK191" si="108">E152-AJ152</f>
        <v>265</v>
      </c>
      <c r="AM152" s="21">
        <f t="shared" ref="AM152:AM191" si="109">I152</f>
        <v>0</v>
      </c>
      <c r="AN152" s="21">
        <f t="shared" ref="AN152:AN191" si="110">J152</f>
        <v>0</v>
      </c>
      <c r="AO152" s="21">
        <f t="shared" ref="AO152:AO191" si="111">K152</f>
        <v>0</v>
      </c>
      <c r="AP152" s="21">
        <f t="shared" ref="AP152:AP191" si="112">L152</f>
        <v>0</v>
      </c>
      <c r="AQ152" s="21">
        <f t="shared" ref="AQ152:AQ191" si="113">M152</f>
        <v>0</v>
      </c>
      <c r="AR152" s="21">
        <f t="shared" ref="AR152:AR191" si="114">N152</f>
        <v>0</v>
      </c>
      <c r="AV152" s="21">
        <f t="shared" ref="AV152:AV191" si="115">SUM(AM152:AU152)</f>
        <v>0</v>
      </c>
    </row>
    <row r="153" spans="1:48" x14ac:dyDescent="0.2">
      <c r="A153" s="4" t="s">
        <v>11</v>
      </c>
      <c r="B153" t="s">
        <v>89</v>
      </c>
      <c r="C153" t="s">
        <v>223</v>
      </c>
      <c r="D153">
        <v>100042</v>
      </c>
      <c r="E153" s="21">
        <v>2977</v>
      </c>
      <c r="G153" s="21" t="s">
        <v>212</v>
      </c>
      <c r="T153" s="21">
        <v>1568.4639999999999</v>
      </c>
      <c r="X153" s="21">
        <v>1408.104</v>
      </c>
      <c r="AJ153" s="21">
        <f t="shared" si="107"/>
        <v>2976.5680000000002</v>
      </c>
      <c r="AK153" s="21">
        <f t="shared" si="108"/>
        <v>0.431999999999789</v>
      </c>
      <c r="AM153" s="21">
        <f t="shared" si="109"/>
        <v>0</v>
      </c>
      <c r="AN153" s="21">
        <f t="shared" si="110"/>
        <v>0</v>
      </c>
      <c r="AO153" s="21">
        <f t="shared" si="111"/>
        <v>0</v>
      </c>
      <c r="AP153" s="21">
        <f t="shared" si="112"/>
        <v>0</v>
      </c>
      <c r="AQ153" s="21">
        <f t="shared" si="113"/>
        <v>0</v>
      </c>
      <c r="AR153" s="21">
        <f t="shared" si="114"/>
        <v>0</v>
      </c>
      <c r="AV153" s="21">
        <f t="shared" si="115"/>
        <v>0</v>
      </c>
    </row>
    <row r="154" spans="1:48" x14ac:dyDescent="0.2">
      <c r="A154" s="4" t="s">
        <v>11</v>
      </c>
      <c r="B154" t="s">
        <v>107</v>
      </c>
      <c r="C154" t="s">
        <v>219</v>
      </c>
      <c r="D154">
        <v>100046</v>
      </c>
      <c r="E154" s="21">
        <v>15251</v>
      </c>
      <c r="G154" s="21" t="s">
        <v>190</v>
      </c>
      <c r="AJ154" s="21">
        <f t="shared" si="107"/>
        <v>0</v>
      </c>
      <c r="AK154" s="21">
        <f t="shared" si="108"/>
        <v>15251</v>
      </c>
      <c r="AM154" s="21">
        <f t="shared" si="109"/>
        <v>0</v>
      </c>
      <c r="AN154" s="21">
        <f t="shared" si="110"/>
        <v>0</v>
      </c>
      <c r="AO154" s="21">
        <f t="shared" si="111"/>
        <v>0</v>
      </c>
      <c r="AP154" s="21">
        <f t="shared" si="112"/>
        <v>0</v>
      </c>
      <c r="AQ154" s="21">
        <f t="shared" si="113"/>
        <v>0</v>
      </c>
      <c r="AR154" s="21">
        <f t="shared" si="114"/>
        <v>0</v>
      </c>
      <c r="AV154" s="21">
        <f t="shared" si="115"/>
        <v>0</v>
      </c>
    </row>
    <row r="155" spans="1:48" x14ac:dyDescent="0.2">
      <c r="A155" s="4" t="s">
        <v>11</v>
      </c>
      <c r="B155" t="s">
        <v>117</v>
      </c>
      <c r="C155" t="s">
        <v>213</v>
      </c>
      <c r="D155">
        <v>100061</v>
      </c>
      <c r="E155" s="21">
        <v>3107</v>
      </c>
      <c r="G155" s="21" t="s">
        <v>190</v>
      </c>
      <c r="AJ155" s="21">
        <f t="shared" si="107"/>
        <v>0</v>
      </c>
      <c r="AK155" s="21">
        <f t="shared" si="108"/>
        <v>3107</v>
      </c>
      <c r="AM155" s="21">
        <f t="shared" si="109"/>
        <v>0</v>
      </c>
      <c r="AN155" s="21">
        <f t="shared" si="110"/>
        <v>0</v>
      </c>
      <c r="AO155" s="21">
        <f t="shared" si="111"/>
        <v>0</v>
      </c>
      <c r="AP155" s="21">
        <f t="shared" si="112"/>
        <v>0</v>
      </c>
      <c r="AQ155" s="21">
        <f t="shared" si="113"/>
        <v>0</v>
      </c>
      <c r="AR155" s="21">
        <f t="shared" si="114"/>
        <v>0</v>
      </c>
      <c r="AV155" s="21">
        <f t="shared" si="115"/>
        <v>0</v>
      </c>
    </row>
    <row r="156" spans="1:48" x14ac:dyDescent="0.2">
      <c r="A156" s="4" t="s">
        <v>11</v>
      </c>
      <c r="B156" t="s">
        <v>90</v>
      </c>
      <c r="C156" t="s">
        <v>224</v>
      </c>
      <c r="D156">
        <v>100062</v>
      </c>
      <c r="E156" s="21">
        <v>19070</v>
      </c>
      <c r="G156" s="21" t="s">
        <v>212</v>
      </c>
      <c r="T156" s="21">
        <v>5686.8370000000004</v>
      </c>
      <c r="U156" s="21">
        <v>25</v>
      </c>
      <c r="V156" s="21">
        <v>1068.5119999999999</v>
      </c>
      <c r="W156" s="21">
        <v>500</v>
      </c>
      <c r="X156" s="21">
        <v>5580.3680000000004</v>
      </c>
      <c r="Z156" s="21">
        <v>871.95</v>
      </c>
      <c r="AA156" s="21">
        <v>868.51199999999994</v>
      </c>
      <c r="AB156" s="21">
        <v>900</v>
      </c>
      <c r="AJ156" s="21">
        <f t="shared" si="107"/>
        <v>15501.179000000002</v>
      </c>
      <c r="AK156" s="21">
        <f t="shared" si="108"/>
        <v>3568.8209999999981</v>
      </c>
      <c r="AM156" s="21">
        <f t="shared" si="109"/>
        <v>0</v>
      </c>
      <c r="AN156" s="21">
        <f t="shared" si="110"/>
        <v>0</v>
      </c>
      <c r="AO156" s="21">
        <f t="shared" si="111"/>
        <v>0</v>
      </c>
      <c r="AP156" s="21">
        <f t="shared" si="112"/>
        <v>0</v>
      </c>
      <c r="AQ156" s="21">
        <f t="shared" si="113"/>
        <v>0</v>
      </c>
      <c r="AR156" s="21">
        <f t="shared" si="114"/>
        <v>0</v>
      </c>
      <c r="AV156" s="21">
        <f t="shared" si="115"/>
        <v>0</v>
      </c>
    </row>
    <row r="157" spans="1:48" x14ac:dyDescent="0.2">
      <c r="A157" s="4" t="s">
        <v>11</v>
      </c>
      <c r="B157" t="s">
        <v>226</v>
      </c>
      <c r="C157" t="s">
        <v>224</v>
      </c>
      <c r="D157">
        <v>100072</v>
      </c>
      <c r="E157" s="21">
        <v>280</v>
      </c>
      <c r="G157" s="21" t="s">
        <v>212</v>
      </c>
      <c r="T157" s="21">
        <v>129.09100000000001</v>
      </c>
      <c r="X157" s="21">
        <v>150.40899999999999</v>
      </c>
      <c r="AJ157" s="21">
        <f t="shared" si="107"/>
        <v>279.5</v>
      </c>
      <c r="AK157" s="21">
        <f t="shared" si="108"/>
        <v>0.5</v>
      </c>
      <c r="AM157" s="21">
        <f t="shared" si="109"/>
        <v>0</v>
      </c>
      <c r="AN157" s="21">
        <f t="shared" si="110"/>
        <v>0</v>
      </c>
      <c r="AO157" s="21">
        <f t="shared" si="111"/>
        <v>0</v>
      </c>
      <c r="AP157" s="21">
        <f t="shared" si="112"/>
        <v>0</v>
      </c>
      <c r="AQ157" s="21">
        <f t="shared" si="113"/>
        <v>0</v>
      </c>
      <c r="AR157" s="21">
        <f t="shared" si="114"/>
        <v>0</v>
      </c>
      <c r="AV157" s="21">
        <f t="shared" si="115"/>
        <v>0</v>
      </c>
    </row>
    <row r="158" spans="1:48" x14ac:dyDescent="0.2">
      <c r="A158" s="4" t="s">
        <v>11</v>
      </c>
      <c r="B158" t="s">
        <v>220</v>
      </c>
      <c r="C158" t="s">
        <v>219</v>
      </c>
      <c r="D158">
        <v>100073</v>
      </c>
      <c r="E158" s="21">
        <v>3659</v>
      </c>
      <c r="G158" s="21" t="s">
        <v>212</v>
      </c>
      <c r="N158" s="21">
        <v>194.02099999999999</v>
      </c>
      <c r="T158" s="21">
        <v>194.02099999999999</v>
      </c>
      <c r="U158" s="21">
        <v>194.02099999999999</v>
      </c>
      <c r="X158" s="21">
        <v>1967.932</v>
      </c>
      <c r="AB158" s="21">
        <v>194.02099999999999</v>
      </c>
      <c r="AJ158" s="21">
        <f t="shared" si="107"/>
        <v>2744.0160000000001</v>
      </c>
      <c r="AK158" s="21">
        <f t="shared" si="108"/>
        <v>914.98399999999992</v>
      </c>
      <c r="AM158" s="21">
        <f t="shared" si="109"/>
        <v>0</v>
      </c>
      <c r="AN158" s="21">
        <f t="shared" si="110"/>
        <v>0</v>
      </c>
      <c r="AO158" s="21">
        <f t="shared" si="111"/>
        <v>0</v>
      </c>
      <c r="AP158" s="21">
        <f t="shared" si="112"/>
        <v>0</v>
      </c>
      <c r="AQ158" s="21">
        <f t="shared" si="113"/>
        <v>0</v>
      </c>
      <c r="AR158" s="21">
        <f t="shared" si="114"/>
        <v>194.02099999999999</v>
      </c>
      <c r="AV158" s="21">
        <f t="shared" si="115"/>
        <v>194.02099999999999</v>
      </c>
    </row>
    <row r="159" spans="1:48" x14ac:dyDescent="0.2">
      <c r="A159" s="4" t="s">
        <v>11</v>
      </c>
      <c r="B159" t="s">
        <v>225</v>
      </c>
      <c r="C159" t="s">
        <v>224</v>
      </c>
      <c r="D159">
        <v>100085</v>
      </c>
      <c r="E159" s="21">
        <v>648</v>
      </c>
      <c r="G159" s="21" t="s">
        <v>212</v>
      </c>
      <c r="T159" s="21">
        <v>372.24700000000001</v>
      </c>
      <c r="X159" s="21">
        <v>276.053</v>
      </c>
      <c r="AJ159" s="21">
        <f t="shared" si="107"/>
        <v>648.29999999999995</v>
      </c>
      <c r="AK159" s="21">
        <f t="shared" si="108"/>
        <v>-0.29999999999995453</v>
      </c>
      <c r="AM159" s="21">
        <f t="shared" si="109"/>
        <v>0</v>
      </c>
      <c r="AN159" s="21">
        <f t="shared" si="110"/>
        <v>0</v>
      </c>
      <c r="AO159" s="21">
        <f t="shared" si="111"/>
        <v>0</v>
      </c>
      <c r="AP159" s="21">
        <f t="shared" si="112"/>
        <v>0</v>
      </c>
      <c r="AQ159" s="21">
        <f t="shared" si="113"/>
        <v>0</v>
      </c>
      <c r="AR159" s="21">
        <f t="shared" si="114"/>
        <v>0</v>
      </c>
      <c r="AV159" s="21">
        <f t="shared" si="115"/>
        <v>0</v>
      </c>
    </row>
    <row r="160" spans="1:48" x14ac:dyDescent="0.2">
      <c r="A160" s="4" t="s">
        <v>11</v>
      </c>
      <c r="B160" t="s">
        <v>92</v>
      </c>
      <c r="C160" t="s">
        <v>224</v>
      </c>
      <c r="D160">
        <v>100086</v>
      </c>
      <c r="E160" s="21">
        <v>1155</v>
      </c>
      <c r="G160" s="21" t="s">
        <v>212</v>
      </c>
      <c r="T160" s="21">
        <v>1155.1569999999999</v>
      </c>
      <c r="AJ160" s="21">
        <f t="shared" si="107"/>
        <v>1155.1569999999999</v>
      </c>
      <c r="AK160" s="21">
        <f t="shared" si="108"/>
        <v>-0.15699999999992542</v>
      </c>
      <c r="AM160" s="21">
        <f t="shared" si="109"/>
        <v>0</v>
      </c>
      <c r="AN160" s="21">
        <f t="shared" si="110"/>
        <v>0</v>
      </c>
      <c r="AO160" s="21">
        <f t="shared" si="111"/>
        <v>0</v>
      </c>
      <c r="AP160" s="21">
        <f t="shared" si="112"/>
        <v>0</v>
      </c>
      <c r="AQ160" s="21">
        <f t="shared" si="113"/>
        <v>0</v>
      </c>
      <c r="AR160" s="21">
        <f t="shared" si="114"/>
        <v>0</v>
      </c>
      <c r="AV160" s="21">
        <f t="shared" si="115"/>
        <v>0</v>
      </c>
    </row>
    <row r="161" spans="1:48" x14ac:dyDescent="0.2">
      <c r="A161" s="4" t="s">
        <v>11</v>
      </c>
      <c r="B161" t="s">
        <v>91</v>
      </c>
      <c r="C161" t="s">
        <v>224</v>
      </c>
      <c r="D161">
        <v>100087</v>
      </c>
      <c r="E161" s="21">
        <v>959</v>
      </c>
      <c r="G161" s="21" t="s">
        <v>212</v>
      </c>
      <c r="T161" s="21">
        <v>537.19000000000005</v>
      </c>
      <c r="X161" s="21">
        <v>421.52600000000001</v>
      </c>
      <c r="AJ161" s="21">
        <f t="shared" si="107"/>
        <v>958.71600000000012</v>
      </c>
      <c r="AK161" s="21">
        <f t="shared" si="108"/>
        <v>0.28399999999987813</v>
      </c>
      <c r="AM161" s="21">
        <f t="shared" si="109"/>
        <v>0</v>
      </c>
      <c r="AN161" s="21">
        <f t="shared" si="110"/>
        <v>0</v>
      </c>
      <c r="AO161" s="21">
        <f t="shared" si="111"/>
        <v>0</v>
      </c>
      <c r="AP161" s="21">
        <f t="shared" si="112"/>
        <v>0</v>
      </c>
      <c r="AQ161" s="21">
        <f t="shared" si="113"/>
        <v>0</v>
      </c>
      <c r="AR161" s="21">
        <f t="shared" si="114"/>
        <v>0</v>
      </c>
      <c r="AV161" s="21">
        <f t="shared" si="115"/>
        <v>0</v>
      </c>
    </row>
    <row r="162" spans="1:48" x14ac:dyDescent="0.2">
      <c r="A162" s="4" t="s">
        <v>11</v>
      </c>
      <c r="B162" t="s">
        <v>93</v>
      </c>
      <c r="C162" t="s">
        <v>224</v>
      </c>
      <c r="D162">
        <v>100088</v>
      </c>
      <c r="E162" s="21">
        <v>579</v>
      </c>
      <c r="G162" s="21" t="s">
        <v>212</v>
      </c>
      <c r="T162" s="21">
        <v>290.26499999999999</v>
      </c>
      <c r="X162" s="21">
        <v>288.435</v>
      </c>
      <c r="AJ162" s="21">
        <f t="shared" si="107"/>
        <v>578.70000000000005</v>
      </c>
      <c r="AK162" s="21">
        <f t="shared" si="108"/>
        <v>0.29999999999995453</v>
      </c>
      <c r="AM162" s="21">
        <f t="shared" si="109"/>
        <v>0</v>
      </c>
      <c r="AN162" s="21">
        <f t="shared" si="110"/>
        <v>0</v>
      </c>
      <c r="AO162" s="21">
        <f t="shared" si="111"/>
        <v>0</v>
      </c>
      <c r="AP162" s="21">
        <f t="shared" si="112"/>
        <v>0</v>
      </c>
      <c r="AQ162" s="21">
        <f t="shared" si="113"/>
        <v>0</v>
      </c>
      <c r="AR162" s="21">
        <f t="shared" si="114"/>
        <v>0</v>
      </c>
      <c r="AV162" s="21">
        <f t="shared" si="115"/>
        <v>0</v>
      </c>
    </row>
    <row r="163" spans="1:48" x14ac:dyDescent="0.2">
      <c r="A163" s="4" t="s">
        <v>11</v>
      </c>
      <c r="B163" t="s">
        <v>94</v>
      </c>
      <c r="C163" t="s">
        <v>224</v>
      </c>
      <c r="D163">
        <v>100100</v>
      </c>
      <c r="E163" s="21">
        <v>503</v>
      </c>
      <c r="G163" s="21" t="s">
        <v>212</v>
      </c>
      <c r="T163" s="21">
        <v>503.09899999999999</v>
      </c>
      <c r="AJ163" s="21">
        <f t="shared" si="107"/>
        <v>503.09899999999999</v>
      </c>
      <c r="AK163" s="21">
        <f t="shared" si="108"/>
        <v>-9.8999999999989541E-2</v>
      </c>
      <c r="AM163" s="21">
        <f t="shared" si="109"/>
        <v>0</v>
      </c>
      <c r="AN163" s="21">
        <f t="shared" si="110"/>
        <v>0</v>
      </c>
      <c r="AO163" s="21">
        <f t="shared" si="111"/>
        <v>0</v>
      </c>
      <c r="AP163" s="21">
        <f t="shared" si="112"/>
        <v>0</v>
      </c>
      <c r="AQ163" s="21">
        <f t="shared" si="113"/>
        <v>0</v>
      </c>
      <c r="AR163" s="21">
        <f t="shared" si="114"/>
        <v>0</v>
      </c>
      <c r="AV163" s="21">
        <f t="shared" si="115"/>
        <v>0</v>
      </c>
    </row>
    <row r="164" spans="1:48" x14ac:dyDescent="0.2">
      <c r="A164" s="4" t="s">
        <v>11</v>
      </c>
      <c r="B164" t="s">
        <v>108</v>
      </c>
      <c r="C164" t="s">
        <v>219</v>
      </c>
      <c r="D164">
        <v>100102</v>
      </c>
      <c r="E164" s="21">
        <v>1887</v>
      </c>
      <c r="G164" s="21" t="s">
        <v>190</v>
      </c>
      <c r="AJ164" s="21">
        <f t="shared" si="107"/>
        <v>0</v>
      </c>
      <c r="AK164" s="21">
        <f t="shared" si="108"/>
        <v>1887</v>
      </c>
      <c r="AM164" s="21">
        <f t="shared" si="109"/>
        <v>0</v>
      </c>
      <c r="AN164" s="21">
        <f t="shared" si="110"/>
        <v>0</v>
      </c>
      <c r="AO164" s="21">
        <f t="shared" si="111"/>
        <v>0</v>
      </c>
      <c r="AP164" s="21">
        <f t="shared" si="112"/>
        <v>0</v>
      </c>
      <c r="AQ164" s="21">
        <f t="shared" si="113"/>
        <v>0</v>
      </c>
      <c r="AR164" s="21">
        <f t="shared" si="114"/>
        <v>0</v>
      </c>
      <c r="AV164" s="21">
        <f t="shared" si="115"/>
        <v>0</v>
      </c>
    </row>
    <row r="165" spans="1:48" x14ac:dyDescent="0.2">
      <c r="A165" s="4" t="s">
        <v>11</v>
      </c>
      <c r="B165" t="s">
        <v>95</v>
      </c>
      <c r="C165" t="s">
        <v>224</v>
      </c>
      <c r="D165">
        <v>100108</v>
      </c>
      <c r="E165" s="21">
        <v>1131</v>
      </c>
      <c r="G165" s="21" t="s">
        <v>212</v>
      </c>
      <c r="T165" s="21">
        <v>666.995</v>
      </c>
      <c r="X165" s="21">
        <v>463.505</v>
      </c>
      <c r="AJ165" s="21">
        <f t="shared" si="107"/>
        <v>1130.5</v>
      </c>
      <c r="AK165" s="21">
        <f t="shared" si="108"/>
        <v>0.5</v>
      </c>
      <c r="AM165" s="21">
        <f t="shared" si="109"/>
        <v>0</v>
      </c>
      <c r="AN165" s="21">
        <f t="shared" si="110"/>
        <v>0</v>
      </c>
      <c r="AO165" s="21">
        <f t="shared" si="111"/>
        <v>0</v>
      </c>
      <c r="AP165" s="21">
        <f t="shared" si="112"/>
        <v>0</v>
      </c>
      <c r="AQ165" s="21">
        <f t="shared" si="113"/>
        <v>0</v>
      </c>
      <c r="AR165" s="21">
        <f t="shared" si="114"/>
        <v>0</v>
      </c>
      <c r="AV165" s="21">
        <f t="shared" si="115"/>
        <v>0</v>
      </c>
    </row>
    <row r="166" spans="1:48" x14ac:dyDescent="0.2">
      <c r="A166" s="4" t="s">
        <v>11</v>
      </c>
      <c r="B166" t="s">
        <v>109</v>
      </c>
      <c r="C166" t="s">
        <v>219</v>
      </c>
      <c r="D166">
        <v>100135</v>
      </c>
      <c r="E166" s="21">
        <v>1086</v>
      </c>
      <c r="G166" s="21" t="s">
        <v>210</v>
      </c>
      <c r="I166" s="21">
        <v>10.852</v>
      </c>
      <c r="J166" s="21">
        <v>10.852</v>
      </c>
      <c r="K166" s="21">
        <v>10.852</v>
      </c>
      <c r="L166" s="21">
        <v>32.555999999999997</v>
      </c>
      <c r="M166" s="21">
        <v>65.111999999999995</v>
      </c>
      <c r="N166" s="21">
        <v>43.408000000000001</v>
      </c>
      <c r="R166" s="21">
        <v>65.111999999999995</v>
      </c>
      <c r="T166" s="21">
        <v>75.963999999999999</v>
      </c>
      <c r="U166" s="21">
        <v>130.22399999999999</v>
      </c>
      <c r="V166" s="21">
        <v>32.555999999999997</v>
      </c>
      <c r="W166" s="21">
        <v>21.704000000000001</v>
      </c>
      <c r="X166" s="21">
        <v>97.668000000000006</v>
      </c>
      <c r="Z166" s="21">
        <v>32.555999999999997</v>
      </c>
      <c r="AA166" s="21">
        <v>130.22399999999999</v>
      </c>
      <c r="AB166" s="21">
        <v>10.852</v>
      </c>
      <c r="AC166" s="21">
        <v>10.852</v>
      </c>
      <c r="AD166" s="21">
        <v>10.852</v>
      </c>
      <c r="AG166" s="21">
        <v>10.852</v>
      </c>
      <c r="AJ166" s="21">
        <f t="shared" si="107"/>
        <v>803.04799999999977</v>
      </c>
      <c r="AK166" s="21">
        <f t="shared" si="108"/>
        <v>282.95200000000023</v>
      </c>
      <c r="AM166" s="21">
        <f t="shared" si="109"/>
        <v>10.852</v>
      </c>
      <c r="AN166" s="21">
        <f t="shared" si="110"/>
        <v>10.852</v>
      </c>
      <c r="AO166" s="21">
        <f t="shared" si="111"/>
        <v>10.852</v>
      </c>
      <c r="AP166" s="21">
        <f t="shared" si="112"/>
        <v>32.555999999999997</v>
      </c>
      <c r="AQ166" s="21">
        <f t="shared" si="113"/>
        <v>65.111999999999995</v>
      </c>
      <c r="AR166" s="21">
        <f t="shared" si="114"/>
        <v>43.408000000000001</v>
      </c>
      <c r="AV166" s="21">
        <f t="shared" si="115"/>
        <v>173.63200000000001</v>
      </c>
    </row>
    <row r="167" spans="1:48" x14ac:dyDescent="0.2">
      <c r="A167" s="4" t="s">
        <v>11</v>
      </c>
      <c r="B167" t="s">
        <v>221</v>
      </c>
      <c r="C167" t="s">
        <v>219</v>
      </c>
      <c r="D167">
        <v>100136</v>
      </c>
      <c r="E167" s="21">
        <v>1026</v>
      </c>
      <c r="G167" s="21" t="s">
        <v>190</v>
      </c>
      <c r="AJ167" s="21">
        <f t="shared" si="107"/>
        <v>0</v>
      </c>
      <c r="AK167" s="21">
        <f t="shared" si="108"/>
        <v>1026</v>
      </c>
      <c r="AM167" s="21">
        <f t="shared" si="109"/>
        <v>0</v>
      </c>
      <c r="AN167" s="21">
        <f t="shared" si="110"/>
        <v>0</v>
      </c>
      <c r="AO167" s="21">
        <f t="shared" si="111"/>
        <v>0</v>
      </c>
      <c r="AP167" s="21">
        <f t="shared" si="112"/>
        <v>0</v>
      </c>
      <c r="AQ167" s="21">
        <f t="shared" si="113"/>
        <v>0</v>
      </c>
      <c r="AR167" s="21">
        <f t="shared" si="114"/>
        <v>0</v>
      </c>
      <c r="AV167" s="21">
        <f t="shared" si="115"/>
        <v>0</v>
      </c>
    </row>
    <row r="168" spans="1:48" x14ac:dyDescent="0.2">
      <c r="A168" s="4" t="s">
        <v>11</v>
      </c>
      <c r="B168" t="s">
        <v>110</v>
      </c>
      <c r="C168" t="s">
        <v>219</v>
      </c>
      <c r="D168">
        <v>100137</v>
      </c>
      <c r="E168" s="21">
        <v>3156</v>
      </c>
      <c r="G168" s="21" t="s">
        <v>190</v>
      </c>
      <c r="AJ168" s="21">
        <f t="shared" si="107"/>
        <v>0</v>
      </c>
      <c r="AK168" s="21">
        <f t="shared" si="108"/>
        <v>3156</v>
      </c>
      <c r="AM168" s="21">
        <f t="shared" si="109"/>
        <v>0</v>
      </c>
      <c r="AN168" s="21">
        <f t="shared" si="110"/>
        <v>0</v>
      </c>
      <c r="AO168" s="21">
        <f t="shared" si="111"/>
        <v>0</v>
      </c>
      <c r="AP168" s="21">
        <f t="shared" si="112"/>
        <v>0</v>
      </c>
      <c r="AQ168" s="21">
        <f t="shared" si="113"/>
        <v>0</v>
      </c>
      <c r="AR168" s="21">
        <f t="shared" si="114"/>
        <v>0</v>
      </c>
      <c r="AV168" s="21">
        <f t="shared" si="115"/>
        <v>0</v>
      </c>
    </row>
    <row r="169" spans="1:48" x14ac:dyDescent="0.2">
      <c r="A169" s="4" t="s">
        <v>11</v>
      </c>
      <c r="B169" t="s">
        <v>111</v>
      </c>
      <c r="C169" t="s">
        <v>219</v>
      </c>
      <c r="D169">
        <v>100144</v>
      </c>
      <c r="E169" s="21">
        <v>0</v>
      </c>
      <c r="AJ169" s="21">
        <f t="shared" si="107"/>
        <v>0</v>
      </c>
      <c r="AK169" s="21">
        <f t="shared" si="108"/>
        <v>0</v>
      </c>
      <c r="AM169" s="21">
        <f t="shared" si="109"/>
        <v>0</v>
      </c>
      <c r="AN169" s="21">
        <f t="shared" si="110"/>
        <v>0</v>
      </c>
      <c r="AO169" s="21">
        <f t="shared" si="111"/>
        <v>0</v>
      </c>
      <c r="AP169" s="21">
        <f t="shared" si="112"/>
        <v>0</v>
      </c>
      <c r="AQ169" s="21">
        <f t="shared" si="113"/>
        <v>0</v>
      </c>
      <c r="AR169" s="21">
        <f t="shared" si="114"/>
        <v>0</v>
      </c>
      <c r="AV169" s="21">
        <f t="shared" si="115"/>
        <v>0</v>
      </c>
    </row>
    <row r="170" spans="1:48" x14ac:dyDescent="0.2">
      <c r="A170" s="4" t="s">
        <v>11</v>
      </c>
      <c r="B170" t="s">
        <v>112</v>
      </c>
      <c r="C170" t="s">
        <v>219</v>
      </c>
      <c r="D170">
        <v>100145</v>
      </c>
      <c r="E170" s="21">
        <v>1973</v>
      </c>
      <c r="G170" s="21" t="s">
        <v>212</v>
      </c>
      <c r="V170" s="21">
        <v>600</v>
      </c>
      <c r="AB170" s="21">
        <v>600</v>
      </c>
      <c r="AF170" s="21">
        <v>80</v>
      </c>
      <c r="AJ170" s="21">
        <f t="shared" si="107"/>
        <v>1280</v>
      </c>
      <c r="AK170" s="21">
        <f t="shared" si="108"/>
        <v>693</v>
      </c>
      <c r="AN170" s="21">
        <f t="shared" si="110"/>
        <v>0</v>
      </c>
      <c r="AO170" s="21">
        <f t="shared" si="111"/>
        <v>0</v>
      </c>
      <c r="AP170" s="21">
        <f t="shared" si="112"/>
        <v>0</v>
      </c>
      <c r="AQ170" s="21">
        <f t="shared" si="113"/>
        <v>0</v>
      </c>
      <c r="AR170" s="21">
        <f t="shared" si="114"/>
        <v>0</v>
      </c>
      <c r="AV170" s="21">
        <f t="shared" si="115"/>
        <v>0</v>
      </c>
    </row>
    <row r="171" spans="1:48" x14ac:dyDescent="0.2">
      <c r="A171" s="4" t="s">
        <v>11</v>
      </c>
      <c r="B171" t="s">
        <v>118</v>
      </c>
      <c r="C171" t="s">
        <v>213</v>
      </c>
      <c r="D171">
        <v>100178</v>
      </c>
      <c r="E171" s="21">
        <v>0</v>
      </c>
      <c r="AJ171" s="21">
        <f t="shared" si="107"/>
        <v>0</v>
      </c>
      <c r="AK171" s="21">
        <f t="shared" si="108"/>
        <v>0</v>
      </c>
      <c r="AM171" s="21">
        <f t="shared" si="109"/>
        <v>0</v>
      </c>
      <c r="AN171" s="21">
        <f t="shared" si="110"/>
        <v>0</v>
      </c>
      <c r="AO171" s="21">
        <f t="shared" si="111"/>
        <v>0</v>
      </c>
      <c r="AP171" s="21">
        <f t="shared" si="112"/>
        <v>0</v>
      </c>
      <c r="AQ171" s="21">
        <f t="shared" si="113"/>
        <v>0</v>
      </c>
      <c r="AR171" s="21">
        <f t="shared" si="114"/>
        <v>0</v>
      </c>
      <c r="AV171" s="21">
        <f t="shared" si="115"/>
        <v>0</v>
      </c>
    </row>
    <row r="172" spans="1:48" x14ac:dyDescent="0.2">
      <c r="A172" s="4" t="s">
        <v>11</v>
      </c>
      <c r="B172" s="14" t="s">
        <v>102</v>
      </c>
      <c r="C172" s="14" t="s">
        <v>284</v>
      </c>
      <c r="D172" s="14">
        <v>100222</v>
      </c>
      <c r="E172" s="21">
        <v>864</v>
      </c>
      <c r="G172" s="21" t="s">
        <v>212</v>
      </c>
      <c r="N172" s="21">
        <v>129.6</v>
      </c>
      <c r="T172" s="21">
        <v>216</v>
      </c>
      <c r="U172" s="21">
        <v>86.4</v>
      </c>
      <c r="V172" s="21">
        <v>129.6</v>
      </c>
      <c r="W172" s="21">
        <v>86.4</v>
      </c>
      <c r="AB172" s="21">
        <v>129.6</v>
      </c>
      <c r="AC172" s="21">
        <v>43.2</v>
      </c>
      <c r="AD172" s="21">
        <v>43.2</v>
      </c>
      <c r="AJ172" s="21">
        <f t="shared" si="107"/>
        <v>864.00000000000011</v>
      </c>
      <c r="AK172" s="21">
        <f t="shared" si="108"/>
        <v>0</v>
      </c>
      <c r="AM172" s="21">
        <f t="shared" si="109"/>
        <v>0</v>
      </c>
      <c r="AN172" s="21">
        <f t="shared" si="110"/>
        <v>0</v>
      </c>
      <c r="AO172" s="21">
        <f t="shared" si="111"/>
        <v>0</v>
      </c>
      <c r="AP172" s="21">
        <f t="shared" si="112"/>
        <v>0</v>
      </c>
      <c r="AQ172" s="21">
        <f t="shared" si="113"/>
        <v>0</v>
      </c>
      <c r="AR172" s="21">
        <f t="shared" si="114"/>
        <v>129.6</v>
      </c>
      <c r="AV172" s="21">
        <f t="shared" si="115"/>
        <v>129.6</v>
      </c>
    </row>
    <row r="173" spans="1:48" x14ac:dyDescent="0.2">
      <c r="A173" s="4" t="s">
        <v>11</v>
      </c>
      <c r="B173" s="14" t="s">
        <v>103</v>
      </c>
      <c r="C173" s="14" t="s">
        <v>283</v>
      </c>
      <c r="D173" s="14">
        <v>100223</v>
      </c>
      <c r="E173" s="21">
        <v>668</v>
      </c>
      <c r="G173" s="21" t="s">
        <v>212</v>
      </c>
      <c r="N173" s="21">
        <v>32.735999999999997</v>
      </c>
      <c r="Q173" s="21">
        <v>2.004</v>
      </c>
      <c r="R173" s="21">
        <v>3.34</v>
      </c>
      <c r="S173" s="21">
        <v>3.34</v>
      </c>
      <c r="T173" s="21">
        <v>180.38</v>
      </c>
      <c r="U173" s="21">
        <v>26.722999999999999</v>
      </c>
      <c r="V173" s="21">
        <v>182.38399999999999</v>
      </c>
      <c r="W173" s="21">
        <v>56.786000000000001</v>
      </c>
      <c r="X173" s="21">
        <v>153.65700000000001</v>
      </c>
      <c r="AB173" s="21">
        <v>4.008</v>
      </c>
      <c r="AD173" s="21">
        <v>14.03</v>
      </c>
      <c r="AE173" s="21">
        <v>8.6850000000000005</v>
      </c>
      <c r="AJ173" s="21">
        <f t="shared" si="107"/>
        <v>668.07299999999998</v>
      </c>
      <c r="AK173" s="21">
        <f t="shared" si="108"/>
        <v>-7.2999999999979082E-2</v>
      </c>
      <c r="AM173" s="21">
        <f t="shared" si="109"/>
        <v>0</v>
      </c>
      <c r="AN173" s="21">
        <f t="shared" si="110"/>
        <v>0</v>
      </c>
      <c r="AO173" s="21">
        <f t="shared" si="111"/>
        <v>0</v>
      </c>
      <c r="AP173" s="21">
        <f t="shared" si="112"/>
        <v>0</v>
      </c>
      <c r="AQ173" s="21">
        <f t="shared" si="113"/>
        <v>0</v>
      </c>
      <c r="AR173" s="21">
        <f t="shared" si="114"/>
        <v>32.735999999999997</v>
      </c>
      <c r="AV173" s="21">
        <f t="shared" si="115"/>
        <v>32.735999999999997</v>
      </c>
    </row>
    <row r="174" spans="1:48" x14ac:dyDescent="0.2">
      <c r="A174" s="4" t="s">
        <v>11</v>
      </c>
      <c r="B174" s="14" t="s">
        <v>96</v>
      </c>
      <c r="C174" s="14" t="s">
        <v>224</v>
      </c>
      <c r="D174" s="14">
        <v>100231</v>
      </c>
      <c r="E174" s="21">
        <v>0</v>
      </c>
      <c r="AJ174" s="21">
        <f t="shared" si="107"/>
        <v>0</v>
      </c>
      <c r="AK174" s="21">
        <f t="shared" si="108"/>
        <v>0</v>
      </c>
      <c r="AM174" s="21">
        <f t="shared" si="109"/>
        <v>0</v>
      </c>
      <c r="AN174" s="21">
        <f t="shared" si="110"/>
        <v>0</v>
      </c>
      <c r="AO174" s="21">
        <f t="shared" si="111"/>
        <v>0</v>
      </c>
      <c r="AP174" s="21">
        <f t="shared" si="112"/>
        <v>0</v>
      </c>
      <c r="AQ174" s="21">
        <f t="shared" si="113"/>
        <v>0</v>
      </c>
      <c r="AR174" s="21">
        <f t="shared" si="114"/>
        <v>0</v>
      </c>
      <c r="AV174" s="21">
        <f t="shared" si="115"/>
        <v>0</v>
      </c>
    </row>
    <row r="175" spans="1:48" x14ac:dyDescent="0.2">
      <c r="A175" s="4" t="s">
        <v>11</v>
      </c>
      <c r="B175" s="14" t="s">
        <v>97</v>
      </c>
      <c r="C175" s="14" t="s">
        <v>227</v>
      </c>
      <c r="D175" s="14">
        <v>100233</v>
      </c>
      <c r="E175" s="21">
        <v>0</v>
      </c>
      <c r="AJ175" s="21">
        <f t="shared" si="107"/>
        <v>0</v>
      </c>
      <c r="AK175" s="21">
        <f t="shared" si="108"/>
        <v>0</v>
      </c>
      <c r="AM175" s="21">
        <f t="shared" si="109"/>
        <v>0</v>
      </c>
      <c r="AN175" s="21">
        <f t="shared" si="110"/>
        <v>0</v>
      </c>
      <c r="AO175" s="21">
        <f t="shared" si="111"/>
        <v>0</v>
      </c>
      <c r="AP175" s="21">
        <f t="shared" si="112"/>
        <v>0</v>
      </c>
      <c r="AQ175" s="21">
        <f t="shared" si="113"/>
        <v>0</v>
      </c>
      <c r="AR175" s="21">
        <f t="shared" si="114"/>
        <v>0</v>
      </c>
      <c r="AV175" s="21">
        <f t="shared" si="115"/>
        <v>0</v>
      </c>
    </row>
    <row r="176" spans="1:48" x14ac:dyDescent="0.2">
      <c r="A176" s="4" t="s">
        <v>11</v>
      </c>
      <c r="B176" s="14" t="s">
        <v>104</v>
      </c>
      <c r="C176" s="14" t="s">
        <v>282</v>
      </c>
      <c r="D176" s="14">
        <v>100252</v>
      </c>
      <c r="E176" s="21">
        <v>1253</v>
      </c>
      <c r="G176" s="21" t="s">
        <v>212</v>
      </c>
      <c r="R176" s="21">
        <v>150.327</v>
      </c>
      <c r="T176" s="21">
        <v>150.327</v>
      </c>
      <c r="U176" s="21">
        <v>150.327</v>
      </c>
      <c r="V176" s="21">
        <v>25.053999999999998</v>
      </c>
      <c r="W176" s="21">
        <v>150.327</v>
      </c>
      <c r="X176" s="21">
        <v>250.54499999999999</v>
      </c>
      <c r="AB176" s="21">
        <v>375.81799999999998</v>
      </c>
      <c r="AJ176" s="21">
        <f t="shared" si="107"/>
        <v>1252.7249999999999</v>
      </c>
      <c r="AK176" s="21">
        <f t="shared" si="108"/>
        <v>0.27500000000009095</v>
      </c>
      <c r="AM176" s="21">
        <f t="shared" si="109"/>
        <v>0</v>
      </c>
      <c r="AN176" s="21">
        <f t="shared" si="110"/>
        <v>0</v>
      </c>
      <c r="AO176" s="21">
        <f t="shared" si="111"/>
        <v>0</v>
      </c>
      <c r="AP176" s="21">
        <f t="shared" si="112"/>
        <v>0</v>
      </c>
      <c r="AQ176" s="21">
        <f t="shared" si="113"/>
        <v>0</v>
      </c>
      <c r="AR176" s="21">
        <f t="shared" si="114"/>
        <v>0</v>
      </c>
      <c r="AV176" s="21">
        <f t="shared" si="115"/>
        <v>0</v>
      </c>
    </row>
    <row r="177" spans="1:48" x14ac:dyDescent="0.2">
      <c r="A177" s="4" t="s">
        <v>11</v>
      </c>
      <c r="B177" s="14" t="s">
        <v>105</v>
      </c>
      <c r="C177" s="14" t="s">
        <v>288</v>
      </c>
      <c r="D177" s="14">
        <v>100882</v>
      </c>
      <c r="E177" s="21">
        <v>1753</v>
      </c>
      <c r="G177" s="21" t="s">
        <v>212</v>
      </c>
      <c r="N177" s="21">
        <v>409.68</v>
      </c>
      <c r="R177" s="21">
        <v>5</v>
      </c>
      <c r="S177" s="21">
        <v>5</v>
      </c>
      <c r="T177" s="21">
        <v>222</v>
      </c>
      <c r="U177" s="21">
        <v>222</v>
      </c>
      <c r="V177" s="21">
        <v>222</v>
      </c>
      <c r="W177" s="21">
        <v>222</v>
      </c>
      <c r="X177" s="21">
        <v>222</v>
      </c>
      <c r="AB177" s="21">
        <v>223</v>
      </c>
      <c r="AJ177" s="21">
        <f t="shared" si="107"/>
        <v>1752.68</v>
      </c>
      <c r="AK177" s="21">
        <f t="shared" si="108"/>
        <v>0.31999999999993634</v>
      </c>
      <c r="AM177" s="21">
        <f t="shared" si="109"/>
        <v>0</v>
      </c>
      <c r="AN177" s="21">
        <f t="shared" si="110"/>
        <v>0</v>
      </c>
      <c r="AO177" s="21">
        <f t="shared" si="111"/>
        <v>0</v>
      </c>
      <c r="AP177" s="21">
        <f t="shared" si="112"/>
        <v>0</v>
      </c>
      <c r="AQ177" s="21">
        <f t="shared" si="113"/>
        <v>0</v>
      </c>
      <c r="AR177" s="21">
        <f t="shared" si="114"/>
        <v>409.68</v>
      </c>
      <c r="AV177" s="21">
        <f t="shared" si="115"/>
        <v>409.68</v>
      </c>
    </row>
    <row r="178" spans="1:48" x14ac:dyDescent="0.2">
      <c r="A178" s="4" t="s">
        <v>11</v>
      </c>
      <c r="B178" s="14" t="s">
        <v>106</v>
      </c>
      <c r="C178" s="14" t="s">
        <v>287</v>
      </c>
      <c r="D178" s="14">
        <v>100883</v>
      </c>
      <c r="E178" s="21">
        <v>521</v>
      </c>
      <c r="G178" s="21" t="s">
        <v>212</v>
      </c>
      <c r="N178" s="21">
        <v>130.28299999999999</v>
      </c>
      <c r="R178" s="21">
        <v>26.056999999999999</v>
      </c>
      <c r="S178" s="21">
        <v>26.056999999999999</v>
      </c>
      <c r="T178" s="21">
        <v>52.113</v>
      </c>
      <c r="U178" s="21">
        <v>26.056999999999999</v>
      </c>
      <c r="V178" s="21">
        <v>52.113</v>
      </c>
      <c r="W178" s="21">
        <v>52.113</v>
      </c>
      <c r="X178" s="21">
        <v>52.113</v>
      </c>
      <c r="AA178" s="21">
        <v>5.2110000000000003</v>
      </c>
      <c r="AB178" s="21">
        <v>78.17</v>
      </c>
      <c r="AC178" s="21">
        <v>5.2110000000000003</v>
      </c>
      <c r="AE178" s="21">
        <v>10.423</v>
      </c>
      <c r="AF178" s="21">
        <v>5.2110000000000003</v>
      </c>
      <c r="AJ178" s="21">
        <f t="shared" si="107"/>
        <v>521.13199999999995</v>
      </c>
      <c r="AK178" s="21">
        <f t="shared" si="108"/>
        <v>-0.13199999999994816</v>
      </c>
      <c r="AM178" s="21">
        <f t="shared" si="109"/>
        <v>0</v>
      </c>
      <c r="AN178" s="21">
        <f t="shared" si="110"/>
        <v>0</v>
      </c>
      <c r="AO178" s="21">
        <f t="shared" si="111"/>
        <v>0</v>
      </c>
      <c r="AP178" s="21">
        <f t="shared" si="112"/>
        <v>0</v>
      </c>
      <c r="AQ178" s="21">
        <f t="shared" si="113"/>
        <v>0</v>
      </c>
      <c r="AR178" s="21">
        <f t="shared" si="114"/>
        <v>130.28299999999999</v>
      </c>
      <c r="AV178" s="21">
        <f t="shared" si="115"/>
        <v>130.28299999999999</v>
      </c>
    </row>
    <row r="179" spans="1:48" x14ac:dyDescent="0.2">
      <c r="A179" s="4" t="s">
        <v>11</v>
      </c>
      <c r="B179" s="14" t="s">
        <v>218</v>
      </c>
      <c r="C179" s="14" t="s">
        <v>216</v>
      </c>
      <c r="D179" s="14">
        <v>102741</v>
      </c>
      <c r="E179" s="21">
        <v>1554</v>
      </c>
      <c r="G179" s="21" t="s">
        <v>190</v>
      </c>
      <c r="AJ179" s="21">
        <f t="shared" si="107"/>
        <v>0</v>
      </c>
      <c r="AK179" s="21">
        <f t="shared" si="108"/>
        <v>1554</v>
      </c>
      <c r="AM179" s="21">
        <f t="shared" si="109"/>
        <v>0</v>
      </c>
      <c r="AN179" s="21">
        <f t="shared" si="110"/>
        <v>0</v>
      </c>
      <c r="AO179" s="21">
        <f t="shared" si="111"/>
        <v>0</v>
      </c>
      <c r="AP179" s="21">
        <f t="shared" si="112"/>
        <v>0</v>
      </c>
      <c r="AQ179" s="21">
        <f t="shared" si="113"/>
        <v>0</v>
      </c>
      <c r="AR179" s="21">
        <f t="shared" si="114"/>
        <v>0</v>
      </c>
      <c r="AV179" s="21">
        <f t="shared" si="115"/>
        <v>0</v>
      </c>
    </row>
    <row r="180" spans="1:48" x14ac:dyDescent="0.2">
      <c r="A180" s="4" t="s">
        <v>11</v>
      </c>
      <c r="B180" s="14" t="s">
        <v>113</v>
      </c>
      <c r="C180" s="14" t="s">
        <v>219</v>
      </c>
      <c r="D180" s="14">
        <v>103226</v>
      </c>
      <c r="E180" s="21">
        <v>784</v>
      </c>
      <c r="G180" s="21" t="s">
        <v>190</v>
      </c>
      <c r="AJ180" s="21">
        <f t="shared" si="107"/>
        <v>0</v>
      </c>
      <c r="AK180" s="21">
        <f t="shared" si="108"/>
        <v>784</v>
      </c>
      <c r="AM180" s="21">
        <f t="shared" si="109"/>
        <v>0</v>
      </c>
      <c r="AN180" s="21">
        <f t="shared" si="110"/>
        <v>0</v>
      </c>
      <c r="AO180" s="21">
        <f t="shared" si="111"/>
        <v>0</v>
      </c>
      <c r="AP180" s="21">
        <f t="shared" si="112"/>
        <v>0</v>
      </c>
      <c r="AQ180" s="21">
        <f t="shared" si="113"/>
        <v>0</v>
      </c>
      <c r="AR180" s="21">
        <f t="shared" si="114"/>
        <v>0</v>
      </c>
      <c r="AV180" s="21">
        <f t="shared" si="115"/>
        <v>0</v>
      </c>
    </row>
    <row r="181" spans="1:48" x14ac:dyDescent="0.2">
      <c r="A181" s="4" t="s">
        <v>11</v>
      </c>
      <c r="B181" s="14" t="s">
        <v>114</v>
      </c>
      <c r="C181" s="14" t="s">
        <v>219</v>
      </c>
      <c r="D181" s="14">
        <v>103243</v>
      </c>
      <c r="E181" s="21">
        <v>107</v>
      </c>
      <c r="G181" s="21" t="s">
        <v>190</v>
      </c>
      <c r="AJ181" s="21">
        <f t="shared" si="107"/>
        <v>0</v>
      </c>
      <c r="AK181" s="21">
        <f t="shared" si="108"/>
        <v>107</v>
      </c>
      <c r="AM181" s="21">
        <f t="shared" si="109"/>
        <v>0</v>
      </c>
      <c r="AN181" s="21">
        <f t="shared" si="110"/>
        <v>0</v>
      </c>
      <c r="AO181" s="21">
        <f t="shared" si="111"/>
        <v>0</v>
      </c>
      <c r="AP181" s="21">
        <f t="shared" si="112"/>
        <v>0</v>
      </c>
      <c r="AQ181" s="21">
        <f t="shared" si="113"/>
        <v>0</v>
      </c>
      <c r="AR181" s="21">
        <f t="shared" si="114"/>
        <v>0</v>
      </c>
      <c r="AV181" s="21">
        <f t="shared" si="115"/>
        <v>0</v>
      </c>
    </row>
    <row r="182" spans="1:48" x14ac:dyDescent="0.2">
      <c r="A182" s="4" t="s">
        <v>11</v>
      </c>
      <c r="B182" t="s">
        <v>115</v>
      </c>
      <c r="C182" t="s">
        <v>219</v>
      </c>
      <c r="D182">
        <v>103245</v>
      </c>
      <c r="E182" s="21">
        <v>160</v>
      </c>
      <c r="G182" s="21" t="s">
        <v>190</v>
      </c>
      <c r="AJ182" s="21">
        <f t="shared" si="107"/>
        <v>0</v>
      </c>
      <c r="AK182" s="21">
        <f t="shared" si="108"/>
        <v>160</v>
      </c>
      <c r="AM182" s="21">
        <f t="shared" si="109"/>
        <v>0</v>
      </c>
      <c r="AN182" s="21">
        <f t="shared" si="110"/>
        <v>0</v>
      </c>
      <c r="AO182" s="21">
        <f t="shared" si="111"/>
        <v>0</v>
      </c>
      <c r="AP182" s="21">
        <f t="shared" si="112"/>
        <v>0</v>
      </c>
      <c r="AQ182" s="21">
        <f t="shared" si="113"/>
        <v>0</v>
      </c>
      <c r="AR182" s="21">
        <f t="shared" si="114"/>
        <v>0</v>
      </c>
      <c r="AV182" s="21">
        <f t="shared" si="115"/>
        <v>0</v>
      </c>
    </row>
    <row r="183" spans="1:48" x14ac:dyDescent="0.2">
      <c r="A183" s="4" t="s">
        <v>11</v>
      </c>
      <c r="B183" t="s">
        <v>98</v>
      </c>
      <c r="C183" t="s">
        <v>224</v>
      </c>
      <c r="D183">
        <v>103246</v>
      </c>
      <c r="E183" s="21">
        <v>235</v>
      </c>
      <c r="G183" s="21" t="s">
        <v>212</v>
      </c>
      <c r="T183" s="21">
        <v>114.96</v>
      </c>
      <c r="X183" s="21">
        <v>119.72</v>
      </c>
      <c r="AJ183" s="21">
        <f t="shared" si="107"/>
        <v>234.68</v>
      </c>
      <c r="AK183" s="21">
        <f t="shared" si="108"/>
        <v>0.31999999999999318</v>
      </c>
      <c r="AM183" s="21">
        <f t="shared" si="109"/>
        <v>0</v>
      </c>
      <c r="AN183" s="21">
        <f t="shared" si="110"/>
        <v>0</v>
      </c>
      <c r="AO183" s="21">
        <f t="shared" si="111"/>
        <v>0</v>
      </c>
      <c r="AP183" s="21">
        <f t="shared" si="112"/>
        <v>0</v>
      </c>
      <c r="AQ183" s="21">
        <f t="shared" si="113"/>
        <v>0</v>
      </c>
      <c r="AR183" s="21">
        <f t="shared" si="114"/>
        <v>0</v>
      </c>
      <c r="AV183" s="21">
        <f t="shared" si="115"/>
        <v>0</v>
      </c>
    </row>
    <row r="184" spans="1:48" x14ac:dyDescent="0.2">
      <c r="A184" s="4" t="s">
        <v>11</v>
      </c>
      <c r="B184" t="s">
        <v>222</v>
      </c>
      <c r="C184" t="s">
        <v>219</v>
      </c>
      <c r="D184">
        <v>103247</v>
      </c>
      <c r="E184" s="21">
        <v>1862</v>
      </c>
      <c r="G184" s="21" t="s">
        <v>190</v>
      </c>
      <c r="AJ184" s="21">
        <f t="shared" si="107"/>
        <v>0</v>
      </c>
      <c r="AK184" s="21">
        <f t="shared" si="108"/>
        <v>1862</v>
      </c>
      <c r="AM184" s="21">
        <f t="shared" si="109"/>
        <v>0</v>
      </c>
      <c r="AN184" s="21">
        <f t="shared" si="110"/>
        <v>0</v>
      </c>
      <c r="AO184" s="21">
        <f t="shared" si="111"/>
        <v>0</v>
      </c>
      <c r="AP184" s="21">
        <f t="shared" si="112"/>
        <v>0</v>
      </c>
      <c r="AQ184" s="21">
        <f t="shared" si="113"/>
        <v>0</v>
      </c>
      <c r="AR184" s="21">
        <f t="shared" si="114"/>
        <v>0</v>
      </c>
      <c r="AV184" s="21">
        <f t="shared" si="115"/>
        <v>0</v>
      </c>
    </row>
    <row r="185" spans="1:48" x14ac:dyDescent="0.2">
      <c r="A185" s="4" t="s">
        <v>11</v>
      </c>
      <c r="B185" t="s">
        <v>99</v>
      </c>
      <c r="C185" t="s">
        <v>224</v>
      </c>
      <c r="D185">
        <v>103885</v>
      </c>
      <c r="E185" s="21">
        <v>353</v>
      </c>
      <c r="G185" s="21" t="s">
        <v>212</v>
      </c>
      <c r="T185" s="21">
        <v>161.34200000000001</v>
      </c>
      <c r="X185" s="21">
        <v>191.88</v>
      </c>
      <c r="AJ185" s="21">
        <f t="shared" si="107"/>
        <v>353.22199999999998</v>
      </c>
      <c r="AK185" s="21">
        <f t="shared" si="108"/>
        <v>-0.22199999999997999</v>
      </c>
      <c r="AM185" s="21">
        <f t="shared" si="109"/>
        <v>0</v>
      </c>
      <c r="AN185" s="21">
        <f t="shared" si="110"/>
        <v>0</v>
      </c>
      <c r="AO185" s="21">
        <f t="shared" si="111"/>
        <v>0</v>
      </c>
      <c r="AP185" s="21">
        <f t="shared" si="112"/>
        <v>0</v>
      </c>
      <c r="AQ185" s="21">
        <f t="shared" si="113"/>
        <v>0</v>
      </c>
      <c r="AR185" s="21">
        <f t="shared" si="114"/>
        <v>0</v>
      </c>
      <c r="AV185" s="21">
        <f t="shared" si="115"/>
        <v>0</v>
      </c>
    </row>
    <row r="186" spans="1:48" x14ac:dyDescent="0.2">
      <c r="A186" s="4" t="s">
        <v>11</v>
      </c>
      <c r="B186" t="s">
        <v>100</v>
      </c>
      <c r="C186" t="s">
        <v>224</v>
      </c>
      <c r="D186">
        <v>103886</v>
      </c>
      <c r="E186" s="21">
        <v>63</v>
      </c>
      <c r="G186" s="21" t="s">
        <v>212</v>
      </c>
      <c r="V186" s="21">
        <v>31.488</v>
      </c>
      <c r="AA186" s="21">
        <v>31.488</v>
      </c>
      <c r="AJ186" s="21">
        <f t="shared" si="107"/>
        <v>62.975999999999999</v>
      </c>
      <c r="AK186" s="21">
        <f t="shared" si="108"/>
        <v>2.4000000000000909E-2</v>
      </c>
      <c r="AM186" s="21">
        <f t="shared" si="109"/>
        <v>0</v>
      </c>
      <c r="AN186" s="21">
        <f t="shared" si="110"/>
        <v>0</v>
      </c>
      <c r="AO186" s="21">
        <f t="shared" si="111"/>
        <v>0</v>
      </c>
      <c r="AP186" s="21">
        <f t="shared" si="112"/>
        <v>0</v>
      </c>
      <c r="AQ186" s="21">
        <f t="shared" si="113"/>
        <v>0</v>
      </c>
      <c r="AR186" s="21">
        <f t="shared" si="114"/>
        <v>0</v>
      </c>
      <c r="AV186" s="21">
        <f t="shared" si="115"/>
        <v>0</v>
      </c>
    </row>
    <row r="187" spans="1:48" x14ac:dyDescent="0.2">
      <c r="A187" s="4" t="s">
        <v>11</v>
      </c>
      <c r="B187" t="s">
        <v>101</v>
      </c>
      <c r="C187" t="s">
        <v>224</v>
      </c>
      <c r="D187">
        <v>103887</v>
      </c>
      <c r="E187" s="21">
        <v>128</v>
      </c>
      <c r="G187" s="21" t="s">
        <v>212</v>
      </c>
      <c r="Z187" s="21">
        <v>128.05000000000001</v>
      </c>
      <c r="AJ187" s="21">
        <f t="shared" si="107"/>
        <v>128.05000000000001</v>
      </c>
      <c r="AK187" s="21">
        <f t="shared" si="108"/>
        <v>-5.0000000000011369E-2</v>
      </c>
      <c r="AM187" s="21">
        <f t="shared" si="109"/>
        <v>0</v>
      </c>
      <c r="AN187" s="21">
        <f t="shared" si="110"/>
        <v>0</v>
      </c>
      <c r="AO187" s="21">
        <f t="shared" si="111"/>
        <v>0</v>
      </c>
      <c r="AP187" s="21">
        <f t="shared" si="112"/>
        <v>0</v>
      </c>
      <c r="AQ187" s="21">
        <f t="shared" si="113"/>
        <v>0</v>
      </c>
      <c r="AR187" s="21">
        <f t="shared" si="114"/>
        <v>0</v>
      </c>
      <c r="AV187" s="21">
        <f t="shared" si="115"/>
        <v>0</v>
      </c>
    </row>
    <row r="188" spans="1:48" x14ac:dyDescent="0.2">
      <c r="A188" s="4" t="s">
        <v>11</v>
      </c>
      <c r="B188" t="s">
        <v>217</v>
      </c>
      <c r="C188" t="s">
        <v>215</v>
      </c>
      <c r="D188">
        <v>140196</v>
      </c>
      <c r="E188" s="21">
        <v>2528</v>
      </c>
      <c r="G188" s="21" t="s">
        <v>212</v>
      </c>
      <c r="I188" s="21">
        <v>39.999000000000002</v>
      </c>
      <c r="J188" s="21">
        <v>39.999000000000002</v>
      </c>
      <c r="K188" s="21">
        <v>39.999000000000002</v>
      </c>
      <c r="L188" s="21">
        <v>39.999000000000002</v>
      </c>
      <c r="M188" s="21">
        <v>39.999000000000002</v>
      </c>
      <c r="N188" s="21">
        <v>99.998999999999995</v>
      </c>
      <c r="Q188" s="21">
        <v>39.999000000000002</v>
      </c>
      <c r="R188" s="21">
        <v>99.998999999999995</v>
      </c>
      <c r="S188" s="21">
        <v>99.998999999999995</v>
      </c>
      <c r="T188" s="21">
        <v>299.99599999999998</v>
      </c>
      <c r="U188" s="21">
        <v>99.998999999999995</v>
      </c>
      <c r="V188" s="21">
        <v>99.998999999999995</v>
      </c>
      <c r="W188" s="21">
        <v>99.998999999999995</v>
      </c>
      <c r="X188" s="21">
        <v>99.998999999999995</v>
      </c>
      <c r="Z188" s="21">
        <v>627.79999999999995</v>
      </c>
      <c r="AA188" s="21">
        <v>99.998999999999995</v>
      </c>
      <c r="AB188" s="21">
        <v>399.995</v>
      </c>
      <c r="AC188" s="21">
        <v>39.999000000000002</v>
      </c>
      <c r="AD188" s="21">
        <v>39.999000000000002</v>
      </c>
      <c r="AE188" s="21">
        <v>39.999000000000002</v>
      </c>
      <c r="AF188" s="21">
        <v>39.999000000000002</v>
      </c>
      <c r="AJ188" s="21">
        <f t="shared" si="107"/>
        <v>2527.7729999999992</v>
      </c>
      <c r="AK188" s="21">
        <f t="shared" si="108"/>
        <v>0.22700000000077125</v>
      </c>
      <c r="AM188" s="21">
        <f t="shared" si="109"/>
        <v>39.999000000000002</v>
      </c>
      <c r="AN188" s="21">
        <f t="shared" si="110"/>
        <v>39.999000000000002</v>
      </c>
      <c r="AO188" s="21">
        <f t="shared" si="111"/>
        <v>39.999000000000002</v>
      </c>
      <c r="AP188" s="21">
        <f t="shared" si="112"/>
        <v>39.999000000000002</v>
      </c>
      <c r="AQ188" s="21">
        <f t="shared" si="113"/>
        <v>39.999000000000002</v>
      </c>
      <c r="AR188" s="21">
        <f t="shared" si="114"/>
        <v>99.998999999999995</v>
      </c>
      <c r="AV188" s="21">
        <f t="shared" si="115"/>
        <v>299.99400000000003</v>
      </c>
    </row>
    <row r="189" spans="1:48" x14ac:dyDescent="0.2">
      <c r="A189" s="4" t="s">
        <v>11</v>
      </c>
      <c r="B189" t="s">
        <v>119</v>
      </c>
      <c r="C189" t="s">
        <v>214</v>
      </c>
      <c r="D189">
        <v>140197</v>
      </c>
      <c r="E189" s="21">
        <v>0</v>
      </c>
      <c r="AJ189" s="21">
        <f t="shared" si="107"/>
        <v>0</v>
      </c>
      <c r="AK189" s="21">
        <f t="shared" si="108"/>
        <v>0</v>
      </c>
      <c r="AM189" s="21">
        <f t="shared" si="109"/>
        <v>0</v>
      </c>
      <c r="AN189" s="21">
        <f t="shared" si="110"/>
        <v>0</v>
      </c>
      <c r="AO189" s="21">
        <f t="shared" si="111"/>
        <v>0</v>
      </c>
      <c r="AP189" s="21">
        <f t="shared" si="112"/>
        <v>0</v>
      </c>
      <c r="AQ189" s="21">
        <f t="shared" si="113"/>
        <v>0</v>
      </c>
      <c r="AR189" s="21">
        <f t="shared" si="114"/>
        <v>0</v>
      </c>
      <c r="AV189" s="21">
        <f t="shared" si="115"/>
        <v>0</v>
      </c>
    </row>
    <row r="190" spans="1:48" x14ac:dyDescent="0.2">
      <c r="A190" s="4" t="s">
        <v>11</v>
      </c>
      <c r="B190" t="s">
        <v>286</v>
      </c>
      <c r="C190" t="s">
        <v>285</v>
      </c>
      <c r="D190">
        <v>140309</v>
      </c>
      <c r="E190" s="21">
        <v>1336</v>
      </c>
      <c r="G190" s="21" t="s">
        <v>212</v>
      </c>
      <c r="N190" s="21">
        <v>19.096</v>
      </c>
      <c r="R190" s="21">
        <v>28.335999999999999</v>
      </c>
      <c r="S190" s="21">
        <v>44.351999999999997</v>
      </c>
      <c r="T190" s="21">
        <v>118.026</v>
      </c>
      <c r="U190" s="21">
        <v>205.80600000000001</v>
      </c>
      <c r="W190" s="21">
        <v>106.10599999999999</v>
      </c>
      <c r="AB190" s="21">
        <v>763.27200000000005</v>
      </c>
      <c r="AJ190" s="21">
        <f>SUM(I190:AI190)</f>
        <v>1284.9940000000001</v>
      </c>
      <c r="AK190" s="21">
        <f>E190-AJ190</f>
        <v>51.005999999999858</v>
      </c>
      <c r="AM190" s="21">
        <f t="shared" ref="AM190:AR190" si="116">I190</f>
        <v>0</v>
      </c>
      <c r="AN190" s="21">
        <f t="shared" si="116"/>
        <v>0</v>
      </c>
      <c r="AO190" s="21">
        <f t="shared" si="116"/>
        <v>0</v>
      </c>
      <c r="AP190" s="21">
        <f t="shared" si="116"/>
        <v>0</v>
      </c>
      <c r="AQ190" s="21">
        <f t="shared" si="116"/>
        <v>0</v>
      </c>
      <c r="AR190" s="21">
        <f t="shared" si="116"/>
        <v>19.096</v>
      </c>
      <c r="AV190" s="21">
        <f>SUM(AM190:AU190)</f>
        <v>19.096</v>
      </c>
    </row>
    <row r="191" spans="1:48" x14ac:dyDescent="0.2">
      <c r="A191" s="4" t="s">
        <v>11</v>
      </c>
      <c r="B191" t="s">
        <v>209</v>
      </c>
      <c r="C191" t="s">
        <v>219</v>
      </c>
      <c r="D191">
        <v>140542</v>
      </c>
      <c r="E191" s="21">
        <v>442</v>
      </c>
      <c r="G191" s="21" t="s">
        <v>212</v>
      </c>
      <c r="Z191" s="21">
        <v>442</v>
      </c>
      <c r="AJ191" s="21">
        <f t="shared" si="107"/>
        <v>442</v>
      </c>
      <c r="AK191" s="21">
        <f t="shared" si="108"/>
        <v>0</v>
      </c>
      <c r="AM191" s="21">
        <f t="shared" si="109"/>
        <v>0</v>
      </c>
      <c r="AN191" s="21">
        <f t="shared" si="110"/>
        <v>0</v>
      </c>
      <c r="AO191" s="21">
        <f t="shared" si="111"/>
        <v>0</v>
      </c>
      <c r="AP191" s="21">
        <f t="shared" si="112"/>
        <v>0</v>
      </c>
      <c r="AQ191" s="21">
        <f t="shared" si="113"/>
        <v>0</v>
      </c>
      <c r="AR191" s="21">
        <f t="shared" si="114"/>
        <v>0</v>
      </c>
      <c r="AV191" s="21">
        <f t="shared" si="115"/>
        <v>0</v>
      </c>
    </row>
    <row r="193" spans="1:48" s="20" customFormat="1" x14ac:dyDescent="0.2">
      <c r="A193" s="15"/>
      <c r="B193" s="15" t="s">
        <v>228</v>
      </c>
      <c r="C193" s="15"/>
      <c r="D193" s="15"/>
      <c r="E193" s="29">
        <f>SUM(E152:E191)</f>
        <v>73323</v>
      </c>
      <c r="F193" s="29"/>
      <c r="G193" s="29"/>
      <c r="H193" s="29"/>
      <c r="I193" s="29">
        <f t="shared" ref="I193:AV193" si="117">SUM(I152:I191)</f>
        <v>50.850999999999999</v>
      </c>
      <c r="J193" s="29">
        <f t="shared" si="117"/>
        <v>50.850999999999999</v>
      </c>
      <c r="K193" s="29">
        <f t="shared" si="117"/>
        <v>50.850999999999999</v>
      </c>
      <c r="L193" s="29">
        <f t="shared" si="117"/>
        <v>72.555000000000007</v>
      </c>
      <c r="M193" s="29">
        <f t="shared" si="117"/>
        <v>105.11099999999999</v>
      </c>
      <c r="N193" s="29">
        <f t="shared" si="117"/>
        <v>1058.8229999999999</v>
      </c>
      <c r="O193" s="29">
        <f t="shared" si="117"/>
        <v>0</v>
      </c>
      <c r="P193" s="29">
        <f t="shared" si="117"/>
        <v>0</v>
      </c>
      <c r="Q193" s="29">
        <f t="shared" si="117"/>
        <v>42.003</v>
      </c>
      <c r="R193" s="29">
        <f t="shared" si="117"/>
        <v>378.17099999999999</v>
      </c>
      <c r="S193" s="29">
        <f t="shared" si="117"/>
        <v>178.74799999999999</v>
      </c>
      <c r="T193" s="29">
        <f t="shared" si="117"/>
        <v>12694.473999999998</v>
      </c>
      <c r="U193" s="29">
        <f t="shared" si="117"/>
        <v>1166.557</v>
      </c>
      <c r="V193" s="29">
        <f t="shared" si="117"/>
        <v>2443.7059999999992</v>
      </c>
      <c r="W193" s="29">
        <f t="shared" si="117"/>
        <v>1295.4349999999999</v>
      </c>
      <c r="X193" s="29">
        <f t="shared" si="117"/>
        <v>11743.913999999995</v>
      </c>
      <c r="Y193" s="29">
        <f t="shared" si="117"/>
        <v>0</v>
      </c>
      <c r="Z193" s="29">
        <f t="shared" si="117"/>
        <v>2102.3559999999998</v>
      </c>
      <c r="AA193" s="29">
        <f t="shared" si="117"/>
        <v>1135.434</v>
      </c>
      <c r="AB193" s="29">
        <f t="shared" si="117"/>
        <v>3678.7359999999999</v>
      </c>
      <c r="AC193" s="29">
        <f t="shared" si="117"/>
        <v>99.262</v>
      </c>
      <c r="AD193" s="29">
        <f t="shared" si="117"/>
        <v>108.08100000000002</v>
      </c>
      <c r="AE193" s="29">
        <f t="shared" si="117"/>
        <v>59.106999999999999</v>
      </c>
      <c r="AF193" s="29">
        <f t="shared" si="117"/>
        <v>125.21000000000001</v>
      </c>
      <c r="AG193" s="29">
        <f>SUM(AG152:AG191)</f>
        <v>10.852</v>
      </c>
      <c r="AH193" s="29">
        <f t="shared" si="117"/>
        <v>0</v>
      </c>
      <c r="AI193" s="29">
        <f t="shared" si="117"/>
        <v>0</v>
      </c>
      <c r="AJ193" s="29">
        <f t="shared" si="117"/>
        <v>38651.088000000003</v>
      </c>
      <c r="AK193" s="29">
        <f t="shared" si="117"/>
        <v>34671.911999999989</v>
      </c>
      <c r="AL193" s="27"/>
      <c r="AM193" s="29">
        <f t="shared" si="117"/>
        <v>50.850999999999999</v>
      </c>
      <c r="AN193" s="29">
        <f t="shared" si="117"/>
        <v>50.850999999999999</v>
      </c>
      <c r="AO193" s="29">
        <f t="shared" si="117"/>
        <v>50.850999999999999</v>
      </c>
      <c r="AP193" s="29">
        <f t="shared" si="117"/>
        <v>72.555000000000007</v>
      </c>
      <c r="AQ193" s="29">
        <f t="shared" si="117"/>
        <v>105.11099999999999</v>
      </c>
      <c r="AR193" s="29">
        <f t="shared" si="117"/>
        <v>1058.8229999999999</v>
      </c>
      <c r="AS193" s="29">
        <f>SUM(AS152:AS191)</f>
        <v>0</v>
      </c>
      <c r="AT193" s="29">
        <f>SUM(AT152:AT191)</f>
        <v>0</v>
      </c>
      <c r="AU193" s="29"/>
      <c r="AV193" s="29">
        <f t="shared" si="117"/>
        <v>1389.0419999999999</v>
      </c>
    </row>
    <row r="195" spans="1:48" x14ac:dyDescent="0.2">
      <c r="A195" s="2" t="s">
        <v>120</v>
      </c>
    </row>
    <row r="196" spans="1:48" x14ac:dyDescent="0.2">
      <c r="A196" s="4" t="s">
        <v>11</v>
      </c>
      <c r="B196" t="s">
        <v>247</v>
      </c>
      <c r="C196" t="s">
        <v>88</v>
      </c>
      <c r="D196">
        <v>100019</v>
      </c>
      <c r="E196" s="21">
        <v>681</v>
      </c>
      <c r="G196" s="21" t="s">
        <v>190</v>
      </c>
      <c r="AJ196" s="21">
        <f t="shared" ref="AJ196:AJ202" si="118">SUM(I196:AI196)</f>
        <v>0</v>
      </c>
      <c r="AK196" s="21">
        <f t="shared" ref="AK196:AK202" si="119">E196-AJ196</f>
        <v>681</v>
      </c>
      <c r="AM196" s="21">
        <f t="shared" ref="AM196:AM202" si="120">I196</f>
        <v>0</v>
      </c>
      <c r="AN196" s="21">
        <f t="shared" ref="AN196:AN202" si="121">J196</f>
        <v>0</v>
      </c>
      <c r="AO196" s="21">
        <f t="shared" ref="AO196:AO202" si="122">K196</f>
        <v>0</v>
      </c>
      <c r="AP196" s="21">
        <f t="shared" ref="AP196:AP202" si="123">L196</f>
        <v>0</v>
      </c>
      <c r="AQ196" s="21">
        <f t="shared" ref="AQ196:AQ202" si="124">M196</f>
        <v>0</v>
      </c>
      <c r="AR196" s="21">
        <f t="shared" ref="AR196:AR202" si="125">N196</f>
        <v>0</v>
      </c>
      <c r="AV196" s="21">
        <f t="shared" ref="AV196:AV202" si="126">SUM(AM196:AU196)</f>
        <v>0</v>
      </c>
    </row>
    <row r="197" spans="1:48" x14ac:dyDescent="0.2">
      <c r="A197" s="4" t="s">
        <v>11</v>
      </c>
      <c r="B197" t="s">
        <v>246</v>
      </c>
      <c r="C197" t="s">
        <v>88</v>
      </c>
      <c r="D197">
        <v>100056</v>
      </c>
      <c r="E197" s="21">
        <v>156</v>
      </c>
      <c r="G197" s="21" t="s">
        <v>190</v>
      </c>
      <c r="AJ197" s="21">
        <f t="shared" si="118"/>
        <v>0</v>
      </c>
      <c r="AK197" s="21">
        <f t="shared" si="119"/>
        <v>156</v>
      </c>
      <c r="AM197" s="21">
        <f t="shared" si="120"/>
        <v>0</v>
      </c>
      <c r="AN197" s="21">
        <f t="shared" si="121"/>
        <v>0</v>
      </c>
      <c r="AO197" s="21">
        <f t="shared" si="122"/>
        <v>0</v>
      </c>
      <c r="AP197" s="21">
        <f t="shared" si="123"/>
        <v>0</v>
      </c>
      <c r="AQ197" s="21">
        <f t="shared" si="124"/>
        <v>0</v>
      </c>
      <c r="AR197" s="21">
        <f t="shared" si="125"/>
        <v>0</v>
      </c>
      <c r="AV197" s="21">
        <f t="shared" si="126"/>
        <v>0</v>
      </c>
    </row>
    <row r="198" spans="1:48" x14ac:dyDescent="0.2">
      <c r="A198" s="4" t="s">
        <v>11</v>
      </c>
      <c r="B198" t="s">
        <v>121</v>
      </c>
      <c r="C198" t="s">
        <v>88</v>
      </c>
      <c r="D198">
        <v>100069</v>
      </c>
      <c r="E198" s="21">
        <v>3615</v>
      </c>
      <c r="G198" s="21" t="s">
        <v>292</v>
      </c>
      <c r="I198" s="21">
        <v>49.749000000000002</v>
      </c>
      <c r="J198" s="21">
        <v>87.325000000000003</v>
      </c>
      <c r="K198" s="21">
        <v>6.6159999999999997</v>
      </c>
      <c r="L198" s="21">
        <v>56.363999999999997</v>
      </c>
      <c r="M198" s="21">
        <v>263.29899999999998</v>
      </c>
      <c r="N198" s="21">
        <v>284.733</v>
      </c>
      <c r="R198" s="21">
        <v>63.774000000000001</v>
      </c>
      <c r="S198" s="21">
        <v>210.11</v>
      </c>
      <c r="T198" s="21">
        <v>896.01</v>
      </c>
      <c r="V198" s="21">
        <v>100.556</v>
      </c>
      <c r="W198" s="21">
        <v>60.597999999999999</v>
      </c>
      <c r="X198" s="21">
        <f>503*0.63</f>
        <v>316.89</v>
      </c>
      <c r="Y198" s="21">
        <f>503*0.37</f>
        <v>186.10999999999999</v>
      </c>
      <c r="Z198" s="21">
        <v>139.191</v>
      </c>
      <c r="AA198" s="21">
        <v>451.18</v>
      </c>
      <c r="AB198" s="21">
        <v>27.521000000000001</v>
      </c>
      <c r="AC198" s="21">
        <v>25.404</v>
      </c>
      <c r="AD198" s="21">
        <v>1.5880000000000001</v>
      </c>
      <c r="AJ198" s="21">
        <f t="shared" si="118"/>
        <v>3227.018</v>
      </c>
      <c r="AK198" s="21">
        <f t="shared" si="119"/>
        <v>387.98199999999997</v>
      </c>
      <c r="AM198" s="21">
        <f t="shared" si="120"/>
        <v>49.749000000000002</v>
      </c>
      <c r="AN198" s="21">
        <f t="shared" si="121"/>
        <v>87.325000000000003</v>
      </c>
      <c r="AO198" s="21">
        <f t="shared" si="122"/>
        <v>6.6159999999999997</v>
      </c>
      <c r="AP198" s="21">
        <f t="shared" si="123"/>
        <v>56.363999999999997</v>
      </c>
      <c r="AQ198" s="21">
        <f t="shared" si="124"/>
        <v>263.29899999999998</v>
      </c>
      <c r="AR198" s="21">
        <f t="shared" si="125"/>
        <v>284.733</v>
      </c>
      <c r="AV198" s="21">
        <f t="shared" si="126"/>
        <v>748.08600000000001</v>
      </c>
    </row>
    <row r="199" spans="1:48" x14ac:dyDescent="0.2">
      <c r="A199" s="4" t="s">
        <v>11</v>
      </c>
      <c r="B199" t="s">
        <v>122</v>
      </c>
      <c r="C199" t="s">
        <v>88</v>
      </c>
      <c r="D199">
        <v>100133</v>
      </c>
      <c r="E199" s="21">
        <v>7792</v>
      </c>
      <c r="G199" s="21" t="s">
        <v>190</v>
      </c>
      <c r="AJ199" s="21">
        <f t="shared" si="118"/>
        <v>0</v>
      </c>
      <c r="AK199" s="21">
        <f t="shared" si="119"/>
        <v>7792</v>
      </c>
      <c r="AM199" s="21">
        <f t="shared" si="120"/>
        <v>0</v>
      </c>
      <c r="AN199" s="21">
        <f t="shared" si="121"/>
        <v>0</v>
      </c>
      <c r="AO199" s="21">
        <f t="shared" si="122"/>
        <v>0</v>
      </c>
      <c r="AP199" s="21">
        <f t="shared" si="123"/>
        <v>0</v>
      </c>
      <c r="AQ199" s="21">
        <f t="shared" si="124"/>
        <v>0</v>
      </c>
      <c r="AR199" s="21">
        <f t="shared" si="125"/>
        <v>0</v>
      </c>
      <c r="AV199" s="21">
        <f t="shared" si="126"/>
        <v>0</v>
      </c>
    </row>
    <row r="200" spans="1:48" x14ac:dyDescent="0.2">
      <c r="A200" s="4" t="s">
        <v>11</v>
      </c>
      <c r="B200" t="s">
        <v>123</v>
      </c>
      <c r="C200" t="s">
        <v>88</v>
      </c>
      <c r="D200">
        <v>100134</v>
      </c>
      <c r="E200" s="21">
        <v>750</v>
      </c>
      <c r="G200" s="21" t="s">
        <v>190</v>
      </c>
      <c r="AJ200" s="21">
        <f t="shared" si="118"/>
        <v>0</v>
      </c>
      <c r="AK200" s="21">
        <f t="shared" si="119"/>
        <v>750</v>
      </c>
      <c r="AM200" s="21">
        <f t="shared" si="120"/>
        <v>0</v>
      </c>
      <c r="AN200" s="21">
        <f t="shared" si="121"/>
        <v>0</v>
      </c>
      <c r="AO200" s="21">
        <f t="shared" si="122"/>
        <v>0</v>
      </c>
      <c r="AP200" s="21">
        <f t="shared" si="123"/>
        <v>0</v>
      </c>
      <c r="AQ200" s="21">
        <f t="shared" si="124"/>
        <v>0</v>
      </c>
      <c r="AR200" s="21">
        <f t="shared" si="125"/>
        <v>0</v>
      </c>
      <c r="AV200" s="21">
        <f t="shared" si="126"/>
        <v>0</v>
      </c>
    </row>
    <row r="201" spans="1:48" x14ac:dyDescent="0.2">
      <c r="A201" s="4" t="s">
        <v>11</v>
      </c>
      <c r="B201" t="s">
        <v>124</v>
      </c>
      <c r="C201" t="s">
        <v>88</v>
      </c>
      <c r="D201">
        <v>100138</v>
      </c>
      <c r="E201" s="21">
        <v>3650</v>
      </c>
      <c r="G201" s="21" t="s">
        <v>292</v>
      </c>
      <c r="I201" s="21">
        <v>50.231000000000002</v>
      </c>
      <c r="J201" s="21">
        <v>88.171000000000006</v>
      </c>
      <c r="K201" s="21">
        <v>6.68</v>
      </c>
      <c r="L201" s="21">
        <v>56.91</v>
      </c>
      <c r="M201" s="21">
        <v>265.84800000000001</v>
      </c>
      <c r="N201" s="21">
        <v>287.49</v>
      </c>
      <c r="R201" s="21">
        <v>64.391000000000005</v>
      </c>
      <c r="S201" s="21">
        <v>212.14400000000001</v>
      </c>
      <c r="T201" s="21">
        <v>904.68499999999995</v>
      </c>
      <c r="V201" s="21">
        <v>101.53</v>
      </c>
      <c r="W201" s="21">
        <v>61.185000000000002</v>
      </c>
      <c r="X201" s="21">
        <f>508*0.63</f>
        <v>320.04000000000002</v>
      </c>
      <c r="Y201" s="21">
        <f>508*0.37</f>
        <v>187.96</v>
      </c>
      <c r="Z201" s="21">
        <v>140.53899999999999</v>
      </c>
      <c r="AA201" s="21">
        <v>455.54899999999998</v>
      </c>
      <c r="AB201" s="21">
        <v>27.786999999999999</v>
      </c>
      <c r="AC201" s="21">
        <v>25.65</v>
      </c>
      <c r="AD201" s="21">
        <v>1.603</v>
      </c>
      <c r="AJ201" s="21">
        <f t="shared" si="118"/>
        <v>3258.393</v>
      </c>
      <c r="AK201" s="21">
        <f t="shared" si="119"/>
        <v>391.60699999999997</v>
      </c>
      <c r="AM201" s="21">
        <f t="shared" si="120"/>
        <v>50.231000000000002</v>
      </c>
      <c r="AN201" s="21">
        <f t="shared" si="121"/>
        <v>88.171000000000006</v>
      </c>
      <c r="AO201" s="21">
        <f t="shared" si="122"/>
        <v>6.68</v>
      </c>
      <c r="AP201" s="21">
        <f t="shared" si="123"/>
        <v>56.91</v>
      </c>
      <c r="AQ201" s="21">
        <f t="shared" si="124"/>
        <v>265.84800000000001</v>
      </c>
      <c r="AR201" s="21">
        <f t="shared" si="125"/>
        <v>287.49</v>
      </c>
      <c r="AV201" s="21">
        <f t="shared" si="126"/>
        <v>755.33</v>
      </c>
    </row>
    <row r="202" spans="1:48" x14ac:dyDescent="0.2">
      <c r="A202" s="4" t="s">
        <v>11</v>
      </c>
      <c r="B202" t="s">
        <v>184</v>
      </c>
      <c r="C202" t="s">
        <v>88</v>
      </c>
      <c r="D202">
        <v>140344</v>
      </c>
      <c r="E202" s="21">
        <v>110</v>
      </c>
      <c r="G202" s="21" t="s">
        <v>190</v>
      </c>
      <c r="AJ202" s="21">
        <f t="shared" si="118"/>
        <v>0</v>
      </c>
      <c r="AK202" s="21">
        <f t="shared" si="119"/>
        <v>110</v>
      </c>
      <c r="AM202" s="21">
        <f t="shared" si="120"/>
        <v>0</v>
      </c>
      <c r="AN202" s="21">
        <f t="shared" si="121"/>
        <v>0</v>
      </c>
      <c r="AO202" s="21">
        <f t="shared" si="122"/>
        <v>0</v>
      </c>
      <c r="AP202" s="21">
        <f t="shared" si="123"/>
        <v>0</v>
      </c>
      <c r="AQ202" s="21">
        <f t="shared" si="124"/>
        <v>0</v>
      </c>
      <c r="AR202" s="21">
        <f t="shared" si="125"/>
        <v>0</v>
      </c>
      <c r="AV202" s="21">
        <f t="shared" si="126"/>
        <v>0</v>
      </c>
    </row>
    <row r="204" spans="1:48" s="20" customFormat="1" x14ac:dyDescent="0.2">
      <c r="A204" s="15"/>
      <c r="B204" s="15" t="s">
        <v>150</v>
      </c>
      <c r="C204" s="15"/>
      <c r="D204" s="15"/>
      <c r="E204" s="29">
        <f>SUM(E196:E203)</f>
        <v>16754</v>
      </c>
      <c r="F204" s="29"/>
      <c r="G204" s="29"/>
      <c r="H204" s="29"/>
      <c r="I204" s="29">
        <f t="shared" ref="I204:AK204" si="127">SUM(I196:I203)</f>
        <v>99.98</v>
      </c>
      <c r="J204" s="29">
        <f t="shared" si="127"/>
        <v>175.49600000000001</v>
      </c>
      <c r="K204" s="29">
        <f t="shared" si="127"/>
        <v>13.295999999999999</v>
      </c>
      <c r="L204" s="29">
        <f t="shared" si="127"/>
        <v>113.274</v>
      </c>
      <c r="M204" s="29">
        <f t="shared" si="127"/>
        <v>529.14699999999993</v>
      </c>
      <c r="N204" s="29">
        <f t="shared" si="127"/>
        <v>572.22299999999996</v>
      </c>
      <c r="O204" s="29">
        <f>SUM(O196:O203)</f>
        <v>0</v>
      </c>
      <c r="P204" s="29">
        <f>SUM(P196:P203)</f>
        <v>0</v>
      </c>
      <c r="Q204" s="29">
        <f t="shared" si="127"/>
        <v>0</v>
      </c>
      <c r="R204" s="29">
        <f t="shared" si="127"/>
        <v>128.16500000000002</v>
      </c>
      <c r="S204" s="29">
        <f t="shared" si="127"/>
        <v>422.25400000000002</v>
      </c>
      <c r="T204" s="29">
        <f t="shared" si="127"/>
        <v>1800.6949999999999</v>
      </c>
      <c r="U204" s="29">
        <f t="shared" si="127"/>
        <v>0</v>
      </c>
      <c r="V204" s="29">
        <f t="shared" si="127"/>
        <v>202.08600000000001</v>
      </c>
      <c r="W204" s="29">
        <f t="shared" si="127"/>
        <v>121.783</v>
      </c>
      <c r="X204" s="29">
        <f t="shared" si="127"/>
        <v>636.93000000000006</v>
      </c>
      <c r="Y204" s="29">
        <f t="shared" si="127"/>
        <v>374.07</v>
      </c>
      <c r="Z204" s="29">
        <f t="shared" si="127"/>
        <v>279.73</v>
      </c>
      <c r="AA204" s="29">
        <f t="shared" si="127"/>
        <v>906.72900000000004</v>
      </c>
      <c r="AB204" s="29">
        <f t="shared" si="127"/>
        <v>55.308</v>
      </c>
      <c r="AC204" s="29">
        <f t="shared" si="127"/>
        <v>51.054000000000002</v>
      </c>
      <c r="AD204" s="29">
        <f t="shared" si="127"/>
        <v>3.1909999999999998</v>
      </c>
      <c r="AE204" s="29">
        <f t="shared" si="127"/>
        <v>0</v>
      </c>
      <c r="AF204" s="29">
        <f t="shared" si="127"/>
        <v>0</v>
      </c>
      <c r="AG204" s="29">
        <f t="shared" si="127"/>
        <v>0</v>
      </c>
      <c r="AH204" s="29">
        <f t="shared" si="127"/>
        <v>0</v>
      </c>
      <c r="AI204" s="29">
        <f t="shared" si="127"/>
        <v>0</v>
      </c>
      <c r="AJ204" s="29">
        <f t="shared" si="127"/>
        <v>6485.4110000000001</v>
      </c>
      <c r="AK204" s="29">
        <f t="shared" si="127"/>
        <v>10268.589</v>
      </c>
      <c r="AL204" s="27"/>
      <c r="AM204" s="29">
        <f t="shared" ref="AM204:AR204" si="128">SUM(AM196:AM203)</f>
        <v>99.98</v>
      </c>
      <c r="AN204" s="29">
        <f t="shared" si="128"/>
        <v>175.49600000000001</v>
      </c>
      <c r="AO204" s="29">
        <f t="shared" si="128"/>
        <v>13.295999999999999</v>
      </c>
      <c r="AP204" s="29">
        <f t="shared" si="128"/>
        <v>113.274</v>
      </c>
      <c r="AQ204" s="29">
        <f t="shared" si="128"/>
        <v>529.14699999999993</v>
      </c>
      <c r="AR204" s="29">
        <f t="shared" si="128"/>
        <v>572.22299999999996</v>
      </c>
      <c r="AS204" s="29">
        <f>SUM(AS196:AS203)</f>
        <v>0</v>
      </c>
      <c r="AT204" s="29">
        <f>SUM(AT196:AT203)</f>
        <v>0</v>
      </c>
      <c r="AU204" s="29"/>
      <c r="AV204" s="29">
        <f>SUM(AV196:AV203)</f>
        <v>1503.4160000000002</v>
      </c>
    </row>
    <row r="206" spans="1:48" x14ac:dyDescent="0.2">
      <c r="A206" s="2" t="s">
        <v>125</v>
      </c>
    </row>
    <row r="207" spans="1:48" x14ac:dyDescent="0.2">
      <c r="A207" s="4" t="s">
        <v>11</v>
      </c>
      <c r="B207" t="s">
        <v>126</v>
      </c>
      <c r="C207" t="s">
        <v>129</v>
      </c>
      <c r="D207" s="5" t="s">
        <v>177</v>
      </c>
      <c r="E207" s="21">
        <v>19166</v>
      </c>
      <c r="G207" s="21" t="s">
        <v>293</v>
      </c>
      <c r="L207" s="28" t="s">
        <v>315</v>
      </c>
      <c r="AJ207" s="21">
        <v>14043</v>
      </c>
      <c r="AK207" s="21">
        <f>E207-AJ207</f>
        <v>5123</v>
      </c>
      <c r="AM207" s="21">
        <f t="shared" ref="AM207:AR208" si="129">I207</f>
        <v>0</v>
      </c>
      <c r="AN207" s="21">
        <f t="shared" si="129"/>
        <v>0</v>
      </c>
      <c r="AO207" s="21">
        <f t="shared" si="129"/>
        <v>0</v>
      </c>
      <c r="AQ207" s="21">
        <f t="shared" si="129"/>
        <v>0</v>
      </c>
      <c r="AR207" s="21">
        <f t="shared" si="129"/>
        <v>0</v>
      </c>
      <c r="AV207" s="21">
        <f>SUM(AM207:AU207)</f>
        <v>0</v>
      </c>
    </row>
    <row r="208" spans="1:48" x14ac:dyDescent="0.2">
      <c r="A208" s="4" t="s">
        <v>128</v>
      </c>
      <c r="B208" t="s">
        <v>127</v>
      </c>
      <c r="C208" t="s">
        <v>129</v>
      </c>
      <c r="D208" s="5" t="s">
        <v>177</v>
      </c>
      <c r="E208" s="21">
        <v>126959</v>
      </c>
      <c r="G208" s="21" t="s">
        <v>293</v>
      </c>
      <c r="AJ208" s="21">
        <v>126959</v>
      </c>
      <c r="AK208" s="21">
        <f>E208-AJ208</f>
        <v>0</v>
      </c>
      <c r="AM208" s="21">
        <f t="shared" si="129"/>
        <v>0</v>
      </c>
      <c r="AN208" s="21">
        <f t="shared" si="129"/>
        <v>0</v>
      </c>
      <c r="AO208" s="21">
        <f t="shared" si="129"/>
        <v>0</v>
      </c>
      <c r="AP208" s="21">
        <f t="shared" si="129"/>
        <v>0</v>
      </c>
      <c r="AQ208" s="21">
        <f t="shared" si="129"/>
        <v>0</v>
      </c>
      <c r="AR208" s="21">
        <f t="shared" si="129"/>
        <v>0</v>
      </c>
      <c r="AV208" s="21">
        <f>SUM(AM208:AU208)</f>
        <v>0</v>
      </c>
    </row>
    <row r="210" spans="1:48" s="20" customFormat="1" x14ac:dyDescent="0.2">
      <c r="A210" s="15"/>
      <c r="B210" s="15" t="s">
        <v>167</v>
      </c>
      <c r="C210" s="15"/>
      <c r="D210" s="15"/>
      <c r="E210" s="29">
        <f>SUM(E207:E209)</f>
        <v>146125</v>
      </c>
      <c r="F210" s="29"/>
      <c r="G210" s="29"/>
      <c r="H210" s="29"/>
      <c r="I210" s="29">
        <f t="shared" ref="I210:AK210" si="130">SUM(I207:I209)</f>
        <v>0</v>
      </c>
      <c r="J210" s="29">
        <f t="shared" si="130"/>
        <v>0</v>
      </c>
      <c r="K210" s="29">
        <f t="shared" si="130"/>
        <v>0</v>
      </c>
      <c r="L210" s="29">
        <f t="shared" si="130"/>
        <v>0</v>
      </c>
      <c r="M210" s="29">
        <f t="shared" si="130"/>
        <v>0</v>
      </c>
      <c r="N210" s="29">
        <f t="shared" si="130"/>
        <v>0</v>
      </c>
      <c r="O210" s="29">
        <f>SUM(O207:O209)</f>
        <v>0</v>
      </c>
      <c r="P210" s="29">
        <f>SUM(P207:P209)</f>
        <v>0</v>
      </c>
      <c r="Q210" s="29">
        <f t="shared" si="130"/>
        <v>0</v>
      </c>
      <c r="R210" s="29">
        <f t="shared" si="130"/>
        <v>0</v>
      </c>
      <c r="S210" s="29">
        <f t="shared" si="130"/>
        <v>0</v>
      </c>
      <c r="T210" s="29">
        <f t="shared" si="130"/>
        <v>0</v>
      </c>
      <c r="U210" s="29">
        <f t="shared" si="130"/>
        <v>0</v>
      </c>
      <c r="V210" s="29">
        <f t="shared" si="130"/>
        <v>0</v>
      </c>
      <c r="W210" s="29">
        <f t="shared" si="130"/>
        <v>0</v>
      </c>
      <c r="X210" s="29">
        <f t="shared" si="130"/>
        <v>0</v>
      </c>
      <c r="Y210" s="29">
        <f t="shared" si="130"/>
        <v>0</v>
      </c>
      <c r="Z210" s="29">
        <f t="shared" si="130"/>
        <v>0</v>
      </c>
      <c r="AA210" s="29">
        <f t="shared" si="130"/>
        <v>0</v>
      </c>
      <c r="AB210" s="29">
        <f t="shared" si="130"/>
        <v>0</v>
      </c>
      <c r="AC210" s="29">
        <f t="shared" si="130"/>
        <v>0</v>
      </c>
      <c r="AD210" s="29">
        <f t="shared" si="130"/>
        <v>0</v>
      </c>
      <c r="AE210" s="29">
        <f t="shared" si="130"/>
        <v>0</v>
      </c>
      <c r="AF210" s="29">
        <f t="shared" si="130"/>
        <v>0</v>
      </c>
      <c r="AG210" s="29">
        <f t="shared" si="130"/>
        <v>0</v>
      </c>
      <c r="AH210" s="29">
        <f t="shared" si="130"/>
        <v>0</v>
      </c>
      <c r="AI210" s="29">
        <f t="shared" si="130"/>
        <v>0</v>
      </c>
      <c r="AJ210" s="29">
        <f t="shared" si="130"/>
        <v>141002</v>
      </c>
      <c r="AK210" s="29">
        <f t="shared" si="130"/>
        <v>5123</v>
      </c>
      <c r="AL210" s="27"/>
      <c r="AM210" s="29">
        <f t="shared" ref="AM210:AV210" si="131">SUM(AM207:AM209)</f>
        <v>0</v>
      </c>
      <c r="AN210" s="29">
        <f t="shared" si="131"/>
        <v>0</v>
      </c>
      <c r="AO210" s="29">
        <f t="shared" si="131"/>
        <v>0</v>
      </c>
      <c r="AP210" s="29">
        <f t="shared" si="131"/>
        <v>0</v>
      </c>
      <c r="AQ210" s="29">
        <f t="shared" si="131"/>
        <v>0</v>
      </c>
      <c r="AR210" s="29">
        <f t="shared" si="131"/>
        <v>0</v>
      </c>
      <c r="AS210" s="29">
        <f>SUM(AS207:AS209)</f>
        <v>0</v>
      </c>
      <c r="AT210" s="29">
        <f>SUM(AT207:AT209)</f>
        <v>0</v>
      </c>
      <c r="AU210" s="29">
        <f t="shared" si="131"/>
        <v>0</v>
      </c>
      <c r="AV210" s="29">
        <f t="shared" si="131"/>
        <v>0</v>
      </c>
    </row>
    <row r="212" spans="1:48" s="20" customFormat="1" x14ac:dyDescent="0.2">
      <c r="A212" s="34"/>
      <c r="B212" s="34"/>
      <c r="C212" s="34" t="s">
        <v>151</v>
      </c>
      <c r="D212" s="34"/>
      <c r="E212" s="36">
        <f>E19+E31+E41+E52+E65+E70+E77+E84+E102+E112+E133+E149+E193+E204+E210</f>
        <v>692994.84499999997</v>
      </c>
      <c r="F212" s="36"/>
      <c r="G212" s="36"/>
      <c r="H212" s="36"/>
      <c r="I212" s="36">
        <f t="shared" ref="I212:AK212" si="132">I19+I31+I41+I52+I65+I70+I77+I84+I102+I112+I133+I149+I193+I204+I210</f>
        <v>3137.614</v>
      </c>
      <c r="J212" s="36">
        <f t="shared" si="132"/>
        <v>10884.371000000001</v>
      </c>
      <c r="K212" s="36">
        <f t="shared" si="132"/>
        <v>353.51099999999997</v>
      </c>
      <c r="L212" s="36">
        <f t="shared" si="132"/>
        <v>1128.607</v>
      </c>
      <c r="M212" s="36">
        <f t="shared" si="132"/>
        <v>12228.904000000002</v>
      </c>
      <c r="N212" s="36">
        <f t="shared" si="132"/>
        <v>12085.927999999998</v>
      </c>
      <c r="O212" s="36">
        <f t="shared" si="132"/>
        <v>138.09399999999999</v>
      </c>
      <c r="P212" s="36">
        <f t="shared" si="132"/>
        <v>63.381999999999998</v>
      </c>
      <c r="Q212" s="36">
        <f t="shared" si="132"/>
        <v>616.58199999999999</v>
      </c>
      <c r="R212" s="36">
        <f t="shared" si="132"/>
        <v>4200.63616</v>
      </c>
      <c r="S212" s="36">
        <f t="shared" si="132"/>
        <v>6738.6628399999981</v>
      </c>
      <c r="T212" s="36">
        <f t="shared" si="132"/>
        <v>66424.244999999995</v>
      </c>
      <c r="U212" s="36">
        <f t="shared" si="132"/>
        <v>21820.896000000001</v>
      </c>
      <c r="V212" s="36">
        <f t="shared" si="132"/>
        <v>15537.256999999998</v>
      </c>
      <c r="W212" s="36">
        <f t="shared" si="132"/>
        <v>8114.438000000001</v>
      </c>
      <c r="X212" s="36">
        <f t="shared" si="132"/>
        <v>38335.440289999999</v>
      </c>
      <c r="Y212" s="36">
        <f t="shared" si="132"/>
        <v>3507.9427100000003</v>
      </c>
      <c r="Z212" s="36">
        <f t="shared" si="132"/>
        <v>20468.386000000002</v>
      </c>
      <c r="AA212" s="36">
        <f t="shared" si="132"/>
        <v>11080.760999999999</v>
      </c>
      <c r="AB212" s="36">
        <f t="shared" si="132"/>
        <v>52590.920999999995</v>
      </c>
      <c r="AC212" s="36">
        <f t="shared" si="132"/>
        <v>6130.7159999999994</v>
      </c>
      <c r="AD212" s="36">
        <f t="shared" si="132"/>
        <v>3048.8149999999996</v>
      </c>
      <c r="AE212" s="36">
        <f t="shared" si="132"/>
        <v>2037.6959999999999</v>
      </c>
      <c r="AF212" s="36">
        <f t="shared" si="132"/>
        <v>567.39299999999992</v>
      </c>
      <c r="AG212" s="36">
        <f>AG19+AG31+AG41+AG52+AG65+AG70+AG77+AG84+AG102+AG112+AG133+AG149+AG193+AG204+AG210</f>
        <v>2728.3619999999996</v>
      </c>
      <c r="AH212" s="36">
        <f t="shared" si="132"/>
        <v>1947.625</v>
      </c>
      <c r="AI212" s="36">
        <f t="shared" si="132"/>
        <v>5400.4470000000001</v>
      </c>
      <c r="AJ212" s="36">
        <f t="shared" si="132"/>
        <v>452319.63300000003</v>
      </c>
      <c r="AK212" s="36">
        <f t="shared" si="132"/>
        <v>240667.508</v>
      </c>
      <c r="AL212" s="27"/>
      <c r="AM212" s="36">
        <f t="shared" ref="AM212:AT212" si="133">AM19+AM31+AM41+AM52+AM65+AM70+AM77+AM84+AM102+AM112+AM133+AM149+AM193+AM204+AM210</f>
        <v>3137.614</v>
      </c>
      <c r="AN212" s="36">
        <f t="shared" si="133"/>
        <v>10884.371000000001</v>
      </c>
      <c r="AO212" s="36">
        <f t="shared" si="133"/>
        <v>353.51099999999997</v>
      </c>
      <c r="AP212" s="36">
        <f t="shared" si="133"/>
        <v>1128.607</v>
      </c>
      <c r="AQ212" s="36">
        <f t="shared" si="133"/>
        <v>12228.904000000002</v>
      </c>
      <c r="AR212" s="36">
        <f t="shared" si="133"/>
        <v>12085.927999999998</v>
      </c>
      <c r="AS212" s="36">
        <f t="shared" si="133"/>
        <v>138.09399999999999</v>
      </c>
      <c r="AT212" s="36">
        <f t="shared" si="133"/>
        <v>63.381999999999998</v>
      </c>
      <c r="AU212" s="36"/>
      <c r="AV212" s="36">
        <f>AV19+AV31+AV41+AV52+AV65+AV70+AV77+AV84+AV102+AV112+AV133+AV149+AV193+AV204+AV210</f>
        <v>40020.411</v>
      </c>
    </row>
    <row r="214" spans="1:48" x14ac:dyDescent="0.2">
      <c r="B214" s="30">
        <f ca="1">NOW()</f>
        <v>41886.822857870371</v>
      </c>
    </row>
    <row r="215" spans="1:48" x14ac:dyDescent="0.2">
      <c r="B215" s="31" t="str">
        <f ca="1">CELL("filename",A184)</f>
        <v>C:\Users\Felienne\Enron\EnronSpreadsheets\[louise_kitchen__24020__Corp_2002_Alloc_5.xls]By Group</v>
      </c>
    </row>
  </sheetData>
  <phoneticPr fontId="0" type="noConversion"/>
  <pageMargins left="0.75" right="0.75" top="1" bottom="1" header="0.5" footer="0.5"/>
  <pageSetup paperSize="5" scale="40" fitToHeight="0" orientation="landscape" horizontalDpi="300" verticalDpi="300" r:id="rId1"/>
  <headerFooter alignWithMargins="0"/>
  <rowBreaks count="2" manualBreakCount="2">
    <brk id="77" max="32" man="1"/>
    <brk id="149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RowHeight="12.75" x14ac:dyDescent="0.2"/>
  <cols>
    <col min="4" max="4" width="9.7109375" customWidth="1"/>
    <col min="5" max="5" width="2.42578125" customWidth="1"/>
    <col min="13" max="13" width="10.140625" customWidth="1"/>
    <col min="22" max="22" width="9.85546875" customWidth="1"/>
  </cols>
  <sheetData>
    <row r="1" spans="1:34" s="7" customFormat="1" ht="15.75" customHeight="1" x14ac:dyDescent="0.25">
      <c r="A1" s="11" t="s">
        <v>178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7" customFormat="1" ht="15.75" customHeight="1" x14ac:dyDescent="0.25">
      <c r="A2" s="11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s="7" customFormat="1" ht="15.75" customHeight="1" x14ac:dyDescent="0.25">
      <c r="A3" s="12" t="s">
        <v>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7" customFormat="1" ht="12.95" customHeight="1" x14ac:dyDescent="0.2">
      <c r="A4" s="13" t="s">
        <v>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7" customFormat="1" ht="12.9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2" customFormat="1" x14ac:dyDescent="0.2">
      <c r="A6" s="3"/>
      <c r="B6" s="3"/>
      <c r="C6" s="3"/>
      <c r="D6" s="3"/>
      <c r="E6" s="3"/>
      <c r="F6" s="3"/>
      <c r="G6" s="3"/>
      <c r="H6" s="3"/>
      <c r="I6" s="3" t="s">
        <v>161</v>
      </c>
      <c r="J6" s="3"/>
      <c r="K6" s="3" t="s">
        <v>130</v>
      </c>
      <c r="L6" s="25" t="s">
        <v>327</v>
      </c>
      <c r="M6" s="25" t="s">
        <v>329</v>
      </c>
      <c r="N6" s="3"/>
      <c r="O6" s="3"/>
      <c r="P6" s="3"/>
      <c r="Q6" s="3"/>
      <c r="R6" s="3"/>
      <c r="S6" s="3"/>
      <c r="T6" s="3"/>
      <c r="U6" s="3" t="s">
        <v>135</v>
      </c>
      <c r="V6" s="3" t="s">
        <v>135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137</v>
      </c>
      <c r="AH6" s="3" t="s">
        <v>139</v>
      </c>
    </row>
    <row r="7" spans="1:34" s="2" customFormat="1" ht="15" x14ac:dyDescent="0.35">
      <c r="A7" s="6"/>
      <c r="B7" s="3"/>
      <c r="C7" s="3"/>
      <c r="D7" s="3"/>
      <c r="E7" s="3"/>
      <c r="F7" s="44" t="s">
        <v>157</v>
      </c>
      <c r="G7" s="44" t="s">
        <v>158</v>
      </c>
      <c r="H7" s="44" t="s">
        <v>160</v>
      </c>
      <c r="I7" s="44" t="s">
        <v>159</v>
      </c>
      <c r="J7" s="44" t="s">
        <v>162</v>
      </c>
      <c r="K7" s="44" t="s">
        <v>172</v>
      </c>
      <c r="L7" s="47" t="s">
        <v>328</v>
      </c>
      <c r="M7" s="47" t="s">
        <v>330</v>
      </c>
      <c r="N7" s="44" t="s">
        <v>163</v>
      </c>
      <c r="O7" s="44" t="s">
        <v>173</v>
      </c>
      <c r="P7" s="44" t="s">
        <v>166</v>
      </c>
      <c r="Q7" s="44" t="s">
        <v>155</v>
      </c>
      <c r="R7" s="44" t="s">
        <v>164</v>
      </c>
      <c r="S7" s="44" t="s">
        <v>131</v>
      </c>
      <c r="T7" s="44" t="s">
        <v>132</v>
      </c>
      <c r="U7" s="44" t="s">
        <v>325</v>
      </c>
      <c r="V7" s="44" t="s">
        <v>326</v>
      </c>
      <c r="W7" s="44" t="s">
        <v>136</v>
      </c>
      <c r="X7" s="44" t="s">
        <v>133</v>
      </c>
      <c r="Y7" s="44" t="s">
        <v>152</v>
      </c>
      <c r="Z7" s="44" t="s">
        <v>134</v>
      </c>
      <c r="AA7" s="44" t="s">
        <v>156</v>
      </c>
      <c r="AB7" s="44" t="s">
        <v>174</v>
      </c>
      <c r="AC7" s="44" t="s">
        <v>175</v>
      </c>
      <c r="AD7" s="44" t="s">
        <v>321</v>
      </c>
      <c r="AE7" s="44" t="s">
        <v>165</v>
      </c>
      <c r="AF7" s="44" t="s">
        <v>320</v>
      </c>
      <c r="AG7" s="44" t="s">
        <v>138</v>
      </c>
      <c r="AH7" s="44" t="s">
        <v>140</v>
      </c>
    </row>
    <row r="8" spans="1:34" s="2" customFormat="1" x14ac:dyDescent="0.2">
      <c r="A8" s="3"/>
      <c r="B8" s="3"/>
      <c r="C8" s="3"/>
      <c r="D8" s="3"/>
      <c r="E8" s="3"/>
    </row>
    <row r="9" spans="1:34" x14ac:dyDescent="0.2">
      <c r="A9" s="2" t="s">
        <v>13</v>
      </c>
      <c r="F9" s="21">
        <f>'By Group'!I19</f>
        <v>0</v>
      </c>
      <c r="G9" s="21">
        <f>'By Group'!J19</f>
        <v>0</v>
      </c>
      <c r="H9" s="21">
        <f>'By Group'!K19</f>
        <v>0</v>
      </c>
      <c r="I9" s="21">
        <f>'By Group'!L19</f>
        <v>0</v>
      </c>
      <c r="J9" s="21">
        <f>'By Group'!M19</f>
        <v>0</v>
      </c>
      <c r="K9" s="21">
        <f>'By Group'!N19</f>
        <v>60</v>
      </c>
      <c r="L9" s="21">
        <f>'By Group'!O19</f>
        <v>0</v>
      </c>
      <c r="M9" s="21">
        <f>'By Group'!P19</f>
        <v>0</v>
      </c>
      <c r="N9" s="21">
        <f>'By Group'!Q19</f>
        <v>0</v>
      </c>
      <c r="O9" s="21">
        <f>'By Group'!R19</f>
        <v>13.5</v>
      </c>
      <c r="P9" s="21">
        <f>'By Group'!S19</f>
        <v>0</v>
      </c>
      <c r="Q9" s="21">
        <f>'By Group'!T19</f>
        <v>139.5</v>
      </c>
      <c r="R9" s="21">
        <f>'By Group'!U19</f>
        <v>33</v>
      </c>
      <c r="S9" s="21">
        <f>'By Group'!V19</f>
        <v>33</v>
      </c>
      <c r="T9" s="21">
        <f>'By Group'!W19</f>
        <v>12</v>
      </c>
      <c r="U9" s="21">
        <f>'By Group'!X19</f>
        <v>61</v>
      </c>
      <c r="V9" s="21">
        <f>'By Group'!Y19</f>
        <v>0</v>
      </c>
      <c r="W9" s="21">
        <f>'By Group'!Z19</f>
        <v>29</v>
      </c>
      <c r="X9" s="21">
        <f>'By Group'!AA19</f>
        <v>28.5</v>
      </c>
      <c r="Y9" s="21">
        <f>'By Group'!AB19</f>
        <v>81</v>
      </c>
      <c r="Z9" s="21">
        <f>'By Group'!AC19</f>
        <v>6</v>
      </c>
      <c r="AA9" s="21">
        <f>'By Group'!AD19</f>
        <v>4.5</v>
      </c>
      <c r="AB9" s="21">
        <f>'By Group'!AE19</f>
        <v>0</v>
      </c>
      <c r="AC9" s="21">
        <f>'By Group'!AF19</f>
        <v>0</v>
      </c>
      <c r="AD9" s="21">
        <f>'By Group'!AG19</f>
        <v>0</v>
      </c>
      <c r="AE9" s="21">
        <f>'By Group'!AH19</f>
        <v>0</v>
      </c>
      <c r="AF9" s="21">
        <f>'By Group'!AI19</f>
        <v>0</v>
      </c>
      <c r="AG9" s="21">
        <f>'By Group'!AJ19</f>
        <v>501</v>
      </c>
      <c r="AH9" s="21">
        <f>'By Group'!AK19</f>
        <v>23899</v>
      </c>
    </row>
    <row r="10" spans="1:34" x14ac:dyDescent="0.2">
      <c r="A10" s="2"/>
    </row>
    <row r="11" spans="1:34" x14ac:dyDescent="0.2">
      <c r="A11" s="2" t="s">
        <v>21</v>
      </c>
      <c r="F11" s="21">
        <f>'By Group'!I31</f>
        <v>28.437999999999999</v>
      </c>
      <c r="G11" s="21">
        <f>'By Group'!J31</f>
        <v>28.437999999999999</v>
      </c>
      <c r="H11" s="21">
        <f>'By Group'!K31</f>
        <v>0</v>
      </c>
      <c r="I11" s="21">
        <f>'By Group'!L31</f>
        <v>339.19</v>
      </c>
      <c r="J11" s="21">
        <f>'By Group'!M31</f>
        <v>113.75</v>
      </c>
      <c r="K11" s="21">
        <f>'By Group'!N31</f>
        <v>1191.3579999999999</v>
      </c>
      <c r="L11" s="21">
        <f>'By Group'!O31</f>
        <v>0</v>
      </c>
      <c r="M11" s="21">
        <f>'By Group'!P31</f>
        <v>0</v>
      </c>
      <c r="N11" s="21">
        <f>'By Group'!Q31</f>
        <v>156.18</v>
      </c>
      <c r="O11" s="21">
        <f>'By Group'!R31</f>
        <v>317.33299999999997</v>
      </c>
      <c r="P11" s="21">
        <f>'By Group'!S31</f>
        <v>6.4950000000000001</v>
      </c>
      <c r="Q11" s="21">
        <f>'By Group'!T31</f>
        <v>2382.6579999999999</v>
      </c>
      <c r="R11" s="21">
        <f>'By Group'!U31</f>
        <v>436.13299999999998</v>
      </c>
      <c r="S11" s="21">
        <f>'By Group'!V31</f>
        <v>375.69599999999997</v>
      </c>
      <c r="T11" s="21">
        <f>'By Group'!W31</f>
        <v>314.95599999999996</v>
      </c>
      <c r="U11" s="21">
        <f>'By Group'!X31</f>
        <v>760.20099999999991</v>
      </c>
      <c r="V11" s="21">
        <f>'By Group'!Y31</f>
        <v>0</v>
      </c>
      <c r="W11" s="21">
        <f>'By Group'!Z31</f>
        <v>364.97099999999995</v>
      </c>
      <c r="X11" s="21">
        <f>'By Group'!AA31</f>
        <v>275.69299999999998</v>
      </c>
      <c r="Y11" s="21">
        <f>'By Group'!AB31</f>
        <v>1691.896</v>
      </c>
      <c r="Z11" s="21">
        <f>'By Group'!AC31</f>
        <v>326.87299999999999</v>
      </c>
      <c r="AA11" s="21">
        <f>'By Group'!AD31</f>
        <v>275.69299999999998</v>
      </c>
      <c r="AB11" s="21">
        <f>'By Group'!AE31</f>
        <v>116.50999999999999</v>
      </c>
      <c r="AC11" s="21">
        <f>'By Group'!AF31</f>
        <v>56.849999999999994</v>
      </c>
      <c r="AD11" s="21">
        <f>'By Group'!AG31</f>
        <v>1</v>
      </c>
      <c r="AE11" s="21">
        <f>'By Group'!AH31</f>
        <v>5</v>
      </c>
      <c r="AF11" s="21">
        <f>'By Group'!AI31</f>
        <v>770</v>
      </c>
      <c r="AG11" s="21">
        <f>'By Group'!AJ31</f>
        <v>10335.312000000002</v>
      </c>
      <c r="AH11" s="21">
        <f>'By Group'!AK31</f>
        <v>8088.6879999999983</v>
      </c>
    </row>
    <row r="12" spans="1:34" x14ac:dyDescent="0.2">
      <c r="A12" s="2"/>
    </row>
    <row r="13" spans="1:34" x14ac:dyDescent="0.2">
      <c r="A13" s="2" t="s">
        <v>29</v>
      </c>
      <c r="F13" s="21">
        <f>'By Group'!I41</f>
        <v>0</v>
      </c>
      <c r="G13" s="21">
        <f>'By Group'!J41</f>
        <v>0</v>
      </c>
      <c r="H13" s="21">
        <f>'By Group'!K41</f>
        <v>0</v>
      </c>
      <c r="I13" s="21">
        <f>'By Group'!L41</f>
        <v>0</v>
      </c>
      <c r="J13" s="21">
        <f>'By Group'!M41</f>
        <v>0</v>
      </c>
      <c r="K13" s="21">
        <f>'By Group'!N41</f>
        <v>246.72800000000001</v>
      </c>
      <c r="L13" s="21">
        <f>'By Group'!O41</f>
        <v>0</v>
      </c>
      <c r="M13" s="21">
        <f>'By Group'!P41</f>
        <v>0</v>
      </c>
      <c r="N13" s="21">
        <f>'By Group'!Q41</f>
        <v>23.998999999999999</v>
      </c>
      <c r="O13" s="21">
        <f>'By Group'!R41</f>
        <v>36.887</v>
      </c>
      <c r="P13" s="21">
        <f>'By Group'!S41</f>
        <v>236.63400000000001</v>
      </c>
      <c r="Q13" s="21">
        <f>'By Group'!T41</f>
        <v>7680.2610000000004</v>
      </c>
      <c r="R13" s="21">
        <f>'By Group'!U41</f>
        <v>1627.0340000000001</v>
      </c>
      <c r="S13" s="21">
        <f>'By Group'!V41</f>
        <v>1601.2839999999999</v>
      </c>
      <c r="T13" s="21">
        <f>'By Group'!W41</f>
        <v>1110.7829999999999</v>
      </c>
      <c r="U13" s="21">
        <f>'By Group'!X41</f>
        <v>3739.3810000000003</v>
      </c>
      <c r="V13" s="21">
        <f>'By Group'!Y41</f>
        <v>0</v>
      </c>
      <c r="W13" s="21">
        <f>'By Group'!Z41</f>
        <v>665.53399999999999</v>
      </c>
      <c r="X13" s="21">
        <f>'By Group'!AA41</f>
        <v>295.09500000000003</v>
      </c>
      <c r="Y13" s="21">
        <f>'By Group'!AB41</f>
        <v>1624.4780000000001</v>
      </c>
      <c r="Z13" s="21">
        <f>'By Group'!AC41</f>
        <v>96.918000000000006</v>
      </c>
      <c r="AA13" s="21">
        <f>'By Group'!AD41</f>
        <v>1711.913</v>
      </c>
      <c r="AB13" s="21">
        <f>'By Group'!AE41</f>
        <v>0</v>
      </c>
      <c r="AC13" s="21">
        <f>'By Group'!AF41</f>
        <v>48.459000000000003</v>
      </c>
      <c r="AD13" s="21">
        <f>'By Group'!AG41</f>
        <v>0</v>
      </c>
      <c r="AE13" s="21">
        <f>'By Group'!AH41</f>
        <v>0</v>
      </c>
      <c r="AF13" s="21">
        <f>'By Group'!AI41</f>
        <v>0</v>
      </c>
      <c r="AG13" s="21">
        <f>'By Group'!AJ41</f>
        <v>20745.388000000003</v>
      </c>
      <c r="AH13" s="21">
        <f>'By Group'!AK41</f>
        <v>0.61199999999962529</v>
      </c>
    </row>
    <row r="14" spans="1:34" x14ac:dyDescent="0.2">
      <c r="A14" s="2"/>
    </row>
    <row r="15" spans="1:34" x14ac:dyDescent="0.2">
      <c r="A15" s="2" t="s">
        <v>33</v>
      </c>
      <c r="F15" s="21">
        <f>'By Group'!I52</f>
        <v>0</v>
      </c>
      <c r="G15" s="21">
        <f>'By Group'!J52</f>
        <v>0</v>
      </c>
      <c r="H15" s="21">
        <f>'By Group'!K52</f>
        <v>0</v>
      </c>
      <c r="I15" s="21">
        <f>'By Group'!L52</f>
        <v>0</v>
      </c>
      <c r="J15" s="21">
        <f>'By Group'!M52</f>
        <v>800</v>
      </c>
      <c r="K15" s="21">
        <f>'By Group'!N52</f>
        <v>0</v>
      </c>
      <c r="L15" s="21">
        <f>'By Group'!O52</f>
        <v>0</v>
      </c>
      <c r="M15" s="21">
        <f>'By Group'!P52</f>
        <v>0</v>
      </c>
      <c r="N15" s="21">
        <f>'By Group'!Q52</f>
        <v>0</v>
      </c>
      <c r="O15" s="21">
        <f>'By Group'!R52</f>
        <v>220</v>
      </c>
      <c r="P15" s="21">
        <f>'By Group'!S52</f>
        <v>0</v>
      </c>
      <c r="Q15" s="21">
        <f>'By Group'!T52</f>
        <v>3150</v>
      </c>
      <c r="R15" s="21">
        <f>'By Group'!U52</f>
        <v>0</v>
      </c>
      <c r="S15" s="21">
        <f>'By Group'!V52</f>
        <v>1650</v>
      </c>
      <c r="T15" s="21">
        <f>'By Group'!W52</f>
        <v>350</v>
      </c>
      <c r="U15" s="21">
        <f>'By Group'!X52</f>
        <v>500</v>
      </c>
      <c r="V15" s="21">
        <f>'By Group'!Y52</f>
        <v>930</v>
      </c>
      <c r="W15" s="21">
        <f>'By Group'!Z52</f>
        <v>1000</v>
      </c>
      <c r="X15" s="21">
        <f>'By Group'!AA52</f>
        <v>54</v>
      </c>
      <c r="Y15" s="21">
        <f>'By Group'!AB52</f>
        <v>754</v>
      </c>
      <c r="Z15" s="21">
        <f>'By Group'!AC52</f>
        <v>237</v>
      </c>
      <c r="AA15" s="21">
        <f>'By Group'!AD52</f>
        <v>0</v>
      </c>
      <c r="AB15" s="21">
        <f>'By Group'!AE52</f>
        <v>0</v>
      </c>
      <c r="AC15" s="21">
        <f>'By Group'!AF52</f>
        <v>0</v>
      </c>
      <c r="AD15" s="21">
        <f>'By Group'!AG52</f>
        <v>0</v>
      </c>
      <c r="AE15" s="21">
        <f>'By Group'!AH52</f>
        <v>0</v>
      </c>
      <c r="AF15" s="21">
        <f>'By Group'!AI52</f>
        <v>380</v>
      </c>
      <c r="AG15" s="21">
        <f>'By Group'!AJ52</f>
        <v>10025</v>
      </c>
      <c r="AH15" s="21">
        <f>'By Group'!AK52</f>
        <v>16520</v>
      </c>
    </row>
    <row r="16" spans="1:34" x14ac:dyDescent="0.2">
      <c r="A16" s="2"/>
    </row>
    <row r="17" spans="1:34" x14ac:dyDescent="0.2">
      <c r="A17" s="2" t="s">
        <v>206</v>
      </c>
      <c r="F17" s="21">
        <f>'By Group'!I65</f>
        <v>220</v>
      </c>
      <c r="G17" s="21">
        <f>'By Group'!J65</f>
        <v>337</v>
      </c>
      <c r="H17" s="21">
        <f>'By Group'!K65</f>
        <v>150</v>
      </c>
      <c r="I17" s="21">
        <f>'By Group'!L65</f>
        <v>7</v>
      </c>
      <c r="J17" s="21">
        <f>'By Group'!M65</f>
        <v>706</v>
      </c>
      <c r="K17" s="21">
        <f>'By Group'!N65</f>
        <v>243</v>
      </c>
      <c r="L17" s="21">
        <f>'By Group'!O65</f>
        <v>0</v>
      </c>
      <c r="M17" s="21">
        <f>'By Group'!P65</f>
        <v>0</v>
      </c>
      <c r="N17" s="21">
        <f>'By Group'!Q65</f>
        <v>224</v>
      </c>
      <c r="O17" s="21">
        <f>'By Group'!R65</f>
        <v>0</v>
      </c>
      <c r="P17" s="21">
        <f>'By Group'!S65</f>
        <v>10</v>
      </c>
      <c r="Q17" s="21">
        <f>'By Group'!T65</f>
        <v>2277.5500000000002</v>
      </c>
      <c r="R17" s="21">
        <f>'By Group'!U65</f>
        <v>858.7</v>
      </c>
      <c r="S17" s="21">
        <f>'By Group'!V65</f>
        <v>437.62</v>
      </c>
      <c r="T17" s="21">
        <f>'By Group'!W65</f>
        <v>280</v>
      </c>
      <c r="U17" s="21">
        <f>'By Group'!X65</f>
        <v>2446.84</v>
      </c>
      <c r="V17" s="21">
        <f>'By Group'!Y65</f>
        <v>0</v>
      </c>
      <c r="W17" s="21">
        <f>'By Group'!Z65</f>
        <v>1286</v>
      </c>
      <c r="X17" s="21">
        <f>'By Group'!AA65</f>
        <v>630</v>
      </c>
      <c r="Y17" s="21">
        <f>'By Group'!AB65</f>
        <v>1276.55</v>
      </c>
      <c r="Z17" s="21">
        <f>'By Group'!AC65</f>
        <v>1108.95</v>
      </c>
      <c r="AA17" s="21">
        <f>'By Group'!AD65</f>
        <v>100</v>
      </c>
      <c r="AB17" s="21">
        <f>'By Group'!AE65</f>
        <v>0</v>
      </c>
      <c r="AC17" s="21">
        <f>'By Group'!AF65</f>
        <v>255</v>
      </c>
      <c r="AD17" s="21">
        <f>'By Group'!AG65</f>
        <v>509.03999999999996</v>
      </c>
      <c r="AE17" s="21">
        <f>'By Group'!AH65</f>
        <v>0</v>
      </c>
      <c r="AF17" s="21">
        <f>'By Group'!AI65</f>
        <v>50</v>
      </c>
      <c r="AG17" s="21">
        <f>'By Group'!AJ65</f>
        <v>13413.25</v>
      </c>
      <c r="AH17" s="21">
        <f>'By Group'!AK65</f>
        <v>12067.75</v>
      </c>
    </row>
    <row r="18" spans="1:34" x14ac:dyDescent="0.2">
      <c r="A18" s="2"/>
    </row>
    <row r="19" spans="1:34" x14ac:dyDescent="0.2">
      <c r="A19" s="2" t="s">
        <v>47</v>
      </c>
      <c r="F19" s="21">
        <f>'By Group'!I70</f>
        <v>0</v>
      </c>
      <c r="G19" s="21">
        <f>'By Group'!J70</f>
        <v>0</v>
      </c>
      <c r="H19" s="21">
        <f>'By Group'!K70</f>
        <v>0</v>
      </c>
      <c r="I19" s="21">
        <f>'By Group'!L70</f>
        <v>0</v>
      </c>
      <c r="J19" s="21">
        <f>'By Group'!M70</f>
        <v>0</v>
      </c>
      <c r="K19" s="21">
        <f>'By Group'!N70</f>
        <v>0</v>
      </c>
      <c r="L19" s="21">
        <f>'By Group'!O70</f>
        <v>0</v>
      </c>
      <c r="M19" s="21">
        <f>'By Group'!P70</f>
        <v>0</v>
      </c>
      <c r="N19" s="21">
        <f>'By Group'!Q70</f>
        <v>50</v>
      </c>
      <c r="O19" s="21">
        <f>'By Group'!R70</f>
        <v>0</v>
      </c>
      <c r="P19" s="21">
        <f>'By Group'!S70</f>
        <v>0</v>
      </c>
      <c r="Q19" s="21">
        <f>'By Group'!T70</f>
        <v>0</v>
      </c>
      <c r="R19" s="21">
        <f>'By Group'!U70</f>
        <v>0</v>
      </c>
      <c r="S19" s="21">
        <f>'By Group'!V70</f>
        <v>0</v>
      </c>
      <c r="T19" s="21">
        <f>'By Group'!W70</f>
        <v>0</v>
      </c>
      <c r="U19" s="21">
        <f>'By Group'!X70</f>
        <v>0</v>
      </c>
      <c r="V19" s="21">
        <f>'By Group'!Y70</f>
        <v>0</v>
      </c>
      <c r="W19" s="21">
        <f>'By Group'!Z70</f>
        <v>0</v>
      </c>
      <c r="X19" s="21">
        <f>'By Group'!AA70</f>
        <v>0</v>
      </c>
      <c r="Y19" s="21">
        <f>'By Group'!AB70</f>
        <v>0</v>
      </c>
      <c r="Z19" s="21">
        <f>'By Group'!AC70</f>
        <v>0</v>
      </c>
      <c r="AA19" s="21">
        <f>'By Group'!AD70</f>
        <v>0</v>
      </c>
      <c r="AB19" s="21">
        <f>'By Group'!AE70</f>
        <v>0</v>
      </c>
      <c r="AC19" s="21">
        <f>'By Group'!AF70</f>
        <v>0</v>
      </c>
      <c r="AD19" s="21">
        <f>'By Group'!AG70</f>
        <v>0</v>
      </c>
      <c r="AE19" s="21">
        <f>'By Group'!AH70</f>
        <v>0</v>
      </c>
      <c r="AF19" s="21">
        <f>'By Group'!AI70</f>
        <v>0</v>
      </c>
      <c r="AG19" s="21">
        <f>'By Group'!AJ70</f>
        <v>50</v>
      </c>
      <c r="AH19" s="21">
        <f>'By Group'!AK70</f>
        <v>3200</v>
      </c>
    </row>
    <row r="20" spans="1:34" x14ac:dyDescent="0.2">
      <c r="A20" s="2"/>
    </row>
    <row r="21" spans="1:34" x14ac:dyDescent="0.2">
      <c r="A21" s="2" t="s">
        <v>48</v>
      </c>
      <c r="F21" s="21">
        <f>'By Group'!I77</f>
        <v>0</v>
      </c>
      <c r="G21" s="21">
        <f>'By Group'!J77</f>
        <v>0</v>
      </c>
      <c r="H21" s="21">
        <f>'By Group'!K77</f>
        <v>0</v>
      </c>
      <c r="I21" s="21">
        <f>'By Group'!L77</f>
        <v>0</v>
      </c>
      <c r="J21" s="21">
        <f>'By Group'!M77</f>
        <v>0</v>
      </c>
      <c r="K21" s="21">
        <f>'By Group'!N77</f>
        <v>0</v>
      </c>
      <c r="L21" s="21">
        <f>'By Group'!O77</f>
        <v>0</v>
      </c>
      <c r="M21" s="21">
        <f>'By Group'!P77</f>
        <v>0</v>
      </c>
      <c r="N21" s="21">
        <f>'By Group'!Q77</f>
        <v>0</v>
      </c>
      <c r="O21" s="21">
        <f>'By Group'!R77</f>
        <v>0</v>
      </c>
      <c r="P21" s="21">
        <f>'By Group'!S77</f>
        <v>0</v>
      </c>
      <c r="Q21" s="21">
        <f>'By Group'!T77</f>
        <v>0</v>
      </c>
      <c r="R21" s="21">
        <f>'By Group'!U77</f>
        <v>0</v>
      </c>
      <c r="S21" s="21">
        <f>'By Group'!V77</f>
        <v>0</v>
      </c>
      <c r="T21" s="21">
        <f>'By Group'!W77</f>
        <v>0</v>
      </c>
      <c r="U21" s="21">
        <f>'By Group'!X77</f>
        <v>0</v>
      </c>
      <c r="V21" s="21">
        <f>'By Group'!Y77</f>
        <v>0</v>
      </c>
      <c r="W21" s="21">
        <f>'By Group'!Z77</f>
        <v>0</v>
      </c>
      <c r="X21" s="21">
        <f>'By Group'!AA77</f>
        <v>0</v>
      </c>
      <c r="Y21" s="21">
        <f>'By Group'!AB77</f>
        <v>0</v>
      </c>
      <c r="Z21" s="21">
        <f>'By Group'!AC77</f>
        <v>0</v>
      </c>
      <c r="AA21" s="21">
        <f>'By Group'!AD77</f>
        <v>0</v>
      </c>
      <c r="AB21" s="21">
        <f>'By Group'!AE77</f>
        <v>0</v>
      </c>
      <c r="AC21" s="21">
        <f>'By Group'!AF77</f>
        <v>0</v>
      </c>
      <c r="AD21" s="21">
        <f>'By Group'!AG77</f>
        <v>0</v>
      </c>
      <c r="AE21" s="21">
        <f>'By Group'!AH77</f>
        <v>0</v>
      </c>
      <c r="AF21" s="21">
        <f>'By Group'!AI77</f>
        <v>0</v>
      </c>
      <c r="AG21" s="21">
        <f>'By Group'!AJ77</f>
        <v>0</v>
      </c>
      <c r="AH21" s="21">
        <f>'By Group'!AK77</f>
        <v>8660</v>
      </c>
    </row>
    <row r="22" spans="1:34" x14ac:dyDescent="0.2">
      <c r="A22" s="2"/>
    </row>
    <row r="23" spans="1:34" x14ac:dyDescent="0.2">
      <c r="A23" s="2" t="s">
        <v>53</v>
      </c>
      <c r="F23" s="21">
        <f>'By Group'!I84</f>
        <v>2120</v>
      </c>
      <c r="G23" s="21">
        <f>'By Group'!J84</f>
        <v>9645.0500000000011</v>
      </c>
      <c r="H23" s="21">
        <f>'By Group'!K84</f>
        <v>0</v>
      </c>
      <c r="I23" s="21">
        <f>'By Group'!L84</f>
        <v>9.6999999999999993</v>
      </c>
      <c r="J23" s="21">
        <f>'By Group'!M84</f>
        <v>8382.75</v>
      </c>
      <c r="K23" s="21">
        <f>'By Group'!N84</f>
        <v>721.572</v>
      </c>
      <c r="L23" s="21">
        <f>'By Group'!O84</f>
        <v>0</v>
      </c>
      <c r="M23" s="21">
        <f>'By Group'!P84</f>
        <v>0</v>
      </c>
      <c r="N23" s="21">
        <f>'By Group'!Q84</f>
        <v>120.4</v>
      </c>
      <c r="O23" s="21">
        <f>'By Group'!R84</f>
        <v>386.05</v>
      </c>
      <c r="P23" s="21">
        <f>'By Group'!S84</f>
        <v>2068</v>
      </c>
      <c r="Q23" s="21">
        <f>'By Group'!T84</f>
        <v>10208.431999999999</v>
      </c>
      <c r="R23" s="21">
        <f>'By Group'!U84</f>
        <v>3039.5680000000002</v>
      </c>
      <c r="S23" s="21">
        <f>'By Group'!V84</f>
        <v>1403.9</v>
      </c>
      <c r="T23" s="21">
        <f>'By Group'!W84</f>
        <v>1652.25</v>
      </c>
      <c r="U23" s="21">
        <f>'By Group'!X84</f>
        <v>2212.3000000000002</v>
      </c>
      <c r="V23" s="21">
        <f>'By Group'!Y84</f>
        <v>1535.4</v>
      </c>
      <c r="W23" s="21">
        <f>'By Group'!Z84</f>
        <v>988.55</v>
      </c>
      <c r="X23" s="21">
        <f>'By Group'!AA84</f>
        <v>1337.6000000000001</v>
      </c>
      <c r="Y23" s="21">
        <f>'By Group'!AB84</f>
        <v>35273.894</v>
      </c>
      <c r="Z23" s="21">
        <f>'By Group'!AC84</f>
        <v>52.8</v>
      </c>
      <c r="AA23" s="21">
        <f>'By Group'!AD84</f>
        <v>2.8</v>
      </c>
      <c r="AB23" s="21">
        <f>'By Group'!AE84</f>
        <v>812.65</v>
      </c>
      <c r="AC23" s="21">
        <f>'By Group'!AF84</f>
        <v>0</v>
      </c>
      <c r="AD23" s="21">
        <f>'By Group'!AG84</f>
        <v>1629.7</v>
      </c>
      <c r="AE23" s="21">
        <f>'By Group'!AH84</f>
        <v>1881.6</v>
      </c>
      <c r="AF23" s="21">
        <f>'By Group'!AI84</f>
        <v>0</v>
      </c>
      <c r="AG23" s="21">
        <f>'By Group'!AJ84</f>
        <v>85484.966000000015</v>
      </c>
      <c r="AH23" s="21">
        <f>'By Group'!AK84</f>
        <v>1802.033999999986</v>
      </c>
    </row>
    <row r="24" spans="1:34" x14ac:dyDescent="0.2">
      <c r="A24" s="2"/>
    </row>
    <row r="25" spans="1:34" x14ac:dyDescent="0.2">
      <c r="A25" s="2" t="s">
        <v>55</v>
      </c>
      <c r="F25" s="21">
        <f>'By Group'!I102</f>
        <v>0</v>
      </c>
      <c r="G25" s="21">
        <f>'By Group'!J102</f>
        <v>0</v>
      </c>
      <c r="H25" s="21">
        <f>'By Group'!K102</f>
        <v>0</v>
      </c>
      <c r="I25" s="21">
        <f>'By Group'!L102</f>
        <v>0</v>
      </c>
      <c r="J25" s="21">
        <f>'By Group'!M102</f>
        <v>0</v>
      </c>
      <c r="K25" s="21">
        <f>'By Group'!N102</f>
        <v>5963.7309999999998</v>
      </c>
      <c r="L25" s="21">
        <f>'By Group'!O102</f>
        <v>0</v>
      </c>
      <c r="M25" s="21">
        <f>'By Group'!P102</f>
        <v>0</v>
      </c>
      <c r="N25" s="21">
        <f>'By Group'!Q102</f>
        <v>0</v>
      </c>
      <c r="O25" s="21">
        <f>'By Group'!R102</f>
        <v>1774.13516</v>
      </c>
      <c r="P25" s="21">
        <f>'By Group'!S102</f>
        <v>2254.9648399999996</v>
      </c>
      <c r="Q25" s="21">
        <f>'By Group'!T102</f>
        <v>6722.3850000000002</v>
      </c>
      <c r="R25" s="21">
        <f>'By Group'!U102</f>
        <v>4820.4709999999995</v>
      </c>
      <c r="S25" s="21">
        <f>'By Group'!V102</f>
        <v>1471.99</v>
      </c>
      <c r="T25" s="21">
        <f>'By Group'!W102</f>
        <v>415.18100000000004</v>
      </c>
      <c r="U25" s="21">
        <f>'By Group'!X102</f>
        <v>4789.7269999999999</v>
      </c>
      <c r="V25" s="21">
        <f>'By Group'!Y102</f>
        <v>0</v>
      </c>
      <c r="W25" s="21">
        <f>'By Group'!Z102</f>
        <v>2707.1170000000002</v>
      </c>
      <c r="X25" s="21">
        <f>'By Group'!AA102</f>
        <v>1212.4940000000001</v>
      </c>
      <c r="Y25" s="21">
        <f>'By Group'!AB102</f>
        <v>4483.9879999999994</v>
      </c>
      <c r="Z25" s="21">
        <f>'By Group'!AC102</f>
        <v>302.959</v>
      </c>
      <c r="AA25" s="21">
        <f>'By Group'!AD102</f>
        <v>8.3320000000000007</v>
      </c>
      <c r="AB25" s="21">
        <f>'By Group'!AE102</f>
        <v>373.649</v>
      </c>
      <c r="AC25" s="21">
        <f>'By Group'!AF102</f>
        <v>1</v>
      </c>
      <c r="AD25" s="21">
        <f>'By Group'!AG102</f>
        <v>0</v>
      </c>
      <c r="AE25" s="21">
        <f>'By Group'!AH102</f>
        <v>0</v>
      </c>
      <c r="AF25" s="21">
        <f>'By Group'!AI102</f>
        <v>0</v>
      </c>
      <c r="AG25" s="21">
        <f>'By Group'!AJ102</f>
        <v>37302.123999999996</v>
      </c>
      <c r="AH25" s="21">
        <f>'By Group'!AK102</f>
        <v>6730.0169999999998</v>
      </c>
    </row>
    <row r="26" spans="1:34" x14ac:dyDescent="0.2">
      <c r="A26" s="2"/>
    </row>
    <row r="27" spans="1:34" x14ac:dyDescent="0.2">
      <c r="A27" s="2" t="s">
        <v>74</v>
      </c>
      <c r="F27" s="21">
        <f>'By Group'!I112</f>
        <v>362.64499999999998</v>
      </c>
      <c r="G27" s="21">
        <f>'By Group'!J112</f>
        <v>108.794</v>
      </c>
      <c r="H27" s="21">
        <f>'By Group'!K112</f>
        <v>36.265000000000001</v>
      </c>
      <c r="I27" s="21">
        <f>'By Group'!L112</f>
        <v>36.265000000000001</v>
      </c>
      <c r="J27" s="21">
        <f>'By Group'!M112</f>
        <v>362.64499999999998</v>
      </c>
      <c r="K27" s="21">
        <f>'By Group'!N112</f>
        <v>36.265000000000001</v>
      </c>
      <c r="L27" s="21">
        <f>'By Group'!O112</f>
        <v>0</v>
      </c>
      <c r="M27" s="21">
        <f>'By Group'!P112</f>
        <v>0</v>
      </c>
      <c r="N27" s="21">
        <f>'By Group'!Q112</f>
        <v>0</v>
      </c>
      <c r="O27" s="21">
        <f>'By Group'!R112</f>
        <v>0</v>
      </c>
      <c r="P27" s="21">
        <f>'By Group'!S112</f>
        <v>0</v>
      </c>
      <c r="Q27" s="21">
        <f>'By Group'!T112</f>
        <v>253.852</v>
      </c>
      <c r="R27" s="21">
        <f>'By Group'!U112</f>
        <v>0</v>
      </c>
      <c r="S27" s="21">
        <f>'By Group'!V112</f>
        <v>108.794</v>
      </c>
      <c r="T27" s="21">
        <f>'By Group'!W112</f>
        <v>326.38099999999997</v>
      </c>
      <c r="U27" s="21">
        <f>'By Group'!X112</f>
        <v>362.64499999999998</v>
      </c>
      <c r="V27" s="21">
        <f>'By Group'!Y112</f>
        <v>0</v>
      </c>
      <c r="W27" s="21">
        <f>'By Group'!Z112</f>
        <v>362.64499999999998</v>
      </c>
      <c r="X27" s="21">
        <f>'By Group'!AA112</f>
        <v>362.64499999999998</v>
      </c>
      <c r="Y27" s="21">
        <f>'By Group'!AB112</f>
        <v>36.265000000000001</v>
      </c>
      <c r="Z27" s="21">
        <f>'By Group'!AC112</f>
        <v>36.265000000000001</v>
      </c>
      <c r="AA27" s="21">
        <f>'By Group'!AD112</f>
        <v>36.265000000000001</v>
      </c>
      <c r="AB27" s="21">
        <f>'By Group'!AE112</f>
        <v>36.265000000000001</v>
      </c>
      <c r="AC27" s="21">
        <f>'By Group'!AF112</f>
        <v>36.265000000000001</v>
      </c>
      <c r="AD27" s="21">
        <f>'By Group'!AG112</f>
        <v>0</v>
      </c>
      <c r="AE27" s="21">
        <f>'By Group'!AH112</f>
        <v>0</v>
      </c>
      <c r="AF27" s="21">
        <f>'By Group'!AI112</f>
        <v>0</v>
      </c>
      <c r="AG27" s="21">
        <f>'By Group'!AJ112</f>
        <v>2901.1659999999993</v>
      </c>
      <c r="AH27" s="21">
        <f>'By Group'!AK112</f>
        <v>8598.8340000000007</v>
      </c>
    </row>
    <row r="28" spans="1:34" x14ac:dyDescent="0.2">
      <c r="A28" s="2"/>
    </row>
    <row r="29" spans="1:34" x14ac:dyDescent="0.2">
      <c r="A29" s="2" t="s">
        <v>77</v>
      </c>
      <c r="F29" s="21">
        <f>'By Group'!I133</f>
        <v>161.89500000000001</v>
      </c>
      <c r="G29" s="21">
        <f>'By Group'!J133</f>
        <v>252.73099999999999</v>
      </c>
      <c r="H29" s="21">
        <f>'By Group'!K133</f>
        <v>69.293999999999997</v>
      </c>
      <c r="I29" s="21">
        <f>'By Group'!L133</f>
        <v>195.27300000000002</v>
      </c>
      <c r="J29" s="21">
        <f>'By Group'!M133</f>
        <v>867.32799999999997</v>
      </c>
      <c r="K29" s="21">
        <f>'By Group'!N133</f>
        <v>539.24099999999999</v>
      </c>
      <c r="L29" s="21">
        <f>'By Group'!O133</f>
        <v>69.38300000000001</v>
      </c>
      <c r="M29" s="21">
        <f>'By Group'!P133</f>
        <v>31.844999999999999</v>
      </c>
      <c r="N29" s="21">
        <f>'By Group'!Q133</f>
        <v>0</v>
      </c>
      <c r="O29" s="21">
        <f>'By Group'!R133</f>
        <v>651.10899999999992</v>
      </c>
      <c r="P29" s="21">
        <f>'By Group'!S133</f>
        <v>755.01600000000008</v>
      </c>
      <c r="Q29" s="21">
        <f>'By Group'!T133</f>
        <v>1472.664</v>
      </c>
      <c r="R29" s="21">
        <f>'By Group'!U133</f>
        <v>406.83199999999999</v>
      </c>
      <c r="S29" s="21">
        <f>'By Group'!V133</f>
        <v>375.08499999999998</v>
      </c>
      <c r="T29" s="21">
        <f>'By Group'!W133</f>
        <v>215.20699999999999</v>
      </c>
      <c r="U29" s="21">
        <f>'By Group'!X133</f>
        <v>1007.10099</v>
      </c>
      <c r="V29" s="21">
        <f>'By Group'!Y133</f>
        <v>591.47200999999995</v>
      </c>
      <c r="W29" s="21">
        <f>'By Group'!Z133</f>
        <v>566.32100000000003</v>
      </c>
      <c r="X29" s="21">
        <f>'By Group'!AA133</f>
        <v>1635.55</v>
      </c>
      <c r="Y29" s="21">
        <f>'By Group'!AB133</f>
        <v>391.22200000000004</v>
      </c>
      <c r="Z29" s="21">
        <f>'By Group'!AC133</f>
        <v>67.885000000000005</v>
      </c>
      <c r="AA29" s="21">
        <f>'By Group'!AD133</f>
        <v>2.9540000000000002</v>
      </c>
      <c r="AB29" s="21">
        <f>'By Group'!AE133</f>
        <v>238.23099999999997</v>
      </c>
      <c r="AC29" s="21">
        <f>'By Group'!AF133</f>
        <v>0</v>
      </c>
      <c r="AD29" s="21">
        <f>'By Group'!AG133</f>
        <v>0</v>
      </c>
      <c r="AE29" s="21">
        <f>'By Group'!AH133</f>
        <v>0</v>
      </c>
      <c r="AF29" s="21">
        <f>'By Group'!AI133</f>
        <v>24.614000000000001</v>
      </c>
      <c r="AG29" s="21">
        <f>'By Group'!AJ133</f>
        <v>10588.253000000002</v>
      </c>
      <c r="AH29" s="21">
        <f>'By Group'!AK133</f>
        <v>6216.7470000000012</v>
      </c>
    </row>
    <row r="30" spans="1:34" x14ac:dyDescent="0.2">
      <c r="A30" s="2"/>
    </row>
    <row r="31" spans="1:34" x14ac:dyDescent="0.2">
      <c r="A31" s="2" t="s">
        <v>260</v>
      </c>
      <c r="F31" s="21">
        <f>'By Group'!I149</f>
        <v>93.805000000000007</v>
      </c>
      <c r="G31" s="21">
        <f>'By Group'!J149</f>
        <v>286.01100000000002</v>
      </c>
      <c r="H31" s="21">
        <f>'By Group'!K149</f>
        <v>33.805</v>
      </c>
      <c r="I31" s="21">
        <f>'By Group'!L149</f>
        <v>355.34999999999997</v>
      </c>
      <c r="J31" s="21">
        <f>'By Group'!M149</f>
        <v>362.173</v>
      </c>
      <c r="K31" s="21">
        <f>'By Group'!N149</f>
        <v>1452.9870000000001</v>
      </c>
      <c r="L31" s="21">
        <f>'By Group'!O149</f>
        <v>68.710999999999999</v>
      </c>
      <c r="M31" s="21">
        <f>'By Group'!P149</f>
        <v>31.536999999999999</v>
      </c>
      <c r="N31" s="21">
        <f>'By Group'!Q149</f>
        <v>0</v>
      </c>
      <c r="O31" s="21">
        <f>'By Group'!R149</f>
        <v>295.286</v>
      </c>
      <c r="P31" s="21">
        <f>'By Group'!S149</f>
        <v>806.55099999999993</v>
      </c>
      <c r="Q31" s="21">
        <f>'By Group'!T149</f>
        <v>17641.773999999998</v>
      </c>
      <c r="R31" s="21">
        <f>'By Group'!U149</f>
        <v>9432.6010000000006</v>
      </c>
      <c r="S31" s="21">
        <f>'By Group'!V149</f>
        <v>5434.0960000000005</v>
      </c>
      <c r="T31" s="21">
        <f>'By Group'!W149</f>
        <v>2020.462</v>
      </c>
      <c r="U31" s="21">
        <f>'By Group'!X149</f>
        <v>10075.4013</v>
      </c>
      <c r="V31" s="21">
        <f>'By Group'!Y149</f>
        <v>77.000700000000009</v>
      </c>
      <c r="W31" s="21">
        <f>'By Group'!Z149</f>
        <v>10116.162</v>
      </c>
      <c r="X31" s="21">
        <f>'By Group'!AA149</f>
        <v>3207.0210000000002</v>
      </c>
      <c r="Y31" s="21">
        <f>'By Group'!AB149</f>
        <v>3243.5840000000003</v>
      </c>
      <c r="Z31" s="21">
        <f>'By Group'!AC149</f>
        <v>3744.75</v>
      </c>
      <c r="AA31" s="21">
        <f>'By Group'!AD149</f>
        <v>795.08600000000001</v>
      </c>
      <c r="AB31" s="21">
        <f>'By Group'!AE149</f>
        <v>401.28399999999999</v>
      </c>
      <c r="AC31" s="21">
        <f>'By Group'!AF149</f>
        <v>44.609000000000002</v>
      </c>
      <c r="AD31" s="21">
        <f>'By Group'!AG149</f>
        <v>577.77</v>
      </c>
      <c r="AE31" s="21">
        <f>'By Group'!AH149</f>
        <v>61.024999999999999</v>
      </c>
      <c r="AF31" s="21">
        <f>'By Group'!AI149</f>
        <v>4175.8329999999996</v>
      </c>
      <c r="AG31" s="21">
        <f>'By Group'!AJ149</f>
        <v>74834.674999999988</v>
      </c>
      <c r="AH31" s="21">
        <f>'By Group'!AK149</f>
        <v>94820.325000000012</v>
      </c>
    </row>
    <row r="32" spans="1:34" x14ac:dyDescent="0.2">
      <c r="A32" s="2"/>
    </row>
    <row r="33" spans="1:34" x14ac:dyDescent="0.2">
      <c r="A33" s="2" t="s">
        <v>208</v>
      </c>
      <c r="F33" s="21">
        <f>'By Group'!I193</f>
        <v>50.850999999999999</v>
      </c>
      <c r="G33" s="21">
        <f>'By Group'!J193</f>
        <v>50.850999999999999</v>
      </c>
      <c r="H33" s="21">
        <f>'By Group'!K193</f>
        <v>50.850999999999999</v>
      </c>
      <c r="I33" s="21">
        <f>'By Group'!L193</f>
        <v>72.555000000000007</v>
      </c>
      <c r="J33" s="21">
        <f>'By Group'!M193</f>
        <v>105.11099999999999</v>
      </c>
      <c r="K33" s="21">
        <f>'By Group'!N193</f>
        <v>1058.8229999999999</v>
      </c>
      <c r="L33" s="21">
        <f>'By Group'!O193</f>
        <v>0</v>
      </c>
      <c r="M33" s="21">
        <f>'By Group'!P193</f>
        <v>0</v>
      </c>
      <c r="N33" s="21">
        <f>'By Group'!Q193</f>
        <v>42.003</v>
      </c>
      <c r="O33" s="21">
        <f>'By Group'!R193</f>
        <v>378.17099999999999</v>
      </c>
      <c r="P33" s="21">
        <f>'By Group'!S193</f>
        <v>178.74799999999999</v>
      </c>
      <c r="Q33" s="21">
        <f>'By Group'!T193</f>
        <v>12694.473999999998</v>
      </c>
      <c r="R33" s="21">
        <f>'By Group'!U193</f>
        <v>1166.557</v>
      </c>
      <c r="S33" s="21">
        <f>'By Group'!V193</f>
        <v>2443.7059999999992</v>
      </c>
      <c r="T33" s="21">
        <f>'By Group'!W193</f>
        <v>1295.4349999999999</v>
      </c>
      <c r="U33" s="21">
        <f>'By Group'!X193</f>
        <v>11743.913999999995</v>
      </c>
      <c r="V33" s="21">
        <f>'By Group'!Y193</f>
        <v>0</v>
      </c>
      <c r="W33" s="21">
        <f>'By Group'!Z193</f>
        <v>2102.3559999999998</v>
      </c>
      <c r="X33" s="21">
        <f>'By Group'!AA193</f>
        <v>1135.434</v>
      </c>
      <c r="Y33" s="21">
        <f>'By Group'!AB193</f>
        <v>3678.7359999999999</v>
      </c>
      <c r="Z33" s="21">
        <f>'By Group'!AC193</f>
        <v>99.262</v>
      </c>
      <c r="AA33" s="21">
        <f>'By Group'!AD193</f>
        <v>108.08100000000002</v>
      </c>
      <c r="AB33" s="21">
        <f>'By Group'!AE193</f>
        <v>59.106999999999999</v>
      </c>
      <c r="AC33" s="21">
        <f>'By Group'!AF193</f>
        <v>125.21000000000001</v>
      </c>
      <c r="AD33" s="21">
        <f>'By Group'!AG193</f>
        <v>10.852</v>
      </c>
      <c r="AE33" s="21">
        <f>'By Group'!AH193</f>
        <v>0</v>
      </c>
      <c r="AF33" s="21">
        <f>'By Group'!AI193</f>
        <v>0</v>
      </c>
      <c r="AG33" s="21">
        <f>'By Group'!AJ193</f>
        <v>38651.088000000003</v>
      </c>
      <c r="AH33" s="21">
        <f>'By Group'!AK193</f>
        <v>34671.911999999989</v>
      </c>
    </row>
    <row r="34" spans="1:34" x14ac:dyDescent="0.2">
      <c r="A34" s="2"/>
    </row>
    <row r="35" spans="1:34" s="42" customFormat="1" x14ac:dyDescent="0.2">
      <c r="A35" s="41" t="s">
        <v>120</v>
      </c>
      <c r="F35" s="40">
        <f>'By Group'!I204</f>
        <v>99.98</v>
      </c>
      <c r="G35" s="40">
        <f>'By Group'!J204</f>
        <v>175.49600000000001</v>
      </c>
      <c r="H35" s="40">
        <f>'By Group'!K204</f>
        <v>13.295999999999999</v>
      </c>
      <c r="I35" s="40">
        <f>'By Group'!L204</f>
        <v>113.274</v>
      </c>
      <c r="J35" s="40">
        <f>'By Group'!M204</f>
        <v>529.14699999999993</v>
      </c>
      <c r="K35" s="40">
        <f>'By Group'!N204</f>
        <v>572.22299999999996</v>
      </c>
      <c r="L35" s="40">
        <f>'By Group'!O204</f>
        <v>0</v>
      </c>
      <c r="M35" s="40">
        <f>'By Group'!P204</f>
        <v>0</v>
      </c>
      <c r="N35" s="40">
        <f>'By Group'!Q204</f>
        <v>0</v>
      </c>
      <c r="O35" s="40">
        <f>'By Group'!R204</f>
        <v>128.16500000000002</v>
      </c>
      <c r="P35" s="40">
        <f>'By Group'!S204</f>
        <v>422.25400000000002</v>
      </c>
      <c r="Q35" s="40">
        <f>'By Group'!T204</f>
        <v>1800.6949999999999</v>
      </c>
      <c r="R35" s="40">
        <f>'By Group'!U204</f>
        <v>0</v>
      </c>
      <c r="S35" s="40">
        <f>'By Group'!V204</f>
        <v>202.08600000000001</v>
      </c>
      <c r="T35" s="40">
        <f>'By Group'!W204</f>
        <v>121.783</v>
      </c>
      <c r="U35" s="40">
        <f>'By Group'!X204</f>
        <v>636.93000000000006</v>
      </c>
      <c r="V35" s="40">
        <f>'By Group'!Y204</f>
        <v>374.07</v>
      </c>
      <c r="W35" s="40">
        <f>'By Group'!Z204</f>
        <v>279.73</v>
      </c>
      <c r="X35" s="40">
        <f>'By Group'!AA204</f>
        <v>906.72900000000004</v>
      </c>
      <c r="Y35" s="40">
        <f>'By Group'!AB204</f>
        <v>55.308</v>
      </c>
      <c r="Z35" s="40">
        <f>'By Group'!AC204</f>
        <v>51.054000000000002</v>
      </c>
      <c r="AA35" s="40">
        <f>'By Group'!AD204</f>
        <v>3.1909999999999998</v>
      </c>
      <c r="AB35" s="40">
        <f>'By Group'!AE204</f>
        <v>0</v>
      </c>
      <c r="AC35" s="40">
        <f>'By Group'!AF204</f>
        <v>0</v>
      </c>
      <c r="AD35" s="40">
        <f>'By Group'!AG204</f>
        <v>0</v>
      </c>
      <c r="AE35" s="40">
        <f>'By Group'!AH204</f>
        <v>0</v>
      </c>
      <c r="AF35" s="40">
        <f>'By Group'!AI204</f>
        <v>0</v>
      </c>
      <c r="AG35" s="40">
        <f>'By Group'!AJ204</f>
        <v>6485.4110000000001</v>
      </c>
      <c r="AH35" s="40">
        <f>'By Group'!AK204</f>
        <v>10268.589</v>
      </c>
    </row>
    <row r="36" spans="1:34" x14ac:dyDescent="0.2">
      <c r="A36" s="2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x14ac:dyDescent="0.2">
      <c r="A37" s="2" t="s">
        <v>165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f>'By Group'!AJ210</f>
        <v>141002</v>
      </c>
      <c r="AH37" s="39">
        <f>'By Group'!AK210</f>
        <v>5123</v>
      </c>
    </row>
    <row r="38" spans="1:34" x14ac:dyDescent="0.2">
      <c r="A38" s="2"/>
    </row>
    <row r="39" spans="1:34" s="2" customFormat="1" ht="13.5" thickBot="1" x14ac:dyDescent="0.25">
      <c r="C39" s="2" t="s">
        <v>182</v>
      </c>
      <c r="F39" s="43">
        <f t="shared" ref="F39:AG39" si="0">SUM(F9:F37)</f>
        <v>3137.614</v>
      </c>
      <c r="G39" s="43">
        <f t="shared" si="0"/>
        <v>10884.371000000001</v>
      </c>
      <c r="H39" s="43">
        <f t="shared" si="0"/>
        <v>353.51099999999997</v>
      </c>
      <c r="I39" s="43">
        <f t="shared" si="0"/>
        <v>1128.607</v>
      </c>
      <c r="J39" s="43">
        <f t="shared" si="0"/>
        <v>12228.904000000002</v>
      </c>
      <c r="K39" s="43">
        <f t="shared" si="0"/>
        <v>12085.927999999998</v>
      </c>
      <c r="L39" s="43">
        <f>SUM(L9:L37)</f>
        <v>138.09399999999999</v>
      </c>
      <c r="M39" s="43">
        <f>SUM(M9:M37)</f>
        <v>63.381999999999998</v>
      </c>
      <c r="N39" s="43">
        <f t="shared" si="0"/>
        <v>616.58199999999999</v>
      </c>
      <c r="O39" s="43">
        <f t="shared" si="0"/>
        <v>4200.63616</v>
      </c>
      <c r="P39" s="43">
        <f t="shared" si="0"/>
        <v>6738.6628399999981</v>
      </c>
      <c r="Q39" s="43">
        <f t="shared" si="0"/>
        <v>66424.244999999995</v>
      </c>
      <c r="R39" s="43">
        <f t="shared" si="0"/>
        <v>21820.896000000001</v>
      </c>
      <c r="S39" s="43">
        <f t="shared" si="0"/>
        <v>15537.256999999998</v>
      </c>
      <c r="T39" s="43">
        <f t="shared" si="0"/>
        <v>8114.438000000001</v>
      </c>
      <c r="U39" s="43">
        <f t="shared" si="0"/>
        <v>38335.440289999999</v>
      </c>
      <c r="V39" s="43">
        <f>SUM(V9:V37)</f>
        <v>3507.9427100000003</v>
      </c>
      <c r="W39" s="43">
        <f t="shared" si="0"/>
        <v>20468.386000000002</v>
      </c>
      <c r="X39" s="43">
        <f t="shared" si="0"/>
        <v>11080.760999999999</v>
      </c>
      <c r="Y39" s="43">
        <f t="shared" si="0"/>
        <v>52590.920999999995</v>
      </c>
      <c r="Z39" s="43">
        <f t="shared" si="0"/>
        <v>6130.7159999999994</v>
      </c>
      <c r="AA39" s="43">
        <f t="shared" si="0"/>
        <v>3048.8149999999996</v>
      </c>
      <c r="AB39" s="43">
        <f t="shared" si="0"/>
        <v>2037.6959999999999</v>
      </c>
      <c r="AC39" s="43">
        <f t="shared" si="0"/>
        <v>567.39299999999992</v>
      </c>
      <c r="AD39" s="43">
        <f>SUM(AD9:AD37)</f>
        <v>2728.3619999999996</v>
      </c>
      <c r="AE39" s="43">
        <f t="shared" si="0"/>
        <v>1947.625</v>
      </c>
      <c r="AF39" s="43">
        <f t="shared" si="0"/>
        <v>5400.4470000000001</v>
      </c>
      <c r="AG39" s="43">
        <f t="shared" si="0"/>
        <v>452319.63300000003</v>
      </c>
      <c r="AH39" s="43">
        <f>SUM(AH9:AH37)</f>
        <v>240667.508</v>
      </c>
    </row>
    <row r="40" spans="1:34" ht="13.5" thickTop="1" x14ac:dyDescent="0.2"/>
  </sheetData>
  <phoneticPr fontId="0" type="noConversion"/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Felienne</cp:lastModifiedBy>
  <cp:lastPrinted>2001-10-19T19:28:48Z</cp:lastPrinted>
  <dcterms:created xsi:type="dcterms:W3CDTF">2001-06-14T13:52:19Z</dcterms:created>
  <dcterms:modified xsi:type="dcterms:W3CDTF">2014-09-04T17:44:55Z</dcterms:modified>
</cp:coreProperties>
</file>