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7620"/>
  </bookViews>
  <sheets>
    <sheet name="Wholesale" sheetId="4" r:id="rId1"/>
    <sheet name="Natural Gas" sheetId="1" r:id="rId2"/>
    <sheet name="East Power" sheetId="2" r:id="rId3"/>
    <sheet name="West Power" sheetId="3" r:id="rId4"/>
    <sheet name="Canada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Print_Area" localSheetId="4">Canada!#REF!</definedName>
    <definedName name="_xlnm.Print_Area" localSheetId="2">'East Power'!#REF!</definedName>
    <definedName name="_xlnm.Print_Area" localSheetId="1">'Natural Gas'!#REF!</definedName>
    <definedName name="_xlnm.Print_Area" localSheetId="3">'West Power'!#REF!</definedName>
    <definedName name="_xlnm.Print_Area" localSheetId="0">Wholesale!#REF!</definedName>
  </definedNames>
  <calcPr calcId="152511"/>
</workbook>
</file>

<file path=xl/calcChain.xml><?xml version="1.0" encoding="utf-8"?>
<calcChain xmlns="http://schemas.openxmlformats.org/spreadsheetml/2006/main">
  <c r="B1" i="5" l="1"/>
  <c r="B3" i="5"/>
  <c r="C8" i="5"/>
  <c r="E8" i="5"/>
  <c r="C9" i="5"/>
  <c r="E9" i="5"/>
  <c r="C11" i="5"/>
  <c r="E11" i="5"/>
  <c r="C12" i="5"/>
  <c r="E12" i="5"/>
  <c r="C13" i="5"/>
  <c r="C23" i="5" s="1"/>
  <c r="E13" i="5"/>
  <c r="C14" i="5"/>
  <c r="E14" i="5"/>
  <c r="C15" i="5"/>
  <c r="E15" i="5"/>
  <c r="C16" i="5"/>
  <c r="E16" i="5"/>
  <c r="C17" i="5"/>
  <c r="E17" i="5"/>
  <c r="C18" i="5"/>
  <c r="E18" i="5"/>
  <c r="C19" i="5"/>
  <c r="E19" i="5"/>
  <c r="C20" i="5"/>
  <c r="E20" i="5"/>
  <c r="C21" i="5"/>
  <c r="E21" i="5"/>
  <c r="C22" i="5"/>
  <c r="E22" i="5"/>
  <c r="E25" i="5"/>
  <c r="E27" i="5"/>
  <c r="E29" i="5" s="1"/>
  <c r="B1" i="2"/>
  <c r="B3" i="2"/>
  <c r="C8" i="2"/>
  <c r="C23" i="2" s="1"/>
  <c r="E8" i="2"/>
  <c r="C9" i="2"/>
  <c r="E9" i="2"/>
  <c r="C10" i="2"/>
  <c r="E10" i="2" s="1"/>
  <c r="C11" i="2"/>
  <c r="E11" i="2"/>
  <c r="C12" i="2"/>
  <c r="E12" i="2" s="1"/>
  <c r="C13" i="2"/>
  <c r="E13" i="2"/>
  <c r="C14" i="2"/>
  <c r="E14" i="2" s="1"/>
  <c r="C15" i="2"/>
  <c r="E15" i="2" s="1"/>
  <c r="C16" i="2"/>
  <c r="E16" i="2"/>
  <c r="C17" i="2"/>
  <c r="E17" i="2"/>
  <c r="C18" i="2"/>
  <c r="E18" i="2" s="1"/>
  <c r="C19" i="2"/>
  <c r="E19" i="2"/>
  <c r="C20" i="2"/>
  <c r="E20" i="2" s="1"/>
  <c r="C21" i="2"/>
  <c r="E21" i="2"/>
  <c r="C22" i="2"/>
  <c r="E22" i="2" s="1"/>
  <c r="E25" i="2"/>
  <c r="E27" i="2"/>
  <c r="E29" i="2"/>
  <c r="B1" i="1"/>
  <c r="B3" i="1"/>
  <c r="C8" i="1"/>
  <c r="E8" i="1" s="1"/>
  <c r="C9" i="1"/>
  <c r="C23" i="1" s="1"/>
  <c r="E9" i="1"/>
  <c r="C10" i="1"/>
  <c r="D10" i="1"/>
  <c r="E10" i="1"/>
  <c r="C11" i="1"/>
  <c r="E11" i="1"/>
  <c r="C12" i="1"/>
  <c r="E12" i="1" s="1"/>
  <c r="C13" i="1"/>
  <c r="E13" i="1" s="1"/>
  <c r="C14" i="1"/>
  <c r="E14" i="1"/>
  <c r="C15" i="1"/>
  <c r="E15" i="1"/>
  <c r="C16" i="1"/>
  <c r="E16" i="1"/>
  <c r="C17" i="1"/>
  <c r="C17" i="4" s="1"/>
  <c r="E17" i="4" s="1"/>
  <c r="E17" i="1"/>
  <c r="C18" i="1"/>
  <c r="E18" i="1" s="1"/>
  <c r="C19" i="1"/>
  <c r="E19" i="1"/>
  <c r="C20" i="1"/>
  <c r="E20" i="1" s="1"/>
  <c r="C21" i="1"/>
  <c r="E21" i="1" s="1"/>
  <c r="C22" i="1"/>
  <c r="E22" i="1"/>
  <c r="E25" i="1"/>
  <c r="E27" i="1"/>
  <c r="E29" i="1"/>
  <c r="B1" i="3"/>
  <c r="B3" i="3"/>
  <c r="C8" i="3"/>
  <c r="E8" i="3"/>
  <c r="C9" i="3"/>
  <c r="E9" i="3" s="1"/>
  <c r="C10" i="3"/>
  <c r="C23" i="3" s="1"/>
  <c r="E10" i="3"/>
  <c r="C11" i="3"/>
  <c r="E11" i="3" s="1"/>
  <c r="C12" i="3"/>
  <c r="E12" i="3"/>
  <c r="C13" i="3"/>
  <c r="E13" i="3" s="1"/>
  <c r="C14" i="3"/>
  <c r="E14" i="3" s="1"/>
  <c r="C15" i="3"/>
  <c r="C15" i="4" s="1"/>
  <c r="E15" i="4" s="1"/>
  <c r="E15" i="3"/>
  <c r="C16" i="3"/>
  <c r="E16" i="3"/>
  <c r="C17" i="3"/>
  <c r="E17" i="3"/>
  <c r="C18" i="3"/>
  <c r="C18" i="4" s="1"/>
  <c r="E18" i="4" s="1"/>
  <c r="E18" i="3"/>
  <c r="C19" i="3"/>
  <c r="E19" i="3" s="1"/>
  <c r="C20" i="3"/>
  <c r="E20" i="3"/>
  <c r="C21" i="3"/>
  <c r="E21" i="3" s="1"/>
  <c r="C22" i="3"/>
  <c r="E22" i="3" s="1"/>
  <c r="E25" i="3"/>
  <c r="E27" i="3"/>
  <c r="E29" i="3" s="1"/>
  <c r="B1" i="4"/>
  <c r="B3" i="4"/>
  <c r="C8" i="4"/>
  <c r="E8" i="4"/>
  <c r="C11" i="4"/>
  <c r="E11" i="4"/>
  <c r="C14" i="4"/>
  <c r="E14" i="4" s="1"/>
  <c r="C16" i="4"/>
  <c r="E16" i="4"/>
  <c r="C19" i="4"/>
  <c r="E19" i="4"/>
  <c r="C22" i="4"/>
  <c r="E22" i="4" s="1"/>
  <c r="E25" i="4"/>
  <c r="E27" i="4"/>
  <c r="E29" i="4"/>
  <c r="G11" i="3" l="1"/>
  <c r="G19" i="5"/>
  <c r="E23" i="3"/>
  <c r="G9" i="3"/>
  <c r="E23" i="1"/>
  <c r="G10" i="1" s="1"/>
  <c r="G8" i="1"/>
  <c r="G22" i="5"/>
  <c r="G14" i="5"/>
  <c r="G13" i="3"/>
  <c r="E23" i="2"/>
  <c r="G15" i="2" s="1"/>
  <c r="G8" i="5"/>
  <c r="G18" i="5"/>
  <c r="G16" i="5"/>
  <c r="C21" i="4"/>
  <c r="E21" i="4" s="1"/>
  <c r="C13" i="4"/>
  <c r="E13" i="4" s="1"/>
  <c r="C10" i="4"/>
  <c r="E10" i="4" s="1"/>
  <c r="C20" i="4"/>
  <c r="E20" i="4" s="1"/>
  <c r="C12" i="4"/>
  <c r="E12" i="4" s="1"/>
  <c r="E23" i="5"/>
  <c r="C9" i="4"/>
  <c r="E9" i="4" s="1"/>
  <c r="G20" i="2" l="1"/>
  <c r="G17" i="1"/>
  <c r="G10" i="2"/>
  <c r="G11" i="2"/>
  <c r="G10" i="5"/>
  <c r="G23" i="5" s="1"/>
  <c r="G12" i="5"/>
  <c r="G13" i="5"/>
  <c r="G21" i="5"/>
  <c r="G17" i="5"/>
  <c r="G15" i="5"/>
  <c r="G9" i="5"/>
  <c r="G20" i="5"/>
  <c r="G12" i="2"/>
  <c r="G13" i="1"/>
  <c r="G9" i="2"/>
  <c r="G12" i="3"/>
  <c r="G20" i="3"/>
  <c r="G8" i="3"/>
  <c r="G16" i="3"/>
  <c r="G17" i="3"/>
  <c r="G15" i="3"/>
  <c r="G18" i="1"/>
  <c r="G18" i="2"/>
  <c r="C23" i="4"/>
  <c r="G14" i="2"/>
  <c r="E23" i="4"/>
  <c r="G8" i="2"/>
  <c r="G16" i="2"/>
  <c r="G13" i="2"/>
  <c r="G21" i="2"/>
  <c r="G22" i="3"/>
  <c r="G10" i="3"/>
  <c r="G19" i="2"/>
  <c r="G14" i="3"/>
  <c r="G19" i="3"/>
  <c r="G16" i="1"/>
  <c r="G15" i="1"/>
  <c r="G23" i="1"/>
  <c r="G11" i="1"/>
  <c r="G19" i="1"/>
  <c r="G9" i="1"/>
  <c r="G14" i="1"/>
  <c r="G22" i="1"/>
  <c r="G22" i="2"/>
  <c r="G12" i="1"/>
  <c r="G20" i="1"/>
  <c r="G10" i="4"/>
  <c r="G21" i="3"/>
  <c r="G21" i="1"/>
  <c r="G18" i="3"/>
  <c r="G11" i="5"/>
  <c r="G17" i="2"/>
  <c r="G23" i="2" l="1"/>
  <c r="G8" i="4"/>
  <c r="G16" i="4"/>
  <c r="G11" i="4"/>
  <c r="G22" i="4"/>
  <c r="G19" i="4"/>
  <c r="G15" i="4"/>
  <c r="G14" i="4"/>
  <c r="G17" i="4"/>
  <c r="G18" i="4"/>
  <c r="G9" i="4"/>
  <c r="G23" i="3"/>
  <c r="G20" i="4"/>
  <c r="G13" i="4"/>
  <c r="G12" i="4"/>
  <c r="G21" i="4"/>
  <c r="G23" i="4" l="1"/>
</calcChain>
</file>

<file path=xl/sharedStrings.xml><?xml version="1.0" encoding="utf-8"?>
<sst xmlns="http://schemas.openxmlformats.org/spreadsheetml/2006/main" count="199" uniqueCount="56">
  <si>
    <t>Natural Gas</t>
  </si>
  <si>
    <t>YTD Actual</t>
  </si>
  <si>
    <t>Annualized</t>
  </si>
  <si>
    <t>ENACOMP</t>
  </si>
  <si>
    <t>Compensation</t>
  </si>
  <si>
    <t>Special Pays</t>
  </si>
  <si>
    <t>ENABENTX</t>
  </si>
  <si>
    <t>Benefits &amp; Payroll Taxes</t>
  </si>
  <si>
    <t>ENAEMPEX</t>
  </si>
  <si>
    <t>Employee Expense</t>
  </si>
  <si>
    <t>ENAT&amp;EEX</t>
  </si>
  <si>
    <t>Travel &amp; Entertainment Expense</t>
  </si>
  <si>
    <t>ENAOUTSV</t>
  </si>
  <si>
    <t>Outside Services</t>
  </si>
  <si>
    <t>ENASUPP</t>
  </si>
  <si>
    <t>Supplies Expense</t>
  </si>
  <si>
    <t>ENAMKTEX</t>
  </si>
  <si>
    <t>Marketing</t>
  </si>
  <si>
    <t>ENACONTR</t>
  </si>
  <si>
    <t>Charitable Contributions</t>
  </si>
  <si>
    <t>ENARENT</t>
  </si>
  <si>
    <t>Rent</t>
  </si>
  <si>
    <t>ENATECH</t>
  </si>
  <si>
    <t>Technology</t>
  </si>
  <si>
    <t>ENATRANS</t>
  </si>
  <si>
    <t>Transportation</t>
  </si>
  <si>
    <t>ENAOTHEX</t>
  </si>
  <si>
    <t>Other Expenses</t>
  </si>
  <si>
    <t>ENATAXES</t>
  </si>
  <si>
    <t>Taxes Other than Income</t>
  </si>
  <si>
    <t>ENATOTDR</t>
  </si>
  <si>
    <t>Total Direct Expenses</t>
  </si>
  <si>
    <t>Total Headcount</t>
  </si>
  <si>
    <t>A&amp;A Headcount</t>
  </si>
  <si>
    <t xml:space="preserve">West Power </t>
  </si>
  <si>
    <t>East Power</t>
  </si>
  <si>
    <t>Wholesale</t>
  </si>
  <si>
    <t xml:space="preserve">Canada </t>
  </si>
  <si>
    <t>ENAOUTLG</t>
  </si>
  <si>
    <t>ENAOUTTX</t>
  </si>
  <si>
    <t>ENAINSUR</t>
  </si>
  <si>
    <t>ENASYSDV</t>
  </si>
  <si>
    <t>ENACORIT</t>
  </si>
  <si>
    <t>ENACORRN</t>
  </si>
  <si>
    <t>ENAOTHAL</t>
  </si>
  <si>
    <t>ENADEPR</t>
  </si>
  <si>
    <t>%</t>
  </si>
  <si>
    <t>of Total</t>
  </si>
  <si>
    <t>Analysts &amp; Associates</t>
  </si>
  <si>
    <t>Headcount</t>
  </si>
  <si>
    <t>Analyst &amp; Associate Headcount</t>
  </si>
  <si>
    <t>Analyst &amp; Associates</t>
  </si>
  <si>
    <t xml:space="preserve">% of </t>
  </si>
  <si>
    <t>Total Exp</t>
  </si>
  <si>
    <t>Analysts &amp; Associates  *</t>
  </si>
  <si>
    <t>*  Analysts and Associates are billed through normal payroll for Canada.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</si>
</sst>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0.0%"/>
  </numFmts>
  <fonts count="8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7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1" xfId="4" applyNumberFormat="1" applyFont="1" applyBorder="1"/>
    <xf numFmtId="166" fontId="0" fillId="0" borderId="0" xfId="0" applyNumberFormat="1"/>
    <xf numFmtId="165" fontId="6" fillId="0" borderId="1" xfId="3" applyNumberFormat="1" applyFont="1" applyBorder="1" applyProtection="1"/>
    <xf numFmtId="0" fontId="0" fillId="0" borderId="0" xfId="0" applyFill="1" applyBorder="1"/>
    <xf numFmtId="0" fontId="6" fillId="0" borderId="1" xfId="2" applyNumberFormat="1" applyFont="1" applyBorder="1" applyProtection="1"/>
    <xf numFmtId="0" fontId="7" fillId="0" borderId="0" xfId="0" applyFont="1" applyAlignment="1">
      <alignment horizontal="center"/>
    </xf>
    <xf numFmtId="9" fontId="6" fillId="0" borderId="0" xfId="5" applyFont="1" applyProtection="1"/>
    <xf numFmtId="9" fontId="6" fillId="0" borderId="1" xfId="5" applyFont="1" applyBorder="1"/>
    <xf numFmtId="167" fontId="6" fillId="0" borderId="0" xfId="5" applyNumberFormat="1" applyFont="1" applyProtection="1"/>
    <xf numFmtId="167" fontId="6" fillId="0" borderId="1" xfId="5" applyNumberFormat="1" applyFont="1" applyBorder="1"/>
    <xf numFmtId="166" fontId="6" fillId="0" borderId="0" xfId="4" applyNumberFormat="1" applyFont="1" applyBorder="1"/>
    <xf numFmtId="165" fontId="6" fillId="0" borderId="0" xfId="3" applyNumberFormat="1" applyFont="1" applyBorder="1" applyProtection="1"/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</cellXfs>
  <cellStyles count="6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atural%20Gas%20Consolidat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Power%20Consolida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ast%20Power%20Consolida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n%20Gas%20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anada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3">
          <cell r="B3">
            <v>37135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2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3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4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5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6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7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8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9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0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1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2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Executive Orig"/>
      <sheetName val="Origination"/>
      <sheetName val="Generaton"/>
      <sheetName val="Trading"/>
      <sheetName val="Mid Market"/>
      <sheetName val="Services"/>
      <sheetName val="Fundamentals"/>
    </sheetNames>
    <sheetDataSet>
      <sheetData sheetId="0"/>
      <sheetData sheetId="1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2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3">
        <row r="8">
          <cell r="C8">
            <v>1441914.8599999999</v>
          </cell>
        </row>
        <row r="9">
          <cell r="C9">
            <v>144000</v>
          </cell>
        </row>
        <row r="10">
          <cell r="C10">
            <v>254000</v>
          </cell>
        </row>
        <row r="11">
          <cell r="C11">
            <v>288180.09000000003</v>
          </cell>
        </row>
        <row r="12">
          <cell r="C12">
            <v>154640.08000000002</v>
          </cell>
        </row>
        <row r="13">
          <cell r="C13">
            <v>215744.26</v>
          </cell>
        </row>
        <row r="14">
          <cell r="C14">
            <v>189840.78</v>
          </cell>
        </row>
        <row r="15">
          <cell r="C15">
            <v>18188.900000000001</v>
          </cell>
        </row>
        <row r="16">
          <cell r="C16">
            <v>0</v>
          </cell>
        </row>
        <row r="17">
          <cell r="C17">
            <v>21292</v>
          </cell>
        </row>
        <row r="18">
          <cell r="C18">
            <v>408187.77</v>
          </cell>
        </row>
        <row r="19">
          <cell r="C19">
            <v>13640.33</v>
          </cell>
        </row>
        <row r="20">
          <cell r="C20">
            <v>0</v>
          </cell>
        </row>
        <row r="21">
          <cell r="C21">
            <v>6475.6200000001118</v>
          </cell>
        </row>
        <row r="22">
          <cell r="C22">
            <v>3909.7699999999995</v>
          </cell>
        </row>
        <row r="25">
          <cell r="E25">
            <v>14</v>
          </cell>
        </row>
        <row r="27">
          <cell r="E27">
            <v>4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Consolidated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63424.47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</row>
        <row r="27">
          <cell r="E27">
            <v>5</v>
          </cell>
        </row>
      </sheetData>
      <sheetData sheetId="2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</row>
        <row r="17">
          <cell r="C17">
            <v>300</v>
          </cell>
        </row>
        <row r="18">
          <cell r="C18">
            <v>129.24</v>
          </cell>
        </row>
        <row r="19">
          <cell r="C19">
            <v>1267.8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</row>
        <row r="27">
          <cell r="E27">
            <v>1</v>
          </cell>
        </row>
      </sheetData>
      <sheetData sheetId="3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14417.72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</row>
        <row r="27">
          <cell r="E27">
            <v>4</v>
          </cell>
        </row>
      </sheetData>
      <sheetData sheetId="4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54297.13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</row>
        <row r="27">
          <cell r="E27">
            <v>5</v>
          </cell>
        </row>
      </sheetData>
      <sheetData sheetId="5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5658.16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</row>
        <row r="27">
          <cell r="E27">
            <v>2</v>
          </cell>
        </row>
      </sheetData>
      <sheetData sheetId="6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158.21</v>
          </cell>
        </row>
        <row r="19">
          <cell r="C19">
            <v>9885.14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</row>
        <row r="27">
          <cell r="E27">
            <v>3</v>
          </cell>
        </row>
      </sheetData>
      <sheetData sheetId="7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14862.380000000001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</row>
        <row r="27">
          <cell r="E27">
            <v>8</v>
          </cell>
        </row>
      </sheetData>
      <sheetData sheetId="8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1975.2800000000002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</row>
        <row r="27">
          <cell r="E27">
            <v>5</v>
          </cell>
        </row>
      </sheetData>
      <sheetData sheetId="9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-0.16000000000349246</v>
          </cell>
        </row>
        <row r="19">
          <cell r="C19">
            <v>139857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</row>
        <row r="27">
          <cell r="E27">
            <v>1</v>
          </cell>
        </row>
      </sheetData>
      <sheetData sheetId="10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180017.87000000005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</row>
        <row r="27">
          <cell r="E27">
            <v>14</v>
          </cell>
        </row>
      </sheetData>
      <sheetData sheetId="11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1247.28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12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238.97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</row>
        <row r="27">
          <cell r="E27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3">
          <cell r="B3">
            <v>37135</v>
          </cell>
        </row>
      </sheetData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9"/>
  <sheetViews>
    <sheetView tabSelected="1"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9.1406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22" t="str">
        <f>'[1]Team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22" t="s">
        <v>36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'[1]Team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5" t="s">
        <v>46</v>
      </c>
    </row>
    <row r="7" spans="1:44" x14ac:dyDescent="0.2">
      <c r="C7" s="4" t="s">
        <v>1</v>
      </c>
      <c r="E7" s="4" t="s">
        <v>2</v>
      </c>
      <c r="G7" s="15" t="s">
        <v>47</v>
      </c>
    </row>
    <row r="8" spans="1:44" x14ac:dyDescent="0.2">
      <c r="A8" s="5" t="s">
        <v>3</v>
      </c>
      <c r="B8" s="6" t="s">
        <v>4</v>
      </c>
      <c r="C8" s="7">
        <f>'Natural Gas'!C8+'East Power'!C8+'West Power'!C8+Canada!C8</f>
        <v>24376428.340000004</v>
      </c>
      <c r="E8" s="7">
        <f>(C8/9)*12</f>
        <v>32501904.453333341</v>
      </c>
      <c r="G8" s="16">
        <f>E8/$E$23</f>
        <v>0.42877954127892637</v>
      </c>
    </row>
    <row r="9" spans="1:44" x14ac:dyDescent="0.2">
      <c r="A9" s="5"/>
      <c r="B9" s="6" t="s">
        <v>5</v>
      </c>
      <c r="C9" s="7">
        <f>'Natural Gas'!C9+'East Power'!C9+'West Power'!C9+Canada!C9</f>
        <v>4553250</v>
      </c>
      <c r="E9" s="7">
        <f>C9</f>
        <v>4553250</v>
      </c>
      <c r="G9" s="16">
        <f t="shared" ref="G9:G22" si="0">E9/$E$23</f>
        <v>6.0068493805692756E-2</v>
      </c>
    </row>
    <row r="10" spans="1:44" x14ac:dyDescent="0.2">
      <c r="A10" s="5"/>
      <c r="B10" s="6" t="s">
        <v>48</v>
      </c>
      <c r="C10" s="7">
        <f>'Natural Gas'!C10+'East Power'!C10+'West Power'!C10+Canada!C10</f>
        <v>6806329.7599999998</v>
      </c>
      <c r="E10" s="7">
        <f t="shared" ref="E10:E22" si="1">(C10/9)*12</f>
        <v>9075106.3466666657</v>
      </c>
      <c r="G10" s="16">
        <f t="shared" si="0"/>
        <v>0.11972282861049791</v>
      </c>
    </row>
    <row r="11" spans="1:44" x14ac:dyDescent="0.2">
      <c r="A11" s="5" t="s">
        <v>6</v>
      </c>
      <c r="B11" s="6" t="s">
        <v>7</v>
      </c>
      <c r="C11" s="7">
        <f>'Natural Gas'!C11+'East Power'!C11+'West Power'!C11+Canada!C11</f>
        <v>5085582.08</v>
      </c>
      <c r="E11" s="7">
        <f t="shared" si="1"/>
        <v>6780776.1066666674</v>
      </c>
      <c r="G11" s="16">
        <f t="shared" si="0"/>
        <v>8.9455006327589334E-2</v>
      </c>
    </row>
    <row r="12" spans="1:44" x14ac:dyDescent="0.2">
      <c r="A12" s="5" t="s">
        <v>8</v>
      </c>
      <c r="B12" s="6" t="s">
        <v>9</v>
      </c>
      <c r="C12" s="7">
        <f>'Natural Gas'!C12+'East Power'!C12+'West Power'!C12+Canada!C12</f>
        <v>2551031.9399999995</v>
      </c>
      <c r="E12" s="7">
        <f t="shared" si="1"/>
        <v>3401375.9199999995</v>
      </c>
      <c r="G12" s="16">
        <f t="shared" si="0"/>
        <v>4.4872459975040344E-2</v>
      </c>
    </row>
    <row r="13" spans="1:44" x14ac:dyDescent="0.2">
      <c r="A13" s="5" t="s">
        <v>10</v>
      </c>
      <c r="B13" s="6" t="s">
        <v>11</v>
      </c>
      <c r="C13" s="7">
        <f>'Natural Gas'!C13+'East Power'!C13+'West Power'!C13+Canada!C13</f>
        <v>3655950.14</v>
      </c>
      <c r="E13" s="7">
        <f t="shared" si="1"/>
        <v>4874600.1866666665</v>
      </c>
      <c r="G13" s="16">
        <f t="shared" si="0"/>
        <v>6.4307888018012502E-2</v>
      </c>
    </row>
    <row r="14" spans="1:44" x14ac:dyDescent="0.2">
      <c r="A14" s="5" t="s">
        <v>12</v>
      </c>
      <c r="B14" s="6" t="s">
        <v>13</v>
      </c>
      <c r="C14" s="7">
        <f>'Natural Gas'!C14+'East Power'!C14+'West Power'!C14+Canada!C14</f>
        <v>2151482.62</v>
      </c>
      <c r="E14" s="7">
        <f t="shared" si="1"/>
        <v>2868643.4933333336</v>
      </c>
      <c r="G14" s="16">
        <f t="shared" si="0"/>
        <v>3.7844417484222077E-2</v>
      </c>
    </row>
    <row r="15" spans="1:44" x14ac:dyDescent="0.2">
      <c r="A15" s="5" t="s">
        <v>14</v>
      </c>
      <c r="B15" s="6" t="s">
        <v>15</v>
      </c>
      <c r="C15" s="7">
        <f>'Natural Gas'!C15+'East Power'!C15+'West Power'!C15+Canada!C15</f>
        <v>407546.58999999997</v>
      </c>
      <c r="E15" s="7">
        <f t="shared" si="1"/>
        <v>543395.45333333325</v>
      </c>
      <c r="G15" s="16">
        <f t="shared" si="0"/>
        <v>7.1687138686860885E-3</v>
      </c>
    </row>
    <row r="16" spans="1:44" x14ac:dyDescent="0.2">
      <c r="A16" s="5" t="s">
        <v>16</v>
      </c>
      <c r="B16" s="6" t="s">
        <v>17</v>
      </c>
      <c r="C16" s="7">
        <f>'Natural Gas'!C16+'East Power'!C16+'West Power'!C16+Canada!C16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18</v>
      </c>
      <c r="B17" s="6" t="s">
        <v>19</v>
      </c>
      <c r="C17" s="7">
        <f>'Natural Gas'!C17+'East Power'!C17+'West Power'!C17+Canada!C17</f>
        <v>45675.62</v>
      </c>
      <c r="E17" s="7">
        <f t="shared" si="1"/>
        <v>60900.826666666668</v>
      </c>
      <c r="G17" s="16">
        <f t="shared" si="0"/>
        <v>8.0343072077927518E-4</v>
      </c>
    </row>
    <row r="18" spans="1:7" x14ac:dyDescent="0.2">
      <c r="A18" s="5" t="s">
        <v>20</v>
      </c>
      <c r="B18" s="6" t="s">
        <v>21</v>
      </c>
      <c r="C18" s="7">
        <f>'Natural Gas'!C18+'East Power'!C18+'West Power'!C18+Canada!C18</f>
        <v>1106036.1400000001</v>
      </c>
      <c r="E18" s="7">
        <f t="shared" si="1"/>
        <v>1474714.8533333335</v>
      </c>
      <c r="G18" s="16">
        <f t="shared" si="0"/>
        <v>1.9455092523497818E-2</v>
      </c>
    </row>
    <row r="19" spans="1:7" x14ac:dyDescent="0.2">
      <c r="A19" s="5" t="s">
        <v>22</v>
      </c>
      <c r="B19" s="6" t="s">
        <v>23</v>
      </c>
      <c r="C19" s="7">
        <f>'Natural Gas'!C19+'East Power'!C19+'West Power'!C19+Canada!C19</f>
        <v>986940.05999999994</v>
      </c>
      <c r="E19" s="7">
        <f t="shared" si="1"/>
        <v>1315920.0799999998</v>
      </c>
      <c r="G19" s="16">
        <f t="shared" si="0"/>
        <v>1.7360201432881282E-2</v>
      </c>
    </row>
    <row r="20" spans="1:7" x14ac:dyDescent="0.2">
      <c r="A20" s="5" t="s">
        <v>24</v>
      </c>
      <c r="B20" s="6" t="s">
        <v>25</v>
      </c>
      <c r="C20" s="7">
        <f>'Natural Gas'!C20+'East Power'!C20+'West Power'!C20+Canada!C20</f>
        <v>210.33</v>
      </c>
      <c r="E20" s="7">
        <f t="shared" si="1"/>
        <v>280.44</v>
      </c>
      <c r="G20" s="16">
        <f t="shared" si="0"/>
        <v>3.6996888821980948E-6</v>
      </c>
    </row>
    <row r="21" spans="1:7" x14ac:dyDescent="0.2">
      <c r="A21" s="5" t="s">
        <v>26</v>
      </c>
      <c r="B21" s="6" t="s">
        <v>27</v>
      </c>
      <c r="C21" s="7">
        <f>'Natural Gas'!C21+'East Power'!C21+'West Power'!C21+Canada!C21</f>
        <v>1418562.1300000004</v>
      </c>
      <c r="E21" s="7">
        <f t="shared" si="1"/>
        <v>1891416.1733333338</v>
      </c>
      <c r="G21" s="16">
        <f t="shared" si="0"/>
        <v>2.4952401184178432E-2</v>
      </c>
    </row>
    <row r="22" spans="1:7" x14ac:dyDescent="0.2">
      <c r="A22" s="5" t="s">
        <v>28</v>
      </c>
      <c r="B22" s="6" t="s">
        <v>29</v>
      </c>
      <c r="C22" s="7">
        <f>'Natural Gas'!C22+'East Power'!C22+'West Power'!C22+Canada!C22</f>
        <v>4844013.0400000019</v>
      </c>
      <c r="E22" s="7">
        <f t="shared" si="1"/>
        <v>6458684.0533333356</v>
      </c>
      <c r="G22" s="16">
        <f t="shared" si="0"/>
        <v>8.5205825081113504E-2</v>
      </c>
    </row>
    <row r="23" spans="1:7" x14ac:dyDescent="0.2">
      <c r="A23" s="8" t="s">
        <v>30</v>
      </c>
      <c r="B23" s="9" t="s">
        <v>31</v>
      </c>
      <c r="C23" s="10">
        <f>SUM(C8:C22)</f>
        <v>57989038.789999999</v>
      </c>
      <c r="E23" s="10">
        <f>SUM(E8:E22)</f>
        <v>75800968.386666685</v>
      </c>
      <c r="G23" s="17">
        <f>SUM(G8:G22)</f>
        <v>0.99999999999999989</v>
      </c>
    </row>
    <row r="25" spans="1:7" x14ac:dyDescent="0.2">
      <c r="B25" s="9" t="s">
        <v>49</v>
      </c>
      <c r="C25" s="7"/>
      <c r="E25" s="12">
        <f>'Natural Gas'!E25+'East Power'!E25+'West Power'!E25+Canada!E25</f>
        <v>317</v>
      </c>
    </row>
    <row r="26" spans="1:7" x14ac:dyDescent="0.2">
      <c r="C26" s="7"/>
      <c r="E26" s="7"/>
    </row>
    <row r="27" spans="1:7" x14ac:dyDescent="0.2">
      <c r="B27" s="9" t="s">
        <v>50</v>
      </c>
      <c r="C27" s="7"/>
      <c r="E27" s="12">
        <f>'Natural Gas'!E27+'East Power'!E27+'West Power'!E27+Canada!E27</f>
        <v>141</v>
      </c>
    </row>
    <row r="28" spans="1:7" x14ac:dyDescent="0.2">
      <c r="B28" s="9"/>
    </row>
    <row r="29" spans="1:7" x14ac:dyDescent="0.2">
      <c r="B29" s="9" t="s">
        <v>32</v>
      </c>
      <c r="C29" s="7"/>
      <c r="E29" s="12">
        <f>SUM(E25:E27)</f>
        <v>458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9"/>
  <sheetViews>
    <sheetView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9.140625" customWidth="1"/>
    <col min="4" max="4" width="2.5703125" customWidth="1"/>
    <col min="5" max="5" width="13.85546875" customWidth="1"/>
    <col min="6" max="6" width="2.42578125" customWidth="1"/>
    <col min="7" max="7" width="14" bestFit="1" customWidth="1"/>
    <col min="9" max="9" width="12.28515625" bestFit="1" customWidth="1"/>
  </cols>
  <sheetData>
    <row r="1" spans="1:44" ht="18" x14ac:dyDescent="0.25">
      <c r="B1" s="22" t="str">
        <f>'[1]Team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22" t="s">
        <v>0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'[1]Team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46</v>
      </c>
    </row>
    <row r="7" spans="1:44" x14ac:dyDescent="0.2">
      <c r="C7" s="4" t="s">
        <v>1</v>
      </c>
      <c r="E7" s="4" t="s">
        <v>2</v>
      </c>
      <c r="G7" s="4" t="s">
        <v>47</v>
      </c>
    </row>
    <row r="8" spans="1:44" x14ac:dyDescent="0.2">
      <c r="A8" s="5" t="s">
        <v>3</v>
      </c>
      <c r="B8" s="6" t="s">
        <v>4</v>
      </c>
      <c r="C8" s="7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7">
        <f>(C8/9)*12</f>
        <v>11530476.880000001</v>
      </c>
      <c r="G8" s="18">
        <f>E8/$E$23</f>
        <v>0.36691404297264901</v>
      </c>
    </row>
    <row r="9" spans="1:44" x14ac:dyDescent="0.2">
      <c r="A9" s="5"/>
      <c r="B9" s="6" t="s">
        <v>5</v>
      </c>
      <c r="C9" s="7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7">
        <f t="shared" ref="E9:E22" si="0">(C9/9)*12</f>
        <v>1980333.3333333335</v>
      </c>
      <c r="G9" s="18">
        <f t="shared" ref="G9:G23" si="1">E9/$E$23</f>
        <v>6.3016657275222418E-2</v>
      </c>
    </row>
    <row r="10" spans="1:44" x14ac:dyDescent="0.2">
      <c r="A10" s="5"/>
      <c r="B10" s="6" t="s">
        <v>51</v>
      </c>
      <c r="C10" s="7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7">
        <f>'[2]Central Trading'!D9+'[2]Central Origination'!D10+[2]Derivatives!D10+'[2]East Trading'!D10+'[2]East Origination'!D10+'[2]Financial Gas'!D10+[2]Structuring!D10+'[2]Texas Trading'!D10+'[2]Texas Origination'!D10+'[2]West Trading'!D10+'[2]West Origination'!D10+[2]Fundamentals!D10</f>
        <v>0</v>
      </c>
      <c r="E10" s="7">
        <f>'[2]Central Trading'!E9+'[2]Central Origination'!E10+[2]Derivatives!E10+'[2]East Trading'!E10+'[2]East Origination'!E10+'[2]Financial Gas'!E10+[2]Structuring!E10+'[2]Texas Trading'!E10+'[2]Texas Origination'!E10+'[2]West Trading'!E10+'[2]West Origination'!E10+[2]Fundamentals!E10</f>
        <v>4082420.9999999995</v>
      </c>
      <c r="G10" s="18">
        <f t="shared" si="1"/>
        <v>0.1299076881047824</v>
      </c>
    </row>
    <row r="11" spans="1:44" x14ac:dyDescent="0.2">
      <c r="A11" s="5" t="s">
        <v>6</v>
      </c>
      <c r="B11" s="6" t="s">
        <v>7</v>
      </c>
      <c r="C11" s="7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7">
        <f t="shared" si="0"/>
        <v>2469743.9333333331</v>
      </c>
      <c r="G11" s="18">
        <f t="shared" si="1"/>
        <v>7.8590308199508366E-2</v>
      </c>
    </row>
    <row r="12" spans="1:44" x14ac:dyDescent="0.2">
      <c r="A12" s="5" t="s">
        <v>8</v>
      </c>
      <c r="B12" s="6" t="s">
        <v>9</v>
      </c>
      <c r="C12" s="7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7">
        <f t="shared" si="0"/>
        <v>1485995.7999999996</v>
      </c>
      <c r="G12" s="18">
        <f t="shared" si="1"/>
        <v>4.7286225235323984E-2</v>
      </c>
    </row>
    <row r="13" spans="1:44" x14ac:dyDescent="0.2">
      <c r="A13" s="5" t="s">
        <v>10</v>
      </c>
      <c r="B13" s="6" t="s">
        <v>11</v>
      </c>
      <c r="C13" s="7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7">
        <f t="shared" si="0"/>
        <v>1877593.1066666669</v>
      </c>
      <c r="G13" s="18">
        <f t="shared" si="1"/>
        <v>5.9747336124457234E-2</v>
      </c>
    </row>
    <row r="14" spans="1:44" x14ac:dyDescent="0.2">
      <c r="A14" s="5" t="s">
        <v>12</v>
      </c>
      <c r="B14" s="6" t="s">
        <v>13</v>
      </c>
      <c r="C14" s="7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</f>
        <v>254512.24000000002</v>
      </c>
      <c r="E14" s="7">
        <f t="shared" si="0"/>
        <v>339349.65333333338</v>
      </c>
      <c r="G14" s="18">
        <f t="shared" si="1"/>
        <v>1.0798525905018789E-2</v>
      </c>
    </row>
    <row r="15" spans="1:44" x14ac:dyDescent="0.2">
      <c r="A15" s="5" t="s">
        <v>14</v>
      </c>
      <c r="B15" s="6" t="s">
        <v>15</v>
      </c>
      <c r="C15" s="7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7">
        <f t="shared" si="0"/>
        <v>214417.33333333331</v>
      </c>
      <c r="G15" s="18">
        <f t="shared" si="1"/>
        <v>6.8230248822759411E-3</v>
      </c>
    </row>
    <row r="16" spans="1:44" x14ac:dyDescent="0.2">
      <c r="A16" s="5" t="s">
        <v>16</v>
      </c>
      <c r="B16" s="6" t="s">
        <v>17</v>
      </c>
      <c r="C16" s="7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7">
        <f t="shared" si="0"/>
        <v>0</v>
      </c>
      <c r="G16" s="18">
        <f t="shared" si="1"/>
        <v>0</v>
      </c>
    </row>
    <row r="17" spans="1:9" x14ac:dyDescent="0.2">
      <c r="A17" s="5" t="s">
        <v>18</v>
      </c>
      <c r="B17" s="6" t="s">
        <v>19</v>
      </c>
      <c r="C17" s="7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7">
        <f t="shared" si="0"/>
        <v>7866.6666666666661</v>
      </c>
      <c r="G17" s="18">
        <f t="shared" si="1"/>
        <v>2.503270681190454E-4</v>
      </c>
    </row>
    <row r="18" spans="1:9" x14ac:dyDescent="0.2">
      <c r="A18" s="5" t="s">
        <v>20</v>
      </c>
      <c r="B18" s="6" t="s">
        <v>21</v>
      </c>
      <c r="C18" s="7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7">
        <f t="shared" si="0"/>
        <v>467873.22666666668</v>
      </c>
      <c r="G18" s="18">
        <f t="shared" si="1"/>
        <v>1.4888305052906474E-2</v>
      </c>
    </row>
    <row r="19" spans="1:9" x14ac:dyDescent="0.2">
      <c r="A19" s="5" t="s">
        <v>22</v>
      </c>
      <c r="B19" s="6" t="s">
        <v>23</v>
      </c>
      <c r="C19" s="7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7">
        <f t="shared" si="0"/>
        <v>370613.76000000001</v>
      </c>
      <c r="G19" s="18">
        <f t="shared" si="1"/>
        <v>1.1793388467632487E-2</v>
      </c>
    </row>
    <row r="20" spans="1:9" x14ac:dyDescent="0.2">
      <c r="A20" s="5" t="s">
        <v>24</v>
      </c>
      <c r="B20" s="6" t="s">
        <v>25</v>
      </c>
      <c r="C20" s="7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7">
        <f t="shared" si="0"/>
        <v>21.333333333333332</v>
      </c>
      <c r="G20" s="18">
        <f t="shared" si="1"/>
        <v>6.7885306608554691E-7</v>
      </c>
    </row>
    <row r="21" spans="1:9" x14ac:dyDescent="0.2">
      <c r="A21" s="5" t="s">
        <v>26</v>
      </c>
      <c r="B21" s="6" t="s">
        <v>27</v>
      </c>
      <c r="C21" s="7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7">
        <f t="shared" si="0"/>
        <v>256051.87999999983</v>
      </c>
      <c r="G21" s="18">
        <f t="shared" si="1"/>
        <v>8.1478876788266454E-3</v>
      </c>
    </row>
    <row r="22" spans="1:9" x14ac:dyDescent="0.2">
      <c r="A22" s="5" t="s">
        <v>28</v>
      </c>
      <c r="B22" s="6" t="s">
        <v>29</v>
      </c>
      <c r="C22" s="7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7">
        <f t="shared" si="0"/>
        <v>6342795.573333336</v>
      </c>
      <c r="G22" s="18">
        <f t="shared" si="1"/>
        <v>0.2018356041802111</v>
      </c>
    </row>
    <row r="23" spans="1:9" x14ac:dyDescent="0.2">
      <c r="A23" s="8" t="s">
        <v>30</v>
      </c>
      <c r="B23" s="9" t="s">
        <v>31</v>
      </c>
      <c r="C23" s="10">
        <f>SUM(C8:C22)</f>
        <v>23602602.119999997</v>
      </c>
      <c r="E23" s="10">
        <f>SUM(E8:E22)</f>
        <v>31425553.480000004</v>
      </c>
      <c r="G23" s="19">
        <f t="shared" si="1"/>
        <v>1</v>
      </c>
      <c r="I23" s="11"/>
    </row>
    <row r="25" spans="1:9" x14ac:dyDescent="0.2">
      <c r="B25" s="9" t="s">
        <v>49</v>
      </c>
      <c r="C25" s="7"/>
      <c r="E25" s="1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</row>
    <row r="26" spans="1:9" x14ac:dyDescent="0.2">
      <c r="C26" s="7"/>
      <c r="E26" s="7"/>
    </row>
    <row r="27" spans="1:9" x14ac:dyDescent="0.2">
      <c r="B27" s="9" t="s">
        <v>33</v>
      </c>
      <c r="C27" s="7"/>
      <c r="E27" s="1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</row>
    <row r="29" spans="1:9" x14ac:dyDescent="0.2">
      <c r="B29" s="9" t="s">
        <v>32</v>
      </c>
      <c r="C29" s="7"/>
      <c r="E29" s="12">
        <f>SUM(E25:E27)</f>
        <v>160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9"/>
  <sheetViews>
    <sheetView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9.1406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22" t="str">
        <f>'[1]Team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22" t="s">
        <v>35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'[1]Team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5" t="s">
        <v>46</v>
      </c>
    </row>
    <row r="7" spans="1:44" x14ac:dyDescent="0.2">
      <c r="C7" s="4" t="s">
        <v>1</v>
      </c>
      <c r="E7" s="4" t="s">
        <v>2</v>
      </c>
      <c r="G7" s="15" t="s">
        <v>47</v>
      </c>
    </row>
    <row r="8" spans="1:44" x14ac:dyDescent="0.2">
      <c r="A8" s="5" t="s">
        <v>3</v>
      </c>
      <c r="B8" s="6" t="s">
        <v>4</v>
      </c>
      <c r="C8" s="7">
        <f>'[4]Ercot Trading'!C8+'[4]Ercot Origination'!C8+'[4]Southeast Trading'!C8+'[4]Southeast Origination'!C8+'[4]Midwest Trading'!C8+'[4]Midwest Origination'!C8+'[4]Northeast Trading'!C8+'[4]Northeast Origination'!C8+'[4]Management Book'!C8+[4]Structuring_Fund!C8+[4]Services!C8+[4]Options!C8</f>
        <v>6640774.8000000017</v>
      </c>
      <c r="E8" s="7">
        <f>(C8/9)*12</f>
        <v>8854366.4000000022</v>
      </c>
      <c r="G8" s="16">
        <f>E8/$E$23</f>
        <v>0.43574183783159909</v>
      </c>
    </row>
    <row r="9" spans="1:44" x14ac:dyDescent="0.2">
      <c r="A9" s="5"/>
      <c r="B9" s="6" t="s">
        <v>5</v>
      </c>
      <c r="C9" s="7">
        <f>'[4]Ercot Trading'!C9+'[4]Ercot Origination'!C9+'[4]Southeast Trading'!C9+'[4]Southeast Origination'!C9+'[4]Midwest Trading'!C9+'[4]Midwest Origination'!C9+'[4]Northeast Trading'!C9+'[4]Northeast Origination'!C9+'[4]Management Book'!C9+[4]Structuring_Fund!C9+[4]Services!C9+[4]Options!C9</f>
        <v>1460000</v>
      </c>
      <c r="E9" s="7">
        <f>C9</f>
        <v>1460000</v>
      </c>
      <c r="G9" s="16">
        <f t="shared" ref="G9:G22" si="0">E9/$E$23</f>
        <v>7.1849645078402732E-2</v>
      </c>
    </row>
    <row r="10" spans="1:44" x14ac:dyDescent="0.2">
      <c r="A10" s="5"/>
      <c r="B10" s="6" t="s">
        <v>48</v>
      </c>
      <c r="C10" s="7">
        <f>'[4]Ercot Trading'!C10+'[4]Ercot Origination'!C10+'[4]Southeast Trading'!C10+'[4]Southeast Origination'!C10+'[4]Midwest Trading'!C10+'[4]Midwest Origination'!C10+'[4]Northeast Trading'!C10+'[4]Northeast Origination'!C10+'[4]Management Book'!C10+[4]Structuring_Fund!C10+[4]Services!C10+[4]Options!C10</f>
        <v>2652510</v>
      </c>
      <c r="E10" s="7">
        <f t="shared" ref="E10:E22" si="1">(C10/9)*12</f>
        <v>3536680</v>
      </c>
      <c r="G10" s="16">
        <f t="shared" si="0"/>
        <v>0.17404739914786671</v>
      </c>
    </row>
    <row r="11" spans="1:44" x14ac:dyDescent="0.2">
      <c r="A11" s="5" t="s">
        <v>6</v>
      </c>
      <c r="B11" s="6" t="s">
        <v>7</v>
      </c>
      <c r="C11" s="7">
        <f>'[4]Ercot Trading'!C11+'[4]Ercot Origination'!C11+'[4]Southeast Trading'!C11+'[4]Southeast Origination'!C11+'[4]Midwest Trading'!C11+'[4]Midwest Origination'!C11+'[4]Northeast Trading'!C11+'[4]Northeast Origination'!C11+'[4]Management Book'!C11+[4]Structuring_Fund!C11+[4]Services!C11+[4]Options!C11</f>
        <v>1536343.4600000002</v>
      </c>
      <c r="E11" s="7">
        <f t="shared" si="1"/>
        <v>2048457.9466666668</v>
      </c>
      <c r="G11" s="16">
        <f t="shared" si="0"/>
        <v>0.10080888796303675</v>
      </c>
    </row>
    <row r="12" spans="1:44" x14ac:dyDescent="0.2">
      <c r="A12" s="5" t="s">
        <v>8</v>
      </c>
      <c r="B12" s="6" t="s">
        <v>9</v>
      </c>
      <c r="C12" s="7">
        <f>'[4]Ercot Trading'!C12+'[4]Ercot Origination'!C12+'[4]Southeast Trading'!C12+'[4]Southeast Origination'!C12+'[4]Midwest Trading'!C12+'[4]Midwest Origination'!C12+'[4]Northeast Trading'!C12+'[4]Northeast Origination'!C12+'[4]Management Book'!C12+[4]Structuring_Fund!C12+[4]Services!C12+[4]Options!C12</f>
        <v>556457.20000000007</v>
      </c>
      <c r="E12" s="7">
        <f t="shared" si="1"/>
        <v>741942.93333333335</v>
      </c>
      <c r="G12" s="16">
        <f t="shared" si="0"/>
        <v>3.6512559197554126E-2</v>
      </c>
    </row>
    <row r="13" spans="1:44" x14ac:dyDescent="0.2">
      <c r="A13" s="5" t="s">
        <v>10</v>
      </c>
      <c r="B13" s="6" t="s">
        <v>11</v>
      </c>
      <c r="C13" s="7">
        <f>'[4]Ercot Trading'!C13+'[4]Ercot Origination'!C13+'[4]Southeast Trading'!C13+'[4]Southeast Origination'!C13+'[4]Midwest Trading'!C13+'[4]Midwest Origination'!C13+'[4]Northeast Trading'!C13+'[4]Northeast Origination'!C13+'[4]Management Book'!C13+[4]Structuring_Fund!C13+[4]Services!C13+[4]Options!C13</f>
        <v>1014365.41</v>
      </c>
      <c r="E13" s="7">
        <f t="shared" si="1"/>
        <v>1352487.2133333334</v>
      </c>
      <c r="G13" s="16">
        <f t="shared" si="0"/>
        <v>6.6558716610327376E-2</v>
      </c>
    </row>
    <row r="14" spans="1:44" x14ac:dyDescent="0.2">
      <c r="A14" s="5" t="s">
        <v>12</v>
      </c>
      <c r="B14" s="6" t="s">
        <v>13</v>
      </c>
      <c r="C14" s="7">
        <f>'[4]Ercot Trading'!C14+'[4]Ercot Origination'!C14+'[4]Southeast Trading'!C14+'[4]Southeast Origination'!C14+'[4]Midwest Trading'!C14+'[4]Midwest Origination'!C14+'[4]Northeast Trading'!C14+'[4]Northeast Origination'!C14+'[4]Management Book'!C14+[4]Structuring_Fund!C14+[4]Services!C14+[4]Options!C14</f>
        <v>524067.38000000012</v>
      </c>
      <c r="E14" s="7">
        <f t="shared" si="1"/>
        <v>698756.50666666683</v>
      </c>
      <c r="G14" s="16">
        <f t="shared" si="0"/>
        <v>3.4387265068646963E-2</v>
      </c>
    </row>
    <row r="15" spans="1:44" x14ac:dyDescent="0.2">
      <c r="A15" s="5" t="s">
        <v>14</v>
      </c>
      <c r="B15" s="6" t="s">
        <v>15</v>
      </c>
      <c r="C15" s="7">
        <f>'[4]Ercot Trading'!C15+'[4]Ercot Origination'!C15+'[4]Southeast Trading'!C15+'[4]Southeast Origination'!C15+'[4]Midwest Trading'!C15+'[4]Midwest Origination'!C15+'[4]Northeast Trading'!C15+'[4]Northeast Origination'!C15+'[4]Management Book'!C15+[4]Structuring_Fund!C15+[4]Services!C15+[4]Options!C15</f>
        <v>93227.13</v>
      </c>
      <c r="E15" s="7">
        <f t="shared" si="1"/>
        <v>124302.84</v>
      </c>
      <c r="G15" s="16">
        <f t="shared" si="0"/>
        <v>6.1172020111215633E-3</v>
      </c>
    </row>
    <row r="16" spans="1:44" x14ac:dyDescent="0.2">
      <c r="A16" s="5" t="s">
        <v>16</v>
      </c>
      <c r="B16" s="6" t="s">
        <v>17</v>
      </c>
      <c r="C16" s="7">
        <f>'[4]Ercot Trading'!C16+'[4]Ercot Origination'!C16+'[4]Southeast Trading'!C16+'[4]Southeast Origination'!C16+'[4]Midwest Trading'!C16+'[4]Midwest Origination'!C16+'[4]Northeast Trading'!C16+'[4]Northeast Origination'!C16+'[4]Management Book'!C16+[4]Structuring_Fund!C16+[4]Services!C16+[4]Options!C16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18</v>
      </c>
      <c r="B17" s="6" t="s">
        <v>19</v>
      </c>
      <c r="C17" s="7">
        <f>'[4]Ercot Trading'!C17+'[4]Ercot Origination'!C17+'[4]Southeast Trading'!C17+'[4]Southeast Origination'!C17+'[4]Midwest Trading'!C17+'[4]Midwest Origination'!C17+'[4]Northeast Trading'!C17+'[4]Northeast Origination'!C17+'[4]Management Book'!C17+[4]Structuring_Fund!C17+[4]Services!C17+[4]Options!C17</f>
        <v>5300</v>
      </c>
      <c r="E17" s="7">
        <f t="shared" si="1"/>
        <v>7066.666666666667</v>
      </c>
      <c r="G17" s="16">
        <f t="shared" si="0"/>
        <v>3.4776540540231463E-4</v>
      </c>
    </row>
    <row r="18" spans="1:7" x14ac:dyDescent="0.2">
      <c r="A18" s="5" t="s">
        <v>20</v>
      </c>
      <c r="B18" s="6" t="s">
        <v>21</v>
      </c>
      <c r="C18" s="7">
        <f>'[4]Ercot Trading'!C18+'[4]Ercot Origination'!C18+'[4]Southeast Trading'!C18+'[4]Southeast Origination'!C18+'[4]Midwest Trading'!C18+'[4]Midwest Origination'!C18+'[4]Northeast Trading'!C18+'[4]Northeast Origination'!C18+'[4]Management Book'!C18+[4]Structuring_Fund!C18+[4]Services!C18+[4]Options!C18</f>
        <v>287.28999999999655</v>
      </c>
      <c r="E18" s="7">
        <f t="shared" si="1"/>
        <v>383.05333333332874</v>
      </c>
      <c r="G18" s="16">
        <f t="shared" si="0"/>
        <v>1.8850853456232031E-5</v>
      </c>
    </row>
    <row r="19" spans="1:7" x14ac:dyDescent="0.2">
      <c r="A19" s="5" t="s">
        <v>22</v>
      </c>
      <c r="B19" s="6" t="s">
        <v>23</v>
      </c>
      <c r="C19" s="7">
        <f>'[4]Ercot Trading'!C19+'[4]Ercot Origination'!C19+'[4]Southeast Trading'!C19+'[4]Southeast Origination'!C19+'[4]Midwest Trading'!C19+'[4]Midwest Origination'!C19+'[4]Northeast Trading'!C19+'[4]Northeast Origination'!C19+'[4]Management Book'!C19+[4]Structuring_Fund!C19+[4]Services!C19+[4]Options!C19</f>
        <v>487149.2</v>
      </c>
      <c r="E19" s="7">
        <f t="shared" si="1"/>
        <v>649532.26666666672</v>
      </c>
      <c r="G19" s="16">
        <f t="shared" si="0"/>
        <v>3.1964837552719484E-2</v>
      </c>
    </row>
    <row r="20" spans="1:7" x14ac:dyDescent="0.2">
      <c r="A20" s="5" t="s">
        <v>24</v>
      </c>
      <c r="B20" s="6" t="s">
        <v>25</v>
      </c>
      <c r="C20" s="7">
        <f>'[4]Ercot Trading'!C20+'[4]Ercot Origination'!C20+'[4]Southeast Trading'!C20+'[4]Southeast Origination'!C20+'[4]Midwest Trading'!C20+'[4]Midwest Origination'!C20+'[4]Northeast Trading'!C20+'[4]Northeast Origination'!C20+'[4]Management Book'!C20+[4]Structuring_Fund!C20+[4]Services!C20+[4]Options!C20</f>
        <v>78.180000000000007</v>
      </c>
      <c r="E20" s="7">
        <f t="shared" si="1"/>
        <v>104.24000000000001</v>
      </c>
      <c r="G20" s="16">
        <f t="shared" si="0"/>
        <v>5.1298678102552751E-6</v>
      </c>
    </row>
    <row r="21" spans="1:7" x14ac:dyDescent="0.2">
      <c r="A21" s="5" t="s">
        <v>26</v>
      </c>
      <c r="B21" s="6" t="s">
        <v>27</v>
      </c>
      <c r="C21" s="7">
        <f>'[4]Ercot Trading'!C21+'[4]Ercot Origination'!C21+'[4]Southeast Trading'!C21+'[4]Southeast Origination'!C21+'[4]Midwest Trading'!C21+'[4]Midwest Origination'!C21+'[4]Northeast Trading'!C21+'[4]Northeast Origination'!C21+'[4]Management Book'!C21+[4]Structuring_Fund!C21+[4]Services!C21+[4]Options!C21</f>
        <v>633408.5</v>
      </c>
      <c r="E21" s="7">
        <f t="shared" si="1"/>
        <v>844544.66666666663</v>
      </c>
      <c r="G21" s="16">
        <f t="shared" si="0"/>
        <v>4.1561804488258865E-2</v>
      </c>
    </row>
    <row r="22" spans="1:7" x14ac:dyDescent="0.2">
      <c r="A22" s="5" t="s">
        <v>28</v>
      </c>
      <c r="B22" s="6" t="s">
        <v>29</v>
      </c>
      <c r="C22" s="7">
        <f>'[4]Ercot Trading'!C22+'[4]Ercot Origination'!C22+'[4]Southeast Trading'!C22+'[4]Southeast Origination'!C22+'[4]Midwest Trading'!C22+'[4]Midwest Origination'!C22+'[4]Northeast Trading'!C22+'[4]Northeast Origination'!C22+'[4]Management Book'!C22+[4]Structuring_Fund!C22+[4]Services!C22+[4]Options!C22</f>
        <v>1190.24</v>
      </c>
      <c r="E22" s="7">
        <f t="shared" si="1"/>
        <v>1586.9866666666667</v>
      </c>
      <c r="G22" s="16">
        <f t="shared" si="0"/>
        <v>7.8098923797368107E-5</v>
      </c>
    </row>
    <row r="23" spans="1:7" x14ac:dyDescent="0.2">
      <c r="A23" s="8" t="s">
        <v>30</v>
      </c>
      <c r="B23" s="9" t="s">
        <v>31</v>
      </c>
      <c r="C23" s="10">
        <f>SUM(C8:C22)</f>
        <v>15605158.790000001</v>
      </c>
      <c r="E23" s="10">
        <f>SUM(E8:E22)</f>
        <v>20320211.720000006</v>
      </c>
      <c r="G23" s="17">
        <f>SUM(G8:G22)</f>
        <v>0.99999999999999978</v>
      </c>
    </row>
    <row r="25" spans="1:7" x14ac:dyDescent="0.2">
      <c r="B25" s="9" t="s">
        <v>49</v>
      </c>
      <c r="C25" s="7"/>
      <c r="E25" s="12">
        <f>'[4]Ercot Trading'!E25+'[4]Ercot Origination'!E25+'[4]Southeast Trading'!E25+'[4]Southeast Origination'!E25+'[4]Midwest Trading'!E25+'[4]Midwest Origination'!E25+'[4]Northeast Trading'!E25+'[4]Northeast Origination'!E25+'[4]Management Book'!E25+[4]Structuring_Fund!E25+[4]Services!E25+[4]Options!E25</f>
        <v>91</v>
      </c>
    </row>
    <row r="26" spans="1:7" x14ac:dyDescent="0.2">
      <c r="C26" s="7"/>
      <c r="E26" s="7"/>
    </row>
    <row r="27" spans="1:7" x14ac:dyDescent="0.2">
      <c r="B27" s="9" t="s">
        <v>50</v>
      </c>
      <c r="C27" s="7"/>
      <c r="E27" s="12">
        <f>'[4]Ercot Trading'!E27+'[4]Ercot Origination'!E27+'[4]Southeast Trading'!E27+'[4]Southeast Origination'!E27+'[4]Midwest Trading'!E27+'[4]Midwest Origination'!E27+'[4]Northeast Trading'!E27+'[4]Northeast Origination'!E27+'[4]Management Book'!E27+[4]Structuring_Fund!E27+[4]Services!E27+[4]Options!E27</f>
        <v>50</v>
      </c>
    </row>
    <row r="28" spans="1:7" x14ac:dyDescent="0.2">
      <c r="B28" s="9"/>
    </row>
    <row r="29" spans="1:7" x14ac:dyDescent="0.2">
      <c r="B29" s="9" t="s">
        <v>32</v>
      </c>
      <c r="C29" s="7"/>
      <c r="E29" s="12">
        <f>SUM(E25:E27)</f>
        <v>141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9"/>
  <sheetViews>
    <sheetView workbookViewId="0">
      <selection activeCell="B1" sqref="B1:G1"/>
    </sheetView>
  </sheetViews>
  <sheetFormatPr defaultRowHeight="12.75" x14ac:dyDescent="0.2"/>
  <cols>
    <col min="2" max="2" width="24.85546875" customWidth="1"/>
    <col min="3" max="3" width="19.140625" customWidth="1"/>
    <col min="4" max="4" width="2.5703125" customWidth="1"/>
    <col min="5" max="5" width="13.85546875" customWidth="1"/>
    <col min="6" max="6" width="2.5703125" customWidth="1"/>
  </cols>
  <sheetData>
    <row r="1" spans="1:45" ht="18" x14ac:dyDescent="0.25">
      <c r="B1" s="22" t="str">
        <f>'[1]Team Report'!B1</f>
        <v>Enron North America</v>
      </c>
      <c r="C1" s="22"/>
      <c r="D1" s="24"/>
      <c r="E1" s="24"/>
      <c r="F1" s="24"/>
      <c r="G1" s="2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22" t="s">
        <v>34</v>
      </c>
      <c r="C2" s="22"/>
      <c r="D2" s="24"/>
      <c r="E2" s="24"/>
      <c r="F2" s="24"/>
      <c r="G2" s="2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25">
        <f>'[1]Team Report'!B3</f>
        <v>37135</v>
      </c>
      <c r="C3" s="25"/>
      <c r="D3" s="26"/>
      <c r="E3" s="26"/>
      <c r="F3" s="26"/>
      <c r="G3" s="2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6" spans="1:45" x14ac:dyDescent="0.2">
      <c r="C6" s="3">
        <v>37135</v>
      </c>
      <c r="E6" s="3">
        <v>37135</v>
      </c>
      <c r="F6" s="3"/>
      <c r="G6" s="3" t="s">
        <v>52</v>
      </c>
    </row>
    <row r="7" spans="1:45" x14ac:dyDescent="0.2">
      <c r="C7" s="4" t="s">
        <v>1</v>
      </c>
      <c r="E7" s="4" t="s">
        <v>2</v>
      </c>
      <c r="F7" s="4"/>
      <c r="G7" s="4" t="s">
        <v>53</v>
      </c>
    </row>
    <row r="8" spans="1:45" x14ac:dyDescent="0.2">
      <c r="A8" s="5" t="s">
        <v>3</v>
      </c>
      <c r="B8" s="6" t="s">
        <v>4</v>
      </c>
      <c r="C8" s="7">
        <f>'[3]Executive Orig'!C8+[3]Trading!C8+[3]Origination!C8+'[3]Mid Market'!C8+[3]Generaton!C8+[3]Services!C8+[3]Fundamentals!C8</f>
        <v>6231873.8499999996</v>
      </c>
      <c r="E8" s="7">
        <f>(C8/9)*12</f>
        <v>8309165.1333333328</v>
      </c>
      <c r="F8" s="7"/>
      <c r="G8" s="16">
        <f>+E8/$E$23</f>
        <v>0.43781602181889911</v>
      </c>
    </row>
    <row r="9" spans="1:45" x14ac:dyDescent="0.2">
      <c r="A9" s="5"/>
      <c r="B9" s="6" t="s">
        <v>5</v>
      </c>
      <c r="C9" s="7">
        <f>'[3]Executive Orig'!C9+[3]Trading!C9+[3]Origination!C9+'[3]Mid Market'!C9+[3]Generaton!C9+[3]Services!C9+[3]Fundamentals!C9</f>
        <v>1608000</v>
      </c>
      <c r="E9" s="7">
        <f>+C9</f>
        <v>1608000</v>
      </c>
      <c r="F9" s="7"/>
      <c r="G9" s="16">
        <f t="shared" ref="G9:G22" si="0">+E9/$E$23</f>
        <v>8.4726702597420572E-2</v>
      </c>
    </row>
    <row r="10" spans="1:45" x14ac:dyDescent="0.2">
      <c r="B10" s="6" t="s">
        <v>48</v>
      </c>
      <c r="C10" s="7">
        <f>'[3]Executive Orig'!C10+[3]Trading!C10+[3]Origination!C10+'[3]Mid Market'!C10+[3]Generaton!C10+[3]Services!C10+[3]Fundamentals!C10</f>
        <v>1058567</v>
      </c>
      <c r="E10" s="7">
        <f>(C10/9)*12</f>
        <v>1411422.6666666667</v>
      </c>
      <c r="F10" s="7"/>
      <c r="G10" s="16">
        <f t="shared" si="0"/>
        <v>7.4368898332042882E-2</v>
      </c>
    </row>
    <row r="11" spans="1:45" x14ac:dyDescent="0.2">
      <c r="A11" s="5" t="s">
        <v>6</v>
      </c>
      <c r="B11" s="6" t="s">
        <v>7</v>
      </c>
      <c r="C11" s="7">
        <f>'[3]Executive Orig'!C11+[3]Trading!C11+[3]Origination!C11+'[3]Mid Market'!C11+[3]Generaton!C11+[3]Services!C11+[3]Fundamentals!C11</f>
        <v>1384248.2999999998</v>
      </c>
      <c r="E11" s="7">
        <f t="shared" ref="E11:E22" si="1">(C11/9)*12</f>
        <v>1845664.3999999997</v>
      </c>
      <c r="F11" s="7"/>
      <c r="G11" s="16">
        <f t="shared" si="0"/>
        <v>9.7249414622790215E-2</v>
      </c>
    </row>
    <row r="12" spans="1:45" x14ac:dyDescent="0.2">
      <c r="A12" s="5" t="s">
        <v>8</v>
      </c>
      <c r="B12" s="6" t="s">
        <v>9</v>
      </c>
      <c r="C12" s="7">
        <f>'[3]Executive Orig'!C12+[3]Trading!C12+[3]Origination!C12+'[3]Mid Market'!C12+[3]Generaton!C12+[3]Services!C12+[3]Fundamentals!C12</f>
        <v>812757.76</v>
      </c>
      <c r="E12" s="7">
        <f t="shared" si="1"/>
        <v>1083677.0133333334</v>
      </c>
      <c r="F12" s="7"/>
      <c r="G12" s="16">
        <f t="shared" si="0"/>
        <v>5.7099738818628301E-2</v>
      </c>
    </row>
    <row r="13" spans="1:45" x14ac:dyDescent="0.2">
      <c r="A13" s="5" t="s">
        <v>10</v>
      </c>
      <c r="B13" s="6" t="s">
        <v>11</v>
      </c>
      <c r="C13" s="7">
        <f>'[3]Executive Orig'!C13+[3]Trading!C13+[3]Origination!C13+'[3]Mid Market'!C13+[3]Generaton!C13+[3]Services!C13+[3]Fundamentals!C13</f>
        <v>935518.05999999994</v>
      </c>
      <c r="E13" s="7">
        <f t="shared" si="1"/>
        <v>1247357.4133333333</v>
      </c>
      <c r="F13" s="7"/>
      <c r="G13" s="16">
        <f t="shared" si="0"/>
        <v>6.5724179472749472E-2</v>
      </c>
    </row>
    <row r="14" spans="1:45" x14ac:dyDescent="0.2">
      <c r="A14" s="5" t="s">
        <v>12</v>
      </c>
      <c r="B14" s="6" t="s">
        <v>13</v>
      </c>
      <c r="C14" s="7">
        <f>'[3]Executive Orig'!C14+[3]Trading!C14+[3]Origination!C14+'[3]Mid Market'!C14+[3]Generaton!C14+[3]Services!C14+[3]Fundamentals!C14</f>
        <v>867163.01999999979</v>
      </c>
      <c r="E14" s="7">
        <f t="shared" si="1"/>
        <v>1156217.3599999996</v>
      </c>
      <c r="F14" s="7"/>
      <c r="G14" s="16">
        <f t="shared" si="0"/>
        <v>6.0921943034014131E-2</v>
      </c>
    </row>
    <row r="15" spans="1:45" x14ac:dyDescent="0.2">
      <c r="A15" s="5" t="s">
        <v>14</v>
      </c>
      <c r="B15" s="6" t="s">
        <v>15</v>
      </c>
      <c r="C15" s="7">
        <f>'[3]Executive Orig'!C15+[3]Trading!C15+[3]Origination!C15+'[3]Mid Market'!C15+[3]Generaton!C15+[3]Services!C15+[3]Fundamentals!C15</f>
        <v>147079.03999999998</v>
      </c>
      <c r="E15" s="7">
        <f t="shared" si="1"/>
        <v>196105.38666666663</v>
      </c>
      <c r="F15" s="7"/>
      <c r="G15" s="16">
        <f t="shared" si="0"/>
        <v>1.033293704841967E-2</v>
      </c>
    </row>
    <row r="16" spans="1:45" x14ac:dyDescent="0.2">
      <c r="A16" s="5" t="s">
        <v>16</v>
      </c>
      <c r="B16" s="6" t="s">
        <v>17</v>
      </c>
      <c r="C16" s="7">
        <f>'[3]Executive Orig'!C16+[3]Trading!C16+[3]Origination!C16+'[3]Mid Market'!C16+[3]Generaton!C16+[3]Services!C16+[3]Fundamentals!C16</f>
        <v>0</v>
      </c>
      <c r="E16" s="7">
        <f t="shared" si="1"/>
        <v>0</v>
      </c>
      <c r="F16" s="7"/>
      <c r="G16" s="16">
        <f t="shared" si="0"/>
        <v>0</v>
      </c>
    </row>
    <row r="17" spans="1:7" x14ac:dyDescent="0.2">
      <c r="A17" s="5" t="s">
        <v>18</v>
      </c>
      <c r="B17" s="6" t="s">
        <v>19</v>
      </c>
      <c r="C17" s="7">
        <f>'[3]Executive Orig'!C17+[3]Trading!C17+[3]Origination!C17+'[3]Mid Market'!C17+[3]Generaton!C17+[3]Services!C17+[3]Fundamentals!C17</f>
        <v>32592</v>
      </c>
      <c r="E17" s="7">
        <f t="shared" si="1"/>
        <v>43456</v>
      </c>
      <c r="F17" s="7"/>
      <c r="G17" s="16">
        <f t="shared" si="0"/>
        <v>2.2897285995482019E-3</v>
      </c>
    </row>
    <row r="18" spans="1:7" x14ac:dyDescent="0.2">
      <c r="A18" s="5" t="s">
        <v>20</v>
      </c>
      <c r="B18" s="6" t="s">
        <v>21</v>
      </c>
      <c r="C18" s="7">
        <f>'[3]Executive Orig'!C18+[3]Trading!C18+[3]Origination!C18+'[3]Mid Market'!C18+[3]Generaton!C18+[3]Services!C18+[3]Fundamentals!C18</f>
        <v>735635.51000000013</v>
      </c>
      <c r="E18" s="7">
        <f t="shared" si="1"/>
        <v>980847.34666666691</v>
      </c>
      <c r="F18" s="7"/>
      <c r="G18" s="16">
        <f t="shared" si="0"/>
        <v>5.1681568056278458E-2</v>
      </c>
    </row>
    <row r="19" spans="1:7" x14ac:dyDescent="0.2">
      <c r="A19" s="5" t="s">
        <v>22</v>
      </c>
      <c r="B19" s="6" t="s">
        <v>23</v>
      </c>
      <c r="C19" s="7">
        <f>'[3]Executive Orig'!C19+[3]Trading!C19+[3]Origination!C19+'[3]Mid Market'!C19+[3]Generaton!C19+[3]Services!C19+[3]Fundamentals!C19</f>
        <v>169485.69999999998</v>
      </c>
      <c r="E19" s="7">
        <f t="shared" si="1"/>
        <v>225980.93333333329</v>
      </c>
      <c r="F19" s="7"/>
      <c r="G19" s="16">
        <f t="shared" si="0"/>
        <v>1.1907101574142322E-2</v>
      </c>
    </row>
    <row r="20" spans="1:7" x14ac:dyDescent="0.2">
      <c r="A20" s="5" t="s">
        <v>24</v>
      </c>
      <c r="B20" s="6" t="s">
        <v>25</v>
      </c>
      <c r="C20" s="7">
        <f>'[3]Executive Orig'!C20+[3]Trading!C20+[3]Origination!C20+'[3]Mid Market'!C20+[3]Generaton!C20+[3]Services!C20+[3]Fundamentals!C20</f>
        <v>116.15</v>
      </c>
      <c r="E20" s="7">
        <f t="shared" si="1"/>
        <v>154.86666666666667</v>
      </c>
      <c r="F20" s="7"/>
      <c r="G20" s="16">
        <f t="shared" si="0"/>
        <v>8.1600385627615264E-6</v>
      </c>
    </row>
    <row r="21" spans="1:7" x14ac:dyDescent="0.2">
      <c r="A21" s="5" t="s">
        <v>26</v>
      </c>
      <c r="B21" s="6" t="s">
        <v>27</v>
      </c>
      <c r="C21" s="7">
        <f>'[3]Executive Orig'!C21+[3]Trading!C21+[3]Origination!C21+'[3]Mid Market'!C21+[3]Generaton!C21+[3]Services!C21+[3]Fundamentals!C21</f>
        <v>573345.55000000028</v>
      </c>
      <c r="E21" s="7">
        <f t="shared" si="1"/>
        <v>764460.73333333374</v>
      </c>
      <c r="F21" s="7"/>
      <c r="G21" s="16">
        <f t="shared" si="0"/>
        <v>4.0279998259041917E-2</v>
      </c>
    </row>
    <row r="22" spans="1:7" x14ac:dyDescent="0.2">
      <c r="A22" s="5" t="s">
        <v>28</v>
      </c>
      <c r="B22" s="6" t="s">
        <v>29</v>
      </c>
      <c r="C22" s="7">
        <f>'[3]Executive Orig'!C22+[3]Trading!C22+[3]Origination!C22+'[3]Mid Market'!C22+[3]Generaton!C22+[3]Services!C22+[3]Fundamentals!C22</f>
        <v>79619.419999999969</v>
      </c>
      <c r="E22" s="7">
        <f t="shared" si="1"/>
        <v>106159.22666666663</v>
      </c>
      <c r="F22" s="7"/>
      <c r="G22" s="16">
        <f t="shared" si="0"/>
        <v>5.593607727461954E-3</v>
      </c>
    </row>
    <row r="23" spans="1:7" x14ac:dyDescent="0.2">
      <c r="A23" s="8" t="s">
        <v>30</v>
      </c>
      <c r="B23" s="9" t="s">
        <v>31</v>
      </c>
      <c r="C23" s="10">
        <f>SUM(C8:C22)</f>
        <v>14636001.359999998</v>
      </c>
      <c r="E23" s="10">
        <f>SUM(E8:E22)</f>
        <v>18978668.48</v>
      </c>
      <c r="F23" s="20"/>
      <c r="G23" s="17">
        <f>SUM(G8:G22)</f>
        <v>0.99999999999999989</v>
      </c>
    </row>
    <row r="25" spans="1:7" x14ac:dyDescent="0.2">
      <c r="B25" s="9" t="s">
        <v>49</v>
      </c>
      <c r="C25" s="7"/>
      <c r="E25" s="12">
        <f>'[3]Executive Orig'!E25+[3]Trading!E25+[3]Origination!E25+'[3]Mid Market'!E25+[3]Generaton!E25+[3]Services!E25+[3]Fundamentals!E25</f>
        <v>88</v>
      </c>
      <c r="F25" s="21"/>
    </row>
    <row r="26" spans="1:7" x14ac:dyDescent="0.2">
      <c r="C26" s="7"/>
      <c r="E26" s="7"/>
      <c r="F26" s="7"/>
    </row>
    <row r="27" spans="1:7" x14ac:dyDescent="0.2">
      <c r="B27" s="9" t="s">
        <v>50</v>
      </c>
      <c r="C27" s="7"/>
      <c r="E27" s="12">
        <f>'[3]Executive Orig'!E27+[3]Trading!E27+[3]Origination!E27+'[3]Mid Market'!E27+[3]Generaton!E27+[3]Services!E27+[3]Fundamentals!E27</f>
        <v>19</v>
      </c>
      <c r="F27" s="21"/>
    </row>
    <row r="29" spans="1:7" x14ac:dyDescent="0.2">
      <c r="B29" s="9" t="s">
        <v>32</v>
      </c>
      <c r="C29" s="7"/>
      <c r="E29" s="12">
        <f>+E27+E25</f>
        <v>107</v>
      </c>
      <c r="F29" s="21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>
      <selection activeCell="B1" sqref="B1:G1"/>
    </sheetView>
  </sheetViews>
  <sheetFormatPr defaultColWidth="9.140625" defaultRowHeight="12.75" x14ac:dyDescent="0.2"/>
  <cols>
    <col min="2" max="2" width="23.42578125" bestFit="1" customWidth="1"/>
    <col min="3" max="3" width="14" customWidth="1"/>
    <col min="4" max="4" width="2.5703125" customWidth="1"/>
    <col min="5" max="5" width="14" customWidth="1"/>
    <col min="6" max="6" width="2.42578125" customWidth="1"/>
  </cols>
  <sheetData>
    <row r="1" spans="1:44" ht="18" x14ac:dyDescent="0.25">
      <c r="B1" s="22" t="str">
        <f>'[5]Team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22" t="s">
        <v>37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'[5]Team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52</v>
      </c>
    </row>
    <row r="7" spans="1:44" x14ac:dyDescent="0.2">
      <c r="C7" s="4" t="s">
        <v>1</v>
      </c>
      <c r="E7" s="4" t="s">
        <v>2</v>
      </c>
      <c r="G7" s="4" t="s">
        <v>53</v>
      </c>
    </row>
    <row r="8" spans="1:44" x14ac:dyDescent="0.2">
      <c r="A8" s="5" t="s">
        <v>3</v>
      </c>
      <c r="B8" s="6" t="s">
        <v>4</v>
      </c>
      <c r="C8" s="7">
        <f>+'[6]Natural Gas'!C8+[6]Ontario!C8+[6]Finance!C8+[6]Executive!C8+[6]Alberta!C8</f>
        <v>2855922.0300000003</v>
      </c>
      <c r="E8" s="7">
        <f>+'[6]Natural Gas'!E8+[6]Ontario!E8+[6]Finance!E8+[6]Executive!E8+[6]Alberta!E8</f>
        <v>3807896.0399999991</v>
      </c>
      <c r="G8" s="16">
        <f t="shared" ref="G8:G22" si="0">+E8/$E$23</f>
        <v>0.68895814699473901</v>
      </c>
    </row>
    <row r="9" spans="1:44" x14ac:dyDescent="0.2">
      <c r="A9" s="5"/>
      <c r="B9" s="6" t="s">
        <v>5</v>
      </c>
      <c r="C9" s="7">
        <f>+'[6]Natural Gas'!C9+[6]Ontario!C9+[6]Finance!C9+[6]Executive!C9+[6]Alberta!C9</f>
        <v>0</v>
      </c>
      <c r="E9" s="7">
        <f>+'[6]Natural Gas'!E9+[6]Ontario!E9+[6]Finance!E9+[6]Executive!E9+[6]Alberta!E9</f>
        <v>0</v>
      </c>
      <c r="G9" s="16">
        <f t="shared" si="0"/>
        <v>0</v>
      </c>
    </row>
    <row r="10" spans="1:44" x14ac:dyDescent="0.2">
      <c r="A10" s="5"/>
      <c r="B10" s="6" t="s">
        <v>54</v>
      </c>
      <c r="C10" s="7">
        <v>0</v>
      </c>
      <c r="E10" s="7">
        <v>0</v>
      </c>
      <c r="G10" s="16">
        <f t="shared" si="0"/>
        <v>0</v>
      </c>
    </row>
    <row r="11" spans="1:44" x14ac:dyDescent="0.2">
      <c r="A11" s="5" t="s">
        <v>6</v>
      </c>
      <c r="B11" s="6" t="s">
        <v>7</v>
      </c>
      <c r="C11" s="7">
        <f>+'[6]Natural Gas'!C11+[6]Ontario!C11+[6]Finance!C11+[6]Executive!C10+[6]Alberta!C11</f>
        <v>312682.37</v>
      </c>
      <c r="E11" s="7">
        <f>+'[6]Natural Gas'!E11+[6]Ontario!E11+[6]Finance!E11+[6]Executive!E10+[6]Alberta!E11</f>
        <v>416909.82666666666</v>
      </c>
      <c r="G11" s="16">
        <f t="shared" si="0"/>
        <v>7.5431004057601461E-2</v>
      </c>
    </row>
    <row r="12" spans="1:44" x14ac:dyDescent="0.2">
      <c r="A12" s="5" t="s">
        <v>8</v>
      </c>
      <c r="B12" s="6" t="s">
        <v>9</v>
      </c>
      <c r="C12" s="7">
        <f>+'[6]Natural Gas'!C12+[6]Ontario!C12+[6]Finance!C12+[6]Executive!C12+[6]Alberta!C12</f>
        <v>67320.12999999999</v>
      </c>
      <c r="E12" s="7">
        <f>+'[6]Natural Gas'!E12+[6]Ontario!E12+[6]Finance!E12+[6]Executive!E12+[6]Alberta!E12</f>
        <v>89760.173333333325</v>
      </c>
      <c r="G12" s="16">
        <f t="shared" si="0"/>
        <v>1.6240202475081206E-2</v>
      </c>
    </row>
    <row r="13" spans="1:44" x14ac:dyDescent="0.2">
      <c r="A13" s="5" t="s">
        <v>10</v>
      </c>
      <c r="B13" s="6" t="s">
        <v>11</v>
      </c>
      <c r="C13" s="7">
        <f>+'[6]Natural Gas'!C13+[6]Ontario!C13+[6]Finance!C13+[6]Executive!C13+[6]Alberta!C13</f>
        <v>297871.83999999997</v>
      </c>
      <c r="E13" s="7">
        <f>+'[6]Natural Gas'!E13+[6]Ontario!E13+[6]Finance!E13+[6]Executive!E13+[6]Alberta!E13</f>
        <v>397162.45333333331</v>
      </c>
      <c r="G13" s="16">
        <f t="shared" si="0"/>
        <v>7.1858135051506788E-2</v>
      </c>
    </row>
    <row r="14" spans="1:44" x14ac:dyDescent="0.2">
      <c r="A14" s="5" t="s">
        <v>12</v>
      </c>
      <c r="B14" s="6" t="s">
        <v>13</v>
      </c>
      <c r="C14" s="7">
        <f>+'[6]Natural Gas'!C14+[6]Ontario!C14+[6]Finance!C14+[6]Executive!C14+[6]Alberta!C14</f>
        <v>505739.98</v>
      </c>
      <c r="E14" s="7">
        <f>+'[6]Natural Gas'!E14+[6]Ontario!E14+[6]Finance!E14+[6]Executive!E14+[6]Alberta!E14</f>
        <v>674319.97333333339</v>
      </c>
      <c r="G14" s="16">
        <f t="shared" si="0"/>
        <v>0.12200391881215204</v>
      </c>
    </row>
    <row r="15" spans="1:44" x14ac:dyDescent="0.2">
      <c r="A15" s="5" t="s">
        <v>14</v>
      </c>
      <c r="B15" s="6" t="s">
        <v>15</v>
      </c>
      <c r="C15" s="7">
        <f>+'[6]Natural Gas'!C15+[6]Ontario!C15+[6]Finance!C15+[6]Executive!C15+[6]Alberta!C15</f>
        <v>6427.4199999999992</v>
      </c>
      <c r="E15" s="7">
        <f>+'[6]Natural Gas'!E15+[6]Ontario!E15+[6]Finance!E15+[6]Executive!E15+[6]Alberta!E15</f>
        <v>8569.8933333333316</v>
      </c>
      <c r="G15" s="16">
        <f t="shared" si="0"/>
        <v>1.5505407103697875E-3</v>
      </c>
    </row>
    <row r="16" spans="1:44" x14ac:dyDescent="0.2">
      <c r="A16" s="5" t="s">
        <v>16</v>
      </c>
      <c r="B16" s="6" t="s">
        <v>17</v>
      </c>
      <c r="C16" s="7">
        <f>+'[6]Natural Gas'!C16+[6]Ontario!C16+[6]Finance!C16+[6]Executive!C16+[6]Alberta!C16</f>
        <v>0</v>
      </c>
      <c r="E16" s="7">
        <f>+'[6]Natural Gas'!E16+[6]Ontario!E16+[6]Finance!E16+[6]Executive!E16+[6]Alberta!E16</f>
        <v>0</v>
      </c>
      <c r="G16" s="16">
        <f t="shared" si="0"/>
        <v>0</v>
      </c>
    </row>
    <row r="17" spans="1:7" x14ac:dyDescent="0.2">
      <c r="A17" s="5" t="s">
        <v>18</v>
      </c>
      <c r="B17" s="6" t="s">
        <v>19</v>
      </c>
      <c r="C17" s="7">
        <f>+'[6]Natural Gas'!C17+[6]Ontario!C17+[6]Finance!C17+[6]Executive!C17+[6]Alberta!C17</f>
        <v>1883.62</v>
      </c>
      <c r="E17" s="7">
        <f>+'[6]Natural Gas'!E17+[6]Ontario!E17+[6]Finance!E17+[6]Executive!E17+[6]Alberta!E17</f>
        <v>2511.4933333333338</v>
      </c>
      <c r="G17" s="16">
        <f t="shared" si="0"/>
        <v>4.5440153169805928E-4</v>
      </c>
    </row>
    <row r="18" spans="1:7" x14ac:dyDescent="0.2">
      <c r="A18" s="5" t="s">
        <v>20</v>
      </c>
      <c r="B18" s="6" t="s">
        <v>21</v>
      </c>
      <c r="C18" s="7">
        <f>+'[6]Natural Gas'!C18+[6]Ontario!C18+[6]Finance!C18+[6]Executive!C18+[6]Alberta!C18</f>
        <v>19208.419999999998</v>
      </c>
      <c r="E18" s="7">
        <f>+'[6]Natural Gas'!E18+[6]Ontario!E18+[6]Finance!E18+[6]Executive!E18+[6]Alberta!E18</f>
        <v>25611.226666666666</v>
      </c>
      <c r="G18" s="16">
        <f t="shared" si="0"/>
        <v>4.6338090854310494E-3</v>
      </c>
    </row>
    <row r="19" spans="1:7" x14ac:dyDescent="0.2">
      <c r="A19" s="5" t="s">
        <v>22</v>
      </c>
      <c r="B19" s="6" t="s">
        <v>23</v>
      </c>
      <c r="C19" s="7">
        <f>+'[6]Natural Gas'!C19+[6]Ontario!C19+[6]Finance!C19+[6]Executive!C19+[6]Alberta!C19</f>
        <v>52344.84</v>
      </c>
      <c r="E19" s="7">
        <f>+'[6]Natural Gas'!E19+[6]Ontario!E19+[6]Finance!E19+[6]Executive!E19+[6]Alberta!E19</f>
        <v>69793.119999999995</v>
      </c>
      <c r="G19" s="16">
        <f t="shared" si="0"/>
        <v>1.2627587025243858E-2</v>
      </c>
    </row>
    <row r="20" spans="1:7" x14ac:dyDescent="0.2">
      <c r="A20" s="5" t="s">
        <v>24</v>
      </c>
      <c r="B20" s="6" t="s">
        <v>25</v>
      </c>
      <c r="C20" s="7">
        <f>+'[6]Natural Gas'!C20+[6]Ontario!C20+[6]Finance!C20+[6]Executive!C20+[6]Alberta!C20</f>
        <v>0</v>
      </c>
      <c r="E20" s="7">
        <f>+'[6]Natural Gas'!E20+[6]Ontario!E20+[6]Finance!E20+[6]Executive!E20+[6]Alberta!E20</f>
        <v>0</v>
      </c>
      <c r="G20" s="16">
        <f t="shared" si="0"/>
        <v>0</v>
      </c>
    </row>
    <row r="21" spans="1:7" x14ac:dyDescent="0.2">
      <c r="A21" s="5" t="s">
        <v>26</v>
      </c>
      <c r="B21" s="6" t="s">
        <v>27</v>
      </c>
      <c r="C21" s="7">
        <f>+'[6]Natural Gas'!C21+[6]Ontario!C21+[6]Finance!C21+[6]Executive!C21+[6]Alberta!C21</f>
        <v>19769.170000000046</v>
      </c>
      <c r="E21" s="7">
        <f>+'[6]Natural Gas'!E21+[6]Ontario!E21+[6]Finance!E21+[6]Executive!E21+[6]Alberta!E21</f>
        <v>26358.893333333395</v>
      </c>
      <c r="G21" s="16">
        <f t="shared" si="0"/>
        <v>4.769083535107581E-3</v>
      </c>
    </row>
    <row r="22" spans="1:7" x14ac:dyDescent="0.2">
      <c r="A22" s="5" t="s">
        <v>28</v>
      </c>
      <c r="B22" s="6" t="s">
        <v>29</v>
      </c>
      <c r="C22" s="7">
        <f>+'[6]Natural Gas'!C22+[6]Ontario!C22+[6]Finance!C22+[6]Executive!C22+[6]Alberta!C22</f>
        <v>6106.7000000000089</v>
      </c>
      <c r="E22" s="7">
        <f>+'[6]Natural Gas'!E22+[6]Ontario!E22+[6]Finance!E22+[6]Executive!E22+[6]Alberta!E22</f>
        <v>8142.2666666666792</v>
      </c>
      <c r="G22" s="16">
        <f t="shared" si="0"/>
        <v>1.4731707210692935E-3</v>
      </c>
    </row>
    <row r="23" spans="1:7" x14ac:dyDescent="0.2">
      <c r="A23" s="8" t="s">
        <v>30</v>
      </c>
      <c r="B23" s="9" t="s">
        <v>31</v>
      </c>
      <c r="C23" s="10">
        <f>SUM(C8:C22)</f>
        <v>4145276.52</v>
      </c>
      <c r="E23" s="10">
        <f>SUM(E8:E22)</f>
        <v>5527035.3599999985</v>
      </c>
      <c r="G23" s="17">
        <f>SUM(G8:G22)</f>
        <v>1</v>
      </c>
    </row>
    <row r="25" spans="1:7" x14ac:dyDescent="0.2">
      <c r="B25" s="9" t="s">
        <v>49</v>
      </c>
      <c r="C25" s="13"/>
      <c r="E25" s="14">
        <f>+'[6]Natural Gas'!E25+[6]Ontario!E25+[6]Finance!E25+[6]Executive!E25+[6]Alberta!E25</f>
        <v>30</v>
      </c>
    </row>
    <row r="26" spans="1:7" x14ac:dyDescent="0.2">
      <c r="C26" s="7"/>
      <c r="E26" s="6"/>
    </row>
    <row r="27" spans="1:7" x14ac:dyDescent="0.2">
      <c r="B27" s="9" t="s">
        <v>50</v>
      </c>
      <c r="C27" s="7"/>
      <c r="E27" s="14">
        <f>+'[6]Natural Gas'!E27+[6]Ontario!E27+[6]Finance!E27+[6]Executive!E27+[6]Alberta!E27</f>
        <v>20</v>
      </c>
    </row>
    <row r="29" spans="1:7" x14ac:dyDescent="0.2">
      <c r="B29" s="9" t="s">
        <v>32</v>
      </c>
      <c r="C29" s="7"/>
      <c r="E29" s="12">
        <f>+E27+E25</f>
        <v>50</v>
      </c>
      <c r="F29" s="21"/>
    </row>
    <row r="31" spans="1:7" x14ac:dyDescent="0.2">
      <c r="A31" s="5" t="s">
        <v>38</v>
      </c>
      <c r="B31" s="6" t="s">
        <v>55</v>
      </c>
      <c r="C31" s="7"/>
      <c r="E31" s="7"/>
    </row>
    <row r="32" spans="1:7" x14ac:dyDescent="0.2">
      <c r="A32" s="5" t="s">
        <v>39</v>
      </c>
      <c r="B32" s="6"/>
      <c r="C32" s="7"/>
      <c r="E32" s="7"/>
    </row>
    <row r="33" spans="1:5" x14ac:dyDescent="0.2">
      <c r="A33" s="5" t="s">
        <v>40</v>
      </c>
      <c r="B33" s="6"/>
      <c r="C33" s="7"/>
      <c r="E33" s="7"/>
    </row>
    <row r="34" spans="1:5" x14ac:dyDescent="0.2">
      <c r="A34" s="5" t="s">
        <v>41</v>
      </c>
      <c r="B34" s="6"/>
      <c r="C34" s="7"/>
      <c r="E34" s="7"/>
    </row>
    <row r="35" spans="1:5" x14ac:dyDescent="0.2">
      <c r="A35" s="5" t="s">
        <v>42</v>
      </c>
      <c r="B35" s="6"/>
      <c r="C35" s="7"/>
      <c r="E35" s="7"/>
    </row>
    <row r="36" spans="1:5" x14ac:dyDescent="0.2">
      <c r="A36" s="5" t="s">
        <v>43</v>
      </c>
      <c r="B36" s="6"/>
      <c r="C36" s="7"/>
      <c r="E36" s="7"/>
    </row>
    <row r="37" spans="1:5" x14ac:dyDescent="0.2">
      <c r="A37" s="5" t="s">
        <v>44</v>
      </c>
      <c r="B37" s="6"/>
      <c r="C37" s="7"/>
      <c r="E37" s="7"/>
    </row>
    <row r="38" spans="1:5" x14ac:dyDescent="0.2">
      <c r="A38" s="5" t="s">
        <v>45</v>
      </c>
      <c r="B38" s="6"/>
      <c r="C38" s="7"/>
      <c r="E38" s="7"/>
    </row>
    <row r="39" spans="1:5" x14ac:dyDescent="0.2">
      <c r="B39" s="6"/>
      <c r="C39" s="7"/>
      <c r="E39" s="7"/>
    </row>
    <row r="40" spans="1:5" x14ac:dyDescent="0.2">
      <c r="B40" s="6"/>
      <c r="C40" s="7"/>
      <c r="E40" s="7"/>
    </row>
    <row r="41" spans="1:5" x14ac:dyDescent="0.2">
      <c r="B41" s="6"/>
      <c r="C41" s="7"/>
      <c r="E41" s="7"/>
    </row>
    <row r="44" spans="1:5" x14ac:dyDescent="0.2">
      <c r="C44" s="11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Wholesale</vt:lpstr>
      <vt:lpstr>Natural Gas</vt:lpstr>
      <vt:lpstr>East Power</vt:lpstr>
      <vt:lpstr>West Power</vt:lpstr>
      <vt:lpstr>Canada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Felienne</cp:lastModifiedBy>
  <cp:lastPrinted>2001-12-02T00:16:59Z</cp:lastPrinted>
  <dcterms:created xsi:type="dcterms:W3CDTF">2001-12-01T23:02:24Z</dcterms:created>
  <dcterms:modified xsi:type="dcterms:W3CDTF">2014-09-04T13:30:16Z</dcterms:modified>
</cp:coreProperties>
</file>