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75" windowWidth="12120" windowHeight="8775" tabRatio="599" firstSheet="1" activeTab="1"/>
  </bookViews>
  <sheets>
    <sheet name="Open issues" sheetId="2" state="hidden" r:id="rId1"/>
    <sheet name="cashflow" sheetId="7" r:id="rId2"/>
    <sheet name="Original Open Issues" sheetId="3" state="hidden" r:id="rId3"/>
    <sheet name="Wish List" sheetId="1" state="hidden" r:id="rId4"/>
  </sheets>
  <definedNames>
    <definedName name="_xlnm.Print_Area" localSheetId="1">cashflow!$A$1:$G$60</definedName>
    <definedName name="_xlnm.Print_Area" localSheetId="0">'Open issues'!$A$1:$H$58</definedName>
    <definedName name="_xlnm.Print_Area" localSheetId="3">'Wish List'!$A$1:$E$64</definedName>
    <definedName name="_xlnm.Print_Titles" localSheetId="1">cashflow!$1:$5</definedName>
    <definedName name="_xlnm.Print_Titles" localSheetId="0">'Open issues'!$1:$5</definedName>
  </definedNames>
  <calcPr calcId="152511" fullCalcOnLoad="1"/>
</workbook>
</file>

<file path=xl/calcChain.xml><?xml version="1.0" encoding="utf-8"?>
<calcChain xmlns="http://schemas.openxmlformats.org/spreadsheetml/2006/main">
  <c r="F10" i="7" l="1"/>
  <c r="F11" i="7"/>
  <c r="F12" i="7"/>
  <c r="F14" i="7"/>
  <c r="F18" i="7"/>
  <c r="F21" i="7"/>
  <c r="F24" i="7"/>
  <c r="F30" i="7" s="1"/>
  <c r="F36" i="7" s="1"/>
  <c r="F26" i="7"/>
  <c r="F34" i="7"/>
  <c r="F54" i="7"/>
  <c r="F16" i="2"/>
  <c r="F53" i="2"/>
  <c r="F55" i="2"/>
  <c r="F59" i="2" s="1"/>
  <c r="F56" i="2"/>
  <c r="F57" i="2"/>
  <c r="F58" i="2"/>
  <c r="K41" i="3"/>
  <c r="K81" i="3"/>
  <c r="K83" i="3"/>
  <c r="K84" i="3"/>
  <c r="K87" i="3" s="1"/>
  <c r="K85" i="3"/>
  <c r="K86" i="3"/>
  <c r="E2" i="1"/>
  <c r="C16" i="1"/>
  <c r="D16" i="1"/>
  <c r="C26" i="1"/>
  <c r="D26" i="1"/>
  <c r="D28" i="1" s="1"/>
  <c r="C28" i="1"/>
  <c r="C45" i="1"/>
  <c r="C52" i="1" s="1"/>
  <c r="D45" i="1"/>
  <c r="C50" i="1"/>
  <c r="D50" i="1"/>
  <c r="D52" i="1"/>
  <c r="C60" i="1"/>
  <c r="D60" i="1"/>
  <c r="D63" i="1" l="1"/>
  <c r="C63" i="1"/>
</calcChain>
</file>

<file path=xl/comments1.xml><?xml version="1.0" encoding="utf-8"?>
<comments xmlns="http://schemas.openxmlformats.org/spreadsheetml/2006/main">
  <authors>
    <author>Patrick</author>
  </authors>
  <commentList>
    <comment ref="C7" authorId="0" shapeId="0">
      <text>
        <r>
          <rPr>
            <b/>
            <sz val="8"/>
            <color indexed="81"/>
            <rFont val="Tahoma"/>
          </rPr>
          <t>Patrick:</t>
        </r>
        <r>
          <rPr>
            <sz val="8"/>
            <color indexed="81"/>
            <rFont val="Tahoma"/>
          </rPr>
          <t xml:space="preserve">
AEP calculation = 
925,000 * 9/12</t>
        </r>
      </text>
    </comment>
    <comment ref="D7" authorId="0" shapeId="0">
      <text>
        <r>
          <rPr>
            <b/>
            <sz val="8"/>
            <color indexed="81"/>
            <rFont val="Tahoma"/>
          </rPr>
          <t>Patrick:</t>
        </r>
        <r>
          <rPr>
            <sz val="8"/>
            <color indexed="81"/>
            <rFont val="Tahoma"/>
          </rPr>
          <t xml:space="preserve">
Number from DB - no explanation or calculation</t>
        </r>
      </text>
    </comment>
    <comment ref="E8" authorId="0" shapeId="0">
      <text>
        <r>
          <rPr>
            <b/>
            <sz val="8"/>
            <color indexed="81"/>
            <rFont val="Tahoma"/>
          </rPr>
          <t>Patrick:</t>
        </r>
        <r>
          <rPr>
            <sz val="8"/>
            <color indexed="81"/>
            <rFont val="Tahoma"/>
          </rPr>
          <t xml:space="preserve">
previous amount `1.500</t>
        </r>
      </text>
    </comment>
    <comment ref="C32" authorId="0" shapeId="0">
      <text>
        <r>
          <rPr>
            <b/>
            <sz val="8"/>
            <color indexed="81"/>
            <rFont val="Tahoma"/>
          </rPr>
          <t>Patrick:</t>
        </r>
        <r>
          <rPr>
            <sz val="8"/>
            <color indexed="81"/>
            <rFont val="Tahoma"/>
          </rPr>
          <t xml:space="preserve">
06/01 ending inventory = 1,236,286 MMBtu (RWynne)
Calc:
1,236,286 * $3.205(0.90) = $3,566,066.97
[$3.20 = October NYMEX curve - $0.01]</t>
        </r>
      </text>
    </comment>
    <comment ref="D32" authorId="0" shapeId="0">
      <text>
        <r>
          <rPr>
            <b/>
            <sz val="8"/>
            <color indexed="81"/>
            <rFont val="Tahoma"/>
          </rPr>
          <t>Patrick:</t>
        </r>
        <r>
          <rPr>
            <sz val="8"/>
            <color indexed="81"/>
            <rFont val="Tahoma"/>
          </rPr>
          <t xml:space="preserve">
06/01 ending inventory = 1,236,286 MMBtu (RWynne)
Calc:
1,236,286 * $3.78 (June price) =
4,673,161.08</t>
        </r>
      </text>
    </comment>
  </commentList>
</comments>
</file>

<file path=xl/sharedStrings.xml><?xml version="1.0" encoding="utf-8"?>
<sst xmlns="http://schemas.openxmlformats.org/spreadsheetml/2006/main" count="845" uniqueCount="441">
  <si>
    <t>TX Department of Transportation and other Non-Commodity Receivables</t>
  </si>
  <si>
    <t>TerraCo
(Environmental Liability)</t>
  </si>
  <si>
    <t>Hart Scott Rodino 
Interest Payment</t>
  </si>
  <si>
    <t>37.</t>
  </si>
  <si>
    <t>As of 9/27/01</t>
  </si>
  <si>
    <t>Respond to AEP's Final Working Capital Calculation in writing before 10/27/01 and make payment for negotiated amount of $264K</t>
  </si>
  <si>
    <t>Respond to AEP's Final Working Capital Calculation in writing before 10/27/01 and make payment for negotiated amount of $393K</t>
  </si>
  <si>
    <t>AEP has agreed to take this issue off the table</t>
  </si>
  <si>
    <r>
      <t xml:space="preserve">Bill or deduct from the inventory refund the   </t>
    </r>
    <r>
      <rPr>
        <u/>
        <sz val="10"/>
        <rFont val="Times New Roman"/>
        <family val="1"/>
      </rPr>
      <t>Sale of the gas in place</t>
    </r>
    <r>
      <rPr>
        <sz val="10"/>
        <rFont val="Times New Roman"/>
        <family val="1"/>
      </rPr>
      <t xml:space="preserve">: 1,236,286 MMBtu’s * $3.275 = </t>
    </r>
    <r>
      <rPr>
        <b/>
        <sz val="10"/>
        <rFont val="Times New Roman"/>
        <family val="1"/>
      </rPr>
      <t>$4,048,836</t>
    </r>
    <r>
      <rPr>
        <sz val="10"/>
        <rFont val="Times New Roman"/>
        <family val="1"/>
      </rPr>
      <t xml:space="preserve"> based on 9/7/01 Gas Daily  (our balance on balance sheet is $3,625,261</t>
    </r>
  </si>
  <si>
    <t>ENE will be responsible for June/July service: Storage Demand 1,000,000 MMBtu * $.075 + Deliverability Demand 110,000 * $.183 = $95,130 (June has been paid, July has not)</t>
  </si>
  <si>
    <t>AEP has agreed to pay ENE a calculated estimate of $1.75MM</t>
  </si>
  <si>
    <t>1.  Respond to AEP's Final Working Capital Calculation in writing before 10/27/01.  ENE has agreed to pay.</t>
  </si>
  <si>
    <t>ENE has agreed to pay</t>
  </si>
  <si>
    <t>Continue to discuss with AEP accountants, use leverage with other IT service issues</t>
  </si>
  <si>
    <t>Maintain a calculation of the potential adjustments to the inventory calculation and accrue interest on the unpaid balance.  Interest of $400K thru 9/30</t>
  </si>
  <si>
    <t>A. Edison to resolve; ENE sent demand letter to CP&amp;L (AEP) for $200k, we now need to go after this.</t>
  </si>
  <si>
    <t>1.  Asset claim by end-of-year limitation
2.  Collect by reducing Inventory true-up payment
*   ENE has calculated Interest Rate Payment to be $2,108,870
Base Purchase Price ($332.5MM) * Daily Prime Rate * 32 days (May 1 - June 1)</t>
  </si>
  <si>
    <t>D. Hart to send official request for additional credit information in writing
Discuss with Tanya Rohauer once request is received</t>
  </si>
  <si>
    <t>Pay V&amp;E bill when received, estimated to be $3.0MM</t>
  </si>
  <si>
    <t>T. Rohauer</t>
  </si>
  <si>
    <t xml:space="preserve">Continue to bill and collect the contractual amounts at the beginning of each month
Final settlement on sale of POPS/PGAS is conditional on settling other commercial issues. </t>
  </si>
  <si>
    <t xml:space="preserve">1.  Request that AEP send comments back on back-to-back contract
2.  J. Coffey/J. Hodge sent response letter to TIE approving to reimburse GPP for costs of consultants working on the assignment of guarantee, up to $15K and requesting a face-to-face meeting b/w GPP, TIE, AEP, ENE, and CCPace in October
3.  Determine who are GPP's lenders and, once known, supply names to J. Deffner and B. Redmond in order to contact directly
</t>
  </si>
  <si>
    <t>1.  Accounting to transfer reserve from HPL to TerraCo, HPL to have no future responsibility
2.  G. Robinson to complete work through year-end
3.  P. Johnson to encompass estimate for costs/losses for 2002 plan
4.  L. Soldano/G. Robinson to coordinate outside bids (possible turnkey project)
5.  Decide on who does work: in-house or 3rd party
6.  Consider change in TerraCo officers
7.  Maintain Las Tiendas, Victoria as potential negotiation tool w/ AEP</t>
  </si>
  <si>
    <t>TerraCo</t>
  </si>
  <si>
    <t>P. Johnson,
L. Soldano</t>
  </si>
  <si>
    <r>
      <t>ENE has agreed to pay -</t>
    </r>
    <r>
      <rPr>
        <b/>
        <sz val="10.5"/>
        <rFont val="Times New Roman"/>
        <family val="1"/>
      </rPr>
      <t xml:space="preserve"> A Koehler letter</t>
    </r>
  </si>
  <si>
    <r>
      <t xml:space="preserve">Respond to AEP's Final Working Capital Calculation in writing before 10/27/01.  ENE has agreed to pay $25,000 of what AEP has requested of $50,450. </t>
    </r>
    <r>
      <rPr>
        <b/>
        <sz val="10.5"/>
        <rFont val="Times New Roman"/>
        <family val="1"/>
      </rPr>
      <t>- A Koehler letter</t>
    </r>
  </si>
  <si>
    <t>Lease:</t>
  </si>
  <si>
    <t>Unearned Rent (Prepaid)</t>
  </si>
  <si>
    <t>lease structure could be collapsed in bankruptcy</t>
  </si>
  <si>
    <t>Tax Dept has submitted bills for payment, however the Bankruptcy cash committee will not likely approve for payment, thus AEP may need to pay in order to prevent the State of Texas from placing liens on their HPL properties</t>
  </si>
  <si>
    <t>Invoice recently received from Hanover related to O&amp;M services prior to 6/1/01, however AEP may need to make payment if Hanover threatens to shut the compressors down</t>
  </si>
  <si>
    <t>As of 12/20/01</t>
  </si>
  <si>
    <t>Houston Pipe Line Co. -- Outstanding Issues</t>
  </si>
  <si>
    <t>Approximately 12,000 HPL boxes at Iron Mountain still need to be provided to AEP</t>
  </si>
  <si>
    <t>Other Non-Financial Significant Issues</t>
  </si>
  <si>
    <t>(1)</t>
  </si>
  <si>
    <t>(2)</t>
  </si>
  <si>
    <t>(3)</t>
  </si>
  <si>
    <t>(4)</t>
  </si>
  <si>
    <t>AEP cash received in Enron Lockbox</t>
  </si>
  <si>
    <t>Cash paid to Enron's old HPL lockbox that would have been forwarded to AEP</t>
  </si>
  <si>
    <t>Per ENE AEP is only owed $15,169,085; the differerence is Centanna gas that ENE claims that AEP should have paid for;  AEP sent a report to arbitrator E&amp;Y on 12/4</t>
  </si>
  <si>
    <t>Imbalances were retained by ENE but were being negotiated with HPL customers by AEP, ENE was to settle whatever was left with AEP by 3/31/02</t>
  </si>
  <si>
    <t>Disputed invoices due on the Spinnaker project, Coastline may also be filing for bankruptcy, unpaid vendors will most likely submit their outstanding claims to AEP</t>
  </si>
  <si>
    <t>Per ENE, AEP owes ENE $1,031,614, the difference is primarliy a swap on a Lyondell Citgo fixed price contract that ENE claims AEP should have reimbursed them on; AEP sent a report to arbitrator E&amp;Y on 12/4</t>
  </si>
  <si>
    <t>Invoices for goods received or service performed prior to 6/1 paid by AEP which ENE was to reimburse</t>
  </si>
  <si>
    <t>ENE had been threatening to file a lawsuit against Preferred Pipeline for these unpaid Gas Lift sales</t>
  </si>
  <si>
    <t>LCRA had claimed to have paid $66k and needed more support for the remainder;  the $66k went to AEP</t>
  </si>
  <si>
    <t>Hart Scott Rodino Interest Payment</t>
  </si>
  <si>
    <t>Non-Trade Receivables</t>
  </si>
  <si>
    <t>ENE was contractually committed to provide 5 months of Income Statement data to AEP in order to prepare the annual Railroad</t>
  </si>
  <si>
    <t xml:space="preserve">   Commission Report</t>
  </si>
  <si>
    <t>Ad Valorem Taxes</t>
  </si>
  <si>
    <t>AEP Isuues</t>
  </si>
  <si>
    <r>
      <t xml:space="preserve">AEP has agreed to pay ENE a calculated estimate of $1,762,925 </t>
    </r>
    <r>
      <rPr>
        <b/>
        <sz val="10.5"/>
        <rFont val="Times New Roman"/>
        <family val="1"/>
      </rPr>
      <t>- A Koehler letter</t>
    </r>
  </si>
  <si>
    <r>
      <t xml:space="preserve">Respond to AEP's Final Working Capital Calculation in writing before 10/27/01 and make payment for negotiated amount of $264K- </t>
    </r>
    <r>
      <rPr>
        <b/>
        <sz val="10.5"/>
        <rFont val="Times New Roman"/>
        <family val="1"/>
      </rPr>
      <t>A Koehler letter</t>
    </r>
  </si>
  <si>
    <r>
      <t>Respond to AEP's Final Working Capital Calculation in writing before 10/27/01 and make payment for negotiated amount of $393K -</t>
    </r>
    <r>
      <rPr>
        <b/>
        <sz val="10.5"/>
        <rFont val="Times New Roman"/>
        <family val="1"/>
      </rPr>
      <t xml:space="preserve"> A Koehler letter</t>
    </r>
  </si>
  <si>
    <r>
      <t xml:space="preserve">AEP has agreed to take this issue off the table </t>
    </r>
    <r>
      <rPr>
        <b/>
        <sz val="10.5"/>
        <rFont val="Times New Roman"/>
        <family val="1"/>
      </rPr>
      <t>- A Koehler letter</t>
    </r>
  </si>
  <si>
    <r>
      <t xml:space="preserve">Bill or deduct from the inventory refund the   </t>
    </r>
    <r>
      <rPr>
        <u/>
        <sz val="10.5"/>
        <rFont val="Times New Roman"/>
        <family val="1"/>
      </rPr>
      <t>Sale of the gas in place</t>
    </r>
    <r>
      <rPr>
        <sz val="10.5"/>
        <rFont val="Times New Roman"/>
        <family val="1"/>
      </rPr>
      <t xml:space="preserve">: 1,236,286 MMBtu’s * $3.275 = $2,936,179.25 based on 9/7/01 Gas Daily  (our balance on balance sheet is $3,625,261) +  AEP proration of ad valorem tax ($95,800 * 7/12 = $55,883.33) - </t>
    </r>
    <r>
      <rPr>
        <b/>
        <sz val="10.5"/>
        <rFont val="Times New Roman"/>
        <family val="1"/>
      </rPr>
      <t>A Koehler letter</t>
    </r>
    <r>
      <rPr>
        <sz val="10.5"/>
        <rFont val="Times New Roman"/>
        <family val="1"/>
      </rPr>
      <t xml:space="preserve">
ENE will be responsible for June/July service: Storage Demand 1,000,000 MMBtu * $.075 + Deliverability Demand 110,000 * $.183 = $95,130 (June has been paid, July has not)              </t>
    </r>
  </si>
  <si>
    <r>
      <t>AEP has agreed to pay 50% of the bill -</t>
    </r>
    <r>
      <rPr>
        <b/>
        <sz val="10.5"/>
        <rFont val="Times New Roman"/>
        <family val="1"/>
      </rPr>
      <t xml:space="preserve"> A Koehler letter</t>
    </r>
  </si>
  <si>
    <r>
      <t xml:space="preserve">Make payment for July invoices ($378) and finalize the review of   August invoices ($983) (should only be paid in accordance with the Purchasing Protocol), and AEP is accumulating additonal invoices received in Sept..  The only issue remaining from June invoice dated 5/24 for a truck which ENE has not agreed to pay </t>
    </r>
    <r>
      <rPr>
        <b/>
        <sz val="10.5"/>
        <rFont val="Times New Roman"/>
        <family val="1"/>
      </rPr>
      <t>- A Koehler letter</t>
    </r>
  </si>
  <si>
    <t>Maintain a calculation of the potential adjustments to the inventory calculation and accrue interest on the unpaid balance.  Interest of $387K thru 10/15</t>
  </si>
  <si>
    <r>
      <t>Respond to AEP's Inventory Calculation Statement in writing before 10/14/01 -</t>
    </r>
    <r>
      <rPr>
        <b/>
        <sz val="10.5"/>
        <rFont val="Times New Roman"/>
        <family val="1"/>
      </rPr>
      <t xml:space="preserve"> Ann Koehler letter</t>
    </r>
  </si>
  <si>
    <t>1.  Monitor and manage balances
2.  ENE accounting (A. Thompson, C. Price) need to meet with AEP to discuss all non-trade issues</t>
  </si>
  <si>
    <t xml:space="preserve">1.  G. Bryan to meet w/ Dow
2.  Per J. Ducote, for 12 years on 2 Dow pipeline delivery points (Nalco Chemicals and another) Enron supplied gas for Entex industrial customers and  Entex paid Enron, however, there was never a sales or transport settlement made with Dow.  Over a year ago, Dow pipeline was pigged and suddently customers started asking where there gas was and Dow realized what was happened.  Jody Summeral (Dow) has asked for reimbursement from Enron of up to $500,000 for 12 years.  Ducote has in the past attempted to settle for real volumes for the past couple of years for $150,000. </t>
  </si>
  <si>
    <t>Counterparty</t>
  </si>
  <si>
    <t>$</t>
  </si>
  <si>
    <t>IT Services Fee - Dec '01</t>
  </si>
  <si>
    <t>Sale of POPS</t>
  </si>
  <si>
    <t>IT Services Fee - Jan-June '02</t>
  </si>
  <si>
    <t>Imbalance Net Payables</t>
  </si>
  <si>
    <t>Total AEP</t>
  </si>
  <si>
    <t>seim-annual thru 2014 each Jan &amp; June</t>
  </si>
  <si>
    <t>monthly thru 1/05</t>
  </si>
  <si>
    <t xml:space="preserve">   Pressurization Fee</t>
  </si>
  <si>
    <t>Description</t>
  </si>
  <si>
    <t>due in increments beginning from 1/04 thru 1/05</t>
  </si>
  <si>
    <t xml:space="preserve">   Inventory Buy-back</t>
  </si>
  <si>
    <t>Was due in three installments of $583,000, AEP is currently using POPS</t>
  </si>
  <si>
    <t>AEP is currently using PGAS, sale was to take place in 2002 Q1</t>
  </si>
  <si>
    <t>IT Services Fees June-Dec '02</t>
  </si>
  <si>
    <t>monthly Dec '01</t>
  </si>
  <si>
    <t>monthly Jan-June'02</t>
  </si>
  <si>
    <t>monthly July-Dec'02</t>
  </si>
  <si>
    <t>various</t>
  </si>
  <si>
    <t>Use Taxes</t>
  </si>
  <si>
    <t>tax authorities</t>
  </si>
  <si>
    <t>unbilled</t>
  </si>
  <si>
    <t>Status</t>
  </si>
  <si>
    <t>Total of unpaid invoices associated with the repairs of the pipeline rupture; this was a liability associated with HPL that was retained by ENE, however, El Paso is now attempting to collect directly from AEP</t>
  </si>
  <si>
    <t>Total of remaining uncollected HPL invoices from over 80 customers; this is what is left from the outstanding HPL receivables as of 6/1/01 that were retained by ENE</t>
  </si>
  <si>
    <t>Total of mostly unbilled projects.  Information needs to be finalized in order to bill TXDOT, Harris Co., City of Freeport, and City of Houston.  These were additonal receivables retained by ENE as part of the HPL sale</t>
  </si>
  <si>
    <t>Other invoices recently received from various sources related to goods received or services rendered prior to 6/1/01.  Invoices are being sent to AEP</t>
  </si>
  <si>
    <t>AEP is to pay all Ad Valorem Tax bills for HPL and then bill ENE for their prorated portion of these for Jan-May 2001</t>
  </si>
  <si>
    <t>Trade Payables and Credit Receivables</t>
  </si>
  <si>
    <t>Various credit balances were being maintained relating to HPL and were being settled as requests came up, the majoriity of these were likely to be written off as the statue of limitations arose</t>
  </si>
  <si>
    <t>Disputed interest; ENE charges that AEP contractually owes interest on one month delay of the closing of the HPL deal due to HSR delays; AEP disputes this claim</t>
  </si>
  <si>
    <t>Lower Colorado River Authority Receivable</t>
  </si>
  <si>
    <t>LCRA</t>
  </si>
  <si>
    <t>Calpine</t>
  </si>
  <si>
    <t>Trade Receivables - Calpine</t>
  </si>
  <si>
    <t>Total of uncollected receivables from Calpine</t>
  </si>
  <si>
    <t>Receivables</t>
  </si>
  <si>
    <t>Payables</t>
  </si>
  <si>
    <t>HPL Post Closing Inventory True-up</t>
  </si>
  <si>
    <t>HPL Post Closing Working Capital True-up</t>
  </si>
  <si>
    <t>HPL Pre-close Invoices</t>
  </si>
  <si>
    <t>AS Line Payables</t>
  </si>
  <si>
    <t xml:space="preserve">Total of uncollected receivables from various El Paso entities; we had been discussing the possiblity of netting this against ENE's outstanding receivable payments to El Paso </t>
  </si>
  <si>
    <t>Sale of PGAS</t>
  </si>
  <si>
    <t>Total Receivables</t>
  </si>
  <si>
    <t>Total Payables</t>
  </si>
  <si>
    <t>Trade Receivables - El Paso</t>
  </si>
  <si>
    <t>Trade Receivables - Other</t>
  </si>
  <si>
    <t>Coastline</t>
  </si>
  <si>
    <t>El Paso (Channel)</t>
  </si>
  <si>
    <t>El Paso</t>
  </si>
  <si>
    <t>mostly TXDOT</t>
  </si>
  <si>
    <t>LOA Inc.</t>
  </si>
  <si>
    <t>Enron Networks</t>
  </si>
  <si>
    <t>Other invoices</t>
  </si>
  <si>
    <t>Hanover</t>
  </si>
  <si>
    <t>Hanover Compression Co  O&amp;M</t>
  </si>
  <si>
    <t xml:space="preserve">J Pope (Coastline) has rejected A. Edison counteroffer to settle at $2.55, Edison is researching legal ramifications of our capability to settle with Coastline's subcontractors directly (Caldine is the largest).
</t>
  </si>
  <si>
    <t>As of 10/08/01</t>
  </si>
  <si>
    <r>
      <t xml:space="preserve">1.  Process invoices and bring closure to our exposure
2.  J Coffey to send correspondence to Brian Mims (El Paso attorney) on what we need from them to help quantify and bring closure to our future A/S Line obligations; need a date certain) and B Gray to obtain letter from S Braband at AEP; agree on amount of remaining AS Line liability with AEP in writing - </t>
    </r>
    <r>
      <rPr>
        <b/>
        <sz val="10.5"/>
        <rFont val="Times New Roman"/>
        <family val="1"/>
      </rPr>
      <t>A Koehler letter</t>
    </r>
    <r>
      <rPr>
        <sz val="10.5"/>
        <rFont val="Times New Roman"/>
        <family val="1"/>
      </rPr>
      <t xml:space="preserve"> 
3.  B. Redmond to contact R. West @ El Paso regarding netting outstanding receivables against our invoice payments.  See #18 below</t>
    </r>
  </si>
  <si>
    <t>1.  Monitor and manage balances
2.  Need to finalize audit with the State and make final settlement payments</t>
  </si>
  <si>
    <t>Per Sandra Hrna, Use Tax audit liability of $3.1mm should be sufficient to cover our future costs and that audits should be wrapping up by the end of 2001</t>
  </si>
  <si>
    <t>Pay Stone Energy in accordance with the Purchasing Protocol</t>
  </si>
  <si>
    <t>The letter proposal which was superseded by a gas contract, per B. Gray, based on our actions, is binding and we owe $35K</t>
  </si>
  <si>
    <t>1.  Accounting to transfer reserve from HPL to TerraCo, HPL to have no future responsibilty
2.  G. Robinson to complete work through year-end
3.  P. Johnson to encompass estimate for costs/losses for 2002 plan
4.  L. Soldano/G. Robinson to coordinate outside bids (possible turnkey project)
5.  Decide on who does work: in-house or 3rd party
6.  Condsider change in TerraCo officers
7.  Maintain Las Tiendas, Victoria as potential negotiation tool w/ AEP</t>
  </si>
  <si>
    <t>Terms were restructured to not match with HPL, No provisions for the sale of gas in Centana storage, representations made to FERC, never discussed/agreed, and not a scheduled material contract as it was an ENA contract,</t>
  </si>
  <si>
    <t>All cash of HPL was retained by ENE as an Excluded Asset and the Specialty Sands litigation (in which HPL was a plaintiff) was specifically listed by ENE prior to its settlement as retained litigation, along with the right to a recovery there from.  However, strictly as an accommodation, we agreed to pay this amount ($91K).  This was communicated to AEP in a letter from dated 8/27.</t>
  </si>
  <si>
    <t xml:space="preserve"> In exchange for AEP purchasing ENE’s gas in the Centana storage field at 90% of the IF/HSC index for October, AEP requests that ENE:</t>
  </si>
  <si>
    <r>
      <t xml:space="preserve">* </t>
    </r>
    <r>
      <rPr>
        <sz val="10"/>
        <color indexed="10"/>
        <rFont val="Times New Roman"/>
        <family val="1"/>
      </rPr>
      <t xml:space="preserve">    </t>
    </r>
    <r>
      <rPr>
        <sz val="10"/>
        <rFont val="Times New Roman"/>
        <family val="1"/>
      </rPr>
      <t xml:space="preserve">Value of SAP/ISC Payment </t>
    </r>
  </si>
  <si>
    <t>*    AEP has submitted to ENE an “Inventory Calculation Statement” to ENE on 8/14 totaling $17,773 + interest $3K/day</t>
  </si>
  <si>
    <t>ENE  forwarded in Aug to AEP the dollars for many of the counterparties associated with the imbalances on their balance sheet based on prior WACOGs</t>
  </si>
  <si>
    <t>Follow up with Preferred Pipeline on their final offer letter for $39,896 sent to Preferred Pipeline on 8/24.  S. Schneider had previously made a verbal offer of $25,000.</t>
  </si>
  <si>
    <t>AEP and Enron to split tax payments at year-end</t>
  </si>
  <si>
    <t>N/A</t>
  </si>
  <si>
    <t>*     AEP expects to receive PGAS and ROW Database assets.  AEP likely agrees on PGAS amount and will likely pay only $1.6MM for POPS</t>
  </si>
  <si>
    <t>*     AEP has not paid the outstanding Gregg Modeling invoice</t>
  </si>
  <si>
    <t>*     We believe AEP agrees to that they should pay rent for the 5 measurement employees at Three Allen</t>
  </si>
  <si>
    <t>*     ENE owes AEP a response on their agreement or disagreement with AEP’s “Inventory Calculation Statement” 60 days following the receipt of the statement (8/14).  Any dispute is to be resolved by 90 days following the receipt of the statement.  We plan to indicate a disagreement to the statement for the value of gas that should have been sold to AEP in Centana Storage.  Other items that could also be deducted if they are not paid include:</t>
  </si>
  <si>
    <t>*     Value of hedge in Lyondell/Citgo Contract</t>
  </si>
  <si>
    <t>*     Value of Other Payment Amounts due to ENE</t>
  </si>
  <si>
    <t>*   ENE needs to finalize the release from guaranty to avoid the additional $500k to AEP</t>
  </si>
  <si>
    <t>Exposure listed of $2MM is simply a ballpark estimate</t>
  </si>
  <si>
    <t xml:space="preserve">An amount of gas valued at $409.4K (the “Land Office Payment”) was received from The General Land Office in exchange for AEP storing gas provided by The Texas General Land Office (the “Land Office Gas”). </t>
  </si>
  <si>
    <t>Contract is an ENA contract and should not have been transferred to HPL</t>
  </si>
  <si>
    <t>The contract terminated on 1 July – no formal notice was given to Centana to extend the contract.</t>
  </si>
  <si>
    <t>Nothing in the PSA grants, assigns or provides any right of HPL or AEP to the gas in storage under the Centana Agreement.  Such gas now and prior to Closing was and is an ENA asset.  As such, the gas volumes in the Centana Storage Facility were not included in the HPL working gas inventory or otherwise reflected as an asset of HPL on HPL’s balance sheet.</t>
  </si>
  <si>
    <t>There are $50,450 in customer deposits relating to several gas lift sales which are not accurately accounted for at Closing</t>
  </si>
  <si>
    <t>The following transportation contracts are not necessary to the conduct of HPL’s business or, if they are, suitable alternatives exist.  HPL is willing to assign these contracts back to ENE:</t>
  </si>
  <si>
    <t>ENE sees no benefit to ENE for reducing the pricing provisions under the IT Service Agreement.</t>
  </si>
  <si>
    <t>The real cost here was to format this information to load into their PeopleSoft system which was done at their accounting group’s verbal request.  Don Simpson and Dave Banks were provided a written estimate of these costs back on 04/09/01 and asked to respond if there were any questions or issues.  They did not bring up any issues until after they had received the data.</t>
  </si>
  <si>
    <t xml:space="preserve">Has sent an invoice of $35K to ENE to pay Stone Energy which they claim HPL owes based on a letter agreement signed by Bill Eiser dated 5/8/98 </t>
  </si>
  <si>
    <t>AEP feels this payment is not applicable to the transaction</t>
  </si>
  <si>
    <t>B. Reed</t>
  </si>
  <si>
    <t>Reserve for potential writeoffs as the Deferred Debit accounts are reconciled</t>
  </si>
  <si>
    <t>Unclear</t>
  </si>
  <si>
    <t>No hedge, which was recently calculated to be valued, at $3,007,000 will be transferred.</t>
  </si>
  <si>
    <t>Finalize reconciliations, determine exact amount of the reserves and book correcting entries</t>
  </si>
  <si>
    <t>Cannon Interests Prepay:                            Contract #96059933</t>
  </si>
  <si>
    <t>IT Services Fees</t>
  </si>
  <si>
    <t>Calpine Guarantee</t>
  </si>
  <si>
    <t>Guadalupe Contract</t>
  </si>
  <si>
    <t>Imbalances</t>
  </si>
  <si>
    <t>this does not include interest</t>
  </si>
  <si>
    <t>AEP wants to renegotiate last 12 months</t>
  </si>
  <si>
    <t>AEP misinterpreted the Purchasing Protocol</t>
  </si>
  <si>
    <t>Spinnaker (Coastline Lawsuit)</t>
  </si>
  <si>
    <t>TX DOT and other Non-Commodity Receivables</t>
  </si>
  <si>
    <t>Preferred Pipeline</t>
  </si>
  <si>
    <t>Ad Valorem, Franchise, and Use Taxes</t>
  </si>
  <si>
    <t>prepay amount = ENA 525k/AEP 925k</t>
  </si>
  <si>
    <t>Payments received in 2000 were for services rendered in 2000 and should not be taken into consideration.</t>
  </si>
  <si>
    <t>At worst case ENE could make an offer less costs = $250 in an attempt to settle this matter, however, ENE has informed AEP in a response letter dated 8/27 that such claims should count against the [basket of notional funds] to cover such indemnities up to $15MM set forth in the Purchase and Sale Agreement (“PSA”)</t>
  </si>
  <si>
    <t xml:space="preserve">ENE disagrees that AEP is due a portion of the 2001 payment from Cannon. ENE is under no obligation to return or prorate any prepayments received prior to closing.  The prepayment contracts were acquired in their entirety as a consequence of the “equity purchase” nature of the transaction.   </t>
  </si>
  <si>
    <t>There is an additional deposit from Cannon that ENE currently holds of $2.1MM that AEP will eventually likely argue that will need to be refunded.  AEP has not mentioned this to date.  ENE believes such claims should count against the [basket of notional funds] to cover such indemnities up to $15MM set forth in the PSA</t>
  </si>
  <si>
    <t>Has communicated their position in their letter dated 8/14</t>
  </si>
  <si>
    <t xml:space="preserve">We sent a response letter dated 8/27 to AEP stating our position that ENE is under no obligation to put a fixed price swap in place. </t>
  </si>
  <si>
    <t>This agreement should be treated as a fixed price agreement rather than an index based agreement</t>
  </si>
  <si>
    <t>As a fixed price agreement, a fixed for index swap should have been put in place with respect to this agreement.</t>
  </si>
  <si>
    <t xml:space="preserve">This is a synthetic storage agreement, not a fixed price agreement, as the contract pricing is already based on index.  The Cannon Agreement dated 02/10/00, under a Master Firm PSA dated 02/01/00 is an index-based agreement (w/ multiple index-based price structures).  </t>
  </si>
  <si>
    <t>Therefore, there is no obligation on ENA’s part to put a fixed price swap in place.  Only contracts that involve a fixed price gas sale or purchase were agreed by both parties for a fixed for floating swap.</t>
  </si>
  <si>
    <t xml:space="preserve">We sent a response letter dated 8/27 to AEP stating our position . </t>
  </si>
  <si>
    <t>AEP has not responded to our issue in writing</t>
  </si>
  <si>
    <t>ENE communicated to AEP in a letter dated 8/27 that this hedge should be assigned to AEP and payment made by AEP to and ENE.</t>
  </si>
  <si>
    <t>AEP has demanded in a Final Working Capital Statement and letter that they require full reimbursement for these amounts</t>
  </si>
  <si>
    <t>Per  the Purchase and Sale Agreement: Schedule 4.7(b) #5 – Exception to Balance Sheet:</t>
  </si>
  <si>
    <t>Transport Agreements</t>
  </si>
  <si>
    <t>Send bill for the Three Allen Center Rent</t>
  </si>
  <si>
    <t>Continue to bill and collect the contractual amounts at the beginning of each month</t>
  </si>
  <si>
    <t>Pre-Close Invoices</t>
  </si>
  <si>
    <t>Responsibility</t>
  </si>
  <si>
    <t>Lyondell/Citgo</t>
  </si>
  <si>
    <t>Gas Lift Deposits</t>
  </si>
  <si>
    <t>Specialty Sands Payment</t>
  </si>
  <si>
    <t>ISC/SAP Billing</t>
  </si>
  <si>
    <t>Need to finalize payments to Channel, need Enron closure on RRC letter and property damage litigation</t>
  </si>
  <si>
    <t>Preferred Pipeline Receivable</t>
  </si>
  <si>
    <t>Reimburse AEP for ad valorem taxes at year-end</t>
  </si>
  <si>
    <t>AEP WISH LIST</t>
  </si>
  <si>
    <t>ENRON WISH LIST</t>
  </si>
  <si>
    <t>Non- IT</t>
  </si>
  <si>
    <t>Non-IT</t>
  </si>
  <si>
    <t>IT</t>
  </si>
  <si>
    <t>OTHER ITEMS - POTENTIAL ISSUES</t>
  </si>
  <si>
    <t>HPL Receives PGAS Server and Application</t>
  </si>
  <si>
    <t>HPL Receives ROW Database Application</t>
  </si>
  <si>
    <t>Gregg Modeling Invoices</t>
  </si>
  <si>
    <t>Centana Storage Contract</t>
  </si>
  <si>
    <t>Centana Gas in Storage</t>
  </si>
  <si>
    <t>Texas Land Office Prepay</t>
  </si>
  <si>
    <t>Cannon Storage Prepay</t>
  </si>
  <si>
    <t>Cannon Storage Hedge</t>
  </si>
  <si>
    <t>A/S Line</t>
  </si>
  <si>
    <t>Penalty Payment for Spinnaker Treater</t>
  </si>
  <si>
    <t>IT Service Fee</t>
  </si>
  <si>
    <t>Imbalance Cash Outs</t>
  </si>
  <si>
    <t>Dow/Entex Dispute</t>
  </si>
  <si>
    <t>TOTAL IT</t>
  </si>
  <si>
    <t>TOTAL NON-IT</t>
  </si>
  <si>
    <t>WISH LIST COMPARISON</t>
  </si>
  <si>
    <t>AEP has rights to use system.  ENE has already paid $300k of a $500k bill AEP should pay the full $500k</t>
  </si>
  <si>
    <t xml:space="preserve"> </t>
  </si>
  <si>
    <t>AEP should pay Gregg (K is between HPL and Gregg)</t>
  </si>
  <si>
    <t>POPs</t>
  </si>
  <si>
    <t>AEP will need in order to get off ENE systems</t>
  </si>
  <si>
    <t>HSR Fee- Interest Payment on Purchase Price</t>
  </si>
  <si>
    <t>Currently AEP has rights to use system - AEP wants the application.</t>
  </si>
  <si>
    <t>Working Gas Refund</t>
  </si>
  <si>
    <t>Trade Receivables</t>
  </si>
  <si>
    <t>ENE</t>
  </si>
  <si>
    <t>AEP</t>
  </si>
  <si>
    <t>GRAND TOTAL</t>
  </si>
  <si>
    <t>Gas Lift Customer Deposits</t>
  </si>
  <si>
    <t>Specialty Sand</t>
  </si>
  <si>
    <t>Assign Transport Contracts</t>
  </si>
  <si>
    <t>Current Value 
to AEP ($MM)</t>
  </si>
  <si>
    <t>Current Value 
to Enron ($MM)</t>
  </si>
  <si>
    <t>Current Value
to AEP ($MM)</t>
  </si>
  <si>
    <t>Current Value
to Enron ($MM)</t>
  </si>
  <si>
    <t>Guadalupe Power Guaranty</t>
  </si>
  <si>
    <t>TOTAL AEP WISH LIST</t>
  </si>
  <si>
    <t>TOTAL ENRON WISH LIST</t>
  </si>
  <si>
    <t>TOTAL OTHER ITEMS</t>
  </si>
  <si>
    <t>ENE should recover injection/transport costs and a March - June storage value.  Assume 5% less.</t>
  </si>
  <si>
    <t>Using June 1 storage amount; AEP wants Oct price * 0.90/ENA wants June 1 price</t>
  </si>
  <si>
    <t>Lyondell - Citgo</t>
  </si>
  <si>
    <t>SUMMARY OF OPEN HPL ISSUES</t>
  </si>
  <si>
    <t>CONFIDENTIAL – FOR INTERNAL USE ONLY</t>
  </si>
  <si>
    <t>“Certain customers have made deposits with HPL as security for future defaults..…The responsibility for refunding such deposits will be retained by HPL post-Closing.”</t>
  </si>
  <si>
    <t>Action Items</t>
  </si>
  <si>
    <t>AEP Position</t>
  </si>
  <si>
    <t>ENE Position</t>
  </si>
  <si>
    <t>ENE Exposure</t>
  </si>
  <si>
    <t>Dedicker</t>
  </si>
  <si>
    <t>Respond to AEP's Inventory Calculation Statement in writing before 10/14/01</t>
  </si>
  <si>
    <t>AEP legal</t>
  </si>
  <si>
    <t>AEP will be responsible for contacting customers to settle outstanding imbalances that ENE retained.  They currently have a list of volumetric imbalance amounts from ENE</t>
  </si>
  <si>
    <t>AEP can send written notice to continue the Imbalance management arrangement through 3/31/02 (the “Final Imbalance Determination Date”)</t>
  </si>
  <si>
    <t>Work proactively to seek settlements, and possibly send ENE resources to AEP to assist</t>
  </si>
  <si>
    <t xml:space="preserve">Work with AEP to minimize our financial impact in settling imbalances </t>
  </si>
  <si>
    <t>Use Tax Audit</t>
  </si>
  <si>
    <t>Ad Valorem and other Taxes</t>
  </si>
  <si>
    <t>Spinnaker (Coastline)</t>
  </si>
  <si>
    <t>Stone Energy</t>
  </si>
  <si>
    <t>AEP needs to replace ENE guarantee or AEP should indemnify ENE for any liabilities to Calpine.</t>
  </si>
  <si>
    <t>ENE Area</t>
  </si>
  <si>
    <t>TX Desk</t>
  </si>
  <si>
    <t>Deferred Debit Reserves</t>
  </si>
  <si>
    <t>Working Capital</t>
  </si>
  <si>
    <t>Vinson &amp; Elkins Bill</t>
  </si>
  <si>
    <t>Trade Payables</t>
  </si>
  <si>
    <t>Note Payable - Enron Holdings</t>
  </si>
  <si>
    <t>Manage working capital as the post HPL issues are settled</t>
  </si>
  <si>
    <t>Reserve unrelated to HPL, should be fully utilized by 12/01</t>
  </si>
  <si>
    <t>Non-HPL Reserve</t>
  </si>
  <si>
    <t>Note created when ECS was originally financed, Upstream Compression group is currently considering cash settling this</t>
  </si>
  <si>
    <t>Working Capital will likely be needed as post HPL issues are settled and thus a reserve for potential additional working capital needs should be maintained</t>
  </si>
  <si>
    <t>Total LOA (HPL) Shareholders Equity</t>
  </si>
  <si>
    <t>Total</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</si>
  <si>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</si>
  <si>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</si>
  <si>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</si>
  <si>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</si>
  <si>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</si>
  <si>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</si>
  <si>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</si>
  <si>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</si>
  <si>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</si>
  <si>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</si>
  <si>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</si>
  <si>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</si>
  <si>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</si>
  <si>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</si>
  <si>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</si>
  <si>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</si>
  <si>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</si>
  <si>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</si>
  <si>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</si>
  <si>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</si>
  <si>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</si>
  <si>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</si>
  <si>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</si>
  <si>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</si>
  <si>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</si>
  <si>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</si>
  <si>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</si>
  <si>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</si>
  <si>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</si>
  <si>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</si>
  <si>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</si>
  <si>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</si>
  <si>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T. Martin</t>
  </si>
  <si>
    <t>AEP should pay for a fair price for the PGAS and ROW database.  ENE has sent AEP bills to sell PGAS for $513K and POPS for $2.0MM</t>
  </si>
  <si>
    <t>J. Coffey</t>
  </si>
  <si>
    <t>1.  Receivables $19,032,693 as of 8/1</t>
  </si>
  <si>
    <t>2.  Payables ($23,951,233) as of 8/1</t>
  </si>
  <si>
    <t>Agree on the "Determination of Future A/S Line Costs " by 12/31/01</t>
  </si>
  <si>
    <t>Both AEP and ENE would need to mutually agree to extend efforts beyond 3/31/02</t>
  </si>
  <si>
    <t>Should have minimal involvement</t>
  </si>
  <si>
    <t>In order to release ENE's collateral obligation, AEP needs to execute the substitute and release agreement (should be signed by Calpine)</t>
  </si>
  <si>
    <t>33.</t>
  </si>
  <si>
    <t>34.</t>
  </si>
  <si>
    <t>35.</t>
  </si>
  <si>
    <t>Adonis Energy</t>
  </si>
  <si>
    <t>AEP Credit Request</t>
  </si>
  <si>
    <t>36.</t>
  </si>
  <si>
    <t>AEP has also shown ENE letter of assignment from two years ago.  If HPL had contract assigned in 1998, then ENE should not have to keep HPL whole on not notifying to extend contract on May 1.</t>
  </si>
  <si>
    <t>AEP is willing to purchase the gas currently in storage as of August 15, 2001 at a price equal to 90% of HSC/Beaumont for large packages of gas for October which would calculate to be $3,567,000.</t>
  </si>
  <si>
    <t>The Centana Gas Storage Contract is necessary to conduct the business of HPL on an ongoing basis in the same manner that it was conducted prior to Close.</t>
  </si>
  <si>
    <t>The Centana Gas Storage Contract was assigned from ENA to HPL.</t>
  </si>
  <si>
    <t>Has communicated their position in their letter dated 8/14.  ENE should keep AEP whole on position with additional costs of AEP to set-up new storage contract ($500K)</t>
  </si>
  <si>
    <t>Payments were received from Cannon in the amounts of $400K on March 1, 2000 and $525K on March 1, 2001 for storage services to be rendered by HPL.  AEP believes the start date should be 03/01/01, which was listed incorrectly on the confirm.</t>
  </si>
  <si>
    <t>D. Farmer</t>
  </si>
  <si>
    <t>J. Coffey,
A. Edison</t>
  </si>
  <si>
    <t>T. Yanowski</t>
  </si>
  <si>
    <t>B. Gray,
T. Rohauer</t>
  </si>
  <si>
    <t>J. Coffey,
B. Redmond</t>
  </si>
  <si>
    <t>D. Hart</t>
  </si>
  <si>
    <t>D. Simpson</t>
  </si>
  <si>
    <t>A. Edison</t>
  </si>
  <si>
    <t>B. Hall,
J. Coffey</t>
  </si>
  <si>
    <t>J. Coffey,
G. Whiting</t>
  </si>
  <si>
    <t>J. Coffey, 
S. Douglas</t>
  </si>
  <si>
    <t>J. Coffey, 
G. Bryan</t>
  </si>
  <si>
    <t>G. Whiting</t>
  </si>
  <si>
    <t>B. Hall</t>
  </si>
  <si>
    <t>J. Mrha</t>
  </si>
  <si>
    <t>S. Douglas</t>
  </si>
  <si>
    <t>Stated agreement in our letter dated 8/27 and included assignment agreements with the letter to reconvey these agreements to ENA
D. Farmer has determined ENE alternatives to these contracts and assignment is no longer necessary</t>
  </si>
  <si>
    <t>Net Works</t>
  </si>
  <si>
    <t>AEP and ENE need to execute a back-to-back agreement.  Enron submitted a form of agreement to AEP, but has not received a response as of yet.</t>
  </si>
  <si>
    <t>D. Hart,
K. Kaase</t>
  </si>
  <si>
    <t>C. Marshall, 
A.E. White</t>
  </si>
  <si>
    <t>1.  Monitor and manage balances
2.  ENE accounting (A. Thompson, A. Hernandez) need to meet with AEP to discuss all non-trade issues</t>
  </si>
  <si>
    <t>Dedicker, 
J. Peyton</t>
  </si>
  <si>
    <t>Dow Receivable Litigation</t>
  </si>
  <si>
    <t>1.  G. Bryan to meet w/ Dow
2.  J. Coffey to obtain information from J. Ducote @ AEP</t>
  </si>
  <si>
    <t>Deferred Federal Income Tax Liability</t>
  </si>
  <si>
    <t>Legal,
J. Coffey</t>
  </si>
  <si>
    <t>G. Weissman at AEP has asked for credit information on small supply customers that AEP has never received.
D. Hart to send official request in writing.</t>
  </si>
  <si>
    <t>Should clear once the balance sheet has been cleaned up</t>
  </si>
  <si>
    <t xml:space="preserve">ENE is under no obligation to return or prorate any prepayments received prior to closing.  The prepayment contracts were acquired in their entirety as a consequence of the “equity purchase” nature of the transaction.   </t>
  </si>
  <si>
    <t>The value was based on a 15% of the gas volumes received from The General Land Office [during the periods beginning Feb 1, 01 and ending May 1, 01 plus the beginning balance] priced at a 1 June IF/HSC price of $3.78.</t>
  </si>
  <si>
    <t>Cannon Storage Hedge: 
Contract #96059167</t>
  </si>
  <si>
    <t>Centana Storage:  
Contract #96019236</t>
  </si>
  <si>
    <t>Note Payable:
Enron Compressor Services</t>
  </si>
  <si>
    <t>ENE discovered that a fixed to index hedge should have been transferred to AEP with the assignment of this contract</t>
  </si>
  <si>
    <t xml:space="preserve">ENE calculates the value of this hedge to be $1,581,300 as of August 30. </t>
  </si>
  <si>
    <t>*   EPGT Texas Pipeline, L.P. - 96041930</t>
  </si>
  <si>
    <t>*   EPGT Texas Pipeline, L.P. - 96006479</t>
  </si>
  <si>
    <t>*   Gas Transmission TECO, Inc. - 96041723</t>
  </si>
  <si>
    <t>*   Gas Transmission TECO, Inc. - 96041724</t>
  </si>
  <si>
    <t xml:space="preserve">AEP feels that they should not have to pay.  They feel we were just providing the books and records of the company </t>
  </si>
  <si>
    <t>This was agreed to up-front and we are providing the service requested of us, AEP should pay the $200,000/mo for 2nd 6 mos. And $300,000/mo for 3rd 6 mos.</t>
  </si>
  <si>
    <t>There should be no issues related to Gregg.  We have provided them with all of the models that were stored on our network.  Any issues between Gregg and HPL are strictly between them since Enron was not a party to that agreement</t>
  </si>
  <si>
    <t>AEP should pay $9,500 a month for the 5 employees at Three Allen</t>
  </si>
  <si>
    <t>*     Reduce the fee payable by HPL to $100,000 during the second and third six month periods of the term of the IT Services Agreement.  This would be $1,800,000 reduction</t>
  </si>
  <si>
    <t>*     Provide for further fee reductions as Applications and Services are no longer required by AEP</t>
  </si>
  <si>
    <t xml:space="preserve">As the Centana Storage Contract was mistakenly assigned to AEP, and in an effort to settle the matter, ENE will agree to sell the gas stored under the contract to AEP at the 1 July IF/HSC price which would total $4,030 + June service of $95K and prorated ad valorem tax of $56K. </t>
  </si>
  <si>
    <t>Communicated in a letter dated 8/14 that the sum of $91,000 paid by Specialty Sand to ENE pursuant to a settlement agreement to cover costs of repairs should be reimbursed to HPL since HPL is incurring the costs of such repairs</t>
  </si>
  <si>
    <t>AEP owes ENE $86K to compensate ENE for work performed in formatting data to meet the requirements of PeopleSoft.</t>
  </si>
  <si>
    <t>Coastline settlement</t>
  </si>
  <si>
    <t>Total LOA Inc</t>
  </si>
  <si>
    <t>Bam Lease Co</t>
  </si>
  <si>
    <t>Condor:</t>
  </si>
  <si>
    <t xml:space="preserve">   Lease payment to HPLA</t>
  </si>
  <si>
    <t xml:space="preserve">   Whitewing priority return to Kingfisher</t>
  </si>
  <si>
    <t>Bammel Gas Trust:</t>
  </si>
  <si>
    <t>By 1/15/02 (15 days after the 12/31/01 “Imbalance Determination Date”) AEP will send the outstanding balance for determining the “Remaining Imbalance Position”,  If greater than $250,000, the net amount will need to be settled in cash unless notice is sent to continue imbalance efforts thru 3/31/02.  If less than $250,000 AEP will take responsibility for all remaining imbalances, otherwise efforts will continue.</t>
  </si>
  <si>
    <t>ENE should strive to meet the $250,000 net amount by 1/15/02 and then pass all future responsibility to AEP but should maintain a reserve for potential additional settlements ($2,472,000) had been calculated based on a % of imbalance volumes</t>
  </si>
  <si>
    <t>AEP has cooperated in providing data in assisting ENE billing and collection efforts.  Further involvement might still be necessary</t>
  </si>
  <si>
    <t>Review AEP support and make appropriate payments. Liabilities of $8.4MM are recorded which should hopefully cover our costs</t>
  </si>
  <si>
    <t>The letter agreement states that HPL would reimburse Stone for 1/2 of the well connect costs for $70,000 if 100% of the supply went to the Mitchell Dehy and Separation Plant which they clam has happened</t>
  </si>
  <si>
    <t>Outstanding payables will be settled as approached by vendors, otherwise balances will sit until thru statue of limitations</t>
  </si>
  <si>
    <t>This is a Note Payable with another Enron entity which will need to ultimately be non-cash settled or assigned to another Enron entity</t>
  </si>
  <si>
    <t>AEP has demanded in a Final Working Capital Stmt and letter dated 8/29 to receive a portion of this payment based on the period of time that AEP and ENE owned HPL which they calculated of $693K</t>
  </si>
  <si>
    <t>At worst case ENE could make an offer of the 2001 prorated amount = $393k in an attempt to settle this matter, however, ENE has informed AEP in a response letter dated 8/27 that such claims should count against the [basket of notional funds] to cover such indemnities set forth in the PSA</t>
  </si>
  <si>
    <t>P. Johnson,
L. Soldono</t>
  </si>
  <si>
    <t>check!</t>
  </si>
  <si>
    <t>Texas Desk Exposure</t>
  </si>
  <si>
    <t>Net Works Exposure</t>
  </si>
  <si>
    <t>TerraCo Exposure</t>
  </si>
  <si>
    <t>J. Hodge,
J. Coffey</t>
  </si>
  <si>
    <t>Additional Exposure</t>
  </si>
  <si>
    <t>(Additional Exposure)</t>
  </si>
  <si>
    <t>LOA BS</t>
  </si>
  <si>
    <t>T. Martin,
J. Schwieger</t>
  </si>
  <si>
    <t>None</t>
  </si>
  <si>
    <t>D. Hyvl</t>
  </si>
  <si>
    <t>Michael ?
(RAC)</t>
  </si>
  <si>
    <t>100's of outstanding balances needing individual commercial negotiation.  Total receivable debits as of 8/31 was over $7.0MM, estimated reserve of $2.0MM being maintained
Biggest problems are: El Paso ($1.5MM), Shoreham ($0.5MM)
B. Baxter supplied information to J. Coffey</t>
  </si>
  <si>
    <t>J. Coffey,
G. Whiting, 
L. Robinson</t>
  </si>
  <si>
    <t>1.  Monitor and manage balances
2.  C. Marshall/A.E. White (AEP) awaiting confirmation of collection from K. Gruesen</t>
  </si>
  <si>
    <t>ENE agrees to supply basic historical information.  However, AEP should reimburse ENE if significant work is required by Credit.</t>
  </si>
  <si>
    <t>Agree on the "Determination of Future A/S Line Costs" by 12/31/01</t>
  </si>
  <si>
    <t>El Paso:
A. Suggs</t>
  </si>
  <si>
    <t>LOA (HPL)</t>
  </si>
  <si>
    <t xml:space="preserve">AEP has demanded in a Final Working Capital Calculation Stmt and letter dated 8/29 to be paid for the full value for this gas, as AEP is providing the storage services to The General Land Office.  </t>
  </si>
  <si>
    <t>Pay V&amp;E bill when received, estimated to be $3MM</t>
  </si>
  <si>
    <t>Is currently working on collecting billed invoices and obtaining data to generate unbilled amounts.  Total outstanding is $3,244,343 of which $2,458,272 is with TDOT.  Exposure is unknown; however there will likely be writeoffs and thus a reserve should be maintained (i.e. $500K)</t>
  </si>
  <si>
    <t>Keep in contact with AEP on collection efforts, there is $0 exposure and only upside as receivable was apparently written off in the past</t>
  </si>
  <si>
    <t>ENE sent an offer letter to Coastline on 8/20 to settle for $2.4MM, offer expires on 9/21/01, Coastline is seeking $3.4 - 5.0MM.  Largest subcontractor (Caldine), whom is owed $2.2MM, has not been communicated to.  Subcontractors will likely force Coastline into bankruptcy</t>
  </si>
  <si>
    <t>TerrraCo</t>
  </si>
  <si>
    <t>ENE has made payment for June invoices of $943, disputed one June invoice for a truck purchased on 5/24 for $22K.  July invoices have been sent and returned by ENE for additiona approvals.  Aug and later invoice payments are being accumulated and will be forwarded when available</t>
  </si>
  <si>
    <t>Finalized the review of June ($378) invoices send back for additional approvals.  August and later invoices will be reviewed and paid in accordance with the Purchasing Protocol when received</t>
  </si>
  <si>
    <t>AEP has sent June invoices totaling ($965) and July of ($378) invoices and are currently accumulating August and Sept invoices</t>
  </si>
  <si>
    <t xml:space="preserve">1.  Request that AEP send comments back on back-to-back contract
2.  J. Coffey/J. Hodge sent response letter to TIE approving to reimburse GPP for costs of consultants working on the assignment of guaranty, up to $15K and requesting a face-to-face meeting b/w GPP, TIE, AEP, ENE, and CCPace in October
3.  Determine who are GPP's lenders and, once known, supply names to J. Deffner and B. Redmond in order to contact directly
</t>
  </si>
  <si>
    <t xml:space="preserve">A. Edison has counterofferd to settle at $2.55 with Jay Pope of Coastline, awaiting response
</t>
  </si>
  <si>
    <t>Will set up next meeting for 1st week of Oct</t>
  </si>
  <si>
    <t>1.  Process invoices and bring closure to our exposure
2.  J Coffey to send corresponsdence to Brian Mims (El Paso attorney) on what we need from them to help quantify and bring closure to our future AS Line obligations; need a date certain)
3.  B. Redmond to contact R. West @ El Paso regarding netting outstanding receivables against our invoice payments.  See #18 below</t>
  </si>
  <si>
    <t xml:space="preserve">1.  Monitor and manage balances
2.  B. Redmond who will contact Bob Phillips @ El Paso
3.  D. Washington to provide statistics of progress to B. Redmond
</t>
  </si>
  <si>
    <t xml:space="preserve">Final settlement on sale of POPS/PGAS is conditional on settling other commercial issues. </t>
  </si>
  <si>
    <t>ENE has hedged the 7/1 price and the financial impact should be minimal</t>
  </si>
  <si>
    <t>TX General Land Office Prepay: Contract #96059967</t>
  </si>
  <si>
    <t>Working Gas 
Inventory True Up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</si>
</sst>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00"/>
    <numFmt numFmtId="172" formatCode="_(&quot;$&quot;* #,##0_);_(&quot;$&quot;* \(#,##0\);_(&quot;$&quot;* &quot;-&quot;??_);_(@_)"/>
  </numFmts>
  <fonts count="30" x14ac:knownFonts="1">
    <font>
      <sz val="10"/>
      <name val="Arial"/>
    </font>
    <font>
      <sz val="10"/>
      <name val="Arial"/>
    </font>
    <font>
      <b/>
      <sz val="10"/>
      <name val="Arial"/>
      <family val="2"/>
    </font>
    <font>
      <sz val="8"/>
      <color indexed="81"/>
      <name val="Tahoma"/>
    </font>
    <font>
      <b/>
      <sz val="8"/>
      <color indexed="81"/>
      <name val="Tahoma"/>
    </font>
    <font>
      <b/>
      <sz val="10"/>
      <color indexed="20"/>
      <name val="Arial"/>
      <family val="2"/>
    </font>
    <font>
      <sz val="10"/>
      <name val="Times New Roman"/>
    </font>
    <font>
      <b/>
      <sz val="10"/>
      <name val="Times New Roman"/>
      <family val="1"/>
    </font>
    <font>
      <sz val="10"/>
      <name val="Times New Roman"/>
      <family val="1"/>
    </font>
    <font>
      <sz val="10"/>
      <color indexed="10"/>
      <name val="Times New Roman"/>
      <family val="1"/>
    </font>
    <font>
      <u/>
      <sz val="10"/>
      <name val="Times New Roman"/>
      <family val="1"/>
    </font>
    <font>
      <b/>
      <sz val="12"/>
      <name val="Times New Roman"/>
      <family val="1"/>
    </font>
    <font>
      <sz val="11"/>
      <name val="Times New Roman"/>
      <family val="1"/>
    </font>
    <font>
      <b/>
      <sz val="11"/>
      <name val="Times New Roman"/>
      <family val="1"/>
    </font>
    <font>
      <b/>
      <sz val="14"/>
      <name val="Times New Roman"/>
      <family val="1"/>
    </font>
    <font>
      <b/>
      <sz val="11.5"/>
      <name val="Times New Roman"/>
      <family val="1"/>
    </font>
    <font>
      <sz val="10"/>
      <color indexed="12"/>
      <name val="Times New Roman"/>
      <family val="1"/>
    </font>
    <font>
      <i/>
      <sz val="10"/>
      <name val="Times New Roman"/>
      <family val="1"/>
    </font>
    <font>
      <b/>
      <i/>
      <sz val="11"/>
      <name val="Times New Roman"/>
      <family val="1"/>
    </font>
    <font>
      <sz val="10.5"/>
      <name val="Times New Roman"/>
      <family val="1"/>
    </font>
    <font>
      <b/>
      <i/>
      <sz val="10.5"/>
      <name val="Times New Roman"/>
      <family val="1"/>
    </font>
    <font>
      <u/>
      <sz val="10.5"/>
      <name val="Times New Roman"/>
      <family val="1"/>
    </font>
    <font>
      <sz val="10.5"/>
      <name val="Arial"/>
    </font>
    <font>
      <sz val="10.5"/>
      <color indexed="12"/>
      <name val="Times New Roman"/>
      <family val="1"/>
    </font>
    <font>
      <b/>
      <sz val="10.5"/>
      <name val="Times New Roman"/>
      <family val="1"/>
    </font>
    <font>
      <sz val="10"/>
      <name val="Arial"/>
      <family val="2"/>
    </font>
    <font>
      <b/>
      <u/>
      <sz val="10"/>
      <name val="Arial"/>
      <family val="2"/>
    </font>
    <font>
      <b/>
      <sz val="16"/>
      <name val="Arial"/>
      <family val="2"/>
    </font>
    <font>
      <b/>
      <sz val="14"/>
      <name val="Arial"/>
      <family val="2"/>
    </font>
    <font>
      <sz val="14"/>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5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0" fontId="6" fillId="0" borderId="0"/>
  </cellStyleXfs>
  <cellXfs count="490">
    <xf numFmtId="0" fontId="0" fillId="0" borderId="0" xfId="0"/>
    <xf numFmtId="0" fontId="0" fillId="0" borderId="0" xfId="0" applyAlignment="1">
      <alignment wrapText="1"/>
    </xf>
    <xf numFmtId="0" fontId="2" fillId="0" borderId="0" xfId="0" applyFont="1"/>
    <xf numFmtId="14" fontId="0" fillId="0" borderId="0" xfId="0" applyNumberFormat="1"/>
    <xf numFmtId="0" fontId="2" fillId="0" borderId="1" xfId="0" applyFont="1" applyBorder="1"/>
    <xf numFmtId="0" fontId="0" fillId="0" borderId="2" xfId="0" applyBorder="1"/>
    <xf numFmtId="0" fontId="0" fillId="0" borderId="3" xfId="0" applyBorder="1"/>
    <xf numFmtId="0" fontId="0" fillId="0" borderId="0" xfId="0" applyBorder="1"/>
    <xf numFmtId="0" fontId="2" fillId="0" borderId="3" xfId="0" applyFont="1" applyBorder="1"/>
    <xf numFmtId="164" fontId="0" fillId="0" borderId="0" xfId="0" applyNumberFormat="1" applyBorder="1"/>
    <xf numFmtId="0" fontId="0" fillId="0" borderId="4" xfId="0" applyBorder="1" applyAlignment="1">
      <alignment wrapText="1"/>
    </xf>
    <xf numFmtId="0" fontId="2" fillId="0" borderId="0" xfId="0" applyFont="1" applyBorder="1"/>
    <xf numFmtId="164" fontId="2" fillId="0" borderId="0" xfId="0" applyNumberFormat="1" applyFont="1" applyBorder="1"/>
    <xf numFmtId="0" fontId="0" fillId="0" borderId="5" xfId="0" applyBorder="1"/>
    <xf numFmtId="0" fontId="0" fillId="0" borderId="6" xfId="0" applyBorder="1"/>
    <xf numFmtId="0" fontId="0" fillId="0" borderId="7" xfId="0" applyBorder="1" applyAlignment="1">
      <alignment wrapText="1"/>
    </xf>
    <xf numFmtId="0" fontId="0" fillId="0" borderId="8" xfId="0" applyBorder="1"/>
    <xf numFmtId="164" fontId="0" fillId="0" borderId="8" xfId="0" applyNumberFormat="1" applyBorder="1"/>
    <xf numFmtId="0" fontId="0" fillId="0" borderId="9" xfId="0" applyBorder="1"/>
    <xf numFmtId="0" fontId="0" fillId="0" borderId="10" xfId="0" applyBorder="1"/>
    <xf numFmtId="0" fontId="0" fillId="0" borderId="11" xfId="0" applyBorder="1" applyAlignment="1">
      <alignment wrapText="1"/>
    </xf>
    <xf numFmtId="0" fontId="2" fillId="0" borderId="10" xfId="0" applyFont="1" applyBorder="1"/>
    <xf numFmtId="164" fontId="0" fillId="0" borderId="0" xfId="0" applyNumberFormat="1" applyBorder="1" applyAlignment="1">
      <alignment horizontal="right"/>
    </xf>
    <xf numFmtId="0" fontId="0" fillId="0" borderId="0" xfId="0" applyFill="1" applyBorder="1"/>
    <xf numFmtId="164" fontId="2" fillId="0" borderId="0" xfId="0" applyNumberFormat="1" applyFont="1" applyFill="1" applyBorder="1"/>
    <xf numFmtId="0" fontId="2" fillId="2" borderId="12" xfId="0" applyFont="1" applyFill="1" applyBorder="1" applyAlignment="1">
      <alignment vertical="center"/>
    </xf>
    <xf numFmtId="0" fontId="2" fillId="2" borderId="13" xfId="0" applyFont="1" applyFill="1" applyBorder="1" applyAlignment="1">
      <alignment vertical="center"/>
    </xf>
    <xf numFmtId="0" fontId="2" fillId="2" borderId="13" xfId="0" applyFont="1" applyFill="1" applyBorder="1" applyAlignment="1">
      <alignment horizontal="center" wrapText="1"/>
    </xf>
    <xf numFmtId="0" fontId="0" fillId="2" borderId="14" xfId="0" applyFill="1" applyBorder="1"/>
    <xf numFmtId="0" fontId="2" fillId="2" borderId="13" xfId="0" applyFont="1" applyFill="1" applyBorder="1"/>
    <xf numFmtId="0" fontId="0" fillId="2" borderId="14" xfId="0" applyFill="1" applyBorder="1" applyAlignment="1">
      <alignment wrapText="1"/>
    </xf>
    <xf numFmtId="0" fontId="2" fillId="2" borderId="14" xfId="0" applyFont="1" applyFill="1" applyBorder="1" applyAlignment="1">
      <alignment wrapText="1"/>
    </xf>
    <xf numFmtId="0" fontId="2" fillId="2" borderId="0" xfId="0" applyFont="1" applyFill="1" applyBorder="1"/>
    <xf numFmtId="164" fontId="2" fillId="2" borderId="0" xfId="0" applyNumberFormat="1" applyFont="1" applyFill="1" applyBorder="1"/>
    <xf numFmtId="0" fontId="2" fillId="2" borderId="0" xfId="0" applyFont="1" applyFill="1"/>
    <xf numFmtId="164" fontId="2" fillId="2" borderId="12" xfId="0" applyNumberFormat="1" applyFont="1" applyFill="1" applyBorder="1"/>
    <xf numFmtId="164" fontId="2" fillId="2" borderId="14" xfId="0" applyNumberFormat="1" applyFont="1" applyFill="1" applyBorder="1"/>
    <xf numFmtId="164" fontId="5" fillId="0" borderId="10" xfId="0" applyNumberFormat="1" applyFont="1" applyFill="1" applyBorder="1" applyAlignment="1">
      <alignment horizontal="right"/>
    </xf>
    <xf numFmtId="164" fontId="5" fillId="0" borderId="0" xfId="0" applyNumberFormat="1" applyFont="1" applyFill="1" applyBorder="1" applyAlignment="1">
      <alignment horizontal="right"/>
    </xf>
    <xf numFmtId="0" fontId="5" fillId="0" borderId="0" xfId="0" applyFont="1" applyFill="1" applyBorder="1" applyAlignment="1">
      <alignment horizontal="right"/>
    </xf>
    <xf numFmtId="0" fontId="5" fillId="0" borderId="6" xfId="0" applyFont="1" applyFill="1" applyBorder="1" applyAlignment="1">
      <alignment horizontal="right"/>
    </xf>
    <xf numFmtId="0" fontId="5" fillId="0" borderId="0" xfId="0" applyFont="1" applyFill="1" applyAlignment="1">
      <alignment horizontal="right"/>
    </xf>
    <xf numFmtId="0" fontId="0" fillId="0" borderId="3" xfId="0" applyBorder="1" applyAlignment="1"/>
    <xf numFmtId="0" fontId="0" fillId="0" borderId="0" xfId="0" applyBorder="1" applyAlignment="1"/>
    <xf numFmtId="164" fontId="0" fillId="0" borderId="0" xfId="0" applyNumberFormat="1" applyBorder="1" applyAlignment="1"/>
    <xf numFmtId="0" fontId="0" fillId="0" borderId="0" xfId="0" applyAlignment="1"/>
    <xf numFmtId="0" fontId="0" fillId="0" borderId="3" xfId="0" applyBorder="1" applyAlignment="1">
      <alignment horizontal="right"/>
    </xf>
    <xf numFmtId="0" fontId="7" fillId="0" borderId="8" xfId="2" applyFont="1" applyBorder="1" applyAlignment="1">
      <alignment horizontal="center"/>
    </xf>
    <xf numFmtId="0" fontId="7" fillId="0" borderId="1" xfId="2" applyFont="1" applyBorder="1" applyAlignment="1">
      <alignment horizontal="center"/>
    </xf>
    <xf numFmtId="0" fontId="7" fillId="0" borderId="15" xfId="2" applyFont="1" applyBorder="1" applyAlignment="1">
      <alignment horizontal="center"/>
    </xf>
    <xf numFmtId="0" fontId="8" fillId="0" borderId="0" xfId="2" applyFont="1"/>
    <xf numFmtId="0" fontId="8" fillId="0" borderId="16" xfId="0" applyFont="1" applyBorder="1" applyAlignment="1">
      <alignment horizontal="center" vertical="center" wrapText="1"/>
    </xf>
    <xf numFmtId="0" fontId="8" fillId="0" borderId="2" xfId="0" applyFont="1" applyBorder="1" applyAlignment="1">
      <alignment horizontal="center" vertical="center"/>
    </xf>
    <xf numFmtId="172" fontId="8" fillId="0" borderId="0" xfId="1" applyNumberFormat="1" applyFont="1"/>
    <xf numFmtId="0" fontId="8" fillId="0" borderId="17" xfId="0" applyFont="1" applyBorder="1" applyAlignment="1">
      <alignment horizontal="center" vertical="center"/>
    </xf>
    <xf numFmtId="172" fontId="7" fillId="0" borderId="15" xfId="1" applyNumberFormat="1" applyFont="1" applyBorder="1" applyAlignment="1">
      <alignment horizontal="center"/>
    </xf>
    <xf numFmtId="0" fontId="8" fillId="0" borderId="6" xfId="2" applyFont="1" applyBorder="1"/>
    <xf numFmtId="0" fontId="8" fillId="0" borderId="0" xfId="2" applyFont="1" applyBorder="1" applyAlignment="1">
      <alignment wrapText="1"/>
    </xf>
    <xf numFmtId="0" fontId="8" fillId="0" borderId="6" xfId="2" applyFont="1" applyBorder="1" applyAlignment="1">
      <alignment wrapText="1"/>
    </xf>
    <xf numFmtId="0" fontId="8" fillId="0" borderId="18" xfId="2" applyFont="1" applyBorder="1"/>
    <xf numFmtId="0" fontId="8" fillId="0" borderId="19" xfId="2" applyFont="1" applyBorder="1" applyAlignment="1">
      <alignment horizontal="justify"/>
    </xf>
    <xf numFmtId="0" fontId="8" fillId="0" borderId="6" xfId="2" applyFont="1" applyBorder="1" applyAlignment="1">
      <alignment horizontal="justify"/>
    </xf>
    <xf numFmtId="172" fontId="8" fillId="0" borderId="16" xfId="1" applyNumberFormat="1" applyFont="1" applyBorder="1" applyAlignment="1">
      <alignment horizontal="right" vertical="center"/>
    </xf>
    <xf numFmtId="172" fontId="8" fillId="0" borderId="20" xfId="1" applyNumberFormat="1" applyFont="1" applyBorder="1" applyAlignment="1">
      <alignment horizontal="right" vertical="center"/>
    </xf>
    <xf numFmtId="0" fontId="8" fillId="0" borderId="20" xfId="0" applyFont="1" applyBorder="1" applyAlignment="1">
      <alignment horizontal="center" vertical="center" wrapText="1"/>
    </xf>
    <xf numFmtId="172" fontId="8" fillId="0" borderId="21" xfId="1" applyNumberFormat="1" applyFont="1" applyBorder="1" applyAlignment="1">
      <alignment vertical="center"/>
    </xf>
    <xf numFmtId="0" fontId="8" fillId="0" borderId="21" xfId="0" applyFont="1" applyBorder="1" applyAlignment="1">
      <alignment horizontal="center" vertical="center" wrapText="1"/>
    </xf>
    <xf numFmtId="172" fontId="8" fillId="0" borderId="21" xfId="1" applyNumberFormat="1" applyFont="1" applyBorder="1" applyAlignment="1">
      <alignment horizontal="right" vertical="center"/>
    </xf>
    <xf numFmtId="0" fontId="8" fillId="0" borderId="0" xfId="2" applyFont="1" applyAlignment="1">
      <alignment horizontal="center"/>
    </xf>
    <xf numFmtId="0" fontId="8" fillId="0" borderId="0" xfId="2" applyFont="1" applyBorder="1" applyAlignment="1">
      <alignment horizontal="center" wrapText="1"/>
    </xf>
    <xf numFmtId="0" fontId="8" fillId="0" borderId="22" xfId="0" applyFont="1" applyBorder="1" applyAlignment="1">
      <alignment horizontal="center" vertical="center" wrapText="1"/>
    </xf>
    <xf numFmtId="172" fontId="8" fillId="0" borderId="22" xfId="1" applyNumberFormat="1" applyFont="1" applyBorder="1" applyAlignment="1">
      <alignment horizontal="right" vertical="center"/>
    </xf>
    <xf numFmtId="0" fontId="8" fillId="0" borderId="0" xfId="2" applyFont="1" applyAlignment="1">
      <alignment wrapText="1"/>
    </xf>
    <xf numFmtId="172" fontId="8" fillId="0" borderId="0" xfId="1" applyNumberFormat="1" applyFont="1" applyBorder="1" applyAlignment="1">
      <alignment wrapText="1"/>
    </xf>
    <xf numFmtId="172" fontId="8" fillId="0" borderId="16" xfId="1" applyNumberFormat="1" applyFont="1" applyBorder="1" applyAlignment="1">
      <alignment vertical="center"/>
    </xf>
    <xf numFmtId="0" fontId="8" fillId="0" borderId="18" xfId="0" applyFont="1" applyBorder="1" applyAlignment="1">
      <alignment horizontal="center" vertical="center" wrapText="1"/>
    </xf>
    <xf numFmtId="0" fontId="13" fillId="0" borderId="0" xfId="2" applyFont="1" applyBorder="1" applyAlignment="1">
      <alignment wrapText="1"/>
    </xf>
    <xf numFmtId="172" fontId="11" fillId="0" borderId="23" xfId="1" applyNumberFormat="1" applyFont="1" applyBorder="1"/>
    <xf numFmtId="0" fontId="11" fillId="0" borderId="8" xfId="2" applyFont="1" applyBorder="1"/>
    <xf numFmtId="0" fontId="11" fillId="0" borderId="8" xfId="2" applyFont="1" applyBorder="1" applyAlignment="1">
      <alignment horizontal="center"/>
    </xf>
    <xf numFmtId="172" fontId="11" fillId="0" borderId="2" xfId="1" applyNumberFormat="1" applyFont="1" applyBorder="1"/>
    <xf numFmtId="0" fontId="11" fillId="0" borderId="0" xfId="2" applyFont="1" applyBorder="1"/>
    <xf numFmtId="0" fontId="11" fillId="0" borderId="0" xfId="2" applyFont="1" applyBorder="1" applyAlignment="1">
      <alignment horizontal="center"/>
    </xf>
    <xf numFmtId="172" fontId="11" fillId="0" borderId="4" xfId="1" applyNumberFormat="1" applyFont="1" applyBorder="1"/>
    <xf numFmtId="0" fontId="11" fillId="0" borderId="6" xfId="2" applyFont="1" applyBorder="1"/>
    <xf numFmtId="0" fontId="11" fillId="0" borderId="6" xfId="2" applyFont="1" applyBorder="1" applyAlignment="1">
      <alignment horizontal="center"/>
    </xf>
    <xf numFmtId="172" fontId="11" fillId="0" borderId="7" xfId="1" applyNumberFormat="1" applyFont="1" applyBorder="1"/>
    <xf numFmtId="0" fontId="13" fillId="0" borderId="0" xfId="2" applyFont="1" applyAlignment="1">
      <alignment horizontal="justify"/>
    </xf>
    <xf numFmtId="0" fontId="12" fillId="0" borderId="0" xfId="2" applyFont="1"/>
    <xf numFmtId="0" fontId="14" fillId="0" borderId="0" xfId="2" applyFont="1" applyAlignment="1">
      <alignment horizontal="center"/>
    </xf>
    <xf numFmtId="0" fontId="8" fillId="0" borderId="4" xfId="2" applyFont="1" applyBorder="1" applyAlignment="1">
      <alignment horizontal="center" vertical="center"/>
    </xf>
    <xf numFmtId="0" fontId="13" fillId="0" borderId="0" xfId="2" applyFont="1" applyAlignment="1">
      <alignment horizontal="left"/>
    </xf>
    <xf numFmtId="0" fontId="8" fillId="0" borderId="3" xfId="2" applyFont="1" applyBorder="1" applyAlignment="1">
      <alignment horizontal="justify" vertical="top"/>
    </xf>
    <xf numFmtId="0" fontId="8" fillId="0" borderId="5" xfId="2" applyFont="1" applyBorder="1" applyAlignment="1">
      <alignment horizontal="justify" vertical="top"/>
    </xf>
    <xf numFmtId="0" fontId="8" fillId="0" borderId="18" xfId="2" applyFont="1" applyBorder="1" applyAlignment="1">
      <alignment vertical="top"/>
    </xf>
    <xf numFmtId="0" fontId="8" fillId="0" borderId="19" xfId="2" applyFont="1" applyBorder="1" applyAlignment="1">
      <alignment horizontal="justify" vertical="top"/>
    </xf>
    <xf numFmtId="0" fontId="8" fillId="0" borderId="24" xfId="2" applyFont="1" applyBorder="1" applyAlignment="1">
      <alignment horizontal="justify" vertical="top"/>
    </xf>
    <xf numFmtId="0" fontId="8" fillId="0" borderId="24" xfId="2" applyFont="1" applyBorder="1" applyAlignment="1">
      <alignment vertical="top"/>
    </xf>
    <xf numFmtId="0" fontId="8" fillId="0" borderId="8" xfId="2" applyFont="1" applyBorder="1" applyAlignment="1">
      <alignment horizontal="justify" vertical="top"/>
    </xf>
    <xf numFmtId="0" fontId="8" fillId="0" borderId="0" xfId="2" applyFont="1" applyBorder="1" applyAlignment="1">
      <alignment horizontal="justify" vertical="top"/>
    </xf>
    <xf numFmtId="0" fontId="8" fillId="0" borderId="6" xfId="2" applyFont="1" applyBorder="1" applyAlignment="1">
      <alignment horizontal="justify" vertical="top"/>
    </xf>
    <xf numFmtId="0" fontId="8" fillId="0" borderId="25" xfId="2" applyFont="1" applyBorder="1" applyAlignment="1">
      <alignment horizontal="justify"/>
    </xf>
    <xf numFmtId="0" fontId="8" fillId="0" borderId="26" xfId="2" applyFont="1" applyBorder="1" applyAlignment="1">
      <alignment horizontal="justify" vertical="top"/>
    </xf>
    <xf numFmtId="0" fontId="8" fillId="0" borderId="27" xfId="2" applyFont="1" applyBorder="1" applyAlignment="1">
      <alignment horizontal="justify" vertical="top"/>
    </xf>
    <xf numFmtId="0" fontId="8" fillId="0" borderId="25" xfId="2" applyFont="1" applyBorder="1" applyAlignment="1">
      <alignment horizontal="justify" vertical="top"/>
    </xf>
    <xf numFmtId="0" fontId="8" fillId="0" borderId="25" xfId="2" applyFont="1" applyBorder="1" applyAlignment="1">
      <alignment wrapText="1"/>
    </xf>
    <xf numFmtId="0" fontId="8" fillId="0" borderId="27" xfId="2" applyFont="1" applyBorder="1" applyAlignment="1">
      <alignment horizontal="justify"/>
    </xf>
    <xf numFmtId="0" fontId="8" fillId="0" borderId="26" xfId="2" applyFont="1" applyBorder="1" applyAlignment="1">
      <alignment horizontal="justify"/>
    </xf>
    <xf numFmtId="0" fontId="8" fillId="0" borderId="0" xfId="2" applyFont="1" applyBorder="1" applyAlignment="1">
      <alignment vertical="top"/>
    </xf>
    <xf numFmtId="0" fontId="8" fillId="0" borderId="6" xfId="2" applyFont="1" applyBorder="1" applyAlignment="1">
      <alignment vertical="top"/>
    </xf>
    <xf numFmtId="0" fontId="8" fillId="0" borderId="8" xfId="2" applyFont="1" applyBorder="1" applyAlignment="1">
      <alignment horizontal="justify"/>
    </xf>
    <xf numFmtId="0" fontId="8" fillId="0" borderId="0" xfId="2" applyFont="1" applyBorder="1" applyAlignment="1">
      <alignment horizontal="justify"/>
    </xf>
    <xf numFmtId="0" fontId="8" fillId="0" borderId="27" xfId="2" applyFont="1" applyBorder="1" applyAlignment="1">
      <alignment horizontal="justify" wrapText="1"/>
    </xf>
    <xf numFmtId="0" fontId="7" fillId="0" borderId="14" xfId="2" applyFont="1" applyBorder="1" applyAlignment="1">
      <alignment horizontal="center"/>
    </xf>
    <xf numFmtId="0" fontId="8" fillId="0" borderId="26" xfId="2" applyFont="1" applyBorder="1" applyAlignment="1">
      <alignment vertical="top" wrapText="1"/>
    </xf>
    <xf numFmtId="0" fontId="8" fillId="0" borderId="27" xfId="2" applyFont="1" applyBorder="1" applyAlignment="1">
      <alignment vertical="top" wrapText="1"/>
    </xf>
    <xf numFmtId="0" fontId="8" fillId="0" borderId="25" xfId="2" applyFont="1" applyBorder="1" applyAlignment="1">
      <alignment vertical="top" wrapText="1"/>
    </xf>
    <xf numFmtId="0" fontId="8" fillId="0" borderId="27" xfId="2" applyFont="1" applyBorder="1" applyAlignment="1">
      <alignment vertical="top"/>
    </xf>
    <xf numFmtId="0" fontId="8" fillId="0" borderId="0" xfId="2" applyFont="1" applyBorder="1" applyAlignment="1">
      <alignment horizontal="justify" wrapText="1"/>
    </xf>
    <xf numFmtId="0" fontId="14" fillId="0" borderId="0" xfId="2" quotePrefix="1" applyFont="1" applyAlignment="1">
      <alignment horizontal="center" vertical="center"/>
    </xf>
    <xf numFmtId="0" fontId="14" fillId="0" borderId="0" xfId="2" applyFont="1" applyAlignment="1">
      <alignment horizontal="center" vertical="center"/>
    </xf>
    <xf numFmtId="0" fontId="14" fillId="0" borderId="0" xfId="2" quotePrefix="1" applyFont="1" applyAlignment="1">
      <alignment horizontal="center" vertical="center" wrapText="1"/>
    </xf>
    <xf numFmtId="0" fontId="14" fillId="0" borderId="0" xfId="2" applyFont="1" applyAlignment="1">
      <alignment horizontal="center" vertical="center" wrapText="1"/>
    </xf>
    <xf numFmtId="0" fontId="8" fillId="0" borderId="14" xfId="2" applyFont="1" applyBorder="1" applyAlignment="1">
      <alignment horizontal="center" vertical="center"/>
    </xf>
    <xf numFmtId="0" fontId="8" fillId="0" borderId="17" xfId="2" applyFont="1" applyBorder="1" applyAlignment="1">
      <alignment horizontal="center" vertical="center" wrapText="1"/>
    </xf>
    <xf numFmtId="0" fontId="8" fillId="0" borderId="21" xfId="2" applyFont="1" applyBorder="1" applyAlignment="1">
      <alignment horizontal="center" vertical="center" wrapText="1"/>
    </xf>
    <xf numFmtId="0" fontId="8" fillId="0" borderId="16" xfId="2" applyFont="1" applyBorder="1" applyAlignment="1">
      <alignment horizontal="center" vertical="center" wrapText="1"/>
    </xf>
    <xf numFmtId="0" fontId="8" fillId="0" borderId="6" xfId="2" applyFont="1" applyBorder="1" applyAlignment="1">
      <alignment vertical="top" wrapText="1"/>
    </xf>
    <xf numFmtId="0" fontId="8" fillId="0" borderId="19" xfId="2" applyFont="1" applyBorder="1" applyAlignment="1">
      <alignment horizontal="center" vertical="center"/>
    </xf>
    <xf numFmtId="0" fontId="8" fillId="0" borderId="0" xfId="2" applyFont="1" applyBorder="1" applyAlignment="1">
      <alignment horizontal="center" vertical="center"/>
    </xf>
    <xf numFmtId="172" fontId="8" fillId="0" borderId="22" xfId="1" applyNumberFormat="1" applyFont="1" applyBorder="1" applyAlignment="1">
      <alignment vertical="center"/>
    </xf>
    <xf numFmtId="0" fontId="8" fillId="0" borderId="22" xfId="2" applyFont="1" applyBorder="1" applyAlignment="1">
      <alignment vertical="center"/>
    </xf>
    <xf numFmtId="0" fontId="8" fillId="0" borderId="4" xfId="2" applyFont="1" applyBorder="1" applyAlignment="1">
      <alignment vertical="center"/>
    </xf>
    <xf numFmtId="0" fontId="8" fillId="0" borderId="18" xfId="2" applyFont="1" applyBorder="1" applyAlignment="1">
      <alignment horizontal="center" vertical="center"/>
    </xf>
    <xf numFmtId="172" fontId="8" fillId="0" borderId="20" xfId="1" applyNumberFormat="1" applyFont="1" applyBorder="1" applyAlignment="1">
      <alignment vertical="center"/>
    </xf>
    <xf numFmtId="0" fontId="8" fillId="0" borderId="20" xfId="2" applyFont="1" applyBorder="1" applyAlignment="1">
      <alignment vertical="center"/>
    </xf>
    <xf numFmtId="0" fontId="8" fillId="0" borderId="7" xfId="2" applyFont="1" applyBorder="1" applyAlignment="1">
      <alignment vertical="center"/>
    </xf>
    <xf numFmtId="0" fontId="8" fillId="0" borderId="24" xfId="2" applyFont="1" applyBorder="1" applyAlignment="1">
      <alignment horizontal="center" vertical="center"/>
    </xf>
    <xf numFmtId="0" fontId="8" fillId="0" borderId="8" xfId="2" applyFont="1" applyBorder="1" applyAlignment="1">
      <alignment horizontal="center" vertical="center"/>
    </xf>
    <xf numFmtId="0" fontId="8" fillId="0" borderId="6" xfId="2" applyFont="1" applyBorder="1" applyAlignment="1">
      <alignment horizontal="center" vertical="center"/>
    </xf>
    <xf numFmtId="0" fontId="8" fillId="0" borderId="28" xfId="2" applyFont="1" applyBorder="1" applyAlignment="1">
      <alignment vertical="center"/>
    </xf>
    <xf numFmtId="0" fontId="8" fillId="0" borderId="16" xfId="2" applyFont="1" applyBorder="1" applyAlignment="1">
      <alignment horizontal="center" vertical="center"/>
    </xf>
    <xf numFmtId="0" fontId="8" fillId="0" borderId="19" xfId="2" applyFont="1" applyBorder="1" applyAlignment="1">
      <alignment horizontal="center" vertical="center" wrapText="1"/>
    </xf>
    <xf numFmtId="0" fontId="8" fillId="0" borderId="2" xfId="2" applyFont="1" applyBorder="1" applyAlignment="1">
      <alignment horizontal="center" vertical="center"/>
    </xf>
    <xf numFmtId="0" fontId="8" fillId="0" borderId="22" xfId="2" applyFont="1" applyBorder="1" applyAlignment="1">
      <alignment horizontal="center" vertical="center"/>
    </xf>
    <xf numFmtId="0" fontId="8" fillId="0" borderId="20" xfId="2" applyFont="1" applyBorder="1" applyAlignment="1">
      <alignment horizontal="center" vertical="center"/>
    </xf>
    <xf numFmtId="0" fontId="8" fillId="0" borderId="7" xfId="2" applyFont="1" applyBorder="1" applyAlignment="1">
      <alignment horizontal="center" vertical="center"/>
    </xf>
    <xf numFmtId="0" fontId="8" fillId="3" borderId="29" xfId="2" applyFont="1" applyFill="1" applyBorder="1" applyAlignment="1">
      <alignment horizontal="center" vertical="center" wrapText="1"/>
    </xf>
    <xf numFmtId="172" fontId="8" fillId="3" borderId="30" xfId="1" applyNumberFormat="1" applyFont="1" applyFill="1" applyBorder="1" applyAlignment="1">
      <alignment vertical="center"/>
    </xf>
    <xf numFmtId="0" fontId="8" fillId="3" borderId="30" xfId="2" applyFont="1" applyFill="1" applyBorder="1" applyAlignment="1">
      <alignment horizontal="center" vertical="center"/>
    </xf>
    <xf numFmtId="0" fontId="8" fillId="3" borderId="31" xfId="2" applyFont="1" applyFill="1" applyBorder="1" applyAlignment="1">
      <alignment horizontal="center" vertical="center"/>
    </xf>
    <xf numFmtId="0" fontId="8" fillId="0" borderId="17" xfId="2" applyFont="1" applyBorder="1" applyAlignment="1">
      <alignment horizontal="center" vertical="center"/>
    </xf>
    <xf numFmtId="0" fontId="8" fillId="0" borderId="2" xfId="2" applyFont="1" applyBorder="1" applyAlignment="1">
      <alignment vertical="center"/>
    </xf>
    <xf numFmtId="0" fontId="8" fillId="0" borderId="6" xfId="2" applyFont="1" applyBorder="1" applyAlignment="1">
      <alignment horizontal="center" vertical="center" wrapText="1"/>
    </xf>
    <xf numFmtId="0" fontId="8" fillId="0" borderId="22" xfId="2" applyFont="1" applyBorder="1" applyAlignment="1">
      <alignment horizontal="center" vertical="center" wrapText="1"/>
    </xf>
    <xf numFmtId="0" fontId="8" fillId="0" borderId="14" xfId="2" applyFont="1" applyBorder="1" applyAlignment="1">
      <alignment horizontal="center" vertical="center" wrapText="1"/>
    </xf>
    <xf numFmtId="0" fontId="8" fillId="0" borderId="32" xfId="2" applyFont="1" applyBorder="1" applyAlignment="1">
      <alignment horizontal="center" vertical="center" wrapText="1"/>
    </xf>
    <xf numFmtId="172" fontId="8" fillId="0" borderId="21" xfId="1" applyNumberFormat="1" applyFont="1" applyBorder="1" applyAlignment="1">
      <alignment vertical="center" wrapText="1"/>
    </xf>
    <xf numFmtId="0" fontId="8" fillId="0" borderId="33" xfId="2" applyFont="1" applyBorder="1" applyAlignment="1">
      <alignment vertical="center" wrapText="1"/>
    </xf>
    <xf numFmtId="172" fontId="8" fillId="0" borderId="16" xfId="1" applyNumberFormat="1" applyFont="1" applyBorder="1" applyAlignment="1">
      <alignment vertical="center" wrapText="1"/>
    </xf>
    <xf numFmtId="0" fontId="8" fillId="0" borderId="17" xfId="2" applyFont="1" applyBorder="1" applyAlignment="1">
      <alignment vertical="center" wrapText="1"/>
    </xf>
    <xf numFmtId="0" fontId="8" fillId="0" borderId="24" xfId="2" applyFont="1" applyBorder="1" applyAlignment="1">
      <alignment vertical="top" wrapText="1"/>
    </xf>
    <xf numFmtId="0" fontId="8" fillId="0" borderId="0" xfId="2" applyFont="1" applyBorder="1" applyAlignment="1">
      <alignment vertical="top" wrapText="1"/>
    </xf>
    <xf numFmtId="0" fontId="7" fillId="0" borderId="24" xfId="2" applyFont="1" applyBorder="1" applyAlignment="1">
      <alignment horizontal="justify" vertical="top"/>
    </xf>
    <xf numFmtId="0" fontId="7" fillId="0" borderId="0" xfId="2" applyFont="1" applyBorder="1" applyAlignment="1">
      <alignment horizontal="justify" vertical="top"/>
    </xf>
    <xf numFmtId="0" fontId="8" fillId="0" borderId="34" xfId="2" applyFont="1" applyBorder="1" applyAlignment="1">
      <alignment vertical="top"/>
    </xf>
    <xf numFmtId="0" fontId="8" fillId="0" borderId="18" xfId="2" applyFont="1" applyBorder="1" applyAlignment="1">
      <alignment horizontal="justify" vertical="top"/>
    </xf>
    <xf numFmtId="0" fontId="7" fillId="0" borderId="18" xfId="2" applyFont="1" applyBorder="1" applyAlignment="1">
      <alignment horizontal="justify" vertical="top"/>
    </xf>
    <xf numFmtId="0" fontId="7" fillId="0" borderId="6" xfId="2" applyFont="1" applyBorder="1" applyAlignment="1">
      <alignment horizontal="justify" vertical="top"/>
    </xf>
    <xf numFmtId="0" fontId="8" fillId="0" borderId="19" xfId="2" applyFont="1" applyBorder="1" applyAlignment="1">
      <alignment vertical="top"/>
    </xf>
    <xf numFmtId="0" fontId="8" fillId="0" borderId="8" xfId="2" applyFont="1" applyBorder="1" applyAlignment="1">
      <alignment vertical="top"/>
    </xf>
    <xf numFmtId="0" fontId="8" fillId="0" borderId="8" xfId="2" applyFont="1" applyBorder="1" applyAlignment="1">
      <alignment vertical="top" wrapText="1"/>
    </xf>
    <xf numFmtId="0" fontId="12" fillId="0" borderId="3" xfId="2" applyFont="1" applyBorder="1" applyAlignment="1">
      <alignment vertical="top"/>
    </xf>
    <xf numFmtId="0" fontId="8" fillId="0" borderId="10" xfId="2" applyFont="1" applyBorder="1" applyAlignment="1">
      <alignment horizontal="justify" vertical="top"/>
    </xf>
    <xf numFmtId="0" fontId="8" fillId="0" borderId="35" xfId="2" applyFont="1" applyBorder="1" applyAlignment="1">
      <alignment horizontal="justify" vertical="top"/>
    </xf>
    <xf numFmtId="0" fontId="8" fillId="0" borderId="34" xfId="2" applyFont="1" applyBorder="1" applyAlignment="1">
      <alignment horizontal="justify" vertical="top"/>
    </xf>
    <xf numFmtId="0" fontId="8" fillId="3" borderId="29" xfId="2" applyFont="1" applyFill="1" applyBorder="1" applyAlignment="1">
      <alignment horizontal="justify" vertical="top"/>
    </xf>
    <xf numFmtId="0" fontId="8" fillId="3" borderId="36" xfId="2" applyFont="1" applyFill="1" applyBorder="1" applyAlignment="1">
      <alignment horizontal="justify" vertical="top"/>
    </xf>
    <xf numFmtId="0" fontId="8" fillId="3" borderId="37" xfId="2" applyFont="1" applyFill="1" applyBorder="1" applyAlignment="1">
      <alignment horizontal="justify" vertical="top"/>
    </xf>
    <xf numFmtId="0" fontId="8" fillId="3" borderId="37" xfId="2" applyFont="1" applyFill="1" applyBorder="1" applyAlignment="1">
      <alignment vertical="top" wrapText="1"/>
    </xf>
    <xf numFmtId="0" fontId="9" fillId="0" borderId="0" xfId="2" applyFont="1" applyBorder="1" applyAlignment="1">
      <alignment horizontal="justify" vertical="top"/>
    </xf>
    <xf numFmtId="0" fontId="9" fillId="0" borderId="27" xfId="2" applyFont="1" applyBorder="1" applyAlignment="1">
      <alignment horizontal="justify" vertical="top"/>
    </xf>
    <xf numFmtId="0" fontId="8" fillId="0" borderId="32" xfId="0" applyFont="1" applyBorder="1" applyAlignment="1">
      <alignment vertical="top" wrapText="1"/>
    </xf>
    <xf numFmtId="0" fontId="8" fillId="0" borderId="18" xfId="2" applyFont="1" applyBorder="1" applyAlignment="1">
      <alignment vertical="top" wrapText="1"/>
    </xf>
    <xf numFmtId="0" fontId="8" fillId="0" borderId="8" xfId="0" applyFont="1" applyBorder="1" applyAlignment="1">
      <alignment vertical="top" wrapText="1"/>
    </xf>
    <xf numFmtId="0" fontId="8" fillId="0" borderId="26" xfId="0" applyFont="1" applyBorder="1" applyAlignment="1">
      <alignment vertical="top" wrapText="1"/>
    </xf>
    <xf numFmtId="0" fontId="8" fillId="0" borderId="6" xfId="0" applyFont="1" applyBorder="1" applyAlignment="1">
      <alignment vertical="top" wrapText="1"/>
    </xf>
    <xf numFmtId="0" fontId="8" fillId="0" borderId="25" xfId="0" applyFont="1" applyBorder="1" applyAlignment="1">
      <alignment vertical="top" wrapText="1"/>
    </xf>
    <xf numFmtId="0" fontId="8" fillId="0" borderId="13" xfId="0" applyFont="1" applyBorder="1" applyAlignment="1">
      <alignment vertical="top" wrapText="1"/>
    </xf>
    <xf numFmtId="0" fontId="8" fillId="0" borderId="13" xfId="2" applyFont="1" applyBorder="1" applyAlignment="1">
      <alignment vertical="top" wrapText="1"/>
    </xf>
    <xf numFmtId="0" fontId="8" fillId="0" borderId="38" xfId="2" applyFont="1" applyBorder="1" applyAlignment="1">
      <alignment vertical="top" wrapText="1"/>
    </xf>
    <xf numFmtId="0" fontId="8" fillId="0" borderId="38" xfId="0" applyFont="1" applyBorder="1" applyAlignment="1">
      <alignment vertical="top" wrapText="1"/>
    </xf>
    <xf numFmtId="0" fontId="8" fillId="0" borderId="32" xfId="2" applyFont="1" applyBorder="1" applyAlignment="1">
      <alignment vertical="top" wrapText="1"/>
    </xf>
    <xf numFmtId="0" fontId="8" fillId="0" borderId="19" xfId="2" applyFont="1" applyBorder="1" applyAlignment="1">
      <alignment vertical="top" wrapText="1"/>
    </xf>
    <xf numFmtId="0" fontId="8" fillId="0" borderId="19" xfId="0" applyFont="1" applyBorder="1" applyAlignment="1">
      <alignment vertical="top" wrapText="1"/>
    </xf>
    <xf numFmtId="0" fontId="8" fillId="0" borderId="18" xfId="0" applyFont="1" applyBorder="1" applyAlignment="1">
      <alignment vertical="top" wrapText="1"/>
    </xf>
    <xf numFmtId="0" fontId="8" fillId="0" borderId="32" xfId="2" applyFont="1" applyBorder="1" applyAlignment="1">
      <alignment horizontal="justify" vertical="top"/>
    </xf>
    <xf numFmtId="0" fontId="8" fillId="0" borderId="13" xfId="2" applyFont="1" applyBorder="1" applyAlignment="1">
      <alignment horizontal="justify" vertical="top"/>
    </xf>
    <xf numFmtId="0" fontId="8" fillId="0" borderId="21" xfId="2" applyFont="1" applyBorder="1" applyAlignment="1">
      <alignment horizontal="center" vertical="center"/>
    </xf>
    <xf numFmtId="0" fontId="8" fillId="0" borderId="33" xfId="2" applyFont="1" applyBorder="1" applyAlignment="1">
      <alignment horizontal="center" vertical="center"/>
    </xf>
    <xf numFmtId="0" fontId="8" fillId="0" borderId="4" xfId="2" applyFont="1" applyBorder="1" applyAlignment="1">
      <alignment horizontal="center" vertical="center" wrapText="1"/>
    </xf>
    <xf numFmtId="0" fontId="8" fillId="0" borderId="20" xfId="2" applyFont="1" applyBorder="1" applyAlignment="1">
      <alignment horizontal="center" vertical="center" wrapText="1"/>
    </xf>
    <xf numFmtId="0" fontId="7" fillId="0" borderId="23" xfId="2" applyFont="1" applyBorder="1" applyAlignment="1">
      <alignment horizontal="center"/>
    </xf>
    <xf numFmtId="0" fontId="8" fillId="0" borderId="25" xfId="2" applyFont="1" applyBorder="1" applyAlignment="1"/>
    <xf numFmtId="0" fontId="8" fillId="0" borderId="38" xfId="2" applyFont="1" applyBorder="1" applyAlignment="1">
      <alignment horizontal="justify" vertical="top"/>
    </xf>
    <xf numFmtId="0" fontId="8" fillId="0" borderId="33" xfId="0" applyFont="1" applyBorder="1" applyAlignment="1">
      <alignment horizontal="center" vertical="center"/>
    </xf>
    <xf numFmtId="0" fontId="8" fillId="0" borderId="18" xfId="2" applyFont="1" applyBorder="1" applyAlignment="1">
      <alignment horizontal="center" vertical="center" wrapText="1"/>
    </xf>
    <xf numFmtId="0" fontId="8" fillId="0" borderId="39" xfId="2" applyFont="1" applyBorder="1" applyAlignment="1">
      <alignment vertical="center"/>
    </xf>
    <xf numFmtId="0" fontId="15" fillId="0" borderId="1" xfId="2" applyFont="1" applyBorder="1"/>
    <xf numFmtId="0" fontId="15" fillId="0" borderId="3" xfId="2" applyFont="1" applyBorder="1"/>
    <xf numFmtId="0" fontId="15" fillId="0" borderId="5" xfId="2" applyFont="1" applyBorder="1"/>
    <xf numFmtId="0" fontId="15" fillId="0" borderId="0" xfId="2" applyFont="1"/>
    <xf numFmtId="0" fontId="16" fillId="0" borderId="25" xfId="0" applyFont="1" applyBorder="1" applyAlignment="1">
      <alignment vertical="top" wrapText="1"/>
    </xf>
    <xf numFmtId="172" fontId="8" fillId="0" borderId="22" xfId="1" applyNumberFormat="1" applyFont="1" applyBorder="1" applyAlignment="1">
      <alignment horizontal="center" wrapText="1"/>
    </xf>
    <xf numFmtId="172" fontId="17" fillId="0" borderId="22" xfId="1" applyNumberFormat="1" applyFont="1" applyBorder="1" applyAlignment="1">
      <alignment vertical="center"/>
    </xf>
    <xf numFmtId="172" fontId="17" fillId="0" borderId="20" xfId="1" applyNumberFormat="1" applyFont="1" applyBorder="1" applyAlignment="1">
      <alignment horizontal="right" vertical="top"/>
    </xf>
    <xf numFmtId="0" fontId="8" fillId="0" borderId="0" xfId="2" applyFont="1" applyAlignment="1">
      <alignment vertical="center"/>
    </xf>
    <xf numFmtId="0" fontId="8" fillId="0" borderId="0" xfId="2" applyFont="1" applyAlignment="1">
      <alignment vertical="center" wrapText="1"/>
    </xf>
    <xf numFmtId="0" fontId="8" fillId="0" borderId="7" xfId="2" applyFont="1" applyBorder="1" applyAlignment="1">
      <alignment horizontal="center" vertical="center" wrapText="1"/>
    </xf>
    <xf numFmtId="0" fontId="13" fillId="0" borderId="40" xfId="2" applyFont="1" applyBorder="1" applyAlignment="1">
      <alignment horizontal="center" vertical="center" wrapText="1"/>
    </xf>
    <xf numFmtId="0" fontId="8" fillId="0" borderId="10" xfId="2" applyFont="1" applyBorder="1" applyAlignment="1">
      <alignment vertical="top" wrapText="1"/>
    </xf>
    <xf numFmtId="0" fontId="8" fillId="0" borderId="1" xfId="2" applyFont="1" applyBorder="1" applyAlignment="1">
      <alignment vertical="top" wrapText="1"/>
    </xf>
    <xf numFmtId="0" fontId="8" fillId="0" borderId="3" xfId="2" applyFont="1" applyBorder="1" applyAlignment="1">
      <alignment vertical="top" wrapText="1"/>
    </xf>
    <xf numFmtId="0" fontId="8" fillId="0" borderId="5" xfId="2" applyFont="1" applyBorder="1" applyAlignment="1">
      <alignment vertical="top" wrapText="1"/>
    </xf>
    <xf numFmtId="0" fontId="13" fillId="0" borderId="12" xfId="2" applyFont="1" applyBorder="1" applyAlignment="1">
      <alignment horizontal="center" vertical="center"/>
    </xf>
    <xf numFmtId="0" fontId="13" fillId="0" borderId="41" xfId="2" applyFont="1" applyBorder="1" applyAlignment="1">
      <alignment horizontal="center" vertical="center"/>
    </xf>
    <xf numFmtId="0" fontId="13" fillId="0" borderId="42"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41" xfId="2" applyFont="1" applyBorder="1" applyAlignment="1">
      <alignment horizontal="center" vertical="center" wrapText="1"/>
    </xf>
    <xf numFmtId="0" fontId="8" fillId="0" borderId="25" xfId="2" applyFont="1" applyBorder="1" applyAlignment="1">
      <alignment vertical="top"/>
    </xf>
    <xf numFmtId="0" fontId="8" fillId="0" borderId="13" xfId="2" applyFont="1" applyBorder="1" applyAlignment="1">
      <alignment horizontal="center" vertical="center"/>
    </xf>
    <xf numFmtId="0" fontId="8" fillId="0" borderId="21" xfId="0" applyFont="1" applyBorder="1" applyAlignment="1">
      <alignment horizontal="center" vertical="center"/>
    </xf>
    <xf numFmtId="0" fontId="8" fillId="0" borderId="13" xfId="2" applyFont="1" applyBorder="1" applyAlignment="1">
      <alignment horizontal="justify"/>
    </xf>
    <xf numFmtId="0" fontId="8" fillId="0" borderId="32" xfId="2" applyFont="1" applyBorder="1" applyAlignment="1">
      <alignment horizontal="justify"/>
    </xf>
    <xf numFmtId="0" fontId="8" fillId="0" borderId="0" xfId="2" applyFont="1" applyAlignment="1">
      <alignment horizontal="center" vertical="center"/>
    </xf>
    <xf numFmtId="0" fontId="12" fillId="0" borderId="0" xfId="2" applyFont="1" applyAlignment="1">
      <alignment horizontal="left"/>
    </xf>
    <xf numFmtId="0" fontId="19" fillId="0" borderId="0" xfId="2" applyFont="1" applyAlignment="1">
      <alignment horizontal="center"/>
    </xf>
    <xf numFmtId="0" fontId="19" fillId="0" borderId="0" xfId="2" applyFont="1" applyAlignment="1">
      <alignment horizontal="justify"/>
    </xf>
    <xf numFmtId="0" fontId="19" fillId="0" borderId="0" xfId="2" applyFont="1"/>
    <xf numFmtId="0" fontId="20" fillId="0" borderId="0" xfId="2" applyFont="1" applyAlignment="1">
      <alignment horizontal="center" vertical="center"/>
    </xf>
    <xf numFmtId="172" fontId="20" fillId="0" borderId="0" xfId="1" applyNumberFormat="1" applyFont="1" applyAlignment="1">
      <alignment horizontal="center" vertical="center"/>
    </xf>
    <xf numFmtId="0" fontId="19" fillId="0" borderId="43" xfId="2" applyFont="1" applyBorder="1" applyAlignment="1">
      <alignment horizontal="center"/>
    </xf>
    <xf numFmtId="0" fontId="20" fillId="0" borderId="44" xfId="2" applyFont="1" applyBorder="1" applyAlignment="1">
      <alignment horizontal="center" vertical="center"/>
    </xf>
    <xf numFmtId="0" fontId="20" fillId="0" borderId="45" xfId="2" applyFont="1" applyBorder="1" applyAlignment="1">
      <alignment horizontal="center" vertical="center"/>
    </xf>
    <xf numFmtId="172" fontId="20" fillId="0" borderId="45" xfId="1" applyNumberFormat="1" applyFont="1" applyBorder="1" applyAlignment="1">
      <alignment horizontal="center" vertical="center"/>
    </xf>
    <xf numFmtId="0" fontId="19" fillId="0" borderId="0" xfId="2" quotePrefix="1" applyFont="1" applyBorder="1" applyAlignment="1">
      <alignment horizontal="center" vertical="center" wrapText="1"/>
    </xf>
    <xf numFmtId="0" fontId="19" fillId="0" borderId="45" xfId="2" applyFont="1" applyBorder="1" applyAlignment="1">
      <alignment horizontal="center" vertical="center" wrapText="1"/>
    </xf>
    <xf numFmtId="0" fontId="19" fillId="0" borderId="46" xfId="2" applyFont="1" applyBorder="1" applyAlignment="1">
      <alignment vertical="top" wrapText="1"/>
    </xf>
    <xf numFmtId="0" fontId="19" fillId="0" borderId="45" xfId="2" applyFont="1" applyBorder="1" applyAlignment="1">
      <alignment horizontal="center" vertical="center"/>
    </xf>
    <xf numFmtId="172" fontId="19" fillId="0" borderId="45" xfId="1" applyNumberFormat="1" applyFont="1" applyBorder="1" applyAlignment="1">
      <alignment vertical="center"/>
    </xf>
    <xf numFmtId="0" fontId="19" fillId="0" borderId="45" xfId="0" applyFont="1" applyBorder="1" applyAlignment="1">
      <alignment horizontal="center" vertical="center" wrapText="1"/>
    </xf>
    <xf numFmtId="0" fontId="19" fillId="0" borderId="45" xfId="0" applyFont="1" applyBorder="1" applyAlignment="1">
      <alignment horizontal="center" vertical="center"/>
    </xf>
    <xf numFmtId="0" fontId="19" fillId="0" borderId="43" xfId="2" applyFont="1" applyBorder="1" applyAlignment="1">
      <alignment horizontal="justify" vertical="top"/>
    </xf>
    <xf numFmtId="0" fontId="19" fillId="0" borderId="30" xfId="2" applyFont="1" applyBorder="1" applyAlignment="1">
      <alignment horizontal="center" vertical="center" wrapText="1"/>
    </xf>
    <xf numFmtId="0" fontId="19" fillId="0" borderId="27" xfId="2" applyFont="1" applyBorder="1" applyAlignment="1">
      <alignment vertical="top" wrapText="1"/>
    </xf>
    <xf numFmtId="172" fontId="19" fillId="0" borderId="22" xfId="1" applyNumberFormat="1" applyFont="1" applyBorder="1" applyAlignment="1">
      <alignment vertical="center"/>
    </xf>
    <xf numFmtId="0" fontId="19" fillId="0" borderId="22" xfId="0" applyFont="1" applyBorder="1" applyAlignment="1">
      <alignment horizontal="center" vertical="center" wrapText="1"/>
    </xf>
    <xf numFmtId="0" fontId="19" fillId="0" borderId="0" xfId="2" quotePrefix="1" applyFont="1" applyAlignment="1">
      <alignment horizontal="center" vertical="center"/>
    </xf>
    <xf numFmtId="0" fontId="19" fillId="0" borderId="47" xfId="2" applyFont="1" applyBorder="1" applyAlignment="1">
      <alignment horizontal="center" vertical="center"/>
    </xf>
    <xf numFmtId="0" fontId="19" fillId="0" borderId="0" xfId="2" applyFont="1" applyBorder="1" applyAlignment="1">
      <alignment horizontal="justify" vertical="top"/>
    </xf>
    <xf numFmtId="0" fontId="19" fillId="0" borderId="0" xfId="2" applyFont="1" applyBorder="1" applyAlignment="1">
      <alignment horizontal="center" vertical="center"/>
    </xf>
    <xf numFmtId="0" fontId="19" fillId="0" borderId="22" xfId="2" applyFont="1" applyBorder="1" applyAlignment="1">
      <alignment horizontal="center" vertical="center"/>
    </xf>
    <xf numFmtId="0" fontId="19" fillId="0" borderId="27" xfId="2" applyFont="1" applyBorder="1" applyAlignment="1">
      <alignment horizontal="center" vertical="center"/>
    </xf>
    <xf numFmtId="0" fontId="19" fillId="0" borderId="44" xfId="2" applyFont="1" applyBorder="1" applyAlignment="1">
      <alignment horizontal="center" vertical="center"/>
    </xf>
    <xf numFmtId="0" fontId="19" fillId="0" borderId="46" xfId="2" applyFont="1" applyBorder="1" applyAlignment="1">
      <alignment horizontal="center" vertical="center"/>
    </xf>
    <xf numFmtId="0" fontId="19" fillId="0" borderId="24" xfId="2" applyFont="1" applyBorder="1" applyAlignment="1">
      <alignment horizontal="center" vertical="center" wrapText="1"/>
    </xf>
    <xf numFmtId="0" fontId="19" fillId="0" borderId="43" xfId="2" applyFont="1" applyBorder="1" applyAlignment="1">
      <alignment vertical="top" wrapText="1"/>
    </xf>
    <xf numFmtId="0" fontId="19" fillId="0" borderId="36" xfId="2" applyFont="1" applyBorder="1" applyAlignment="1">
      <alignment horizontal="justify" vertical="top"/>
    </xf>
    <xf numFmtId="0" fontId="19" fillId="0" borderId="37" xfId="2" applyFont="1" applyBorder="1" applyAlignment="1">
      <alignment vertical="top" wrapText="1"/>
    </xf>
    <xf numFmtId="172" fontId="19" fillId="0" borderId="30" xfId="1" applyNumberFormat="1" applyFont="1" applyBorder="1" applyAlignment="1">
      <alignment vertical="center"/>
    </xf>
    <xf numFmtId="0" fontId="19" fillId="0" borderId="30" xfId="2" applyFont="1" applyBorder="1" applyAlignment="1">
      <alignment horizontal="center" vertical="center"/>
    </xf>
    <xf numFmtId="0" fontId="19" fillId="0" borderId="34" xfId="2" applyFont="1" applyBorder="1" applyAlignment="1">
      <alignment vertical="top" wrapText="1"/>
    </xf>
    <xf numFmtId="172" fontId="19" fillId="0" borderId="47" xfId="1" applyNumberFormat="1" applyFont="1" applyBorder="1" applyAlignment="1">
      <alignment vertical="center"/>
    </xf>
    <xf numFmtId="0" fontId="19" fillId="0" borderId="22" xfId="2" applyFont="1" applyBorder="1" applyAlignment="1">
      <alignment horizontal="center" vertical="center" wrapText="1"/>
    </xf>
    <xf numFmtId="0" fontId="19" fillId="0" borderId="0" xfId="2" applyFont="1" applyBorder="1" applyAlignment="1">
      <alignment horizontal="center" vertical="center" wrapText="1"/>
    </xf>
    <xf numFmtId="0" fontId="19" fillId="0" borderId="27" xfId="2" applyFont="1" applyBorder="1" applyAlignment="1">
      <alignment vertical="center"/>
    </xf>
    <xf numFmtId="0" fontId="19" fillId="0" borderId="0" xfId="2" quotePrefix="1" applyFont="1" applyAlignment="1">
      <alignment horizontal="center" vertical="center" wrapText="1"/>
    </xf>
    <xf numFmtId="0" fontId="19" fillId="0" borderId="43" xfId="0" applyFont="1" applyBorder="1" applyAlignment="1">
      <alignment vertical="top" wrapText="1"/>
    </xf>
    <xf numFmtId="0" fontId="19" fillId="0" borderId="46" xfId="0" applyFont="1" applyBorder="1" applyAlignment="1">
      <alignment vertical="top" wrapText="1"/>
    </xf>
    <xf numFmtId="172" fontId="19" fillId="0" borderId="45" xfId="1" applyNumberFormat="1" applyFont="1" applyBorder="1" applyAlignment="1">
      <alignment horizontal="right" vertical="center"/>
    </xf>
    <xf numFmtId="0" fontId="19" fillId="0" borderId="30" xfId="0" applyFont="1" applyBorder="1" applyAlignment="1">
      <alignment horizontal="center" vertical="center" wrapText="1"/>
    </xf>
    <xf numFmtId="0" fontId="19" fillId="0" borderId="29" xfId="2" applyFont="1" applyBorder="1" applyAlignment="1">
      <alignment vertical="top" wrapText="1"/>
    </xf>
    <xf numFmtId="0" fontId="19" fillId="0" borderId="37" xfId="0" applyFont="1" applyBorder="1" applyAlignment="1">
      <alignment vertical="top" wrapText="1"/>
    </xf>
    <xf numFmtId="0" fontId="19" fillId="0" borderId="36" xfId="2" applyFont="1" applyBorder="1" applyAlignment="1">
      <alignment horizontal="center" vertical="center"/>
    </xf>
    <xf numFmtId="172" fontId="19" fillId="0" borderId="30" xfId="1" applyNumberFormat="1" applyFont="1" applyBorder="1" applyAlignment="1">
      <alignment horizontal="right" vertical="center"/>
    </xf>
    <xf numFmtId="0" fontId="19" fillId="0" borderId="37" xfId="2" applyFont="1" applyBorder="1" applyAlignment="1">
      <alignment horizontal="center" vertical="center" wrapText="1"/>
    </xf>
    <xf numFmtId="0" fontId="19" fillId="0" borderId="47" xfId="0" applyFont="1" applyBorder="1" applyAlignment="1">
      <alignment horizontal="center" vertical="center" wrapText="1"/>
    </xf>
    <xf numFmtId="0" fontId="19" fillId="0" borderId="35" xfId="0" applyFont="1" applyBorder="1" applyAlignment="1">
      <alignment vertical="top" wrapText="1"/>
    </xf>
    <xf numFmtId="0" fontId="19" fillId="0" borderId="34" xfId="0" applyFont="1" applyBorder="1" applyAlignment="1">
      <alignment vertical="top" wrapText="1"/>
    </xf>
    <xf numFmtId="0" fontId="19" fillId="0" borderId="35" xfId="0" applyFont="1" applyBorder="1" applyAlignment="1">
      <alignment horizontal="center" vertical="center" wrapText="1"/>
    </xf>
    <xf numFmtId="172" fontId="19" fillId="0" borderId="47" xfId="1" applyNumberFormat="1" applyFont="1" applyBorder="1" applyAlignment="1">
      <alignment horizontal="right" vertical="center"/>
    </xf>
    <xf numFmtId="0" fontId="19" fillId="0" borderId="34" xfId="2" applyFont="1" applyBorder="1" applyAlignment="1">
      <alignment horizontal="center" vertical="center" wrapText="1"/>
    </xf>
    <xf numFmtId="0" fontId="19" fillId="0" borderId="29" xfId="0" applyFont="1" applyBorder="1" applyAlignment="1">
      <alignment vertical="top" wrapText="1"/>
    </xf>
    <xf numFmtId="0" fontId="19" fillId="0" borderId="37" xfId="2" applyFont="1" applyBorder="1" applyAlignment="1">
      <alignment vertical="center"/>
    </xf>
    <xf numFmtId="0" fontId="19" fillId="0" borderId="34" xfId="2" applyFont="1" applyBorder="1" applyAlignment="1">
      <alignment vertical="center"/>
    </xf>
    <xf numFmtId="0" fontId="19" fillId="0" borderId="0" xfId="2" applyFont="1" applyBorder="1" applyAlignment="1">
      <alignment vertical="top" wrapText="1"/>
    </xf>
    <xf numFmtId="0" fontId="19" fillId="0" borderId="27" xfId="0" applyFont="1" applyBorder="1" applyAlignment="1">
      <alignment vertical="top" wrapText="1"/>
    </xf>
    <xf numFmtId="0" fontId="19" fillId="0" borderId="37" xfId="2" applyFont="1" applyBorder="1" applyAlignment="1">
      <alignment horizontal="center" vertical="center"/>
    </xf>
    <xf numFmtId="0" fontId="19" fillId="0" borderId="35" xfId="2" applyFont="1" applyBorder="1" applyAlignment="1">
      <alignment vertical="top" wrapText="1"/>
    </xf>
    <xf numFmtId="0" fontId="19" fillId="0" borderId="34" xfId="2" applyFont="1" applyBorder="1" applyAlignment="1">
      <alignment horizontal="center" vertical="center"/>
    </xf>
    <xf numFmtId="0" fontId="19" fillId="0" borderId="44" xfId="0" applyFont="1" applyBorder="1" applyAlignment="1">
      <alignment vertical="top" wrapText="1"/>
    </xf>
    <xf numFmtId="0" fontId="23" fillId="0" borderId="34" xfId="0" applyFont="1" applyBorder="1" applyAlignment="1">
      <alignment vertical="top" wrapText="1"/>
    </xf>
    <xf numFmtId="172" fontId="19" fillId="0" borderId="22" xfId="1" applyNumberFormat="1" applyFont="1" applyBorder="1" applyAlignment="1">
      <alignment vertical="center" wrapText="1"/>
    </xf>
    <xf numFmtId="0" fontId="19" fillId="0" borderId="22" xfId="2" applyFont="1" applyBorder="1" applyAlignment="1">
      <alignment vertical="center" wrapText="1"/>
    </xf>
    <xf numFmtId="172" fontId="19" fillId="0" borderId="45" xfId="1" applyNumberFormat="1" applyFont="1" applyBorder="1" applyAlignment="1">
      <alignment vertical="center" wrapText="1"/>
    </xf>
    <xf numFmtId="0" fontId="19" fillId="0" borderId="45" xfId="2" applyFont="1" applyBorder="1" applyAlignment="1">
      <alignment vertical="center" wrapText="1"/>
    </xf>
    <xf numFmtId="0" fontId="19" fillId="0" borderId="0" xfId="2" applyFont="1" applyAlignment="1">
      <alignment horizontal="center" vertical="center" wrapText="1"/>
    </xf>
    <xf numFmtId="0" fontId="19" fillId="0" borderId="0" xfId="2" applyFont="1" applyBorder="1" applyAlignment="1">
      <alignment wrapText="1"/>
    </xf>
    <xf numFmtId="0" fontId="19" fillId="0" borderId="0" xfId="2" applyFont="1" applyBorder="1" applyAlignment="1">
      <alignment horizontal="center" wrapText="1"/>
    </xf>
    <xf numFmtId="172" fontId="19" fillId="0" borderId="0" xfId="1" applyNumberFormat="1" applyFont="1" applyBorder="1" applyAlignment="1">
      <alignment wrapText="1"/>
    </xf>
    <xf numFmtId="0" fontId="19" fillId="0" borderId="0" xfId="2" applyFont="1" applyAlignment="1">
      <alignment horizontal="center" vertical="center"/>
    </xf>
    <xf numFmtId="172" fontId="19" fillId="0" borderId="45" xfId="1" applyNumberFormat="1" applyFont="1" applyBorder="1"/>
    <xf numFmtId="172" fontId="19" fillId="0" borderId="0" xfId="1" applyNumberFormat="1" applyFont="1"/>
    <xf numFmtId="0" fontId="19" fillId="0" borderId="29" xfId="2" applyFont="1" applyBorder="1"/>
    <xf numFmtId="0" fontId="19" fillId="0" borderId="36" xfId="2" applyFont="1" applyBorder="1"/>
    <xf numFmtId="0" fontId="19" fillId="0" borderId="36" xfId="2" applyFont="1" applyBorder="1" applyAlignment="1">
      <alignment horizontal="center"/>
    </xf>
    <xf numFmtId="172" fontId="19" fillId="0" borderId="30" xfId="1" applyNumberFormat="1" applyFont="1" applyBorder="1"/>
    <xf numFmtId="0" fontId="19" fillId="0" borderId="24" xfId="2" applyFont="1" applyBorder="1"/>
    <xf numFmtId="0" fontId="19" fillId="0" borderId="0" xfId="2" applyFont="1" applyBorder="1"/>
    <xf numFmtId="0" fontId="19" fillId="0" borderId="0" xfId="2" applyFont="1" applyBorder="1" applyAlignment="1">
      <alignment horizontal="center"/>
    </xf>
    <xf numFmtId="172" fontId="19" fillId="0" borderId="22" xfId="1" applyNumberFormat="1" applyFont="1" applyBorder="1"/>
    <xf numFmtId="0" fontId="19" fillId="0" borderId="35" xfId="2" applyFont="1" applyBorder="1"/>
    <xf numFmtId="0" fontId="19" fillId="0" borderId="10" xfId="2" applyFont="1" applyBorder="1"/>
    <xf numFmtId="0" fontId="19" fillId="0" borderId="10" xfId="2" applyFont="1" applyBorder="1" applyAlignment="1">
      <alignment horizontal="center"/>
    </xf>
    <xf numFmtId="172" fontId="19" fillId="0" borderId="47" xfId="1" applyNumberFormat="1" applyFont="1" applyBorder="1"/>
    <xf numFmtId="0" fontId="19" fillId="0" borderId="10" xfId="2" applyFont="1" applyBorder="1" applyAlignment="1">
      <alignment horizontal="center" vertical="center"/>
    </xf>
    <xf numFmtId="0" fontId="19" fillId="0" borderId="10" xfId="2" applyFont="1" applyBorder="1" applyAlignment="1">
      <alignment horizontal="justify" vertical="top"/>
    </xf>
    <xf numFmtId="0" fontId="19" fillId="0" borderId="27" xfId="2" quotePrefix="1" applyFont="1" applyBorder="1" applyAlignment="1">
      <alignment horizontal="center" vertical="center" wrapText="1"/>
    </xf>
    <xf numFmtId="0" fontId="19" fillId="0" borderId="34" xfId="2" applyFont="1" applyBorder="1" applyAlignment="1">
      <alignment vertical="top"/>
    </xf>
    <xf numFmtId="0" fontId="19" fillId="0" borderId="47" xfId="2" applyFont="1" applyBorder="1" applyAlignment="1">
      <alignment horizontal="center" vertical="center" wrapText="1"/>
    </xf>
    <xf numFmtId="0" fontId="19" fillId="0" borderId="44" xfId="2" applyFont="1" applyBorder="1" applyAlignment="1">
      <alignment vertical="top" wrapText="1"/>
    </xf>
    <xf numFmtId="0" fontId="19" fillId="3" borderId="0" xfId="2" quotePrefix="1" applyFont="1" applyFill="1" applyBorder="1" applyAlignment="1">
      <alignment horizontal="center" vertical="center" wrapText="1"/>
    </xf>
    <xf numFmtId="0" fontId="19" fillId="3" borderId="45" xfId="2" applyFont="1" applyFill="1" applyBorder="1" applyAlignment="1">
      <alignment horizontal="center" vertical="center" wrapText="1"/>
    </xf>
    <xf numFmtId="0" fontId="19" fillId="3" borderId="43" xfId="2" applyFont="1" applyFill="1" applyBorder="1" applyAlignment="1">
      <alignment horizontal="justify"/>
    </xf>
    <xf numFmtId="0" fontId="19" fillId="3" borderId="46" xfId="2" applyFont="1" applyFill="1" applyBorder="1" applyAlignment="1">
      <alignment vertical="top" wrapText="1"/>
    </xf>
    <xf numFmtId="0" fontId="19" fillId="3" borderId="45" xfId="2" applyFont="1" applyFill="1" applyBorder="1" applyAlignment="1">
      <alignment horizontal="center" vertical="center"/>
    </xf>
    <xf numFmtId="172" fontId="19" fillId="3" borderId="45" xfId="1" applyNumberFormat="1" applyFont="1" applyFill="1" applyBorder="1" applyAlignment="1">
      <alignment vertical="center"/>
    </xf>
    <xf numFmtId="0" fontId="19" fillId="3" borderId="45" xfId="0" applyFont="1" applyFill="1" applyBorder="1" applyAlignment="1">
      <alignment horizontal="center" vertical="center" wrapText="1"/>
    </xf>
    <xf numFmtId="0" fontId="19" fillId="3" borderId="45" xfId="0" applyFont="1" applyFill="1" applyBorder="1" applyAlignment="1">
      <alignment horizontal="center" vertical="center"/>
    </xf>
    <xf numFmtId="0" fontId="8" fillId="3" borderId="0" xfId="2" applyFont="1" applyFill="1" applyAlignment="1">
      <alignment vertical="center"/>
    </xf>
    <xf numFmtId="0" fontId="8" fillId="3" borderId="0" xfId="2" applyFont="1" applyFill="1"/>
    <xf numFmtId="0" fontId="19" fillId="3" borderId="43" xfId="2" applyFont="1" applyFill="1" applyBorder="1" applyAlignment="1">
      <alignment horizontal="justify" vertical="top"/>
    </xf>
    <xf numFmtId="0" fontId="19" fillId="3" borderId="30" xfId="2" applyFont="1" applyFill="1" applyBorder="1" applyAlignment="1">
      <alignment horizontal="center" vertical="center" wrapText="1"/>
    </xf>
    <xf numFmtId="0" fontId="19" fillId="3" borderId="24" xfId="2" applyFont="1" applyFill="1" applyBorder="1" applyAlignment="1">
      <alignment horizontal="justify" vertical="top"/>
    </xf>
    <xf numFmtId="0" fontId="19" fillId="3" borderId="27" xfId="2" applyFont="1" applyFill="1" applyBorder="1" applyAlignment="1">
      <alignment vertical="top" wrapText="1"/>
    </xf>
    <xf numFmtId="0" fontId="19" fillId="3" borderId="24" xfId="2" applyFont="1" applyFill="1" applyBorder="1" applyAlignment="1">
      <alignment horizontal="center" vertical="center"/>
    </xf>
    <xf numFmtId="172" fontId="19" fillId="3" borderId="22" xfId="1" applyNumberFormat="1" applyFont="1" applyFill="1" applyBorder="1" applyAlignment="1">
      <alignment vertical="center"/>
    </xf>
    <xf numFmtId="0" fontId="19" fillId="3" borderId="22" xfId="0" applyFont="1" applyFill="1" applyBorder="1" applyAlignment="1">
      <alignment horizontal="center" vertical="center" wrapText="1"/>
    </xf>
    <xf numFmtId="0" fontId="19" fillId="3" borderId="22" xfId="0" applyFont="1" applyFill="1" applyBorder="1" applyAlignment="1">
      <alignment horizontal="center" vertical="center"/>
    </xf>
    <xf numFmtId="0" fontId="19" fillId="3" borderId="0" xfId="2" quotePrefix="1" applyFont="1" applyFill="1" applyAlignment="1">
      <alignment horizontal="center" vertical="center"/>
    </xf>
    <xf numFmtId="0" fontId="19" fillId="3" borderId="47" xfId="2" applyFont="1" applyFill="1" applyBorder="1" applyAlignment="1">
      <alignment horizontal="center" vertical="center"/>
    </xf>
    <xf numFmtId="0" fontId="19" fillId="3" borderId="0" xfId="2" applyFont="1" applyFill="1" applyBorder="1" applyAlignment="1">
      <alignment horizontal="justify" vertical="top"/>
    </xf>
    <xf numFmtId="0" fontId="19" fillId="3" borderId="34" xfId="2" applyFont="1" applyFill="1" applyBorder="1" applyAlignment="1">
      <alignment horizontal="center" vertical="center"/>
    </xf>
    <xf numFmtId="0" fontId="19" fillId="3" borderId="36" xfId="2" applyFont="1" applyFill="1" applyBorder="1" applyAlignment="1">
      <alignment horizontal="justify" vertical="top"/>
    </xf>
    <xf numFmtId="0" fontId="19" fillId="3" borderId="37" xfId="2" applyFont="1" applyFill="1" applyBorder="1" applyAlignment="1">
      <alignment vertical="top" wrapText="1"/>
    </xf>
    <xf numFmtId="0" fontId="19" fillId="3" borderId="29" xfId="2" applyFont="1" applyFill="1" applyBorder="1" applyAlignment="1">
      <alignment horizontal="center" vertical="center"/>
    </xf>
    <xf numFmtId="172" fontId="19" fillId="3" borderId="30" xfId="1" applyNumberFormat="1" applyFont="1" applyFill="1" applyBorder="1" applyAlignment="1">
      <alignment vertical="center"/>
    </xf>
    <xf numFmtId="0" fontId="19" fillId="3" borderId="30" xfId="2" applyFont="1" applyFill="1" applyBorder="1" applyAlignment="1">
      <alignment horizontal="center" vertical="center"/>
    </xf>
    <xf numFmtId="0" fontId="19" fillId="3" borderId="10" xfId="2" applyFont="1" applyFill="1" applyBorder="1" applyAlignment="1">
      <alignment vertical="top" wrapText="1"/>
    </xf>
    <xf numFmtId="0" fontId="19" fillId="3" borderId="34" xfId="2" applyFont="1" applyFill="1" applyBorder="1" applyAlignment="1">
      <alignment vertical="top" wrapText="1"/>
    </xf>
    <xf numFmtId="0" fontId="19" fillId="3" borderId="35" xfId="2" applyFont="1" applyFill="1" applyBorder="1" applyAlignment="1">
      <alignment horizontal="center" vertical="center" wrapText="1"/>
    </xf>
    <xf numFmtId="172" fontId="19" fillId="3" borderId="47" xfId="1" applyNumberFormat="1" applyFont="1" applyFill="1" applyBorder="1" applyAlignment="1">
      <alignment vertical="center"/>
    </xf>
    <xf numFmtId="0" fontId="19" fillId="3" borderId="47" xfId="2" applyFont="1" applyFill="1" applyBorder="1" applyAlignment="1">
      <alignment vertical="center"/>
    </xf>
    <xf numFmtId="172" fontId="19" fillId="0" borderId="47" xfId="1" applyNumberFormat="1" applyFont="1" applyBorder="1" applyAlignment="1">
      <alignment vertical="center" wrapText="1"/>
    </xf>
    <xf numFmtId="0" fontId="19" fillId="0" borderId="47" xfId="2" applyFont="1" applyBorder="1" applyAlignment="1">
      <alignment vertical="center" wrapText="1"/>
    </xf>
    <xf numFmtId="0" fontId="19" fillId="0" borderId="10" xfId="2" applyFont="1" applyBorder="1" applyAlignment="1">
      <alignment vertical="top" wrapText="1"/>
    </xf>
    <xf numFmtId="0" fontId="19" fillId="3" borderId="46" xfId="2" applyFont="1" applyFill="1" applyBorder="1" applyAlignment="1">
      <alignment horizontal="center" vertical="center"/>
    </xf>
    <xf numFmtId="0" fontId="19" fillId="0" borderId="24" xfId="2" applyFont="1" applyBorder="1" applyAlignment="1">
      <alignment vertical="top" wrapText="1"/>
    </xf>
    <xf numFmtId="0" fontId="19" fillId="0" borderId="27" xfId="2" quotePrefix="1" applyFont="1" applyBorder="1" applyAlignment="1">
      <alignment horizontal="center" vertical="center"/>
    </xf>
    <xf numFmtId="0" fontId="25" fillId="0" borderId="0" xfId="2" applyFont="1" applyAlignment="1">
      <alignment horizontal="center"/>
    </xf>
    <xf numFmtId="0" fontId="25" fillId="0" borderId="0" xfId="2" applyFont="1"/>
    <xf numFmtId="172" fontId="25" fillId="0" borderId="0" xfId="1" applyNumberFormat="1" applyFont="1"/>
    <xf numFmtId="0" fontId="2" fillId="0" borderId="0" xfId="2" applyFont="1" applyAlignment="1">
      <alignment horizontal="center"/>
    </xf>
    <xf numFmtId="17" fontId="26" fillId="0" borderId="0" xfId="2" applyNumberFormat="1" applyFont="1" applyAlignment="1">
      <alignment horizontal="center"/>
    </xf>
    <xf numFmtId="172" fontId="2" fillId="0" borderId="48" xfId="1" applyNumberFormat="1" applyFont="1" applyBorder="1"/>
    <xf numFmtId="17" fontId="2" fillId="0" borderId="0" xfId="2" applyNumberFormat="1" applyFont="1" applyAlignment="1">
      <alignment horizontal="left"/>
    </xf>
    <xf numFmtId="172" fontId="2" fillId="0" borderId="0" xfId="1" applyNumberFormat="1" applyFont="1"/>
    <xf numFmtId="172" fontId="26" fillId="0" borderId="0" xfId="1" applyNumberFormat="1" applyFont="1" applyAlignment="1">
      <alignment horizontal="center"/>
    </xf>
    <xf numFmtId="172" fontId="25" fillId="0" borderId="0" xfId="1" applyNumberFormat="1" applyFont="1" applyAlignment="1">
      <alignment horizontal="left"/>
    </xf>
    <xf numFmtId="172" fontId="25" fillId="0" borderId="0" xfId="1" applyNumberFormat="1" applyFont="1" applyAlignment="1">
      <alignment wrapText="1"/>
    </xf>
    <xf numFmtId="172" fontId="26" fillId="0" borderId="0" xfId="1" applyNumberFormat="1" applyFont="1" applyAlignment="1">
      <alignment horizontal="center" wrapText="1"/>
    </xf>
    <xf numFmtId="172" fontId="2" fillId="0" borderId="0" xfId="1" applyNumberFormat="1" applyFont="1" applyBorder="1"/>
    <xf numFmtId="172" fontId="25" fillId="0" borderId="0" xfId="1" applyNumberFormat="1" applyFont="1" applyBorder="1"/>
    <xf numFmtId="0" fontId="25" fillId="0" borderId="36" xfId="2" applyFont="1" applyBorder="1" applyAlignment="1">
      <alignment horizontal="center"/>
    </xf>
    <xf numFmtId="172" fontId="25" fillId="0" borderId="36" xfId="1" applyNumberFormat="1" applyFont="1" applyBorder="1"/>
    <xf numFmtId="172" fontId="25" fillId="0" borderId="37" xfId="1" applyNumberFormat="1" applyFont="1" applyBorder="1" applyAlignment="1">
      <alignment wrapText="1"/>
    </xf>
    <xf numFmtId="0" fontId="25" fillId="0" borderId="24" xfId="2" applyFont="1" applyBorder="1"/>
    <xf numFmtId="0" fontId="25" fillId="0" borderId="0" xfId="2" applyFont="1" applyBorder="1"/>
    <xf numFmtId="0" fontId="25" fillId="0" borderId="0" xfId="2" applyFont="1" applyBorder="1" applyAlignment="1">
      <alignment horizontal="center"/>
    </xf>
    <xf numFmtId="0" fontId="25" fillId="0" borderId="10" xfId="2" applyFont="1" applyBorder="1" applyAlignment="1">
      <alignment horizontal="center"/>
    </xf>
    <xf numFmtId="172" fontId="2" fillId="0" borderId="10" xfId="1" applyNumberFormat="1" applyFont="1" applyBorder="1"/>
    <xf numFmtId="172" fontId="25" fillId="0" borderId="34" xfId="1" applyNumberFormat="1" applyFont="1" applyBorder="1" applyAlignment="1">
      <alignment wrapText="1"/>
    </xf>
    <xf numFmtId="0" fontId="25" fillId="3" borderId="13" xfId="2" applyFont="1" applyFill="1" applyBorder="1"/>
    <xf numFmtId="0" fontId="25" fillId="3" borderId="14" xfId="2" applyFont="1" applyFill="1" applyBorder="1"/>
    <xf numFmtId="0" fontId="2" fillId="0" borderId="0" xfId="2" applyFont="1" applyBorder="1"/>
    <xf numFmtId="172" fontId="25" fillId="0" borderId="27" xfId="1" applyNumberFormat="1" applyFont="1" applyBorder="1" applyAlignment="1">
      <alignment wrapText="1"/>
    </xf>
    <xf numFmtId="17" fontId="26" fillId="0" borderId="0" xfId="2" applyNumberFormat="1" applyFont="1" applyBorder="1" applyAlignment="1">
      <alignment horizontal="center"/>
    </xf>
    <xf numFmtId="17" fontId="2" fillId="0" borderId="0" xfId="2" applyNumberFormat="1" applyFont="1" applyBorder="1" applyAlignment="1">
      <alignment horizontal="left"/>
    </xf>
    <xf numFmtId="172" fontId="26" fillId="0" borderId="0" xfId="1" applyNumberFormat="1" applyFont="1" applyBorder="1" applyAlignment="1">
      <alignment horizontal="center"/>
    </xf>
    <xf numFmtId="172" fontId="2" fillId="0" borderId="27" xfId="1" applyNumberFormat="1" applyFont="1" applyBorder="1" applyAlignment="1">
      <alignment horizontal="center" wrapText="1"/>
    </xf>
    <xf numFmtId="0" fontId="26" fillId="0" borderId="0" xfId="2" applyFont="1" applyBorder="1"/>
    <xf numFmtId="17" fontId="26" fillId="3" borderId="13" xfId="2" applyNumberFormat="1" applyFont="1" applyFill="1" applyBorder="1" applyAlignment="1">
      <alignment horizontal="center"/>
    </xf>
    <xf numFmtId="17" fontId="2" fillId="3" borderId="14" xfId="2" applyNumberFormat="1" applyFont="1" applyFill="1" applyBorder="1" applyAlignment="1">
      <alignment horizontal="left"/>
    </xf>
    <xf numFmtId="0" fontId="25" fillId="0" borderId="45" xfId="2" applyFont="1" applyBorder="1"/>
    <xf numFmtId="0" fontId="25" fillId="0" borderId="45" xfId="2" applyFont="1" applyBorder="1" applyAlignment="1">
      <alignment horizontal="center"/>
    </xf>
    <xf numFmtId="172" fontId="25" fillId="0" borderId="45" xfId="1" applyNumberFormat="1" applyFont="1" applyBorder="1"/>
    <xf numFmtId="172" fontId="25" fillId="0" borderId="45" xfId="1" applyNumberFormat="1" applyFont="1" applyBorder="1" applyAlignment="1">
      <alignment wrapText="1"/>
    </xf>
    <xf numFmtId="16" fontId="25" fillId="0" borderId="45" xfId="2" applyNumberFormat="1" applyFont="1" applyBorder="1" applyAlignment="1">
      <alignment wrapText="1"/>
    </xf>
    <xf numFmtId="0" fontId="25" fillId="0" borderId="45" xfId="2" applyFont="1" applyBorder="1" applyAlignment="1">
      <alignment horizontal="left"/>
    </xf>
    <xf numFmtId="172" fontId="25" fillId="0" borderId="45" xfId="1" applyNumberFormat="1" applyFont="1" applyBorder="1" applyAlignment="1">
      <alignment horizontal="left"/>
    </xf>
    <xf numFmtId="172" fontId="25" fillId="0" borderId="45" xfId="1" applyNumberFormat="1" applyFont="1" applyBorder="1" applyAlignment="1">
      <alignment horizontal="left" wrapText="1"/>
    </xf>
    <xf numFmtId="0" fontId="25" fillId="0" borderId="47" xfId="2" applyFont="1" applyBorder="1" applyAlignment="1">
      <alignment horizontal="left"/>
    </xf>
    <xf numFmtId="17" fontId="28" fillId="3" borderId="12" xfId="2" applyNumberFormat="1" applyFont="1" applyFill="1" applyBorder="1" applyAlignment="1">
      <alignment horizontal="left"/>
    </xf>
    <xf numFmtId="0" fontId="28" fillId="3" borderId="12" xfId="2" applyFont="1" applyFill="1" applyBorder="1" applyAlignment="1">
      <alignment horizontal="left"/>
    </xf>
    <xf numFmtId="0" fontId="29" fillId="0" borderId="0" xfId="2" applyFont="1" applyAlignment="1">
      <alignment horizontal="left"/>
    </xf>
    <xf numFmtId="17" fontId="28" fillId="0" borderId="0" xfId="2" applyNumberFormat="1" applyFont="1" applyAlignment="1">
      <alignment horizontal="left"/>
    </xf>
    <xf numFmtId="17" fontId="28" fillId="0" borderId="0" xfId="2" quotePrefix="1" applyNumberFormat="1" applyFont="1" applyAlignment="1">
      <alignment horizontal="left"/>
    </xf>
    <xf numFmtId="0" fontId="29" fillId="0" borderId="0" xfId="2" quotePrefix="1" applyFont="1" applyAlignment="1">
      <alignment horizontal="left"/>
    </xf>
    <xf numFmtId="17" fontId="2" fillId="0" borderId="8" xfId="2" applyNumberFormat="1" applyFont="1" applyBorder="1" applyAlignment="1">
      <alignment horizontal="left"/>
    </xf>
    <xf numFmtId="17" fontId="25" fillId="0" borderId="0" xfId="2" applyNumberFormat="1" applyFont="1" applyBorder="1" applyAlignment="1">
      <alignment horizontal="left"/>
    </xf>
    <xf numFmtId="0" fontId="2" fillId="0" borderId="0" xfId="2" applyFont="1" applyBorder="1" applyAlignment="1">
      <alignment horizontal="center"/>
    </xf>
    <xf numFmtId="0" fontId="2" fillId="0" borderId="0" xfId="2" applyFont="1" applyBorder="1" applyAlignment="1">
      <alignment horizontal="left"/>
    </xf>
    <xf numFmtId="172" fontId="2" fillId="0" borderId="36" xfId="1" applyNumberFormat="1" applyFont="1" applyBorder="1"/>
    <xf numFmtId="172" fontId="25" fillId="0" borderId="0" xfId="1" applyNumberFormat="1" applyFont="1" applyBorder="1" applyAlignment="1">
      <alignment wrapText="1"/>
    </xf>
    <xf numFmtId="172" fontId="26" fillId="0" borderId="0" xfId="1" applyNumberFormat="1" applyFont="1" applyBorder="1" applyAlignment="1">
      <alignment horizontal="center" wrapText="1"/>
    </xf>
    <xf numFmtId="0" fontId="25" fillId="0" borderId="8" xfId="2" applyFont="1" applyBorder="1"/>
    <xf numFmtId="0" fontId="2" fillId="0" borderId="6" xfId="2" applyFont="1" applyBorder="1" applyAlignment="1">
      <alignment horizontal="left"/>
    </xf>
    <xf numFmtId="0" fontId="25" fillId="0" borderId="9" xfId="2" applyFont="1" applyBorder="1" applyAlignment="1">
      <alignment horizontal="center"/>
    </xf>
    <xf numFmtId="172" fontId="25" fillId="0" borderId="10" xfId="1" applyNumberFormat="1" applyFont="1" applyBorder="1"/>
    <xf numFmtId="0" fontId="25" fillId="0" borderId="3" xfId="2" applyFont="1" applyBorder="1" applyAlignment="1">
      <alignment horizontal="center"/>
    </xf>
    <xf numFmtId="172" fontId="25" fillId="0" borderId="10" xfId="1" applyNumberFormat="1" applyFont="1" applyBorder="1" applyAlignment="1">
      <alignment wrapText="1"/>
    </xf>
    <xf numFmtId="172" fontId="25" fillId="0" borderId="36" xfId="1" applyNumberFormat="1" applyFont="1" applyBorder="1" applyAlignment="1">
      <alignment wrapText="1"/>
    </xf>
    <xf numFmtId="0" fontId="25" fillId="0" borderId="35" xfId="2" applyFont="1" applyBorder="1"/>
    <xf numFmtId="0" fontId="25" fillId="3" borderId="23" xfId="2" applyFont="1" applyFill="1" applyBorder="1"/>
    <xf numFmtId="0" fontId="25" fillId="3" borderId="14" xfId="2" applyFont="1" applyFill="1" applyBorder="1" applyAlignment="1">
      <alignment horizontal="center"/>
    </xf>
    <xf numFmtId="0" fontId="25" fillId="0" borderId="29" xfId="2" applyFont="1" applyBorder="1"/>
    <xf numFmtId="17" fontId="26" fillId="0" borderId="0" xfId="2" applyNumberFormat="1" applyFont="1" applyBorder="1" applyAlignment="1">
      <alignment horizontal="left"/>
    </xf>
    <xf numFmtId="0" fontId="19" fillId="0" borderId="0" xfId="2" quotePrefix="1" applyFont="1" applyBorder="1" applyAlignment="1">
      <alignment horizontal="center" vertical="center"/>
    </xf>
    <xf numFmtId="0" fontId="22" fillId="0" borderId="0" xfId="0" applyFont="1" applyBorder="1" applyAlignment="1">
      <alignment horizontal="center" vertical="center"/>
    </xf>
    <xf numFmtId="0" fontId="19" fillId="0" borderId="30" xfId="2" applyFont="1" applyBorder="1" applyAlignment="1">
      <alignment horizontal="center" vertical="center"/>
    </xf>
    <xf numFmtId="0" fontId="19" fillId="0" borderId="47" xfId="2" applyFont="1" applyBorder="1" applyAlignment="1">
      <alignment horizontal="center" vertical="center"/>
    </xf>
    <xf numFmtId="0" fontId="19" fillId="0" borderId="3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0" xfId="2" quotePrefix="1" applyFont="1" applyBorder="1" applyAlignment="1">
      <alignment horizontal="center" vertical="center" wrapText="1"/>
    </xf>
    <xf numFmtId="0" fontId="22" fillId="0" borderId="47" xfId="0" applyFont="1" applyBorder="1" applyAlignment="1">
      <alignment horizontal="center" vertical="center" wrapText="1"/>
    </xf>
    <xf numFmtId="0" fontId="22" fillId="0" borderId="0" xfId="0" applyFont="1" applyBorder="1" applyAlignment="1">
      <alignment horizontal="center" vertical="center" wrapText="1"/>
    </xf>
    <xf numFmtId="0" fontId="18" fillId="0" borderId="0" xfId="2" applyFont="1" applyAlignment="1">
      <alignment horizontal="right"/>
    </xf>
    <xf numFmtId="0" fontId="20" fillId="0" borderId="29" xfId="2" applyFont="1" applyBorder="1" applyAlignment="1">
      <alignment horizontal="center" vertical="center"/>
    </xf>
    <xf numFmtId="0" fontId="20" fillId="0" borderId="37" xfId="2" applyFont="1" applyBorder="1" applyAlignment="1">
      <alignment horizontal="center" vertical="center"/>
    </xf>
    <xf numFmtId="0" fontId="19" fillId="0" borderId="27" xfId="2" applyFont="1" applyBorder="1" applyAlignment="1">
      <alignment vertical="top" wrapText="1"/>
    </xf>
    <xf numFmtId="0" fontId="19" fillId="0" borderId="37" xfId="0" applyFont="1" applyBorder="1" applyAlignment="1">
      <alignment vertical="top" wrapText="1"/>
    </xf>
    <xf numFmtId="0" fontId="19" fillId="0" borderId="34" xfId="0" applyFont="1" applyBorder="1" applyAlignment="1">
      <alignment vertical="top" wrapText="1"/>
    </xf>
    <xf numFmtId="0" fontId="19" fillId="0" borderId="22" xfId="2" applyFont="1" applyBorder="1" applyAlignment="1">
      <alignment horizontal="center" vertical="center" wrapText="1"/>
    </xf>
    <xf numFmtId="0" fontId="19" fillId="0" borderId="47" xfId="2" applyFont="1" applyBorder="1" applyAlignment="1">
      <alignment horizontal="center" vertical="center" wrapText="1"/>
    </xf>
    <xf numFmtId="0" fontId="19" fillId="0" borderId="22" xfId="2" applyFont="1" applyBorder="1" applyAlignment="1">
      <alignment horizontal="center" vertical="center"/>
    </xf>
    <xf numFmtId="0" fontId="19" fillId="3" borderId="0" xfId="2" quotePrefix="1" applyFont="1" applyFill="1" applyBorder="1" applyAlignment="1">
      <alignment horizontal="center" vertical="center" wrapText="1"/>
    </xf>
    <xf numFmtId="0" fontId="19" fillId="3" borderId="30" xfId="2" applyFont="1" applyFill="1" applyBorder="1" applyAlignment="1">
      <alignment horizontal="center" vertical="center" wrapText="1"/>
    </xf>
    <xf numFmtId="0" fontId="22" fillId="3" borderId="47" xfId="0" applyFont="1" applyFill="1" applyBorder="1" applyAlignment="1">
      <alignment horizontal="center" vertical="center" wrapText="1"/>
    </xf>
    <xf numFmtId="0" fontId="19" fillId="0" borderId="30" xfId="2" applyFont="1" applyBorder="1" applyAlignment="1">
      <alignment horizontal="center" vertical="center" wrapText="1"/>
    </xf>
    <xf numFmtId="0" fontId="22" fillId="0" borderId="22" xfId="0" applyFont="1" applyBorder="1" applyAlignment="1">
      <alignment horizontal="center" vertical="center" wrapText="1"/>
    </xf>
    <xf numFmtId="0" fontId="8" fillId="0" borderId="24" xfId="2" applyFont="1" applyBorder="1" applyAlignment="1">
      <alignment vertical="center"/>
    </xf>
    <xf numFmtId="172" fontId="19" fillId="0" borderId="22" xfId="1" applyNumberFormat="1" applyFont="1" applyBorder="1" applyAlignment="1">
      <alignment vertical="center"/>
    </xf>
    <xf numFmtId="172" fontId="19" fillId="0" borderId="47" xfId="1" applyNumberFormat="1" applyFont="1" applyBorder="1" applyAlignment="1">
      <alignment vertical="center"/>
    </xf>
    <xf numFmtId="0" fontId="27" fillId="0" borderId="0" xfId="2" applyFont="1" applyAlignment="1">
      <alignment horizontal="center"/>
    </xf>
    <xf numFmtId="0" fontId="2" fillId="0" borderId="0" xfId="2" applyFont="1" applyAlignment="1">
      <alignment horizontal="center"/>
    </xf>
    <xf numFmtId="0" fontId="7" fillId="0" borderId="12" xfId="2" applyFont="1" applyBorder="1" applyAlignment="1">
      <alignment horizontal="center"/>
    </xf>
    <xf numFmtId="0" fontId="7" fillId="0" borderId="14" xfId="2" applyFont="1" applyBorder="1" applyAlignment="1">
      <alignment horizontal="center"/>
    </xf>
    <xf numFmtId="0" fontId="14" fillId="0" borderId="4" xfId="2" quotePrefix="1" applyFont="1" applyBorder="1" applyAlignment="1">
      <alignment horizontal="center" vertical="center"/>
    </xf>
    <xf numFmtId="0" fontId="13" fillId="0" borderId="15" xfId="2" applyFont="1" applyBorder="1" applyAlignment="1">
      <alignment horizontal="center" vertical="center" wrapText="1"/>
    </xf>
    <xf numFmtId="0" fontId="13" fillId="0" borderId="51" xfId="2" applyFont="1" applyBorder="1" applyAlignment="1">
      <alignment horizontal="center" vertical="center" wrapText="1"/>
    </xf>
    <xf numFmtId="0" fontId="13" fillId="0" borderId="52" xfId="2" applyFont="1" applyBorder="1" applyAlignment="1">
      <alignment horizontal="center" vertical="center" wrapText="1"/>
    </xf>
    <xf numFmtId="0" fontId="8" fillId="0" borderId="26" xfId="2" applyFont="1" applyBorder="1" applyAlignment="1">
      <alignment vertical="top" wrapText="1"/>
    </xf>
    <xf numFmtId="0" fontId="8" fillId="0" borderId="27" xfId="2" applyFont="1" applyBorder="1" applyAlignment="1">
      <alignment vertical="top" wrapText="1"/>
    </xf>
    <xf numFmtId="0" fontId="8" fillId="0" borderId="25" xfId="2" applyFont="1" applyBorder="1" applyAlignment="1">
      <alignment vertical="top" wrapText="1"/>
    </xf>
    <xf numFmtId="0" fontId="13" fillId="0" borderId="40" xfId="2" applyFont="1" applyBorder="1" applyAlignment="1">
      <alignment horizontal="center" vertical="center" wrapText="1"/>
    </xf>
    <xf numFmtId="0" fontId="13" fillId="0" borderId="50" xfId="2" applyFont="1" applyBorder="1" applyAlignment="1">
      <alignment horizontal="center" vertical="center" wrapText="1"/>
    </xf>
    <xf numFmtId="0" fontId="13" fillId="0" borderId="49" xfId="2" applyFont="1" applyBorder="1" applyAlignment="1">
      <alignment horizontal="center" vertical="center" wrapText="1"/>
    </xf>
    <xf numFmtId="0" fontId="8" fillId="0" borderId="27" xfId="2" applyFont="1" applyBorder="1" applyAlignment="1">
      <alignment vertical="top"/>
    </xf>
    <xf numFmtId="0" fontId="13" fillId="0" borderId="40" xfId="2" applyFont="1" applyBorder="1" applyAlignment="1">
      <alignment horizontal="center" vertical="center"/>
    </xf>
    <xf numFmtId="0" fontId="13" fillId="0" borderId="50" xfId="2" applyFont="1" applyBorder="1" applyAlignment="1">
      <alignment horizontal="center" vertical="center"/>
    </xf>
    <xf numFmtId="0" fontId="13" fillId="0" borderId="49" xfId="2" applyFont="1" applyBorder="1" applyAlignment="1">
      <alignment horizontal="center" vertical="center"/>
    </xf>
    <xf numFmtId="0" fontId="8" fillId="0" borderId="8" xfId="2" applyFont="1" applyBorder="1" applyAlignment="1">
      <alignment vertical="top" wrapText="1"/>
    </xf>
    <xf numFmtId="0" fontId="0" fillId="0" borderId="0" xfId="0"/>
    <xf numFmtId="0" fontId="8" fillId="0" borderId="8" xfId="0" applyFont="1" applyBorder="1" applyAlignment="1">
      <alignment vertical="top" wrapText="1"/>
    </xf>
    <xf numFmtId="0" fontId="8" fillId="0" borderId="6" xfId="0" applyFont="1" applyBorder="1" applyAlignment="1">
      <alignment vertical="top" wrapText="1"/>
    </xf>
    <xf numFmtId="0" fontId="13" fillId="0" borderId="40" xfId="0" applyFont="1" applyBorder="1" applyAlignment="1">
      <alignment horizontal="center" vertical="center" wrapText="1"/>
    </xf>
    <xf numFmtId="0" fontId="13" fillId="0" borderId="49" xfId="0" applyFont="1" applyBorder="1" applyAlignment="1">
      <alignment horizontal="center" vertical="center" wrapText="1"/>
    </xf>
    <xf numFmtId="0" fontId="8" fillId="0" borderId="27" xfId="0" applyFont="1" applyBorder="1" applyAlignment="1">
      <alignment vertical="top" wrapText="1"/>
    </xf>
    <xf numFmtId="0" fontId="8" fillId="0" borderId="25" xfId="0" applyFont="1" applyBorder="1" applyAlignment="1">
      <alignment vertical="top" wrapText="1"/>
    </xf>
    <xf numFmtId="0" fontId="8" fillId="0" borderId="26" xfId="0" applyFont="1" applyBorder="1" applyAlignment="1">
      <alignment vertical="top" wrapText="1"/>
    </xf>
  </cellXfs>
  <cellStyles count="3">
    <cellStyle name="Currency" xfId="1" builtinId="4"/>
    <cellStyle name="Normal" xfId="0" builtinId="0"/>
    <cellStyle name="Normal_Book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view="pageBreakPreview" zoomScale="85" zoomScaleNormal="100" zoomScaleSheetLayoutView="100" workbookViewId="0">
      <pane xSplit="1" ySplit="5" topLeftCell="B6" activePane="bottomRight" state="frozenSplit"/>
      <selection activeCell="A3" sqref="A3:IV3"/>
      <selection pane="topRight" activeCell="B1" sqref="B1"/>
      <selection pane="bottomLeft" activeCell="A16" sqref="A16:IV16"/>
      <selection pane="bottomRight" activeCell="K3" sqref="K3"/>
    </sheetView>
  </sheetViews>
  <sheetFormatPr defaultColWidth="7.85546875" defaultRowHeight="15" x14ac:dyDescent="0.25"/>
  <cols>
    <col min="1" max="1" width="3.7109375" style="68" customWidth="1"/>
    <col min="2" max="2" width="23.140625" style="88" customWidth="1"/>
    <col min="3" max="3" width="0.85546875" style="50" customWidth="1"/>
    <col min="4" max="4" width="56.28515625" style="50" customWidth="1"/>
    <col min="5" max="5" width="10.7109375" style="68" customWidth="1"/>
    <col min="6" max="6" width="17" style="53" bestFit="1" customWidth="1"/>
    <col min="7" max="8" width="10.5703125" style="50" customWidth="1"/>
    <col min="9" max="9" width="17" style="216" bestFit="1" customWidth="1"/>
    <col min="10" max="16384" width="7.85546875" style="50"/>
  </cols>
  <sheetData>
    <row r="1" spans="1:9" x14ac:dyDescent="0.25">
      <c r="B1" s="91" t="s">
        <v>252</v>
      </c>
      <c r="E1" s="446" t="s">
        <v>253</v>
      </c>
      <c r="F1" s="446"/>
      <c r="G1" s="446"/>
      <c r="H1" s="446"/>
    </row>
    <row r="2" spans="1:9" ht="14.25" x14ac:dyDescent="0.2">
      <c r="B2" s="91" t="s">
        <v>125</v>
      </c>
    </row>
    <row r="3" spans="1:9" x14ac:dyDescent="0.25">
      <c r="B3" s="235"/>
    </row>
    <row r="4" spans="1:9" ht="14.25" x14ac:dyDescent="0.2">
      <c r="A4" s="236"/>
      <c r="B4" s="237"/>
      <c r="C4" s="238"/>
      <c r="D4" s="239"/>
      <c r="E4" s="239"/>
      <c r="F4" s="240"/>
      <c r="G4" s="447" t="s">
        <v>196</v>
      </c>
      <c r="H4" s="448"/>
    </row>
    <row r="5" spans="1:9" ht="18" customHeight="1" x14ac:dyDescent="0.2">
      <c r="A5" s="236"/>
      <c r="B5" s="237"/>
      <c r="C5" s="241"/>
      <c r="D5" s="242" t="s">
        <v>255</v>
      </c>
      <c r="E5" s="243" t="s">
        <v>271</v>
      </c>
      <c r="F5" s="244" t="s">
        <v>258</v>
      </c>
      <c r="G5" s="243" t="s">
        <v>235</v>
      </c>
      <c r="H5" s="243" t="s">
        <v>236</v>
      </c>
    </row>
    <row r="6" spans="1:9" s="340" customFormat="1" ht="40.5" x14ac:dyDescent="0.2">
      <c r="A6" s="331" t="s">
        <v>285</v>
      </c>
      <c r="B6" s="332" t="s">
        <v>439</v>
      </c>
      <c r="C6" s="333"/>
      <c r="D6" s="334" t="s">
        <v>56</v>
      </c>
      <c r="E6" s="335" t="s">
        <v>272</v>
      </c>
      <c r="F6" s="336">
        <v>-264393</v>
      </c>
      <c r="G6" s="337" t="s">
        <v>317</v>
      </c>
      <c r="H6" s="338" t="s">
        <v>343</v>
      </c>
      <c r="I6" s="339" t="s">
        <v>409</v>
      </c>
    </row>
    <row r="7" spans="1:9" s="340" customFormat="1" ht="40.5" x14ac:dyDescent="0.2">
      <c r="A7" s="331" t="s">
        <v>286</v>
      </c>
      <c r="B7" s="332" t="s">
        <v>164</v>
      </c>
      <c r="C7" s="341"/>
      <c r="D7" s="334" t="s">
        <v>57</v>
      </c>
      <c r="E7" s="335" t="s">
        <v>272</v>
      </c>
      <c r="F7" s="336">
        <v>-393750</v>
      </c>
      <c r="G7" s="337" t="s">
        <v>317</v>
      </c>
      <c r="H7" s="338" t="s">
        <v>343</v>
      </c>
      <c r="I7" s="339" t="s">
        <v>409</v>
      </c>
    </row>
    <row r="8" spans="1:9" s="340" customFormat="1" ht="40.5" x14ac:dyDescent="0.2">
      <c r="A8" s="331" t="s">
        <v>287</v>
      </c>
      <c r="B8" s="332" t="s">
        <v>369</v>
      </c>
      <c r="C8" s="341"/>
      <c r="D8" s="334" t="s">
        <v>58</v>
      </c>
      <c r="E8" s="335" t="s">
        <v>272</v>
      </c>
      <c r="F8" s="336">
        <v>0</v>
      </c>
      <c r="G8" s="337" t="s">
        <v>412</v>
      </c>
      <c r="H8" s="338" t="s">
        <v>159</v>
      </c>
      <c r="I8" s="339" t="s">
        <v>409</v>
      </c>
    </row>
    <row r="9" spans="1:9" s="340" customFormat="1" ht="118.5" customHeight="1" x14ac:dyDescent="0.2">
      <c r="A9" s="331" t="s">
        <v>288</v>
      </c>
      <c r="B9" s="342" t="s">
        <v>370</v>
      </c>
      <c r="C9" s="343"/>
      <c r="D9" s="344" t="s">
        <v>59</v>
      </c>
      <c r="E9" s="345" t="s">
        <v>272</v>
      </c>
      <c r="F9" s="346">
        <v>-95130</v>
      </c>
      <c r="G9" s="347" t="s">
        <v>317</v>
      </c>
      <c r="H9" s="348" t="s">
        <v>343</v>
      </c>
      <c r="I9" s="339" t="s">
        <v>409</v>
      </c>
    </row>
    <row r="10" spans="1:9" s="340" customFormat="1" ht="29.25" customHeight="1" x14ac:dyDescent="0.2">
      <c r="A10" s="331" t="s">
        <v>289</v>
      </c>
      <c r="B10" s="332" t="s">
        <v>197</v>
      </c>
      <c r="C10" s="333"/>
      <c r="D10" s="334" t="s">
        <v>55</v>
      </c>
      <c r="E10" s="335" t="s">
        <v>272</v>
      </c>
      <c r="F10" s="336">
        <v>0</v>
      </c>
      <c r="G10" s="337" t="s">
        <v>317</v>
      </c>
      <c r="H10" s="338" t="s">
        <v>343</v>
      </c>
      <c r="I10" s="339" t="s">
        <v>409</v>
      </c>
    </row>
    <row r="11" spans="1:9" s="340" customFormat="1" ht="48.75" customHeight="1" x14ac:dyDescent="0.2">
      <c r="A11" s="331" t="s">
        <v>290</v>
      </c>
      <c r="B11" s="332" t="s">
        <v>198</v>
      </c>
      <c r="C11" s="341"/>
      <c r="D11" s="334" t="s">
        <v>26</v>
      </c>
      <c r="E11" s="335" t="s">
        <v>422</v>
      </c>
      <c r="F11" s="336">
        <v>-50450</v>
      </c>
      <c r="G11" s="335" t="s">
        <v>319</v>
      </c>
      <c r="H11" s="338" t="s">
        <v>343</v>
      </c>
      <c r="I11" s="339" t="s">
        <v>411</v>
      </c>
    </row>
    <row r="12" spans="1:9" s="340" customFormat="1" ht="15" customHeight="1" x14ac:dyDescent="0.2">
      <c r="A12" s="349" t="s">
        <v>291</v>
      </c>
      <c r="B12" s="350" t="s">
        <v>199</v>
      </c>
      <c r="C12" s="341"/>
      <c r="D12" s="334" t="s">
        <v>25</v>
      </c>
      <c r="E12" s="335" t="s">
        <v>422</v>
      </c>
      <c r="F12" s="336">
        <v>-91000</v>
      </c>
      <c r="G12" s="335" t="s">
        <v>319</v>
      </c>
      <c r="H12" s="338" t="s">
        <v>343</v>
      </c>
      <c r="I12" s="339" t="s">
        <v>411</v>
      </c>
    </row>
    <row r="13" spans="1:9" s="340" customFormat="1" ht="15" customHeight="1" x14ac:dyDescent="0.2">
      <c r="A13" s="331" t="s">
        <v>292</v>
      </c>
      <c r="B13" s="332" t="s">
        <v>192</v>
      </c>
      <c r="C13" s="351"/>
      <c r="D13" s="344" t="s">
        <v>413</v>
      </c>
      <c r="E13" s="335" t="s">
        <v>422</v>
      </c>
      <c r="F13" s="346">
        <v>0</v>
      </c>
      <c r="G13" s="335" t="s">
        <v>338</v>
      </c>
      <c r="H13" s="366" t="s">
        <v>261</v>
      </c>
      <c r="I13" s="339"/>
    </row>
    <row r="14" spans="1:9" s="340" customFormat="1" ht="39.75" customHeight="1" x14ac:dyDescent="0.2">
      <c r="A14" s="331" t="s">
        <v>293</v>
      </c>
      <c r="B14" s="332" t="s">
        <v>200</v>
      </c>
      <c r="C14" s="333"/>
      <c r="D14" s="334" t="s">
        <v>60</v>
      </c>
      <c r="E14" s="332" t="s">
        <v>355</v>
      </c>
      <c r="F14" s="336">
        <v>-86000</v>
      </c>
      <c r="G14" s="350" t="s">
        <v>340</v>
      </c>
      <c r="H14" s="352" t="s">
        <v>344</v>
      </c>
      <c r="I14" s="339" t="s">
        <v>411</v>
      </c>
    </row>
    <row r="15" spans="1:9" ht="69" customHeight="1" x14ac:dyDescent="0.2">
      <c r="A15" s="327" t="s">
        <v>294</v>
      </c>
      <c r="B15" s="246" t="s">
        <v>165</v>
      </c>
      <c r="C15" s="326"/>
      <c r="D15" s="271" t="s">
        <v>20</v>
      </c>
      <c r="E15" s="246" t="s">
        <v>355</v>
      </c>
      <c r="F15" s="272">
        <v>-1800000</v>
      </c>
      <c r="G15" s="258" t="s">
        <v>340</v>
      </c>
      <c r="H15" s="299" t="s">
        <v>344</v>
      </c>
      <c r="I15" s="216" t="s">
        <v>409</v>
      </c>
    </row>
    <row r="16" spans="1:9" ht="83.25" customHeight="1" x14ac:dyDescent="0.2">
      <c r="A16" s="245" t="s">
        <v>295</v>
      </c>
      <c r="B16" s="248" t="s">
        <v>195</v>
      </c>
      <c r="C16" s="298"/>
      <c r="D16" s="271" t="s">
        <v>61</v>
      </c>
      <c r="E16" s="325" t="s">
        <v>422</v>
      </c>
      <c r="F16" s="272">
        <f>-(378000+500000+1200000+22152)</f>
        <v>-2100152</v>
      </c>
      <c r="G16" s="258" t="s">
        <v>319</v>
      </c>
      <c r="H16" s="258" t="s">
        <v>259</v>
      </c>
      <c r="I16" s="216" t="s">
        <v>411</v>
      </c>
    </row>
    <row r="17" spans="1:9" s="340" customFormat="1" ht="49.5" customHeight="1" x14ac:dyDescent="0.2">
      <c r="A17" s="455" t="s">
        <v>296</v>
      </c>
      <c r="B17" s="456" t="s">
        <v>440</v>
      </c>
      <c r="C17" s="353"/>
      <c r="D17" s="354" t="s">
        <v>62</v>
      </c>
      <c r="E17" s="355" t="s">
        <v>272</v>
      </c>
      <c r="F17" s="356">
        <v>-337987</v>
      </c>
      <c r="G17" s="357" t="s">
        <v>317</v>
      </c>
      <c r="H17" s="357" t="s">
        <v>343</v>
      </c>
      <c r="I17" s="339" t="s">
        <v>409</v>
      </c>
    </row>
    <row r="18" spans="1:9" s="340" customFormat="1" ht="34.5" customHeight="1" x14ac:dyDescent="0.2">
      <c r="A18" s="455"/>
      <c r="B18" s="457"/>
      <c r="C18" s="358"/>
      <c r="D18" s="359" t="s">
        <v>63</v>
      </c>
      <c r="E18" s="360"/>
      <c r="F18" s="361"/>
      <c r="G18" s="362"/>
      <c r="H18" s="362"/>
      <c r="I18" s="339"/>
    </row>
    <row r="19" spans="1:9" ht="42" customHeight="1" x14ac:dyDescent="0.2">
      <c r="A19" s="257" t="s">
        <v>297</v>
      </c>
      <c r="B19" s="248" t="s">
        <v>166</v>
      </c>
      <c r="C19" s="252"/>
      <c r="D19" s="247" t="s">
        <v>325</v>
      </c>
      <c r="E19" s="263" t="s">
        <v>422</v>
      </c>
      <c r="F19" s="249">
        <v>0</v>
      </c>
      <c r="G19" s="246" t="s">
        <v>341</v>
      </c>
      <c r="H19" s="248" t="s">
        <v>261</v>
      </c>
    </row>
    <row r="20" spans="1:9" ht="27" x14ac:dyDescent="0.2">
      <c r="A20" s="443" t="s">
        <v>298</v>
      </c>
      <c r="B20" s="439" t="s">
        <v>167</v>
      </c>
      <c r="C20" s="259"/>
      <c r="D20" s="449" t="s">
        <v>21</v>
      </c>
      <c r="E20" s="260" t="s">
        <v>422</v>
      </c>
      <c r="F20" s="255">
        <v>-500000</v>
      </c>
      <c r="G20" s="273" t="s">
        <v>408</v>
      </c>
      <c r="H20" s="262" t="s">
        <v>414</v>
      </c>
      <c r="I20" s="216" t="s">
        <v>411</v>
      </c>
    </row>
    <row r="21" spans="1:9" ht="56.25" customHeight="1" x14ac:dyDescent="0.2">
      <c r="A21" s="443"/>
      <c r="B21" s="440"/>
      <c r="C21" s="259"/>
      <c r="D21" s="449"/>
      <c r="E21" s="274"/>
      <c r="F21" s="255"/>
      <c r="G21" s="273" t="s">
        <v>415</v>
      </c>
      <c r="H21" s="275"/>
    </row>
    <row r="22" spans="1:9" ht="39.75" customHeight="1" x14ac:dyDescent="0.2">
      <c r="A22" s="276" t="s">
        <v>299</v>
      </c>
      <c r="B22" s="250" t="s">
        <v>268</v>
      </c>
      <c r="C22" s="277"/>
      <c r="D22" s="278" t="s">
        <v>124</v>
      </c>
      <c r="E22" s="263" t="s">
        <v>422</v>
      </c>
      <c r="F22" s="279">
        <v>-5000000</v>
      </c>
      <c r="G22" s="251" t="s">
        <v>345</v>
      </c>
      <c r="H22" s="264" t="s">
        <v>140</v>
      </c>
      <c r="I22" s="216" t="s">
        <v>411</v>
      </c>
    </row>
    <row r="23" spans="1:9" ht="35.25" customHeight="1" x14ac:dyDescent="0.2">
      <c r="A23" s="443" t="s">
        <v>300</v>
      </c>
      <c r="B23" s="458" t="s">
        <v>168</v>
      </c>
      <c r="C23" s="267"/>
      <c r="D23" s="268" t="s">
        <v>264</v>
      </c>
      <c r="E23" s="283" t="s">
        <v>422</v>
      </c>
      <c r="F23" s="269">
        <v>14167840</v>
      </c>
      <c r="G23" s="253" t="s">
        <v>346</v>
      </c>
      <c r="H23" s="297" t="s">
        <v>259</v>
      </c>
    </row>
    <row r="24" spans="1:9" ht="27" customHeight="1" x14ac:dyDescent="0.2">
      <c r="A24" s="443"/>
      <c r="B24" s="459"/>
      <c r="C24" s="259"/>
      <c r="D24" s="254" t="s">
        <v>265</v>
      </c>
      <c r="E24" s="261" t="s">
        <v>422</v>
      </c>
      <c r="F24" s="255">
        <v>-18792046</v>
      </c>
      <c r="G24" s="273" t="s">
        <v>346</v>
      </c>
      <c r="H24" s="262" t="s">
        <v>259</v>
      </c>
      <c r="I24" s="216" t="s">
        <v>411</v>
      </c>
    </row>
    <row r="25" spans="1:9" ht="24.75" customHeight="1" x14ac:dyDescent="0.2">
      <c r="A25" s="443"/>
      <c r="B25" s="459"/>
      <c r="C25" s="259"/>
      <c r="D25" s="254" t="s">
        <v>148</v>
      </c>
      <c r="E25" s="454" t="s">
        <v>422</v>
      </c>
      <c r="F25" s="461">
        <v>-2472000</v>
      </c>
      <c r="G25" s="452" t="s">
        <v>346</v>
      </c>
      <c r="H25" s="454" t="s">
        <v>259</v>
      </c>
      <c r="I25" s="460" t="s">
        <v>411</v>
      </c>
    </row>
    <row r="26" spans="1:9" ht="13.5" x14ac:dyDescent="0.2">
      <c r="A26" s="443"/>
      <c r="B26" s="444"/>
      <c r="C26" s="326"/>
      <c r="D26" s="328" t="s">
        <v>434</v>
      </c>
      <c r="E26" s="440"/>
      <c r="F26" s="462"/>
      <c r="G26" s="453"/>
      <c r="H26" s="440"/>
      <c r="I26" s="460"/>
    </row>
    <row r="27" spans="1:9" ht="40.5" x14ac:dyDescent="0.2">
      <c r="A27" s="443" t="s">
        <v>301</v>
      </c>
      <c r="B27" s="441" t="s">
        <v>218</v>
      </c>
      <c r="C27" s="281"/>
      <c r="D27" s="450" t="s">
        <v>126</v>
      </c>
      <c r="E27" s="283" t="s">
        <v>422</v>
      </c>
      <c r="F27" s="284">
        <v>-10258000</v>
      </c>
      <c r="G27" s="280" t="s">
        <v>342</v>
      </c>
      <c r="H27" s="285" t="s">
        <v>357</v>
      </c>
      <c r="I27" s="216" t="s">
        <v>411</v>
      </c>
    </row>
    <row r="28" spans="1:9" ht="27" x14ac:dyDescent="0.2">
      <c r="A28" s="443"/>
      <c r="B28" s="442"/>
      <c r="C28" s="287"/>
      <c r="D28" s="451"/>
      <c r="E28" s="289"/>
      <c r="F28" s="290"/>
      <c r="G28" s="286"/>
      <c r="H28" s="291" t="s">
        <v>421</v>
      </c>
    </row>
    <row r="29" spans="1:9" ht="13.5" x14ac:dyDescent="0.2">
      <c r="A29" s="443" t="s">
        <v>302</v>
      </c>
      <c r="B29" s="441" t="s">
        <v>234</v>
      </c>
      <c r="C29" s="292"/>
      <c r="D29" s="450" t="s">
        <v>436</v>
      </c>
      <c r="E29" s="283" t="s">
        <v>422</v>
      </c>
      <c r="F29" s="284">
        <v>6170208</v>
      </c>
      <c r="G29" s="441" t="s">
        <v>417</v>
      </c>
      <c r="H29" s="293"/>
      <c r="I29" s="216" t="s">
        <v>411</v>
      </c>
    </row>
    <row r="30" spans="1:9" ht="13.5" x14ac:dyDescent="0.2">
      <c r="A30" s="443"/>
      <c r="B30" s="444"/>
      <c r="C30" s="287"/>
      <c r="D30" s="451"/>
      <c r="E30" s="258" t="s">
        <v>422</v>
      </c>
      <c r="F30" s="290">
        <v>-2000000</v>
      </c>
      <c r="G30" s="444"/>
      <c r="H30" s="294"/>
    </row>
    <row r="31" spans="1:9" ht="57" customHeight="1" x14ac:dyDescent="0.2">
      <c r="A31" s="368" t="s">
        <v>303</v>
      </c>
      <c r="B31" s="250" t="s">
        <v>202</v>
      </c>
      <c r="C31" s="365"/>
      <c r="D31" s="288" t="s">
        <v>418</v>
      </c>
      <c r="E31" s="258" t="s">
        <v>422</v>
      </c>
      <c r="F31" s="272">
        <v>0</v>
      </c>
      <c r="G31" s="286" t="s">
        <v>350</v>
      </c>
      <c r="H31" s="291" t="s">
        <v>358</v>
      </c>
    </row>
    <row r="32" spans="1:9" ht="79.5" customHeight="1" x14ac:dyDescent="0.2">
      <c r="A32" s="443" t="s">
        <v>304</v>
      </c>
      <c r="B32" s="441" t="s">
        <v>0</v>
      </c>
      <c r="C32" s="367"/>
      <c r="D32" s="296" t="s">
        <v>64</v>
      </c>
      <c r="E32" s="261" t="s">
        <v>422</v>
      </c>
      <c r="F32" s="255">
        <v>3261691</v>
      </c>
      <c r="G32" s="256" t="s">
        <v>347</v>
      </c>
      <c r="H32" s="262" t="s">
        <v>259</v>
      </c>
    </row>
    <row r="33" spans="1:9" ht="27" x14ac:dyDescent="0.2">
      <c r="A33" s="443"/>
      <c r="B33" s="442"/>
      <c r="C33" s="298"/>
      <c r="D33" s="288"/>
      <c r="E33" s="258" t="s">
        <v>422</v>
      </c>
      <c r="F33" s="290">
        <v>-500000</v>
      </c>
      <c r="G33" s="286" t="s">
        <v>347</v>
      </c>
      <c r="H33" s="299" t="s">
        <v>259</v>
      </c>
    </row>
    <row r="34" spans="1:9" ht="28.5" customHeight="1" x14ac:dyDescent="0.2">
      <c r="A34" s="257" t="s">
        <v>305</v>
      </c>
      <c r="B34" s="250" t="s">
        <v>267</v>
      </c>
      <c r="C34" s="300"/>
      <c r="D34" s="278" t="s">
        <v>397</v>
      </c>
      <c r="E34" s="248" t="s">
        <v>422</v>
      </c>
      <c r="F34" s="279">
        <v>-8407582</v>
      </c>
      <c r="G34" s="250" t="s">
        <v>348</v>
      </c>
      <c r="H34" s="264" t="s">
        <v>259</v>
      </c>
      <c r="I34" s="216" t="s">
        <v>411</v>
      </c>
    </row>
    <row r="35" spans="1:9" ht="40.5" x14ac:dyDescent="0.2">
      <c r="A35" s="257" t="s">
        <v>306</v>
      </c>
      <c r="B35" s="250" t="s">
        <v>266</v>
      </c>
      <c r="C35" s="277"/>
      <c r="D35" s="300" t="s">
        <v>127</v>
      </c>
      <c r="E35" s="248" t="s">
        <v>422</v>
      </c>
      <c r="F35" s="279">
        <v>-3181000</v>
      </c>
      <c r="G35" s="250" t="s">
        <v>348</v>
      </c>
      <c r="H35" s="264" t="s">
        <v>140</v>
      </c>
      <c r="I35" s="216" t="s">
        <v>411</v>
      </c>
    </row>
    <row r="36" spans="1:9" ht="27" x14ac:dyDescent="0.2">
      <c r="A36" s="443" t="s">
        <v>307</v>
      </c>
      <c r="B36" s="441" t="s">
        <v>269</v>
      </c>
      <c r="C36" s="292"/>
      <c r="D36" s="282" t="s">
        <v>129</v>
      </c>
      <c r="E36" s="270" t="s">
        <v>422</v>
      </c>
      <c r="F36" s="284">
        <v>-35000</v>
      </c>
      <c r="G36" s="280" t="s">
        <v>349</v>
      </c>
      <c r="H36" s="253" t="s">
        <v>360</v>
      </c>
      <c r="I36" s="216" t="s">
        <v>411</v>
      </c>
    </row>
    <row r="37" spans="1:9" ht="13.5" x14ac:dyDescent="0.2">
      <c r="A37" s="445"/>
      <c r="B37" s="442"/>
      <c r="C37" s="287"/>
      <c r="D37" s="301"/>
      <c r="E37" s="289"/>
      <c r="F37" s="290"/>
      <c r="G37" s="286"/>
      <c r="H37" s="294"/>
    </row>
    <row r="38" spans="1:9" ht="27" x14ac:dyDescent="0.2">
      <c r="A38" s="437" t="s">
        <v>308</v>
      </c>
      <c r="B38" s="441" t="s">
        <v>273</v>
      </c>
      <c r="C38" s="281"/>
      <c r="D38" s="282" t="s">
        <v>163</v>
      </c>
      <c r="E38" s="270" t="s">
        <v>422</v>
      </c>
      <c r="F38" s="269">
        <v>4200000</v>
      </c>
      <c r="G38" s="280" t="s">
        <v>350</v>
      </c>
      <c r="H38" s="293"/>
      <c r="I38" s="216" t="s">
        <v>411</v>
      </c>
    </row>
    <row r="39" spans="1:9" ht="27" x14ac:dyDescent="0.2">
      <c r="A39" s="438"/>
      <c r="B39" s="442"/>
      <c r="C39" s="298"/>
      <c r="D39" s="288" t="s">
        <v>160</v>
      </c>
      <c r="E39" s="258" t="s">
        <v>422</v>
      </c>
      <c r="F39" s="272">
        <v>-2895000</v>
      </c>
      <c r="G39" s="286" t="s">
        <v>350</v>
      </c>
      <c r="H39" s="294"/>
      <c r="I39" s="216" t="s">
        <v>411</v>
      </c>
    </row>
    <row r="40" spans="1:9" s="72" customFormat="1" ht="40.5" x14ac:dyDescent="0.2">
      <c r="A40" s="276" t="s">
        <v>309</v>
      </c>
      <c r="B40" s="246" t="s">
        <v>274</v>
      </c>
      <c r="C40" s="295"/>
      <c r="D40" s="254" t="s">
        <v>282</v>
      </c>
      <c r="E40" s="261" t="s">
        <v>422</v>
      </c>
      <c r="F40" s="302">
        <v>-1000000</v>
      </c>
      <c r="G40" s="273" t="s">
        <v>319</v>
      </c>
      <c r="H40" s="303"/>
      <c r="I40" s="217"/>
    </row>
    <row r="41" spans="1:9" s="72" customFormat="1" ht="13.5" x14ac:dyDescent="0.2">
      <c r="A41" s="276" t="s">
        <v>310</v>
      </c>
      <c r="B41" s="246" t="s">
        <v>275</v>
      </c>
      <c r="C41" s="266"/>
      <c r="D41" s="247" t="s">
        <v>18</v>
      </c>
      <c r="E41" s="248" t="s">
        <v>422</v>
      </c>
      <c r="F41" s="304">
        <v>-3000000</v>
      </c>
      <c r="G41" s="246" t="s">
        <v>319</v>
      </c>
      <c r="H41" s="305"/>
      <c r="I41" s="216" t="s">
        <v>411</v>
      </c>
    </row>
    <row r="42" spans="1:9" s="72" customFormat="1" ht="142.5" customHeight="1" x14ac:dyDescent="0.2">
      <c r="A42" s="276" t="s">
        <v>311</v>
      </c>
      <c r="B42" s="246" t="s">
        <v>1</v>
      </c>
      <c r="C42" s="295"/>
      <c r="D42" s="254" t="s">
        <v>22</v>
      </c>
      <c r="E42" s="265" t="s">
        <v>23</v>
      </c>
      <c r="F42" s="302">
        <v>-1000000</v>
      </c>
      <c r="G42" s="273" t="s">
        <v>24</v>
      </c>
      <c r="H42" s="303"/>
      <c r="I42" s="216" t="s">
        <v>411</v>
      </c>
    </row>
    <row r="43" spans="1:9" s="72" customFormat="1" ht="31.5" customHeight="1" x14ac:dyDescent="0.2">
      <c r="A43" s="276" t="s">
        <v>312</v>
      </c>
      <c r="B43" s="246" t="s">
        <v>280</v>
      </c>
      <c r="C43" s="266"/>
      <c r="D43" s="247" t="s">
        <v>279</v>
      </c>
      <c r="E43" s="248" t="s">
        <v>422</v>
      </c>
      <c r="F43" s="304">
        <v>-3334000</v>
      </c>
      <c r="G43" s="246" t="s">
        <v>350</v>
      </c>
      <c r="H43" s="305"/>
      <c r="I43" s="217"/>
    </row>
    <row r="44" spans="1:9" s="72" customFormat="1" ht="42" customHeight="1" x14ac:dyDescent="0.2">
      <c r="A44" s="327" t="s">
        <v>313</v>
      </c>
      <c r="B44" s="246" t="s">
        <v>276</v>
      </c>
      <c r="C44" s="365"/>
      <c r="D44" s="271" t="s">
        <v>399</v>
      </c>
      <c r="E44" s="258" t="s">
        <v>422</v>
      </c>
      <c r="F44" s="363">
        <v>-3507653</v>
      </c>
      <c r="G44" s="329" t="s">
        <v>351</v>
      </c>
      <c r="H44" s="364"/>
      <c r="I44" s="216" t="s">
        <v>411</v>
      </c>
    </row>
    <row r="45" spans="1:9" s="72" customFormat="1" ht="41.25" customHeight="1" x14ac:dyDescent="0.2">
      <c r="A45" s="276" t="s">
        <v>314</v>
      </c>
      <c r="B45" s="246" t="s">
        <v>371</v>
      </c>
      <c r="C45" s="298"/>
      <c r="D45" s="271" t="s">
        <v>281</v>
      </c>
      <c r="E45" s="258" t="s">
        <v>422</v>
      </c>
      <c r="F45" s="363">
        <v>-2193093</v>
      </c>
      <c r="G45" s="329" t="s">
        <v>352</v>
      </c>
      <c r="H45" s="364"/>
      <c r="I45" s="216" t="s">
        <v>411</v>
      </c>
    </row>
    <row r="46" spans="1:9" s="72" customFormat="1" ht="41.25" customHeight="1" x14ac:dyDescent="0.2">
      <c r="A46" s="276" t="s">
        <v>315</v>
      </c>
      <c r="B46" s="246" t="s">
        <v>277</v>
      </c>
      <c r="C46" s="295"/>
      <c r="D46" s="254" t="s">
        <v>400</v>
      </c>
      <c r="E46" s="261" t="s">
        <v>422</v>
      </c>
      <c r="F46" s="302">
        <v>-75000000</v>
      </c>
      <c r="G46" s="273" t="s">
        <v>319</v>
      </c>
      <c r="H46" s="303"/>
      <c r="I46" s="216" t="s">
        <v>411</v>
      </c>
    </row>
    <row r="47" spans="1:9" s="72" customFormat="1" ht="31.5" customHeight="1" x14ac:dyDescent="0.2">
      <c r="A47" s="276" t="s">
        <v>316</v>
      </c>
      <c r="B47" s="246" t="s">
        <v>363</v>
      </c>
      <c r="C47" s="266"/>
      <c r="D47" s="247" t="s">
        <v>366</v>
      </c>
      <c r="E47" s="248" t="s">
        <v>422</v>
      </c>
      <c r="F47" s="304">
        <v>-1986489</v>
      </c>
      <c r="G47" s="246" t="s">
        <v>353</v>
      </c>
      <c r="H47" s="305"/>
      <c r="I47" s="216" t="s">
        <v>411</v>
      </c>
    </row>
    <row r="48" spans="1:9" s="72" customFormat="1" ht="33" customHeight="1" x14ac:dyDescent="0.2">
      <c r="A48" s="276" t="s">
        <v>326</v>
      </c>
      <c r="B48" s="246" t="s">
        <v>329</v>
      </c>
      <c r="C48" s="330"/>
      <c r="D48" s="247" t="s">
        <v>15</v>
      </c>
      <c r="E48" s="248" t="s">
        <v>422</v>
      </c>
      <c r="F48" s="304">
        <v>0</v>
      </c>
      <c r="G48" s="246" t="s">
        <v>345</v>
      </c>
      <c r="H48" s="305"/>
      <c r="I48" s="217"/>
    </row>
    <row r="49" spans="1:9" s="72" customFormat="1" ht="87.75" customHeight="1" x14ac:dyDescent="0.2">
      <c r="A49" s="276" t="s">
        <v>327</v>
      </c>
      <c r="B49" s="246" t="s">
        <v>2</v>
      </c>
      <c r="C49" s="266"/>
      <c r="D49" s="247" t="s">
        <v>16</v>
      </c>
      <c r="E49" s="248" t="s">
        <v>422</v>
      </c>
      <c r="F49" s="304">
        <v>0</v>
      </c>
      <c r="G49" s="246" t="s">
        <v>364</v>
      </c>
      <c r="H49" s="305"/>
      <c r="I49" s="217"/>
    </row>
    <row r="50" spans="1:9" s="72" customFormat="1" ht="54" x14ac:dyDescent="0.2">
      <c r="A50" s="276" t="s">
        <v>328</v>
      </c>
      <c r="B50" s="246" t="s">
        <v>330</v>
      </c>
      <c r="C50" s="295"/>
      <c r="D50" s="254" t="s">
        <v>17</v>
      </c>
      <c r="E50" s="261" t="s">
        <v>422</v>
      </c>
      <c r="F50" s="302">
        <v>0</v>
      </c>
      <c r="G50" s="273" t="s">
        <v>19</v>
      </c>
      <c r="H50" s="303" t="s">
        <v>343</v>
      </c>
      <c r="I50" s="217"/>
    </row>
    <row r="51" spans="1:9" s="72" customFormat="1" ht="148.5" x14ac:dyDescent="0.2">
      <c r="A51" s="276" t="s">
        <v>331</v>
      </c>
      <c r="B51" s="246" t="s">
        <v>361</v>
      </c>
      <c r="C51" s="266"/>
      <c r="D51" s="247" t="s">
        <v>65</v>
      </c>
      <c r="E51" s="248" t="s">
        <v>422</v>
      </c>
      <c r="F51" s="304">
        <v>-1000000</v>
      </c>
      <c r="G51" s="246"/>
      <c r="H51" s="305"/>
      <c r="I51" s="216" t="s">
        <v>411</v>
      </c>
    </row>
    <row r="52" spans="1:9" s="72" customFormat="1" ht="13.5" x14ac:dyDescent="0.2">
      <c r="A52" s="306"/>
      <c r="B52" s="307"/>
      <c r="C52" s="307"/>
      <c r="D52" s="307"/>
      <c r="E52" s="308"/>
      <c r="F52" s="309" t="s">
        <v>227</v>
      </c>
      <c r="G52" s="308"/>
      <c r="H52" s="307"/>
      <c r="I52" s="217"/>
    </row>
    <row r="53" spans="1:9" ht="13.5" x14ac:dyDescent="0.2">
      <c r="A53" s="310"/>
      <c r="B53" s="238" t="s">
        <v>284</v>
      </c>
      <c r="C53" s="238"/>
      <c r="D53" s="238"/>
      <c r="E53" s="236"/>
      <c r="F53" s="311">
        <f>SUM(F6:F51)</f>
        <v>-123480986</v>
      </c>
      <c r="G53" s="238"/>
      <c r="H53" s="238"/>
    </row>
    <row r="54" spans="1:9" ht="13.5" x14ac:dyDescent="0.2">
      <c r="A54" s="310"/>
      <c r="B54" s="238"/>
      <c r="C54" s="238"/>
      <c r="D54" s="238"/>
      <c r="E54" s="236"/>
      <c r="F54" s="312" t="s">
        <v>227</v>
      </c>
      <c r="G54" s="238"/>
      <c r="H54" s="238"/>
    </row>
    <row r="55" spans="1:9" ht="13.5" x14ac:dyDescent="0.2">
      <c r="A55" s="310"/>
      <c r="B55" s="313" t="s">
        <v>405</v>
      </c>
      <c r="C55" s="314"/>
      <c r="D55" s="314"/>
      <c r="E55" s="315"/>
      <c r="F55" s="316">
        <f>SUMIF(E6:E51,"TX Desk",F6:F51)</f>
        <v>-1091260</v>
      </c>
      <c r="G55" s="238"/>
      <c r="H55" s="238"/>
    </row>
    <row r="56" spans="1:9" ht="13.5" x14ac:dyDescent="0.2">
      <c r="A56" s="310"/>
      <c r="B56" s="317" t="s">
        <v>406</v>
      </c>
      <c r="C56" s="318"/>
      <c r="D56" s="318"/>
      <c r="E56" s="319"/>
      <c r="F56" s="320">
        <f>SUMIF(E6:E51,E15,F6:F51)</f>
        <v>-1886000</v>
      </c>
      <c r="G56" s="238"/>
      <c r="H56" s="238"/>
    </row>
    <row r="57" spans="1:9" ht="13.5" x14ac:dyDescent="0.2">
      <c r="A57" s="310"/>
      <c r="B57" s="317" t="s">
        <v>407</v>
      </c>
      <c r="C57" s="318"/>
      <c r="D57" s="318"/>
      <c r="E57" s="319"/>
      <c r="F57" s="320">
        <f>SUMIF(E6:E51,E42,F6:F51)</f>
        <v>-1000000</v>
      </c>
      <c r="G57" s="238"/>
      <c r="H57" s="238"/>
    </row>
    <row r="58" spans="1:9" ht="13.5" x14ac:dyDescent="0.2">
      <c r="A58" s="257" t="s">
        <v>3</v>
      </c>
      <c r="B58" s="321" t="s">
        <v>283</v>
      </c>
      <c r="C58" s="322"/>
      <c r="D58" s="322"/>
      <c r="E58" s="323"/>
      <c r="F58" s="324">
        <f>SUMIF(E6:E51,E11,F6:F51)</f>
        <v>-119503726</v>
      </c>
      <c r="G58" s="238"/>
      <c r="H58" s="238"/>
    </row>
    <row r="59" spans="1:9" x14ac:dyDescent="0.25">
      <c r="F59" s="53">
        <f>SUM(F55:F58)</f>
        <v>-123480986</v>
      </c>
      <c r="G59" s="50" t="s">
        <v>404</v>
      </c>
    </row>
    <row r="64" spans="1:9" x14ac:dyDescent="0.2">
      <c r="A64" s="234"/>
      <c r="B64" s="172"/>
      <c r="C64" s="177"/>
      <c r="D64" s="179" t="s">
        <v>193</v>
      </c>
      <c r="E64" s="147" t="s">
        <v>355</v>
      </c>
      <c r="F64" s="148">
        <v>-9500</v>
      </c>
      <c r="G64" s="149" t="s">
        <v>340</v>
      </c>
      <c r="H64" s="150" t="s">
        <v>344</v>
      </c>
    </row>
  </sheetData>
  <mergeCells count="27">
    <mergeCell ref="B27:B28"/>
    <mergeCell ref="F25:F26"/>
    <mergeCell ref="E25:E26"/>
    <mergeCell ref="A17:A18"/>
    <mergeCell ref="B17:B18"/>
    <mergeCell ref="B23:B26"/>
    <mergeCell ref="A20:A21"/>
    <mergeCell ref="A23:A26"/>
    <mergeCell ref="I25:I26"/>
    <mergeCell ref="E1:H1"/>
    <mergeCell ref="G4:H4"/>
    <mergeCell ref="G29:G30"/>
    <mergeCell ref="D20:D21"/>
    <mergeCell ref="D27:D28"/>
    <mergeCell ref="G25:G26"/>
    <mergeCell ref="H25:H26"/>
    <mergeCell ref="D29:D30"/>
    <mergeCell ref="A38:A39"/>
    <mergeCell ref="B20:B21"/>
    <mergeCell ref="B36:B37"/>
    <mergeCell ref="B38:B39"/>
    <mergeCell ref="B32:B33"/>
    <mergeCell ref="A29:A30"/>
    <mergeCell ref="B29:B30"/>
    <mergeCell ref="A32:A33"/>
    <mergeCell ref="A27:A28"/>
    <mergeCell ref="A36:A37"/>
  </mergeCells>
  <phoneticPr fontId="0" type="noConversion"/>
  <printOptions horizontalCentered="1"/>
  <pageMargins left="0.15" right="0.15" top="0.5" bottom="0.15" header="0.17" footer="0.1"/>
  <pageSetup scale="90" fitToHeight="0" orientation="landscape" r:id="rId1"/>
  <headerFooter alignWithMargins="0">
    <oddFooter>&amp;R&amp;"Times New Roman,Regular"&amp;8Page &amp;P of &amp;N</oddFooter>
  </headerFooter>
  <rowBreaks count="3" manualBreakCount="3">
    <brk id="16" max="7" man="1"/>
    <brk id="31" max="7" man="1"/>
    <brk id="44"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view="pageBreakPreview" zoomScaleNormal="100" workbookViewId="0">
      <selection activeCell="C15" sqref="C15"/>
    </sheetView>
  </sheetViews>
  <sheetFormatPr defaultColWidth="7.85546875" defaultRowHeight="18" x14ac:dyDescent="0.25"/>
  <cols>
    <col min="1" max="1" width="4.28515625" style="414" customWidth="1"/>
    <col min="2" max="2" width="2.140625" style="372" customWidth="1"/>
    <col min="3" max="3" width="2.42578125" style="370" customWidth="1"/>
    <col min="4" max="4" width="38.28515625" style="370" customWidth="1"/>
    <col min="5" max="5" width="16.140625" style="369" bestFit="1" customWidth="1"/>
    <col min="6" max="6" width="16.5703125" style="371" bestFit="1" customWidth="1"/>
    <col min="7" max="7" width="48.28515625" style="379" customWidth="1"/>
    <col min="8" max="8" width="14" style="371" customWidth="1"/>
    <col min="9" max="16384" width="7.85546875" style="370"/>
  </cols>
  <sheetData>
    <row r="1" spans="1:8" ht="20.25" x14ac:dyDescent="0.3">
      <c r="B1" s="463" t="s">
        <v>33</v>
      </c>
      <c r="C1" s="463"/>
      <c r="D1" s="463"/>
      <c r="E1" s="463"/>
      <c r="F1" s="463"/>
      <c r="G1" s="463"/>
    </row>
    <row r="2" spans="1:8" x14ac:dyDescent="0.25">
      <c r="B2" s="464" t="s">
        <v>32</v>
      </c>
      <c r="C2" s="464"/>
      <c r="D2" s="464"/>
      <c r="E2" s="464"/>
      <c r="F2" s="464"/>
      <c r="G2" s="464"/>
      <c r="H2" s="376"/>
    </row>
    <row r="3" spans="1:8" ht="8.25" customHeight="1" x14ac:dyDescent="0.25"/>
    <row r="4" spans="1:8" s="373" customFormat="1" x14ac:dyDescent="0.25">
      <c r="A4" s="415"/>
      <c r="D4" s="373" t="s">
        <v>76</v>
      </c>
      <c r="E4" s="373" t="s">
        <v>66</v>
      </c>
      <c r="F4" s="377" t="s">
        <v>67</v>
      </c>
      <c r="G4" s="380" t="s">
        <v>89</v>
      </c>
      <c r="H4" s="377"/>
    </row>
    <row r="5" spans="1:8" s="373" customFormat="1" ht="8.25" customHeight="1" x14ac:dyDescent="0.25">
      <c r="A5" s="415"/>
      <c r="B5" s="375" t="s">
        <v>227</v>
      </c>
      <c r="F5" s="377"/>
      <c r="G5" s="380"/>
      <c r="H5" s="377"/>
    </row>
    <row r="6" spans="1:8" s="373" customFormat="1" ht="7.5" customHeight="1" thickBot="1" x14ac:dyDescent="0.3">
      <c r="A6" s="415"/>
      <c r="B6" s="375"/>
      <c r="F6" s="377"/>
      <c r="G6" s="380"/>
      <c r="H6" s="377"/>
    </row>
    <row r="7" spans="1:8" s="373" customFormat="1" ht="18.75" thickBot="1" x14ac:dyDescent="0.3">
      <c r="A7" s="416" t="s">
        <v>36</v>
      </c>
      <c r="B7" s="412" t="s">
        <v>119</v>
      </c>
      <c r="C7" s="401"/>
      <c r="D7" s="402"/>
      <c r="E7" s="396"/>
      <c r="F7" s="398"/>
      <c r="G7" s="424"/>
      <c r="H7" s="377"/>
    </row>
    <row r="8" spans="1:8" s="373" customFormat="1" x14ac:dyDescent="0.25">
      <c r="A8" s="415"/>
      <c r="B8" s="418"/>
      <c r="C8" s="436" t="s">
        <v>54</v>
      </c>
      <c r="D8" s="397"/>
      <c r="E8" s="396"/>
      <c r="F8" s="398"/>
      <c r="G8" s="399"/>
      <c r="H8" s="377"/>
    </row>
    <row r="9" spans="1:8" ht="51.75" x14ac:dyDescent="0.25">
      <c r="B9" s="419"/>
      <c r="C9" s="387"/>
      <c r="D9" s="403" t="s">
        <v>105</v>
      </c>
      <c r="E9" s="404" t="s">
        <v>236</v>
      </c>
      <c r="F9" s="405">
        <v>-18199732</v>
      </c>
      <c r="G9" s="406" t="s">
        <v>42</v>
      </c>
    </row>
    <row r="10" spans="1:8" ht="39" x14ac:dyDescent="0.25">
      <c r="B10" s="419"/>
      <c r="C10" s="387"/>
      <c r="D10" s="403" t="s">
        <v>71</v>
      </c>
      <c r="E10" s="404" t="s">
        <v>236</v>
      </c>
      <c r="F10" s="405">
        <f>-11560353+6303148</f>
        <v>-5257205</v>
      </c>
      <c r="G10" s="406" t="s">
        <v>43</v>
      </c>
    </row>
    <row r="11" spans="1:8" ht="51.75" x14ac:dyDescent="0.25">
      <c r="B11" s="419"/>
      <c r="C11" s="387"/>
      <c r="D11" s="403" t="s">
        <v>108</v>
      </c>
      <c r="E11" s="404" t="s">
        <v>116</v>
      </c>
      <c r="F11" s="405">
        <f>-4437612-215263</f>
        <v>-4652875</v>
      </c>
      <c r="G11" s="406" t="s">
        <v>90</v>
      </c>
    </row>
    <row r="12" spans="1:8" ht="39" x14ac:dyDescent="0.25">
      <c r="B12" s="419"/>
      <c r="C12" s="387"/>
      <c r="D12" s="403" t="s">
        <v>53</v>
      </c>
      <c r="E12" s="404" t="s">
        <v>236</v>
      </c>
      <c r="F12" s="405">
        <f>-(592+240+2317+141+39+370)*1000</f>
        <v>-3699000</v>
      </c>
      <c r="G12" s="406" t="s">
        <v>94</v>
      </c>
    </row>
    <row r="13" spans="1:8" ht="51.75" x14ac:dyDescent="0.25">
      <c r="B13" s="419"/>
      <c r="C13" s="387"/>
      <c r="D13" s="403" t="s">
        <v>387</v>
      </c>
      <c r="E13" s="404" t="s">
        <v>115</v>
      </c>
      <c r="F13" s="405">
        <v>-2783098</v>
      </c>
      <c r="G13" s="406" t="s">
        <v>44</v>
      </c>
    </row>
    <row r="14" spans="1:8" ht="26.25" x14ac:dyDescent="0.25">
      <c r="B14" s="419"/>
      <c r="C14" s="387"/>
      <c r="D14" s="403" t="s">
        <v>40</v>
      </c>
      <c r="E14" s="404" t="s">
        <v>236</v>
      </c>
      <c r="F14" s="405">
        <f>-2122395-3000-224</f>
        <v>-2125619</v>
      </c>
      <c r="G14" s="406" t="s">
        <v>41</v>
      </c>
    </row>
    <row r="15" spans="1:8" ht="51.75" x14ac:dyDescent="0.25">
      <c r="B15" s="419"/>
      <c r="C15" s="387"/>
      <c r="D15" s="403" t="s">
        <v>106</v>
      </c>
      <c r="E15" s="404" t="s">
        <v>236</v>
      </c>
      <c r="F15" s="405">
        <v>-1284678</v>
      </c>
      <c r="G15" s="406" t="s">
        <v>45</v>
      </c>
    </row>
    <row r="16" spans="1:8" ht="26.25" x14ac:dyDescent="0.25">
      <c r="B16" s="419"/>
      <c r="C16" s="387"/>
      <c r="D16" s="403" t="s">
        <v>107</v>
      </c>
      <c r="E16" s="404" t="s">
        <v>236</v>
      </c>
      <c r="F16" s="405">
        <v>-900844</v>
      </c>
      <c r="G16" s="406" t="s">
        <v>46</v>
      </c>
    </row>
    <row r="17" spans="2:8" ht="39" x14ac:dyDescent="0.25">
      <c r="B17" s="419"/>
      <c r="C17" s="387"/>
      <c r="D17" s="403" t="s">
        <v>121</v>
      </c>
      <c r="E17" s="404" t="s">
        <v>85</v>
      </c>
      <c r="F17" s="405">
        <v>-200000</v>
      </c>
      <c r="G17" s="406" t="s">
        <v>93</v>
      </c>
    </row>
    <row r="18" spans="2:8" ht="64.5" x14ac:dyDescent="0.25">
      <c r="B18" s="419"/>
      <c r="C18" s="387"/>
      <c r="D18" s="403" t="s">
        <v>86</v>
      </c>
      <c r="E18" s="404" t="s">
        <v>87</v>
      </c>
      <c r="F18" s="405">
        <f>-78834-131154</f>
        <v>-209988</v>
      </c>
      <c r="G18" s="406" t="s">
        <v>30</v>
      </c>
    </row>
    <row r="19" spans="2:8" ht="51.75" x14ac:dyDescent="0.25">
      <c r="B19" s="419"/>
      <c r="C19" s="387"/>
      <c r="D19" s="403" t="s">
        <v>123</v>
      </c>
      <c r="E19" s="404" t="s">
        <v>122</v>
      </c>
      <c r="F19" s="405">
        <v>-185223</v>
      </c>
      <c r="G19" s="406" t="s">
        <v>31</v>
      </c>
    </row>
    <row r="20" spans="2:8" ht="39" x14ac:dyDescent="0.25">
      <c r="B20" s="419"/>
      <c r="C20" s="387"/>
      <c r="D20" s="403" t="s">
        <v>49</v>
      </c>
      <c r="E20" s="404" t="s">
        <v>236</v>
      </c>
      <c r="F20" s="405">
        <v>2108870</v>
      </c>
      <c r="G20" s="406" t="s">
        <v>97</v>
      </c>
    </row>
    <row r="21" spans="2:8" x14ac:dyDescent="0.25">
      <c r="B21" s="420"/>
      <c r="C21" s="394" t="s">
        <v>72</v>
      </c>
      <c r="D21" s="387"/>
      <c r="E21" s="388"/>
      <c r="F21" s="390">
        <f>SUM(F9:F20)</f>
        <v>-37389392</v>
      </c>
      <c r="G21" s="395"/>
    </row>
    <row r="22" spans="2:8" x14ac:dyDescent="0.25">
      <c r="B22" s="420"/>
      <c r="C22" s="387"/>
      <c r="D22" s="387"/>
      <c r="E22" s="388"/>
      <c r="F22" s="381"/>
      <c r="G22" s="395"/>
    </row>
    <row r="23" spans="2:8" x14ac:dyDescent="0.25">
      <c r="B23" s="420"/>
      <c r="C23" s="400" t="s">
        <v>103</v>
      </c>
      <c r="D23" s="387"/>
      <c r="E23" s="388"/>
      <c r="F23" s="382"/>
      <c r="G23" s="395"/>
    </row>
    <row r="24" spans="2:8" ht="51.75" x14ac:dyDescent="0.25">
      <c r="B24" s="419"/>
      <c r="C24" s="387"/>
      <c r="D24" s="403" t="s">
        <v>50</v>
      </c>
      <c r="E24" s="404" t="s">
        <v>118</v>
      </c>
      <c r="F24" s="405">
        <f>2963479-F28</f>
        <v>2870888</v>
      </c>
      <c r="G24" s="406" t="s">
        <v>92</v>
      </c>
    </row>
    <row r="25" spans="2:8" ht="51.75" x14ac:dyDescent="0.25">
      <c r="B25" s="419"/>
      <c r="C25" s="387"/>
      <c r="D25" s="403" t="s">
        <v>113</v>
      </c>
      <c r="E25" s="404" t="s">
        <v>117</v>
      </c>
      <c r="F25" s="405">
        <v>1285916</v>
      </c>
      <c r="G25" s="406" t="s">
        <v>109</v>
      </c>
    </row>
    <row r="26" spans="2:8" ht="39" x14ac:dyDescent="0.25">
      <c r="B26" s="419"/>
      <c r="C26" s="387"/>
      <c r="D26" s="403" t="s">
        <v>114</v>
      </c>
      <c r="E26" s="404" t="s">
        <v>85</v>
      </c>
      <c r="F26" s="405">
        <f>2994524-F25-F27-F29</f>
        <v>1177724</v>
      </c>
      <c r="G26" s="406" t="s">
        <v>91</v>
      </c>
      <c r="H26" s="371" t="s">
        <v>88</v>
      </c>
    </row>
    <row r="27" spans="2:8" ht="21" customHeight="1" x14ac:dyDescent="0.25">
      <c r="B27" s="419"/>
      <c r="C27" s="387"/>
      <c r="D27" s="403" t="s">
        <v>101</v>
      </c>
      <c r="E27" s="404" t="s">
        <v>100</v>
      </c>
      <c r="F27" s="405">
        <v>486413</v>
      </c>
      <c r="G27" s="406" t="s">
        <v>102</v>
      </c>
    </row>
    <row r="28" spans="2:8" ht="26.25" x14ac:dyDescent="0.25">
      <c r="B28" s="419"/>
      <c r="C28" s="387"/>
      <c r="D28" s="403" t="s">
        <v>98</v>
      </c>
      <c r="E28" s="404" t="s">
        <v>99</v>
      </c>
      <c r="F28" s="405">
        <v>92591</v>
      </c>
      <c r="G28" s="406" t="s">
        <v>48</v>
      </c>
    </row>
    <row r="29" spans="2:8" ht="26.25" x14ac:dyDescent="0.25">
      <c r="B29" s="419"/>
      <c r="C29" s="387"/>
      <c r="D29" s="403" t="s">
        <v>202</v>
      </c>
      <c r="E29" s="404" t="s">
        <v>174</v>
      </c>
      <c r="F29" s="405">
        <v>44471</v>
      </c>
      <c r="G29" s="406" t="s">
        <v>47</v>
      </c>
    </row>
    <row r="30" spans="2:8" ht="12" customHeight="1" x14ac:dyDescent="0.25">
      <c r="B30" s="419"/>
      <c r="C30" s="394" t="s">
        <v>111</v>
      </c>
      <c r="D30" s="387"/>
      <c r="E30" s="388"/>
      <c r="F30" s="390">
        <f>SUM(F24:F29)</f>
        <v>5958003</v>
      </c>
      <c r="G30" s="395"/>
    </row>
    <row r="31" spans="2:8" ht="6.75" customHeight="1" x14ac:dyDescent="0.25">
      <c r="B31" s="419"/>
      <c r="C31" s="387"/>
      <c r="D31" s="387"/>
      <c r="E31" s="388"/>
      <c r="F31" s="387"/>
      <c r="G31" s="395"/>
    </row>
    <row r="32" spans="2:8" ht="12" customHeight="1" x14ac:dyDescent="0.25">
      <c r="B32" s="419"/>
      <c r="C32" s="400" t="s">
        <v>104</v>
      </c>
      <c r="D32" s="387"/>
      <c r="E32" s="388"/>
      <c r="F32" s="382"/>
      <c r="G32" s="395"/>
    </row>
    <row r="33" spans="1:8" ht="51.75" x14ac:dyDescent="0.25">
      <c r="B33" s="419"/>
      <c r="C33" s="387"/>
      <c r="D33" s="403" t="s">
        <v>95</v>
      </c>
      <c r="E33" s="404" t="s">
        <v>85</v>
      </c>
      <c r="F33" s="405">
        <v>-3000000</v>
      </c>
      <c r="G33" s="406" t="s">
        <v>96</v>
      </c>
    </row>
    <row r="34" spans="1:8" x14ac:dyDescent="0.25">
      <c r="B34" s="420"/>
      <c r="C34" s="394" t="s">
        <v>112</v>
      </c>
      <c r="D34" s="387"/>
      <c r="E34" s="388"/>
      <c r="F34" s="390">
        <f>SUM(F33:F33)</f>
        <v>-3000000</v>
      </c>
      <c r="G34" s="395"/>
    </row>
    <row r="35" spans="1:8" ht="9.75" customHeight="1" x14ac:dyDescent="0.25">
      <c r="B35" s="420"/>
      <c r="C35" s="387"/>
      <c r="D35" s="387"/>
      <c r="E35" s="388"/>
      <c r="F35" s="382"/>
      <c r="G35" s="395"/>
    </row>
    <row r="36" spans="1:8" ht="18.75" thickBot="1" x14ac:dyDescent="0.3">
      <c r="B36" s="421" t="s">
        <v>388</v>
      </c>
      <c r="C36" s="387"/>
      <c r="D36" s="387"/>
      <c r="E36" s="388"/>
      <c r="F36" s="374">
        <f>+F34+F30+F21</f>
        <v>-34431389</v>
      </c>
      <c r="G36" s="395"/>
    </row>
    <row r="37" spans="1:8" ht="9" customHeight="1" thickTop="1" x14ac:dyDescent="0.25">
      <c r="B37" s="421"/>
      <c r="C37" s="387"/>
      <c r="D37" s="387"/>
      <c r="E37" s="388"/>
      <c r="F37" s="381"/>
      <c r="G37" s="423"/>
    </row>
    <row r="38" spans="1:8" ht="18.75" thickBot="1" x14ac:dyDescent="0.3"/>
    <row r="39" spans="1:8" ht="18.75" thickBot="1" x14ac:dyDescent="0.3">
      <c r="A39" s="417" t="s">
        <v>37</v>
      </c>
      <c r="B39" s="413" t="s">
        <v>389</v>
      </c>
      <c r="C39" s="392"/>
      <c r="D39" s="393"/>
      <c r="E39" s="429"/>
      <c r="F39" s="382"/>
      <c r="G39" s="423"/>
    </row>
    <row r="40" spans="1:8" x14ac:dyDescent="0.25">
      <c r="B40" s="421"/>
      <c r="C40" s="394" t="s">
        <v>393</v>
      </c>
      <c r="D40" s="394"/>
      <c r="E40" s="388"/>
      <c r="F40" s="382"/>
      <c r="G40" s="430"/>
    </row>
    <row r="41" spans="1:8" x14ac:dyDescent="0.25">
      <c r="B41" s="421"/>
      <c r="C41" s="387"/>
      <c r="D41" s="403" t="s">
        <v>78</v>
      </c>
      <c r="E41" s="404"/>
      <c r="F41" s="405">
        <v>-232000000</v>
      </c>
      <c r="G41" s="406" t="s">
        <v>77</v>
      </c>
    </row>
    <row r="42" spans="1:8" x14ac:dyDescent="0.25">
      <c r="B42" s="420"/>
      <c r="C42" s="387"/>
      <c r="D42" s="403" t="s">
        <v>75</v>
      </c>
      <c r="E42" s="404"/>
      <c r="F42" s="405">
        <v>-1309000</v>
      </c>
      <c r="G42" s="406" t="s">
        <v>74</v>
      </c>
      <c r="H42" s="370"/>
    </row>
    <row r="43" spans="1:8" x14ac:dyDescent="0.25">
      <c r="B43" s="420"/>
      <c r="C43" s="394" t="s">
        <v>390</v>
      </c>
      <c r="D43" s="394"/>
      <c r="E43" s="388"/>
      <c r="F43" s="382"/>
      <c r="G43" s="395"/>
      <c r="H43" s="370"/>
    </row>
    <row r="44" spans="1:8" x14ac:dyDescent="0.25">
      <c r="B44" s="420"/>
      <c r="C44" s="387"/>
      <c r="D44" s="403" t="s">
        <v>391</v>
      </c>
      <c r="E44" s="404"/>
      <c r="F44" s="405">
        <v>-44323679</v>
      </c>
      <c r="G44" s="407" t="s">
        <v>73</v>
      </c>
      <c r="H44" s="370"/>
    </row>
    <row r="45" spans="1:8" x14ac:dyDescent="0.25">
      <c r="B45" s="420"/>
      <c r="C45" s="387"/>
      <c r="D45" s="403" t="s">
        <v>392</v>
      </c>
      <c r="E45" s="404"/>
      <c r="F45" s="405">
        <v>41873850</v>
      </c>
      <c r="G45" s="407" t="s">
        <v>73</v>
      </c>
      <c r="H45" s="370"/>
    </row>
    <row r="46" spans="1:8" ht="14.25" customHeight="1" x14ac:dyDescent="0.25">
      <c r="B46" s="420"/>
      <c r="C46" s="394" t="s">
        <v>27</v>
      </c>
      <c r="D46" s="394"/>
      <c r="E46" s="388"/>
      <c r="F46" s="382"/>
      <c r="G46" s="395"/>
    </row>
    <row r="47" spans="1:8" x14ac:dyDescent="0.25">
      <c r="B47" s="420"/>
      <c r="C47" s="387"/>
      <c r="D47" s="403" t="s">
        <v>28</v>
      </c>
      <c r="E47" s="404"/>
      <c r="F47" s="405">
        <v>-269433333</v>
      </c>
      <c r="G47" s="406" t="s">
        <v>29</v>
      </c>
    </row>
    <row r="48" spans="1:8" ht="6.75" customHeight="1" x14ac:dyDescent="0.25">
      <c r="B48" s="421" t="s">
        <v>227</v>
      </c>
      <c r="C48" s="387"/>
      <c r="D48" s="387"/>
      <c r="E48" s="388"/>
      <c r="F48" s="381"/>
      <c r="G48" s="431"/>
    </row>
    <row r="49" spans="1:8" ht="43.5" customHeight="1" thickBot="1" x14ac:dyDescent="0.3">
      <c r="G49" s="423"/>
    </row>
    <row r="50" spans="1:8" ht="18.75" thickBot="1" x14ac:dyDescent="0.3">
      <c r="A50" s="417" t="s">
        <v>38</v>
      </c>
      <c r="B50" s="413" t="s">
        <v>120</v>
      </c>
      <c r="C50" s="392"/>
      <c r="D50" s="393"/>
      <c r="E50" s="427"/>
      <c r="F50" s="428"/>
      <c r="G50" s="430"/>
    </row>
    <row r="51" spans="1:8" x14ac:dyDescent="0.25">
      <c r="B51" s="425"/>
      <c r="C51" s="387"/>
      <c r="D51" s="411" t="s">
        <v>68</v>
      </c>
      <c r="E51" s="404" t="s">
        <v>236</v>
      </c>
      <c r="F51" s="409">
        <v>100000</v>
      </c>
      <c r="G51" s="410" t="s">
        <v>82</v>
      </c>
      <c r="H51" s="370"/>
    </row>
    <row r="52" spans="1:8" x14ac:dyDescent="0.25">
      <c r="B52" s="387"/>
      <c r="C52" s="387"/>
      <c r="D52" s="408" t="s">
        <v>70</v>
      </c>
      <c r="E52" s="404" t="s">
        <v>236</v>
      </c>
      <c r="F52" s="409">
        <v>200000</v>
      </c>
      <c r="G52" s="410" t="s">
        <v>83</v>
      </c>
      <c r="H52" s="370"/>
    </row>
    <row r="53" spans="1:8" x14ac:dyDescent="0.25">
      <c r="B53" s="387"/>
      <c r="C53" s="387"/>
      <c r="D53" s="408" t="s">
        <v>81</v>
      </c>
      <c r="E53" s="404" t="s">
        <v>236</v>
      </c>
      <c r="F53" s="409">
        <v>300000</v>
      </c>
      <c r="G53" s="410" t="s">
        <v>84</v>
      </c>
      <c r="H53" s="370"/>
    </row>
    <row r="54" spans="1:8" ht="26.25" x14ac:dyDescent="0.25">
      <c r="B54" s="387"/>
      <c r="C54" s="387"/>
      <c r="D54" s="408" t="s">
        <v>69</v>
      </c>
      <c r="E54" s="404" t="s">
        <v>236</v>
      </c>
      <c r="F54" s="409">
        <f>583000*3</f>
        <v>1749000</v>
      </c>
      <c r="G54" s="410" t="s">
        <v>79</v>
      </c>
      <c r="H54" s="378"/>
    </row>
    <row r="55" spans="1:8" ht="26.25" x14ac:dyDescent="0.25">
      <c r="B55" s="387"/>
      <c r="C55" s="387"/>
      <c r="D55" s="408" t="s">
        <v>110</v>
      </c>
      <c r="E55" s="404" t="s">
        <v>236</v>
      </c>
      <c r="F55" s="409">
        <v>537000</v>
      </c>
      <c r="G55" s="410" t="s">
        <v>80</v>
      </c>
      <c r="H55" s="378"/>
    </row>
    <row r="56" spans="1:8" ht="49.5" customHeight="1" thickBot="1" x14ac:dyDescent="0.3">
      <c r="B56" s="426" t="s">
        <v>227</v>
      </c>
      <c r="C56" s="387"/>
      <c r="D56" s="387"/>
      <c r="E56" s="383"/>
      <c r="F56" s="422"/>
      <c r="G56" s="431"/>
    </row>
    <row r="57" spans="1:8" ht="18.75" thickBot="1" x14ac:dyDescent="0.3">
      <c r="A57" s="417" t="s">
        <v>39</v>
      </c>
      <c r="B57" s="413" t="s">
        <v>35</v>
      </c>
      <c r="C57" s="392"/>
      <c r="D57" s="433"/>
      <c r="E57" s="434"/>
      <c r="F57" s="382"/>
      <c r="G57" s="423"/>
    </row>
    <row r="58" spans="1:8" x14ac:dyDescent="0.25">
      <c r="D58" s="386" t="s">
        <v>34</v>
      </c>
      <c r="E58" s="388"/>
      <c r="F58" s="384"/>
      <c r="G58" s="385"/>
    </row>
    <row r="59" spans="1:8" x14ac:dyDescent="0.25">
      <c r="D59" s="435" t="s">
        <v>51</v>
      </c>
      <c r="E59" s="383"/>
      <c r="F59" s="384"/>
      <c r="G59" s="385"/>
    </row>
    <row r="60" spans="1:8" x14ac:dyDescent="0.25">
      <c r="D60" s="432" t="s">
        <v>52</v>
      </c>
      <c r="E60" s="389"/>
      <c r="F60" s="428"/>
      <c r="G60" s="391"/>
    </row>
  </sheetData>
  <mergeCells count="2">
    <mergeCell ref="B1:G1"/>
    <mergeCell ref="B2:G2"/>
  </mergeCells>
  <phoneticPr fontId="0" type="noConversion"/>
  <printOptions horizontalCentered="1"/>
  <pageMargins left="0.5" right="0.5" top="0.75" bottom="0.5" header="0.5" footer="0.5"/>
  <pageSetup scale="62" fitToHeight="2" orientation="portrait" r:id="rId1"/>
  <headerFooter alignWithMargins="0"/>
  <rowBreaks count="1" manualBreakCount="1">
    <brk id="37"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workbookViewId="0">
      <selection activeCell="C9" sqref="C9"/>
    </sheetView>
  </sheetViews>
  <sheetFormatPr defaultColWidth="7.85546875" defaultRowHeight="18.75" x14ac:dyDescent="0.3"/>
  <cols>
    <col min="1" max="1" width="4.85546875" style="89" customWidth="1"/>
    <col min="2" max="2" width="24.7109375" style="88" customWidth="1"/>
    <col min="3" max="3" width="42.7109375" style="50" customWidth="1"/>
    <col min="4" max="5" width="0.7109375" style="50" customWidth="1"/>
    <col min="6" max="6" width="52.7109375" style="50" customWidth="1"/>
    <col min="7" max="8" width="0.7109375" style="50" customWidth="1"/>
    <col min="9" max="9" width="40.7109375" style="50" customWidth="1"/>
    <col min="10" max="10" width="9.7109375" style="68" customWidth="1"/>
    <col min="11" max="11" width="15.7109375" style="53" customWidth="1"/>
    <col min="12" max="13" width="10.5703125" style="50" customWidth="1"/>
    <col min="14" max="14" width="17" style="216" bestFit="1" customWidth="1"/>
    <col min="15" max="16384" width="7.85546875" style="50"/>
  </cols>
  <sheetData>
    <row r="1" spans="1:14" x14ac:dyDescent="0.3">
      <c r="B1" s="91" t="s">
        <v>252</v>
      </c>
      <c r="J1" s="446" t="s">
        <v>253</v>
      </c>
      <c r="K1" s="446"/>
      <c r="L1" s="446"/>
      <c r="M1" s="446"/>
    </row>
    <row r="2" spans="1:14" ht="19.5" thickBot="1" x14ac:dyDescent="0.35">
      <c r="B2" s="91" t="s">
        <v>4</v>
      </c>
    </row>
    <row r="3" spans="1:14" ht="19.5" thickBot="1" x14ac:dyDescent="0.35">
      <c r="B3" s="87"/>
      <c r="L3" s="465" t="s">
        <v>196</v>
      </c>
      <c r="M3" s="466"/>
    </row>
    <row r="4" spans="1:14" ht="18" customHeight="1" thickBot="1" x14ac:dyDescent="0.35">
      <c r="B4" s="87"/>
      <c r="C4" s="48" t="s">
        <v>256</v>
      </c>
      <c r="D4" s="47"/>
      <c r="E4" s="48"/>
      <c r="F4" s="47" t="s">
        <v>257</v>
      </c>
      <c r="G4" s="113"/>
      <c r="H4" s="47"/>
      <c r="I4" s="47" t="s">
        <v>255</v>
      </c>
      <c r="J4" s="202" t="s">
        <v>271</v>
      </c>
      <c r="K4" s="55" t="s">
        <v>258</v>
      </c>
      <c r="L4" s="49" t="s">
        <v>235</v>
      </c>
      <c r="M4" s="49" t="s">
        <v>236</v>
      </c>
    </row>
    <row r="5" spans="1:14" ht="54" customHeight="1" x14ac:dyDescent="0.2">
      <c r="A5" s="467" t="s">
        <v>285</v>
      </c>
      <c r="B5" s="468" t="s">
        <v>439</v>
      </c>
      <c r="C5" s="221" t="s">
        <v>149</v>
      </c>
      <c r="D5" s="102"/>
      <c r="E5" s="98"/>
      <c r="F5" s="171" t="s">
        <v>367</v>
      </c>
      <c r="G5" s="107"/>
      <c r="H5" s="110"/>
      <c r="I5" s="471" t="s">
        <v>5</v>
      </c>
      <c r="J5" s="128" t="s">
        <v>272</v>
      </c>
      <c r="K5" s="74">
        <v>-264000</v>
      </c>
      <c r="L5" s="51" t="s">
        <v>317</v>
      </c>
      <c r="M5" s="52" t="s">
        <v>343</v>
      </c>
      <c r="N5" s="216" t="s">
        <v>409</v>
      </c>
    </row>
    <row r="6" spans="1:14" ht="63.75" x14ac:dyDescent="0.2">
      <c r="A6" s="467"/>
      <c r="B6" s="469"/>
      <c r="C6" s="222" t="s">
        <v>368</v>
      </c>
      <c r="D6" s="103"/>
      <c r="E6" s="99"/>
      <c r="F6" s="162" t="s">
        <v>178</v>
      </c>
      <c r="G6" s="112"/>
      <c r="H6" s="118"/>
      <c r="I6" s="472"/>
      <c r="J6" s="129"/>
      <c r="K6" s="130"/>
      <c r="L6" s="131"/>
      <c r="M6" s="132"/>
    </row>
    <row r="7" spans="1:14" ht="57.75" customHeight="1" thickBot="1" x14ac:dyDescent="0.25">
      <c r="A7" s="467"/>
      <c r="B7" s="470"/>
      <c r="C7" s="223" t="s">
        <v>423</v>
      </c>
      <c r="D7" s="104"/>
      <c r="E7" s="100"/>
      <c r="F7" s="127"/>
      <c r="G7" s="105"/>
      <c r="H7" s="58"/>
      <c r="I7" s="203"/>
      <c r="J7" s="133"/>
      <c r="K7" s="134"/>
      <c r="L7" s="135"/>
      <c r="M7" s="136"/>
    </row>
    <row r="8" spans="1:14" ht="63.75" x14ac:dyDescent="0.2">
      <c r="A8" s="467" t="s">
        <v>286</v>
      </c>
      <c r="B8" s="468" t="s">
        <v>164</v>
      </c>
      <c r="C8" s="221" t="s">
        <v>337</v>
      </c>
      <c r="D8" s="102"/>
      <c r="E8" s="98"/>
      <c r="F8" s="98" t="s">
        <v>177</v>
      </c>
      <c r="G8" s="102"/>
      <c r="H8" s="98"/>
      <c r="I8" s="471" t="s">
        <v>6</v>
      </c>
      <c r="J8" s="128" t="s">
        <v>272</v>
      </c>
      <c r="K8" s="74">
        <v>-393000</v>
      </c>
      <c r="L8" s="51" t="s">
        <v>317</v>
      </c>
      <c r="M8" s="52" t="s">
        <v>343</v>
      </c>
      <c r="N8" s="216" t="s">
        <v>409</v>
      </c>
    </row>
    <row r="9" spans="1:14" ht="69" customHeight="1" x14ac:dyDescent="0.2">
      <c r="A9" s="467"/>
      <c r="B9" s="469"/>
      <c r="C9" s="222" t="s">
        <v>401</v>
      </c>
      <c r="D9" s="103"/>
      <c r="E9" s="99"/>
      <c r="F9" s="99" t="s">
        <v>179</v>
      </c>
      <c r="G9" s="103"/>
      <c r="H9" s="99"/>
      <c r="I9" s="472"/>
      <c r="J9" s="137"/>
      <c r="K9" s="130"/>
      <c r="L9" s="131"/>
      <c r="M9" s="132"/>
    </row>
    <row r="10" spans="1:14" ht="69" customHeight="1" x14ac:dyDescent="0.2">
      <c r="A10" s="467"/>
      <c r="B10" s="469"/>
      <c r="C10" s="92" t="s">
        <v>227</v>
      </c>
      <c r="D10" s="103"/>
      <c r="E10" s="99"/>
      <c r="F10" s="162" t="s">
        <v>402</v>
      </c>
      <c r="G10" s="103"/>
      <c r="H10" s="99"/>
      <c r="I10" s="472"/>
      <c r="J10" s="137"/>
      <c r="K10" s="130"/>
      <c r="L10" s="131"/>
      <c r="M10" s="132"/>
    </row>
    <row r="11" spans="1:14" ht="69.75" customHeight="1" thickBot="1" x14ac:dyDescent="0.25">
      <c r="A11" s="467"/>
      <c r="B11" s="470"/>
      <c r="C11" s="93" t="s">
        <v>227</v>
      </c>
      <c r="D11" s="104"/>
      <c r="E11" s="100"/>
      <c r="F11" s="127" t="s">
        <v>180</v>
      </c>
      <c r="G11" s="104"/>
      <c r="H11" s="100"/>
      <c r="I11" s="473"/>
      <c r="J11" s="133"/>
      <c r="K11" s="134"/>
      <c r="L11" s="135"/>
      <c r="M11" s="136"/>
    </row>
    <row r="12" spans="1:14" ht="66.75" customHeight="1" x14ac:dyDescent="0.2">
      <c r="A12" s="467" t="s">
        <v>287</v>
      </c>
      <c r="B12" s="474" t="s">
        <v>369</v>
      </c>
      <c r="C12" s="95" t="s">
        <v>183</v>
      </c>
      <c r="D12" s="98"/>
      <c r="E12" s="95"/>
      <c r="F12" s="171" t="s">
        <v>185</v>
      </c>
      <c r="G12" s="102"/>
      <c r="H12" s="98"/>
      <c r="I12" s="471" t="s">
        <v>7</v>
      </c>
      <c r="J12" s="138" t="s">
        <v>272</v>
      </c>
      <c r="K12" s="74">
        <v>0</v>
      </c>
      <c r="L12" s="51" t="s">
        <v>412</v>
      </c>
      <c r="M12" s="52" t="s">
        <v>159</v>
      </c>
      <c r="N12" s="216" t="s">
        <v>409</v>
      </c>
    </row>
    <row r="13" spans="1:14" ht="51" x14ac:dyDescent="0.2">
      <c r="A13" s="467"/>
      <c r="B13" s="475"/>
      <c r="C13" s="96" t="s">
        <v>184</v>
      </c>
      <c r="D13" s="99"/>
      <c r="E13" s="96"/>
      <c r="F13" s="162" t="s">
        <v>186</v>
      </c>
      <c r="G13" s="103"/>
      <c r="H13" s="99"/>
      <c r="I13" s="477"/>
      <c r="J13" s="129"/>
      <c r="K13" s="130"/>
      <c r="L13" s="131"/>
      <c r="M13" s="132"/>
    </row>
    <row r="14" spans="1:14" ht="28.5" customHeight="1" x14ac:dyDescent="0.2">
      <c r="A14" s="467"/>
      <c r="B14" s="475"/>
      <c r="C14" s="161" t="s">
        <v>181</v>
      </c>
      <c r="D14" s="108"/>
      <c r="E14" s="97"/>
      <c r="F14" s="162" t="s">
        <v>162</v>
      </c>
      <c r="G14" s="103"/>
      <c r="H14" s="99"/>
      <c r="I14" s="477"/>
      <c r="J14" s="129"/>
      <c r="K14" s="130"/>
      <c r="L14" s="131"/>
      <c r="M14" s="132"/>
    </row>
    <row r="15" spans="1:14" ht="26.25" thickBot="1" x14ac:dyDescent="0.25">
      <c r="A15" s="467"/>
      <c r="B15" s="476"/>
      <c r="C15" s="94"/>
      <c r="D15" s="109"/>
      <c r="E15" s="94"/>
      <c r="F15" s="127" t="s">
        <v>182</v>
      </c>
      <c r="G15" s="104"/>
      <c r="H15" s="100"/>
      <c r="I15" s="203"/>
      <c r="J15" s="139"/>
      <c r="K15" s="134"/>
      <c r="L15" s="135"/>
      <c r="M15" s="136"/>
    </row>
    <row r="16" spans="1:14" ht="60.75" customHeight="1" x14ac:dyDescent="0.2">
      <c r="A16" s="467" t="s">
        <v>288</v>
      </c>
      <c r="B16" s="474" t="s">
        <v>370</v>
      </c>
      <c r="C16" s="193" t="s">
        <v>335</v>
      </c>
      <c r="D16" s="98"/>
      <c r="E16" s="95"/>
      <c r="F16" s="98" t="s">
        <v>150</v>
      </c>
      <c r="G16" s="98"/>
      <c r="H16" s="95"/>
      <c r="I16" s="171" t="s">
        <v>8</v>
      </c>
      <c r="J16" s="128" t="s">
        <v>272</v>
      </c>
      <c r="K16" s="74">
        <v>0</v>
      </c>
      <c r="L16" s="51" t="s">
        <v>317</v>
      </c>
      <c r="M16" s="54" t="s">
        <v>343</v>
      </c>
      <c r="N16" s="216" t="s">
        <v>409</v>
      </c>
    </row>
    <row r="17" spans="1:14" ht="54" customHeight="1" x14ac:dyDescent="0.2">
      <c r="A17" s="467"/>
      <c r="B17" s="475"/>
      <c r="C17" s="161" t="s">
        <v>334</v>
      </c>
      <c r="D17" s="99"/>
      <c r="E17" s="96"/>
      <c r="F17" s="162" t="s">
        <v>132</v>
      </c>
      <c r="G17" s="99"/>
      <c r="H17" s="96"/>
      <c r="I17" s="162" t="s">
        <v>9</v>
      </c>
      <c r="J17" s="137" t="s">
        <v>272</v>
      </c>
      <c r="K17" s="130">
        <v>-95130</v>
      </c>
      <c r="L17" s="131"/>
      <c r="M17" s="140"/>
      <c r="N17" s="216" t="s">
        <v>409</v>
      </c>
    </row>
    <row r="18" spans="1:14" ht="54" customHeight="1" x14ac:dyDescent="0.2">
      <c r="A18" s="467"/>
      <c r="B18" s="475"/>
      <c r="C18" s="161" t="s">
        <v>333</v>
      </c>
      <c r="D18" s="99"/>
      <c r="E18" s="96"/>
      <c r="F18" s="99" t="s">
        <v>151</v>
      </c>
      <c r="G18" s="99"/>
      <c r="H18" s="96"/>
      <c r="I18" s="162"/>
      <c r="J18" s="137"/>
      <c r="K18" s="130"/>
      <c r="L18" s="131"/>
      <c r="M18" s="140"/>
      <c r="N18" s="216" t="s">
        <v>409</v>
      </c>
    </row>
    <row r="19" spans="1:14" ht="79.5" customHeight="1" x14ac:dyDescent="0.2">
      <c r="A19" s="467"/>
      <c r="B19" s="475"/>
      <c r="C19" s="161" t="s">
        <v>336</v>
      </c>
      <c r="D19" s="162"/>
      <c r="E19" s="161"/>
      <c r="F19" s="162" t="s">
        <v>152</v>
      </c>
      <c r="G19" s="99"/>
      <c r="H19" s="96"/>
      <c r="I19" s="162"/>
      <c r="J19" s="137"/>
      <c r="K19" s="213"/>
      <c r="L19" s="131"/>
      <c r="M19" s="140"/>
    </row>
    <row r="20" spans="1:14" ht="66.75" customHeight="1" x14ac:dyDescent="0.2">
      <c r="A20" s="467"/>
      <c r="B20" s="475"/>
      <c r="C20" s="161" t="s">
        <v>332</v>
      </c>
      <c r="D20" s="162"/>
      <c r="E20" s="161"/>
      <c r="F20" s="162" t="s">
        <v>384</v>
      </c>
      <c r="G20" s="99"/>
      <c r="H20" s="96"/>
      <c r="I20" s="115"/>
      <c r="J20" s="137"/>
      <c r="K20" s="130"/>
      <c r="L20" s="131"/>
      <c r="M20" s="140"/>
    </row>
    <row r="21" spans="1:14" ht="18.75" customHeight="1" x14ac:dyDescent="0.2">
      <c r="A21" s="467"/>
      <c r="B21" s="475"/>
      <c r="C21" s="163"/>
      <c r="D21" s="164"/>
      <c r="E21" s="163"/>
      <c r="F21" s="99" t="s">
        <v>187</v>
      </c>
      <c r="G21" s="99"/>
      <c r="H21" s="96"/>
      <c r="I21" s="117"/>
      <c r="J21" s="144"/>
      <c r="K21" s="214"/>
      <c r="L21" s="131"/>
      <c r="M21" s="140"/>
      <c r="N21" s="216" t="s">
        <v>410</v>
      </c>
    </row>
    <row r="22" spans="1:14" ht="83.25" customHeight="1" thickBot="1" x14ac:dyDescent="0.25">
      <c r="A22" s="467"/>
      <c r="B22" s="476"/>
      <c r="C22" s="167"/>
      <c r="D22" s="168"/>
      <c r="E22" s="167"/>
      <c r="F22" s="100"/>
      <c r="G22" s="100"/>
      <c r="H22" s="166"/>
      <c r="I22" s="116"/>
      <c r="J22" s="145"/>
      <c r="K22" s="215"/>
      <c r="L22" s="135"/>
      <c r="M22" s="136"/>
    </row>
    <row r="23" spans="1:14" ht="33" customHeight="1" x14ac:dyDescent="0.2">
      <c r="A23" s="467" t="s">
        <v>289</v>
      </c>
      <c r="B23" s="478" t="s">
        <v>197</v>
      </c>
      <c r="C23" s="169" t="s">
        <v>188</v>
      </c>
      <c r="D23" s="170"/>
      <c r="E23" s="169"/>
      <c r="F23" s="171" t="s">
        <v>372</v>
      </c>
      <c r="G23" s="107"/>
      <c r="H23" s="110"/>
      <c r="I23" s="114" t="s">
        <v>10</v>
      </c>
      <c r="J23" s="128" t="s">
        <v>272</v>
      </c>
      <c r="K23" s="74">
        <v>0</v>
      </c>
      <c r="L23" s="51" t="s">
        <v>317</v>
      </c>
      <c r="M23" s="52" t="s">
        <v>343</v>
      </c>
      <c r="N23" s="216" t="s">
        <v>409</v>
      </c>
    </row>
    <row r="24" spans="1:14" ht="36" customHeight="1" x14ac:dyDescent="0.2">
      <c r="A24" s="467"/>
      <c r="B24" s="479"/>
      <c r="C24" s="97"/>
      <c r="D24" s="108"/>
      <c r="E24" s="97"/>
      <c r="F24" s="99" t="s">
        <v>373</v>
      </c>
      <c r="G24" s="106"/>
      <c r="H24" s="111"/>
      <c r="I24" s="115"/>
      <c r="J24" s="137"/>
      <c r="K24" s="130"/>
      <c r="L24" s="131"/>
      <c r="M24" s="132"/>
    </row>
    <row r="25" spans="1:14" ht="39" thickBot="1" x14ac:dyDescent="0.25">
      <c r="A25" s="467"/>
      <c r="B25" s="480"/>
      <c r="C25" s="167"/>
      <c r="D25" s="168"/>
      <c r="E25" s="167"/>
      <c r="F25" s="127" t="s">
        <v>189</v>
      </c>
      <c r="G25" s="101"/>
      <c r="H25" s="61"/>
      <c r="I25" s="116"/>
      <c r="J25" s="133"/>
      <c r="K25" s="134"/>
      <c r="L25" s="135"/>
      <c r="M25" s="136"/>
    </row>
    <row r="26" spans="1:14" ht="42" customHeight="1" x14ac:dyDescent="0.2">
      <c r="A26" s="467" t="s">
        <v>290</v>
      </c>
      <c r="B26" s="478" t="s">
        <v>198</v>
      </c>
      <c r="C26" s="193" t="s">
        <v>153</v>
      </c>
      <c r="D26" s="98"/>
      <c r="E26" s="95"/>
      <c r="F26" s="171" t="s">
        <v>191</v>
      </c>
      <c r="G26" s="102"/>
      <c r="H26" s="98"/>
      <c r="I26" s="114" t="s">
        <v>11</v>
      </c>
      <c r="J26" s="138" t="s">
        <v>422</v>
      </c>
      <c r="K26" s="74">
        <v>-50450</v>
      </c>
      <c r="L26" s="141" t="s">
        <v>319</v>
      </c>
      <c r="M26" s="52" t="s">
        <v>343</v>
      </c>
      <c r="N26" s="216" t="s">
        <v>411</v>
      </c>
    </row>
    <row r="27" spans="1:14" ht="45" customHeight="1" thickBot="1" x14ac:dyDescent="0.25">
      <c r="A27" s="467"/>
      <c r="B27" s="480"/>
      <c r="C27" s="183" t="s">
        <v>190</v>
      </c>
      <c r="D27" s="100"/>
      <c r="E27" s="166"/>
      <c r="F27" s="100" t="s">
        <v>254</v>
      </c>
      <c r="G27" s="104"/>
      <c r="H27" s="100"/>
      <c r="I27" s="116"/>
      <c r="J27" s="139"/>
      <c r="K27" s="134"/>
      <c r="L27" s="135"/>
      <c r="M27" s="136"/>
    </row>
    <row r="28" spans="1:14" ht="92.25" customHeight="1" thickBot="1" x14ac:dyDescent="0.25">
      <c r="A28" s="119" t="s">
        <v>291</v>
      </c>
      <c r="B28" s="224" t="s">
        <v>199</v>
      </c>
      <c r="C28" s="192" t="s">
        <v>385</v>
      </c>
      <c r="D28" s="197"/>
      <c r="E28" s="196"/>
      <c r="F28" s="189" t="s">
        <v>133</v>
      </c>
      <c r="G28" s="204"/>
      <c r="H28" s="197"/>
      <c r="I28" s="190" t="s">
        <v>12</v>
      </c>
      <c r="J28" s="198" t="s">
        <v>422</v>
      </c>
      <c r="K28" s="65">
        <v>-91000</v>
      </c>
      <c r="L28" s="198" t="s">
        <v>319</v>
      </c>
      <c r="M28" s="205" t="s">
        <v>343</v>
      </c>
      <c r="N28" s="216" t="s">
        <v>411</v>
      </c>
    </row>
    <row r="29" spans="1:14" ht="55.5" customHeight="1" x14ac:dyDescent="0.2">
      <c r="A29" s="467" t="s">
        <v>292</v>
      </c>
      <c r="B29" s="478" t="s">
        <v>192</v>
      </c>
      <c r="C29" s="193" t="s">
        <v>154</v>
      </c>
      <c r="D29" s="98"/>
      <c r="E29" s="95"/>
      <c r="F29" s="481" t="s">
        <v>354</v>
      </c>
      <c r="G29" s="102"/>
      <c r="H29" s="98"/>
      <c r="I29" s="471" t="s">
        <v>413</v>
      </c>
      <c r="J29" s="138" t="s">
        <v>422</v>
      </c>
      <c r="K29" s="74">
        <v>0</v>
      </c>
      <c r="L29" s="141" t="s">
        <v>338</v>
      </c>
      <c r="M29" s="143" t="s">
        <v>261</v>
      </c>
    </row>
    <row r="30" spans="1:14" ht="18.75" customHeight="1" x14ac:dyDescent="0.2">
      <c r="A30" s="467"/>
      <c r="B30" s="479"/>
      <c r="C30" s="96" t="s">
        <v>375</v>
      </c>
      <c r="D30" s="99"/>
      <c r="E30" s="96"/>
      <c r="F30" s="482"/>
      <c r="G30" s="117"/>
      <c r="H30" s="108"/>
      <c r="I30" s="472"/>
      <c r="J30" s="137"/>
      <c r="K30" s="130"/>
      <c r="L30" s="144"/>
      <c r="M30" s="90"/>
    </row>
    <row r="31" spans="1:14" ht="18.75" customHeight="1" x14ac:dyDescent="0.2">
      <c r="A31" s="467"/>
      <c r="B31" s="479"/>
      <c r="C31" s="96" t="s">
        <v>374</v>
      </c>
      <c r="D31" s="99"/>
      <c r="E31" s="96"/>
      <c r="F31" s="482"/>
      <c r="G31" s="117"/>
      <c r="H31" s="108"/>
      <c r="I31" s="472"/>
      <c r="J31" s="137"/>
      <c r="K31" s="130"/>
      <c r="L31" s="144"/>
      <c r="M31" s="90"/>
    </row>
    <row r="32" spans="1:14" ht="18.75" customHeight="1" x14ac:dyDescent="0.2">
      <c r="A32" s="467"/>
      <c r="B32" s="479"/>
      <c r="C32" s="96" t="s">
        <v>376</v>
      </c>
      <c r="D32" s="99"/>
      <c r="E32" s="96"/>
      <c r="F32" s="99" t="s">
        <v>227</v>
      </c>
      <c r="G32" s="103"/>
      <c r="H32" s="99"/>
      <c r="I32" s="472"/>
      <c r="J32" s="137"/>
      <c r="K32" s="130"/>
      <c r="L32" s="144"/>
      <c r="M32" s="90"/>
    </row>
    <row r="33" spans="1:14" ht="19.5" customHeight="1" thickBot="1" x14ac:dyDescent="0.25">
      <c r="A33" s="467"/>
      <c r="B33" s="480"/>
      <c r="C33" s="166" t="s">
        <v>377</v>
      </c>
      <c r="D33" s="100"/>
      <c r="E33" s="166"/>
      <c r="F33" s="100" t="s">
        <v>227</v>
      </c>
      <c r="G33" s="104"/>
      <c r="H33" s="100"/>
      <c r="I33" s="473"/>
      <c r="J33" s="133"/>
      <c r="K33" s="134"/>
      <c r="L33" s="145"/>
      <c r="M33" s="146"/>
    </row>
    <row r="34" spans="1:14" ht="39.75" customHeight="1" x14ac:dyDescent="0.2">
      <c r="A34" s="467" t="s">
        <v>293</v>
      </c>
      <c r="B34" s="478" t="s">
        <v>200</v>
      </c>
      <c r="C34" s="193" t="s">
        <v>378</v>
      </c>
      <c r="D34" s="98"/>
      <c r="E34" s="95"/>
      <c r="F34" s="171" t="s">
        <v>386</v>
      </c>
      <c r="G34" s="107"/>
      <c r="H34" s="110"/>
      <c r="I34" s="471" t="s">
        <v>13</v>
      </c>
      <c r="J34" s="138" t="s">
        <v>422</v>
      </c>
      <c r="K34" s="74">
        <v>-86000</v>
      </c>
      <c r="L34" s="126" t="s">
        <v>339</v>
      </c>
      <c r="M34" s="143" t="s">
        <v>261</v>
      </c>
      <c r="N34" s="216" t="s">
        <v>411</v>
      </c>
    </row>
    <row r="35" spans="1:14" ht="78" customHeight="1" thickBot="1" x14ac:dyDescent="0.25">
      <c r="A35" s="467"/>
      <c r="B35" s="480"/>
      <c r="C35" s="94"/>
      <c r="D35" s="109"/>
      <c r="E35" s="94"/>
      <c r="F35" s="127" t="s">
        <v>156</v>
      </c>
      <c r="G35" s="101"/>
      <c r="H35" s="61"/>
      <c r="I35" s="473"/>
      <c r="J35" s="137"/>
      <c r="K35" s="130"/>
      <c r="L35" s="131"/>
      <c r="M35" s="90"/>
    </row>
    <row r="36" spans="1:14" ht="41.25" customHeight="1" x14ac:dyDescent="0.2">
      <c r="A36" s="467" t="s">
        <v>294</v>
      </c>
      <c r="B36" s="478" t="s">
        <v>165</v>
      </c>
      <c r="C36" s="193" t="s">
        <v>134</v>
      </c>
      <c r="D36" s="98"/>
      <c r="E36" s="95"/>
      <c r="F36" s="171" t="s">
        <v>155</v>
      </c>
      <c r="G36" s="102"/>
      <c r="H36" s="98"/>
      <c r="I36" s="114" t="s">
        <v>194</v>
      </c>
      <c r="J36" s="142" t="s">
        <v>355</v>
      </c>
      <c r="K36" s="74">
        <v>-1800000</v>
      </c>
      <c r="L36" s="141" t="s">
        <v>340</v>
      </c>
      <c r="M36" s="143" t="s">
        <v>344</v>
      </c>
      <c r="N36" s="216" t="s">
        <v>409</v>
      </c>
    </row>
    <row r="37" spans="1:14" ht="54" customHeight="1" x14ac:dyDescent="0.2">
      <c r="A37" s="467"/>
      <c r="B37" s="479"/>
      <c r="C37" s="161" t="s">
        <v>382</v>
      </c>
      <c r="D37" s="99"/>
      <c r="E37" s="96"/>
      <c r="F37" s="162" t="s">
        <v>379</v>
      </c>
      <c r="G37" s="103"/>
      <c r="H37" s="99"/>
      <c r="I37" s="117"/>
      <c r="J37" s="137"/>
      <c r="K37" s="130"/>
      <c r="L37" s="131"/>
      <c r="M37" s="132"/>
    </row>
    <row r="38" spans="1:14" ht="33" customHeight="1" x14ac:dyDescent="0.2">
      <c r="A38" s="467"/>
      <c r="B38" s="479"/>
      <c r="C38" s="161" t="s">
        <v>383</v>
      </c>
      <c r="D38" s="99"/>
      <c r="E38" s="96"/>
      <c r="F38" s="99" t="s">
        <v>227</v>
      </c>
      <c r="G38" s="103"/>
      <c r="H38" s="99"/>
      <c r="I38" s="117"/>
      <c r="J38" s="137"/>
      <c r="K38" s="130"/>
      <c r="L38" s="131"/>
      <c r="M38" s="132"/>
    </row>
    <row r="39" spans="1:14" ht="45" customHeight="1" x14ac:dyDescent="0.2">
      <c r="A39" s="467"/>
      <c r="B39" s="479"/>
      <c r="C39" s="161" t="s">
        <v>141</v>
      </c>
      <c r="D39" s="99"/>
      <c r="E39" s="96"/>
      <c r="F39" s="99" t="s">
        <v>318</v>
      </c>
      <c r="G39" s="103"/>
      <c r="H39" s="99"/>
      <c r="I39" s="115" t="s">
        <v>437</v>
      </c>
      <c r="J39" s="137"/>
      <c r="K39" s="130"/>
      <c r="L39" s="144" t="s">
        <v>340</v>
      </c>
      <c r="M39" s="90" t="s">
        <v>344</v>
      </c>
    </row>
    <row r="40" spans="1:14" ht="51.75" thickBot="1" x14ac:dyDescent="0.25">
      <c r="A40" s="467"/>
      <c r="B40" s="480"/>
      <c r="C40" s="174" t="s">
        <v>142</v>
      </c>
      <c r="D40" s="173"/>
      <c r="E40" s="174"/>
      <c r="F40" s="220" t="s">
        <v>380</v>
      </c>
      <c r="G40" s="175"/>
      <c r="H40" s="173"/>
      <c r="I40" s="165"/>
      <c r="J40" s="137"/>
      <c r="K40" s="130"/>
      <c r="L40" s="131"/>
      <c r="M40" s="132"/>
    </row>
    <row r="41" spans="1:14" ht="66" customHeight="1" thickBot="1" x14ac:dyDescent="0.25">
      <c r="A41" s="119" t="s">
        <v>295</v>
      </c>
      <c r="B41" s="225" t="s">
        <v>195</v>
      </c>
      <c r="C41" s="192" t="s">
        <v>431</v>
      </c>
      <c r="D41" s="197"/>
      <c r="E41" s="196"/>
      <c r="F41" s="189" t="s">
        <v>429</v>
      </c>
      <c r="G41" s="190"/>
      <c r="H41" s="189"/>
      <c r="I41" s="190" t="s">
        <v>430</v>
      </c>
      <c r="J41" s="138" t="s">
        <v>422</v>
      </c>
      <c r="K41" s="65">
        <f>-(378000+500000+1200000+22152)</f>
        <v>-2100152</v>
      </c>
      <c r="L41" s="198" t="s">
        <v>319</v>
      </c>
      <c r="M41" s="199" t="s">
        <v>259</v>
      </c>
      <c r="N41" s="216" t="s">
        <v>411</v>
      </c>
    </row>
    <row r="42" spans="1:14" ht="92.25" customHeight="1" x14ac:dyDescent="0.2">
      <c r="A42" s="467" t="s">
        <v>296</v>
      </c>
      <c r="B42" s="474" t="s">
        <v>440</v>
      </c>
      <c r="C42" s="95" t="s">
        <v>136</v>
      </c>
      <c r="D42" s="98"/>
      <c r="E42" s="95"/>
      <c r="F42" s="171" t="s">
        <v>144</v>
      </c>
      <c r="G42" s="102"/>
      <c r="H42" s="98"/>
      <c r="I42" s="114" t="s">
        <v>14</v>
      </c>
      <c r="J42" s="128" t="s">
        <v>272</v>
      </c>
      <c r="K42" s="74">
        <v>-400000</v>
      </c>
      <c r="L42" s="141" t="s">
        <v>317</v>
      </c>
      <c r="M42" s="151" t="s">
        <v>343</v>
      </c>
      <c r="N42" s="216" t="s">
        <v>409</v>
      </c>
    </row>
    <row r="43" spans="1:14" ht="18.75" customHeight="1" x14ac:dyDescent="0.2">
      <c r="A43" s="467"/>
      <c r="B43" s="479"/>
      <c r="C43" s="97"/>
      <c r="D43" s="108"/>
      <c r="E43" s="97"/>
      <c r="F43" s="99" t="s">
        <v>145</v>
      </c>
      <c r="G43" s="103"/>
      <c r="H43" s="99"/>
      <c r="I43" s="117"/>
      <c r="J43" s="137"/>
      <c r="K43" s="130"/>
      <c r="L43" s="131"/>
      <c r="M43" s="140"/>
    </row>
    <row r="44" spans="1:14" ht="18.75" customHeight="1" x14ac:dyDescent="0.2">
      <c r="A44" s="467"/>
      <c r="B44" s="479"/>
      <c r="C44" s="97"/>
      <c r="D44" s="108"/>
      <c r="E44" s="97"/>
      <c r="F44" s="99" t="s">
        <v>135</v>
      </c>
      <c r="G44" s="181"/>
      <c r="H44" s="180"/>
      <c r="I44" s="117"/>
      <c r="J44" s="137"/>
      <c r="K44" s="130"/>
      <c r="L44" s="131"/>
      <c r="M44" s="140"/>
    </row>
    <row r="45" spans="1:14" ht="18.75" customHeight="1" x14ac:dyDescent="0.2">
      <c r="A45" s="467"/>
      <c r="B45" s="479"/>
      <c r="C45" s="97"/>
      <c r="D45" s="108"/>
      <c r="E45" s="97"/>
      <c r="F45" s="99" t="s">
        <v>146</v>
      </c>
      <c r="G45" s="103"/>
      <c r="H45" s="99"/>
      <c r="I45" s="117"/>
      <c r="J45" s="137"/>
      <c r="K45" s="130"/>
      <c r="L45" s="131"/>
      <c r="M45" s="140"/>
    </row>
    <row r="46" spans="1:14" ht="39" customHeight="1" thickBot="1" x14ac:dyDescent="0.25">
      <c r="A46" s="467"/>
      <c r="B46" s="480"/>
      <c r="C46" s="94"/>
      <c r="D46" s="109"/>
      <c r="E46" s="94"/>
      <c r="F46" s="127" t="s">
        <v>438</v>
      </c>
      <c r="G46" s="116"/>
      <c r="H46" s="127"/>
      <c r="I46" s="116" t="s">
        <v>260</v>
      </c>
      <c r="J46" s="206"/>
      <c r="K46" s="134"/>
      <c r="L46" s="135"/>
      <c r="M46" s="207"/>
    </row>
    <row r="47" spans="1:14" ht="39" thickBot="1" x14ac:dyDescent="0.25">
      <c r="A47" s="119" t="s">
        <v>297</v>
      </c>
      <c r="B47" s="225" t="s">
        <v>166</v>
      </c>
      <c r="C47" s="196" t="s">
        <v>161</v>
      </c>
      <c r="D47" s="232"/>
      <c r="E47" s="233"/>
      <c r="F47" s="197" t="s">
        <v>270</v>
      </c>
      <c r="G47" s="204"/>
      <c r="H47" s="197"/>
      <c r="I47" s="190" t="s">
        <v>325</v>
      </c>
      <c r="J47" s="230" t="s">
        <v>422</v>
      </c>
      <c r="K47" s="65">
        <v>0</v>
      </c>
      <c r="L47" s="125" t="s">
        <v>341</v>
      </c>
      <c r="M47" s="199" t="s">
        <v>261</v>
      </c>
    </row>
    <row r="48" spans="1:14" ht="42" customHeight="1" x14ac:dyDescent="0.2">
      <c r="A48" s="467" t="s">
        <v>298</v>
      </c>
      <c r="B48" s="478" t="s">
        <v>167</v>
      </c>
      <c r="C48" s="95" t="s">
        <v>161</v>
      </c>
      <c r="D48" s="110"/>
      <c r="E48" s="60"/>
      <c r="F48" s="98" t="s">
        <v>356</v>
      </c>
      <c r="G48" s="102"/>
      <c r="H48" s="98"/>
      <c r="I48" s="471" t="s">
        <v>432</v>
      </c>
      <c r="J48" s="138" t="s">
        <v>422</v>
      </c>
      <c r="K48" s="74">
        <v>-500000</v>
      </c>
      <c r="L48" s="126" t="s">
        <v>408</v>
      </c>
      <c r="M48" s="143" t="s">
        <v>414</v>
      </c>
      <c r="N48" s="216" t="s">
        <v>411</v>
      </c>
    </row>
    <row r="49" spans="1:14" ht="129" customHeight="1" thickBot="1" x14ac:dyDescent="0.25">
      <c r="A49" s="467"/>
      <c r="B49" s="480"/>
      <c r="C49" s="59"/>
      <c r="D49" s="56"/>
      <c r="E49" s="59"/>
      <c r="F49" s="100" t="s">
        <v>147</v>
      </c>
      <c r="G49" s="104"/>
      <c r="H49" s="100"/>
      <c r="I49" s="473"/>
      <c r="J49" s="153"/>
      <c r="K49" s="134"/>
      <c r="L49" s="201" t="s">
        <v>415</v>
      </c>
      <c r="M49" s="136"/>
    </row>
    <row r="50" spans="1:14" ht="67.5" customHeight="1" thickBot="1" x14ac:dyDescent="0.25">
      <c r="A50" s="119" t="s">
        <v>299</v>
      </c>
      <c r="B50" s="226" t="s">
        <v>268</v>
      </c>
      <c r="C50" s="182" t="s">
        <v>324</v>
      </c>
      <c r="D50" s="188"/>
      <c r="E50" s="182"/>
      <c r="F50" s="188" t="s">
        <v>427</v>
      </c>
      <c r="G50" s="191"/>
      <c r="H50" s="188"/>
      <c r="I50" s="191" t="s">
        <v>433</v>
      </c>
      <c r="J50" s="230" t="s">
        <v>422</v>
      </c>
      <c r="K50" s="67">
        <v>-5000000</v>
      </c>
      <c r="L50" s="231" t="s">
        <v>345</v>
      </c>
      <c r="M50" s="123" t="s">
        <v>140</v>
      </c>
      <c r="N50" s="216" t="s">
        <v>411</v>
      </c>
    </row>
    <row r="51" spans="1:14" ht="56.25" customHeight="1" x14ac:dyDescent="0.2">
      <c r="A51" s="467" t="s">
        <v>300</v>
      </c>
      <c r="B51" s="478" t="s">
        <v>168</v>
      </c>
      <c r="C51" s="193" t="s">
        <v>262</v>
      </c>
      <c r="D51" s="98"/>
      <c r="E51" s="95"/>
      <c r="F51" s="171" t="s">
        <v>137</v>
      </c>
      <c r="G51" s="102"/>
      <c r="H51" s="98"/>
      <c r="I51" s="114" t="s">
        <v>264</v>
      </c>
      <c r="J51" s="141"/>
      <c r="K51" s="74" t="s">
        <v>227</v>
      </c>
      <c r="L51" s="141" t="s">
        <v>227</v>
      </c>
      <c r="M51" s="143" t="s">
        <v>227</v>
      </c>
    </row>
    <row r="52" spans="1:14" ht="111" customHeight="1" x14ac:dyDescent="0.2">
      <c r="A52" s="467"/>
      <c r="B52" s="479"/>
      <c r="C52" s="161" t="s">
        <v>394</v>
      </c>
      <c r="D52" s="99"/>
      <c r="E52" s="96"/>
      <c r="F52" s="99" t="s">
        <v>320</v>
      </c>
      <c r="G52" s="103"/>
      <c r="H52" s="99"/>
      <c r="I52" s="115" t="s">
        <v>265</v>
      </c>
      <c r="J52" s="129" t="s">
        <v>422</v>
      </c>
      <c r="K52" s="130">
        <v>14167840</v>
      </c>
      <c r="L52" s="154" t="s">
        <v>346</v>
      </c>
      <c r="M52" s="90" t="s">
        <v>259</v>
      </c>
      <c r="N52" s="216" t="s">
        <v>411</v>
      </c>
    </row>
    <row r="53" spans="1:14" ht="42" customHeight="1" x14ac:dyDescent="0.2">
      <c r="A53" s="467"/>
      <c r="B53" s="479"/>
      <c r="C53" s="161" t="s">
        <v>263</v>
      </c>
      <c r="D53" s="99"/>
      <c r="E53" s="96"/>
      <c r="F53" s="99" t="s">
        <v>321</v>
      </c>
      <c r="G53" s="103"/>
      <c r="H53" s="99"/>
      <c r="I53" s="115" t="s">
        <v>148</v>
      </c>
      <c r="J53" s="144" t="s">
        <v>422</v>
      </c>
      <c r="K53" s="130">
        <v>-18792046</v>
      </c>
      <c r="L53" s="154" t="s">
        <v>346</v>
      </c>
      <c r="M53" s="90" t="s">
        <v>259</v>
      </c>
      <c r="N53" s="216" t="s">
        <v>411</v>
      </c>
    </row>
    <row r="54" spans="1:14" ht="54" customHeight="1" thickBot="1" x14ac:dyDescent="0.25">
      <c r="A54" s="467"/>
      <c r="B54" s="480"/>
      <c r="C54" s="183" t="s">
        <v>323</v>
      </c>
      <c r="D54" s="127"/>
      <c r="E54" s="183"/>
      <c r="F54" s="127" t="s">
        <v>395</v>
      </c>
      <c r="G54" s="104"/>
      <c r="H54" s="100"/>
      <c r="I54" s="229" t="s">
        <v>434</v>
      </c>
      <c r="J54" s="129" t="s">
        <v>422</v>
      </c>
      <c r="K54" s="134">
        <v>-2472000</v>
      </c>
      <c r="L54" s="201" t="s">
        <v>346</v>
      </c>
      <c r="M54" s="146" t="s">
        <v>259</v>
      </c>
      <c r="N54" s="216" t="s">
        <v>411</v>
      </c>
    </row>
    <row r="55" spans="1:14" ht="30" customHeight="1" x14ac:dyDescent="0.2">
      <c r="A55" s="467" t="s">
        <v>301</v>
      </c>
      <c r="B55" s="485" t="s">
        <v>218</v>
      </c>
      <c r="C55" s="161" t="s">
        <v>322</v>
      </c>
      <c r="D55" s="162"/>
      <c r="E55" s="161"/>
      <c r="F55" s="162" t="s">
        <v>420</v>
      </c>
      <c r="G55" s="115"/>
      <c r="H55" s="162"/>
      <c r="I55" s="487" t="s">
        <v>435</v>
      </c>
      <c r="J55" s="138" t="s">
        <v>422</v>
      </c>
      <c r="K55" s="71">
        <v>-10258000</v>
      </c>
      <c r="L55" s="70" t="s">
        <v>342</v>
      </c>
      <c r="M55" s="200" t="s">
        <v>357</v>
      </c>
      <c r="N55" s="216" t="s">
        <v>411</v>
      </c>
    </row>
    <row r="56" spans="1:14" ht="90.75" customHeight="1" thickBot="1" x14ac:dyDescent="0.25">
      <c r="A56" s="467"/>
      <c r="B56" s="486"/>
      <c r="C56" s="94"/>
      <c r="D56" s="109"/>
      <c r="E56" s="94"/>
      <c r="F56" s="186" t="s">
        <v>201</v>
      </c>
      <c r="G56" s="187"/>
      <c r="H56" s="186"/>
      <c r="I56" s="488"/>
      <c r="J56" s="75"/>
      <c r="K56" s="63"/>
      <c r="L56" s="64"/>
      <c r="M56" s="218" t="s">
        <v>421</v>
      </c>
    </row>
    <row r="57" spans="1:14" ht="65.25" customHeight="1" x14ac:dyDescent="0.2">
      <c r="A57" s="467" t="s">
        <v>302</v>
      </c>
      <c r="B57" s="485" t="s">
        <v>234</v>
      </c>
      <c r="C57" s="170" t="s">
        <v>324</v>
      </c>
      <c r="D57" s="170"/>
      <c r="E57" s="169"/>
      <c r="F57" s="483" t="s">
        <v>416</v>
      </c>
      <c r="G57" s="185"/>
      <c r="H57" s="184"/>
      <c r="I57" s="489" t="s">
        <v>436</v>
      </c>
      <c r="J57" s="138" t="s">
        <v>422</v>
      </c>
      <c r="K57" s="62">
        <v>6170208</v>
      </c>
      <c r="L57" s="51" t="s">
        <v>417</v>
      </c>
      <c r="M57" s="152"/>
      <c r="N57" s="216" t="s">
        <v>411</v>
      </c>
    </row>
    <row r="58" spans="1:14" ht="65.25" customHeight="1" thickBot="1" x14ac:dyDescent="0.25">
      <c r="A58" s="467"/>
      <c r="B58" s="486"/>
      <c r="C58" s="109"/>
      <c r="D58" s="109"/>
      <c r="E58" s="94"/>
      <c r="F58" s="484"/>
      <c r="G58" s="187"/>
      <c r="H58" s="186"/>
      <c r="I58" s="488"/>
      <c r="J58" s="145" t="s">
        <v>422</v>
      </c>
      <c r="K58" s="63">
        <v>-2000000</v>
      </c>
      <c r="L58" s="64" t="s">
        <v>417</v>
      </c>
      <c r="M58" s="136"/>
    </row>
    <row r="59" spans="1:14" ht="58.5" customHeight="1" thickBot="1" x14ac:dyDescent="0.25">
      <c r="A59" s="119" t="s">
        <v>303</v>
      </c>
      <c r="B59" s="227" t="s">
        <v>202</v>
      </c>
      <c r="C59" s="182" t="s">
        <v>138</v>
      </c>
      <c r="D59" s="188"/>
      <c r="E59" s="182"/>
      <c r="F59" s="189" t="s">
        <v>426</v>
      </c>
      <c r="G59" s="190"/>
      <c r="H59" s="189"/>
      <c r="I59" s="191" t="s">
        <v>418</v>
      </c>
      <c r="J59" s="198" t="s">
        <v>422</v>
      </c>
      <c r="K59" s="65">
        <v>0</v>
      </c>
      <c r="L59" s="66" t="s">
        <v>350</v>
      </c>
      <c r="M59" s="155" t="s">
        <v>358</v>
      </c>
    </row>
    <row r="60" spans="1:14" ht="78" customHeight="1" x14ac:dyDescent="0.2">
      <c r="A60" s="467" t="s">
        <v>304</v>
      </c>
      <c r="B60" s="485" t="s">
        <v>0</v>
      </c>
      <c r="C60" s="171" t="s">
        <v>396</v>
      </c>
      <c r="D60" s="171"/>
      <c r="E60" s="193"/>
      <c r="F60" s="171" t="s">
        <v>425</v>
      </c>
      <c r="G60" s="114"/>
      <c r="H60" s="171"/>
      <c r="I60" s="185" t="s">
        <v>359</v>
      </c>
      <c r="J60" s="141" t="s">
        <v>422</v>
      </c>
      <c r="K60" s="74">
        <v>3261691</v>
      </c>
      <c r="L60" s="51" t="s">
        <v>347</v>
      </c>
      <c r="M60" s="143" t="s">
        <v>259</v>
      </c>
    </row>
    <row r="61" spans="1:14" ht="42" customHeight="1" thickBot="1" x14ac:dyDescent="0.25">
      <c r="A61" s="467"/>
      <c r="B61" s="486"/>
      <c r="C61" s="127"/>
      <c r="D61" s="127"/>
      <c r="E61" s="183"/>
      <c r="F61" s="127"/>
      <c r="G61" s="116"/>
      <c r="H61" s="127"/>
      <c r="I61" s="187"/>
      <c r="J61" s="145" t="s">
        <v>422</v>
      </c>
      <c r="K61" s="63">
        <v>-500000</v>
      </c>
      <c r="L61" s="64" t="s">
        <v>347</v>
      </c>
      <c r="M61" s="146" t="s">
        <v>259</v>
      </c>
    </row>
    <row r="62" spans="1:14" ht="75" customHeight="1" thickBot="1" x14ac:dyDescent="0.25">
      <c r="A62" s="119" t="s">
        <v>305</v>
      </c>
      <c r="B62" s="227" t="s">
        <v>267</v>
      </c>
      <c r="C62" s="182" t="s">
        <v>139</v>
      </c>
      <c r="D62" s="188"/>
      <c r="E62" s="182"/>
      <c r="F62" s="188" t="s">
        <v>203</v>
      </c>
      <c r="G62" s="191"/>
      <c r="H62" s="188"/>
      <c r="I62" s="191" t="s">
        <v>397</v>
      </c>
      <c r="J62" s="145" t="s">
        <v>422</v>
      </c>
      <c r="K62" s="67">
        <v>-8407582</v>
      </c>
      <c r="L62" s="66" t="s">
        <v>348</v>
      </c>
      <c r="M62" s="123" t="s">
        <v>259</v>
      </c>
      <c r="N62" s="216" t="s">
        <v>411</v>
      </c>
    </row>
    <row r="63" spans="1:14" ht="69.75" customHeight="1" thickBot="1" x14ac:dyDescent="0.25">
      <c r="A63" s="119" t="s">
        <v>306</v>
      </c>
      <c r="B63" s="227" t="s">
        <v>266</v>
      </c>
      <c r="C63" s="189" t="s">
        <v>324</v>
      </c>
      <c r="D63" s="189"/>
      <c r="E63" s="192"/>
      <c r="F63" s="188" t="s">
        <v>128</v>
      </c>
      <c r="G63" s="191"/>
      <c r="H63" s="188"/>
      <c r="I63" s="188" t="s">
        <v>127</v>
      </c>
      <c r="J63" s="145" t="s">
        <v>422</v>
      </c>
      <c r="K63" s="67">
        <v>-3181000</v>
      </c>
      <c r="L63" s="66" t="s">
        <v>348</v>
      </c>
      <c r="M63" s="123" t="s">
        <v>140</v>
      </c>
      <c r="N63" s="216" t="s">
        <v>411</v>
      </c>
    </row>
    <row r="64" spans="1:14" ht="51" customHeight="1" x14ac:dyDescent="0.2">
      <c r="A64" s="119" t="s">
        <v>307</v>
      </c>
      <c r="B64" s="485" t="s">
        <v>269</v>
      </c>
      <c r="C64" s="194" t="s">
        <v>157</v>
      </c>
      <c r="D64" s="184"/>
      <c r="E64" s="194"/>
      <c r="F64" s="483" t="s">
        <v>130</v>
      </c>
      <c r="G64" s="185"/>
      <c r="H64" s="184"/>
      <c r="I64" s="185" t="s">
        <v>129</v>
      </c>
      <c r="J64" s="141" t="s">
        <v>422</v>
      </c>
      <c r="K64" s="62">
        <v>-35000</v>
      </c>
      <c r="L64" s="51" t="s">
        <v>349</v>
      </c>
      <c r="M64" s="124" t="s">
        <v>360</v>
      </c>
      <c r="N64" s="216" t="s">
        <v>411</v>
      </c>
    </row>
    <row r="65" spans="1:14" ht="56.25" customHeight="1" thickBot="1" x14ac:dyDescent="0.25">
      <c r="A65" s="120"/>
      <c r="B65" s="486"/>
      <c r="C65" s="195" t="s">
        <v>398</v>
      </c>
      <c r="D65" s="186"/>
      <c r="E65" s="195"/>
      <c r="F65" s="484"/>
      <c r="G65" s="187"/>
      <c r="H65" s="186"/>
      <c r="I65" s="212"/>
      <c r="J65" s="75"/>
      <c r="K65" s="63"/>
      <c r="L65" s="64"/>
      <c r="M65" s="136"/>
    </row>
    <row r="66" spans="1:14" ht="42" customHeight="1" x14ac:dyDescent="0.2">
      <c r="A66" s="119" t="s">
        <v>308</v>
      </c>
      <c r="B66" s="485" t="s">
        <v>273</v>
      </c>
      <c r="C66" s="193" t="s">
        <v>140</v>
      </c>
      <c r="D66" s="171"/>
      <c r="E66" s="193"/>
      <c r="F66" s="171" t="s">
        <v>140</v>
      </c>
      <c r="G66" s="171"/>
      <c r="H66" s="193"/>
      <c r="I66" s="185" t="s">
        <v>163</v>
      </c>
      <c r="J66" s="141" t="s">
        <v>422</v>
      </c>
      <c r="K66" s="74">
        <v>4200000</v>
      </c>
      <c r="L66" s="51" t="s">
        <v>350</v>
      </c>
      <c r="M66" s="152"/>
      <c r="N66" s="216" t="s">
        <v>411</v>
      </c>
    </row>
    <row r="67" spans="1:14" ht="42" customHeight="1" thickBot="1" x14ac:dyDescent="0.25">
      <c r="A67" s="120" t="s">
        <v>227</v>
      </c>
      <c r="B67" s="486"/>
      <c r="C67" s="183" t="s">
        <v>227</v>
      </c>
      <c r="D67" s="127"/>
      <c r="E67" s="183"/>
      <c r="F67" s="127" t="s">
        <v>227</v>
      </c>
      <c r="G67" s="127"/>
      <c r="H67" s="183"/>
      <c r="I67" s="187" t="s">
        <v>160</v>
      </c>
      <c r="J67" s="145" t="s">
        <v>422</v>
      </c>
      <c r="K67" s="134">
        <v>-2895000</v>
      </c>
      <c r="L67" s="64" t="s">
        <v>350</v>
      </c>
      <c r="M67" s="136"/>
      <c r="N67" s="216" t="s">
        <v>411</v>
      </c>
    </row>
    <row r="68" spans="1:14" s="72" customFormat="1" ht="51.75" thickBot="1" x14ac:dyDescent="0.25">
      <c r="A68" s="121" t="s">
        <v>309</v>
      </c>
      <c r="B68" s="228" t="s">
        <v>274</v>
      </c>
      <c r="C68" s="192"/>
      <c r="D68" s="189"/>
      <c r="E68" s="192"/>
      <c r="F68" s="189" t="s">
        <v>278</v>
      </c>
      <c r="G68" s="190"/>
      <c r="H68" s="189"/>
      <c r="I68" s="190" t="s">
        <v>282</v>
      </c>
      <c r="J68" s="145" t="s">
        <v>422</v>
      </c>
      <c r="K68" s="157">
        <v>-1000000</v>
      </c>
      <c r="L68" s="125" t="s">
        <v>319</v>
      </c>
      <c r="M68" s="158"/>
      <c r="N68" s="217"/>
    </row>
    <row r="69" spans="1:14" s="72" customFormat="1" ht="30.75" customHeight="1" thickBot="1" x14ac:dyDescent="0.25">
      <c r="A69" s="121" t="s">
        <v>310</v>
      </c>
      <c r="B69" s="228" t="s">
        <v>275</v>
      </c>
      <c r="C69" s="192"/>
      <c r="D69" s="190"/>
      <c r="E69" s="192"/>
      <c r="F69" s="189"/>
      <c r="G69" s="190"/>
      <c r="H69" s="189"/>
      <c r="I69" s="190" t="s">
        <v>424</v>
      </c>
      <c r="J69" s="145" t="s">
        <v>422</v>
      </c>
      <c r="K69" s="157">
        <v>-3000000</v>
      </c>
      <c r="L69" s="125" t="s">
        <v>319</v>
      </c>
      <c r="M69" s="158"/>
      <c r="N69" s="216" t="s">
        <v>411</v>
      </c>
    </row>
    <row r="70" spans="1:14" s="72" customFormat="1" ht="147" customHeight="1" thickBot="1" x14ac:dyDescent="0.25">
      <c r="A70" s="121" t="s">
        <v>311</v>
      </c>
      <c r="B70" s="228" t="s">
        <v>1</v>
      </c>
      <c r="C70" s="192"/>
      <c r="D70" s="190"/>
      <c r="E70" s="192"/>
      <c r="F70" s="189"/>
      <c r="G70" s="190"/>
      <c r="H70" s="189"/>
      <c r="I70" s="190" t="s">
        <v>131</v>
      </c>
      <c r="J70" s="156" t="s">
        <v>428</v>
      </c>
      <c r="K70" s="157">
        <v>-1000000</v>
      </c>
      <c r="L70" s="125" t="s">
        <v>403</v>
      </c>
      <c r="M70" s="158"/>
      <c r="N70" s="216" t="s">
        <v>411</v>
      </c>
    </row>
    <row r="71" spans="1:14" s="72" customFormat="1" ht="31.5" customHeight="1" thickBot="1" x14ac:dyDescent="0.25">
      <c r="A71" s="121" t="s">
        <v>312</v>
      </c>
      <c r="B71" s="228" t="s">
        <v>280</v>
      </c>
      <c r="C71" s="192"/>
      <c r="D71" s="190"/>
      <c r="E71" s="192"/>
      <c r="F71" s="189"/>
      <c r="G71" s="190"/>
      <c r="H71" s="189"/>
      <c r="I71" s="190" t="s">
        <v>279</v>
      </c>
      <c r="J71" s="145" t="s">
        <v>422</v>
      </c>
      <c r="K71" s="157">
        <v>-3334000</v>
      </c>
      <c r="L71" s="125" t="s">
        <v>350</v>
      </c>
      <c r="M71" s="158"/>
      <c r="N71" s="217"/>
    </row>
    <row r="72" spans="1:14" s="72" customFormat="1" ht="42" customHeight="1" thickBot="1" x14ac:dyDescent="0.25">
      <c r="A72" s="121" t="s">
        <v>313</v>
      </c>
      <c r="B72" s="228" t="s">
        <v>276</v>
      </c>
      <c r="C72" s="192"/>
      <c r="D72" s="190"/>
      <c r="E72" s="192"/>
      <c r="F72" s="189"/>
      <c r="G72" s="190"/>
      <c r="H72" s="189"/>
      <c r="I72" s="190" t="s">
        <v>399</v>
      </c>
      <c r="J72" s="145" t="s">
        <v>422</v>
      </c>
      <c r="K72" s="157">
        <v>-3507653</v>
      </c>
      <c r="L72" s="125" t="s">
        <v>351</v>
      </c>
      <c r="M72" s="158"/>
      <c r="N72" s="216" t="s">
        <v>411</v>
      </c>
    </row>
    <row r="73" spans="1:14" s="72" customFormat="1" ht="41.25" customHeight="1" thickBot="1" x14ac:dyDescent="0.25">
      <c r="A73" s="121" t="s">
        <v>314</v>
      </c>
      <c r="B73" s="228" t="s">
        <v>371</v>
      </c>
      <c r="C73" s="192"/>
      <c r="D73" s="190"/>
      <c r="E73" s="192"/>
      <c r="F73" s="189"/>
      <c r="G73" s="190"/>
      <c r="H73" s="189"/>
      <c r="I73" s="190" t="s">
        <v>281</v>
      </c>
      <c r="J73" s="145" t="s">
        <v>422</v>
      </c>
      <c r="K73" s="157">
        <v>-2193093</v>
      </c>
      <c r="L73" s="125" t="s">
        <v>352</v>
      </c>
      <c r="M73" s="158"/>
      <c r="N73" s="216" t="s">
        <v>411</v>
      </c>
    </row>
    <row r="74" spans="1:14" s="72" customFormat="1" ht="41.25" customHeight="1" thickBot="1" x14ac:dyDescent="0.25">
      <c r="A74" s="121" t="s">
        <v>315</v>
      </c>
      <c r="B74" s="219" t="s">
        <v>277</v>
      </c>
      <c r="C74" s="193"/>
      <c r="D74" s="114"/>
      <c r="E74" s="193"/>
      <c r="F74" s="171"/>
      <c r="G74" s="114"/>
      <c r="H74" s="171"/>
      <c r="I74" s="114" t="s">
        <v>400</v>
      </c>
      <c r="J74" s="145" t="s">
        <v>422</v>
      </c>
      <c r="K74" s="159">
        <v>-75000000</v>
      </c>
      <c r="L74" s="126" t="s">
        <v>319</v>
      </c>
      <c r="M74" s="160"/>
      <c r="N74" s="216" t="s">
        <v>411</v>
      </c>
    </row>
    <row r="75" spans="1:14" s="72" customFormat="1" ht="31.5" customHeight="1" thickBot="1" x14ac:dyDescent="0.25">
      <c r="A75" s="121" t="s">
        <v>316</v>
      </c>
      <c r="B75" s="228" t="s">
        <v>363</v>
      </c>
      <c r="C75" s="192"/>
      <c r="D75" s="190"/>
      <c r="E75" s="192"/>
      <c r="F75" s="189"/>
      <c r="G75" s="190"/>
      <c r="H75" s="189"/>
      <c r="I75" s="190" t="s">
        <v>366</v>
      </c>
      <c r="J75" s="145" t="s">
        <v>422</v>
      </c>
      <c r="K75" s="157">
        <v>-1986489</v>
      </c>
      <c r="L75" s="125" t="s">
        <v>353</v>
      </c>
      <c r="M75" s="158"/>
      <c r="N75" s="216" t="s">
        <v>411</v>
      </c>
    </row>
    <row r="76" spans="1:14" s="72" customFormat="1" ht="33" customHeight="1" thickBot="1" x14ac:dyDescent="0.25">
      <c r="A76" s="121" t="s">
        <v>326</v>
      </c>
      <c r="B76" s="228" t="s">
        <v>329</v>
      </c>
      <c r="C76" s="192"/>
      <c r="D76" s="190"/>
      <c r="E76" s="192"/>
      <c r="F76" s="189"/>
      <c r="G76" s="190"/>
      <c r="H76" s="189"/>
      <c r="I76" s="190" t="s">
        <v>15</v>
      </c>
      <c r="J76" s="145" t="s">
        <v>422</v>
      </c>
      <c r="K76" s="157">
        <v>0</v>
      </c>
      <c r="L76" s="125" t="s">
        <v>345</v>
      </c>
      <c r="M76" s="158"/>
      <c r="N76" s="217"/>
    </row>
    <row r="77" spans="1:14" s="72" customFormat="1" ht="78" customHeight="1" thickBot="1" x14ac:dyDescent="0.25">
      <c r="A77" s="121" t="s">
        <v>327</v>
      </c>
      <c r="B77" s="228" t="s">
        <v>2</v>
      </c>
      <c r="C77" s="192" t="s">
        <v>158</v>
      </c>
      <c r="D77" s="190"/>
      <c r="E77" s="192"/>
      <c r="F77" s="189"/>
      <c r="G77" s="190"/>
      <c r="H77" s="189"/>
      <c r="I77" s="190" t="s">
        <v>16</v>
      </c>
      <c r="J77" s="145" t="s">
        <v>422</v>
      </c>
      <c r="K77" s="157">
        <v>0</v>
      </c>
      <c r="L77" s="125" t="s">
        <v>364</v>
      </c>
      <c r="M77" s="158"/>
      <c r="N77" s="217"/>
    </row>
    <row r="78" spans="1:14" s="72" customFormat="1" ht="66.75" customHeight="1" thickBot="1" x14ac:dyDescent="0.25">
      <c r="A78" s="121" t="s">
        <v>328</v>
      </c>
      <c r="B78" s="228" t="s">
        <v>330</v>
      </c>
      <c r="C78" s="192" t="s">
        <v>365</v>
      </c>
      <c r="D78" s="190"/>
      <c r="E78" s="192"/>
      <c r="F78" s="189" t="s">
        <v>419</v>
      </c>
      <c r="G78" s="190"/>
      <c r="H78" s="189"/>
      <c r="I78" s="190" t="s">
        <v>17</v>
      </c>
      <c r="J78" s="145" t="s">
        <v>422</v>
      </c>
      <c r="K78" s="157">
        <v>0</v>
      </c>
      <c r="L78" s="125"/>
      <c r="M78" s="158"/>
      <c r="N78" s="217"/>
    </row>
    <row r="79" spans="1:14" s="72" customFormat="1" ht="43.5" customHeight="1" thickBot="1" x14ac:dyDescent="0.25">
      <c r="A79" s="121" t="s">
        <v>331</v>
      </c>
      <c r="B79" s="228" t="s">
        <v>361</v>
      </c>
      <c r="C79" s="192"/>
      <c r="D79" s="190"/>
      <c r="E79" s="192"/>
      <c r="F79" s="189"/>
      <c r="G79" s="190"/>
      <c r="H79" s="192"/>
      <c r="I79" s="190" t="s">
        <v>362</v>
      </c>
      <c r="J79" s="145" t="s">
        <v>422</v>
      </c>
      <c r="K79" s="157">
        <v>-1000000</v>
      </c>
      <c r="L79" s="125"/>
      <c r="M79" s="158"/>
      <c r="N79" s="216" t="s">
        <v>411</v>
      </c>
    </row>
    <row r="80" spans="1:14" s="72" customFormat="1" ht="19.5" thickBot="1" x14ac:dyDescent="0.25">
      <c r="A80" s="122"/>
      <c r="B80" s="76"/>
      <c r="C80" s="57"/>
      <c r="D80" s="57"/>
      <c r="E80" s="57"/>
      <c r="F80" s="57"/>
      <c r="G80" s="57"/>
      <c r="H80" s="57"/>
      <c r="I80" s="57"/>
      <c r="J80" s="69"/>
      <c r="K80" s="73" t="s">
        <v>227</v>
      </c>
      <c r="L80" s="69"/>
      <c r="M80" s="57"/>
      <c r="N80" s="217"/>
    </row>
    <row r="81" spans="1:13" ht="19.5" thickBot="1" x14ac:dyDescent="0.3">
      <c r="A81" s="120"/>
      <c r="B81" s="211" t="s">
        <v>284</v>
      </c>
      <c r="K81" s="77">
        <f>SUM(K5:K79)-K21</f>
        <v>-123541856</v>
      </c>
    </row>
    <row r="82" spans="1:13" ht="19.5" thickBot="1" x14ac:dyDescent="0.3">
      <c r="A82" s="120"/>
      <c r="K82" s="53" t="s">
        <v>227</v>
      </c>
    </row>
    <row r="83" spans="1:13" x14ac:dyDescent="0.25">
      <c r="A83" s="120"/>
      <c r="B83" s="208" t="s">
        <v>405</v>
      </c>
      <c r="C83" s="78"/>
      <c r="D83" s="78"/>
      <c r="E83" s="78"/>
      <c r="F83" s="78"/>
      <c r="G83" s="78"/>
      <c r="H83" s="78"/>
      <c r="I83" s="78"/>
      <c r="J83" s="79"/>
      <c r="K83" s="80">
        <f>SUMIF(J5:J79,J5,K5:K79)</f>
        <v>-1152130</v>
      </c>
    </row>
    <row r="84" spans="1:13" x14ac:dyDescent="0.25">
      <c r="A84" s="120"/>
      <c r="B84" s="209" t="s">
        <v>406</v>
      </c>
      <c r="C84" s="81"/>
      <c r="D84" s="81"/>
      <c r="E84" s="81"/>
      <c r="F84" s="81"/>
      <c r="G84" s="81"/>
      <c r="H84" s="81"/>
      <c r="I84" s="81"/>
      <c r="J84" s="82"/>
      <c r="K84" s="83">
        <f>SUMIF(J5:J79,J36,K5:K79)</f>
        <v>-1800000</v>
      </c>
    </row>
    <row r="85" spans="1:13" x14ac:dyDescent="0.25">
      <c r="A85" s="120"/>
      <c r="B85" s="209" t="s">
        <v>407</v>
      </c>
      <c r="C85" s="81"/>
      <c r="D85" s="81"/>
      <c r="E85" s="81"/>
      <c r="F85" s="81"/>
      <c r="G85" s="81"/>
      <c r="H85" s="81"/>
      <c r="I85" s="81"/>
      <c r="J85" s="82"/>
      <c r="K85" s="83">
        <f>SUMIF(J5:J79,J70,K5:K79)</f>
        <v>-1000000</v>
      </c>
    </row>
    <row r="86" spans="1:13" ht="19.5" thickBot="1" x14ac:dyDescent="0.3">
      <c r="A86" s="119" t="s">
        <v>3</v>
      </c>
      <c r="B86" s="210" t="s">
        <v>283</v>
      </c>
      <c r="C86" s="84"/>
      <c r="D86" s="84"/>
      <c r="E86" s="84"/>
      <c r="F86" s="84"/>
      <c r="G86" s="84"/>
      <c r="H86" s="84"/>
      <c r="I86" s="84"/>
      <c r="J86" s="85"/>
      <c r="K86" s="86">
        <f>SUMIF(J5:J79,J26,K5:K79)</f>
        <v>-119589726</v>
      </c>
    </row>
    <row r="87" spans="1:13" x14ac:dyDescent="0.3">
      <c r="K87" s="53">
        <f>SUM(K83:K86)</f>
        <v>-123541856</v>
      </c>
      <c r="L87" s="50" t="s">
        <v>404</v>
      </c>
    </row>
    <row r="92" spans="1:13" ht="25.5" x14ac:dyDescent="0.2">
      <c r="A92" s="120"/>
      <c r="B92" s="172"/>
      <c r="C92" s="176" t="s">
        <v>143</v>
      </c>
      <c r="D92" s="177"/>
      <c r="E92" s="176"/>
      <c r="F92" s="177" t="s">
        <v>381</v>
      </c>
      <c r="G92" s="178"/>
      <c r="H92" s="177"/>
      <c r="I92" s="179" t="s">
        <v>193</v>
      </c>
      <c r="J92" s="147" t="s">
        <v>355</v>
      </c>
      <c r="K92" s="148">
        <v>-9500</v>
      </c>
      <c r="L92" s="149" t="s">
        <v>340</v>
      </c>
      <c r="M92" s="150" t="s">
        <v>344</v>
      </c>
    </row>
  </sheetData>
  <mergeCells count="45">
    <mergeCell ref="B57:B58"/>
    <mergeCell ref="F57:F58"/>
    <mergeCell ref="I57:I58"/>
    <mergeCell ref="B66:B67"/>
    <mergeCell ref="A60:A61"/>
    <mergeCell ref="B60:B61"/>
    <mergeCell ref="B64:B65"/>
    <mergeCell ref="A48:A49"/>
    <mergeCell ref="B48:B49"/>
    <mergeCell ref="I48:I49"/>
    <mergeCell ref="A51:A54"/>
    <mergeCell ref="B51:B54"/>
    <mergeCell ref="F64:F65"/>
    <mergeCell ref="A55:A56"/>
    <mergeCell ref="B55:B56"/>
    <mergeCell ref="I55:I56"/>
    <mergeCell ref="A57:A58"/>
    <mergeCell ref="A34:A35"/>
    <mergeCell ref="B34:B35"/>
    <mergeCell ref="I34:I35"/>
    <mergeCell ref="A36:A40"/>
    <mergeCell ref="B36:B40"/>
    <mergeCell ref="A42:A46"/>
    <mergeCell ref="B42:B46"/>
    <mergeCell ref="A26:A27"/>
    <mergeCell ref="B26:B27"/>
    <mergeCell ref="A29:A33"/>
    <mergeCell ref="B29:B33"/>
    <mergeCell ref="F29:F31"/>
    <mergeCell ref="I29:I33"/>
    <mergeCell ref="A12:A15"/>
    <mergeCell ref="B12:B15"/>
    <mergeCell ref="I12:I14"/>
    <mergeCell ref="A16:A22"/>
    <mergeCell ref="B16:B22"/>
    <mergeCell ref="A23:A25"/>
    <mergeCell ref="B23:B25"/>
    <mergeCell ref="J1:M1"/>
    <mergeCell ref="L3:M3"/>
    <mergeCell ref="A5:A7"/>
    <mergeCell ref="B5:B7"/>
    <mergeCell ref="I5:I6"/>
    <mergeCell ref="A8:A11"/>
    <mergeCell ref="B8:B11"/>
    <mergeCell ref="I8:I11"/>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E64"/>
  <sheetViews>
    <sheetView view="pageBreakPreview" zoomScale="80" zoomScaleNormal="100" workbookViewId="0">
      <selection activeCell="C9" sqref="C9"/>
    </sheetView>
  </sheetViews>
  <sheetFormatPr defaultRowHeight="12.75" x14ac:dyDescent="0.2"/>
  <cols>
    <col min="1" max="1" width="6.140625" customWidth="1"/>
    <col min="2" max="2" width="43.28515625" customWidth="1"/>
    <col min="3" max="3" width="15" customWidth="1"/>
    <col min="4" max="4" width="14.85546875" customWidth="1"/>
    <col min="5" max="5" width="45.85546875" customWidth="1"/>
  </cols>
  <sheetData>
    <row r="2" spans="1:5" x14ac:dyDescent="0.2">
      <c r="A2" s="2" t="s">
        <v>225</v>
      </c>
      <c r="E2" s="3">
        <f ca="1">TODAY()</f>
        <v>41886</v>
      </c>
    </row>
    <row r="3" spans="1:5" ht="13.5" thickBot="1" x14ac:dyDescent="0.25"/>
    <row r="4" spans="1:5" ht="30" customHeight="1" thickBot="1" x14ac:dyDescent="0.25">
      <c r="A4" s="25" t="s">
        <v>204</v>
      </c>
      <c r="B4" s="26"/>
      <c r="C4" s="27" t="s">
        <v>241</v>
      </c>
      <c r="D4" s="27" t="s">
        <v>242</v>
      </c>
      <c r="E4" s="28"/>
    </row>
    <row r="5" spans="1:5" x14ac:dyDescent="0.2">
      <c r="A5" s="4" t="s">
        <v>206</v>
      </c>
      <c r="B5" s="16"/>
      <c r="C5" s="17"/>
      <c r="D5" s="17"/>
      <c r="E5" s="5"/>
    </row>
    <row r="6" spans="1:5" s="45" customFormat="1" ht="25.5" customHeight="1" x14ac:dyDescent="0.2">
      <c r="A6" s="42">
        <v>1</v>
      </c>
      <c r="B6" s="43" t="s">
        <v>215</v>
      </c>
      <c r="C6" s="22">
        <v>0.40899999999999997</v>
      </c>
      <c r="D6" s="22">
        <v>0.25</v>
      </c>
      <c r="E6" s="10" t="s">
        <v>249</v>
      </c>
    </row>
    <row r="7" spans="1:5" x14ac:dyDescent="0.2">
      <c r="A7" s="6">
        <v>2</v>
      </c>
      <c r="B7" s="7" t="s">
        <v>216</v>
      </c>
      <c r="C7" s="9">
        <v>0.69399999999999995</v>
      </c>
      <c r="D7" s="9">
        <v>0.39300000000000002</v>
      </c>
      <c r="E7" s="10" t="s">
        <v>176</v>
      </c>
    </row>
    <row r="8" spans="1:5" x14ac:dyDescent="0.2">
      <c r="A8" s="6">
        <v>3</v>
      </c>
      <c r="B8" s="7" t="s">
        <v>217</v>
      </c>
      <c r="C8" s="9">
        <v>3.0070000000000001</v>
      </c>
      <c r="D8" s="9">
        <v>0</v>
      </c>
      <c r="E8" s="10" t="s">
        <v>227</v>
      </c>
    </row>
    <row r="9" spans="1:5" x14ac:dyDescent="0.2">
      <c r="A9" s="6">
        <v>6</v>
      </c>
      <c r="B9" s="23" t="s">
        <v>238</v>
      </c>
      <c r="C9" s="9">
        <v>0.05</v>
      </c>
      <c r="D9" s="9">
        <v>0</v>
      </c>
      <c r="E9" s="10"/>
    </row>
    <row r="10" spans="1:5" x14ac:dyDescent="0.2">
      <c r="A10" s="6">
        <v>7</v>
      </c>
      <c r="B10" s="23" t="s">
        <v>239</v>
      </c>
      <c r="C10" s="9">
        <v>9.0999999999999998E-2</v>
      </c>
      <c r="D10" s="9">
        <v>0</v>
      </c>
      <c r="E10" s="10"/>
    </row>
    <row r="11" spans="1:5" hidden="1" x14ac:dyDescent="0.2">
      <c r="A11" s="6">
        <v>8</v>
      </c>
      <c r="B11" s="23" t="s">
        <v>240</v>
      </c>
      <c r="C11" s="9">
        <v>0</v>
      </c>
      <c r="D11" s="9">
        <v>0</v>
      </c>
      <c r="E11" s="10"/>
    </row>
    <row r="12" spans="1:5" x14ac:dyDescent="0.2">
      <c r="A12" s="6">
        <v>11</v>
      </c>
      <c r="B12" s="23" t="s">
        <v>195</v>
      </c>
      <c r="C12" s="9">
        <v>2.1</v>
      </c>
      <c r="D12" s="9">
        <v>0.378</v>
      </c>
      <c r="E12" s="10" t="s">
        <v>171</v>
      </c>
    </row>
    <row r="13" spans="1:5" x14ac:dyDescent="0.2">
      <c r="A13" s="6">
        <v>12</v>
      </c>
      <c r="B13" s="23" t="s">
        <v>233</v>
      </c>
      <c r="C13" s="9">
        <v>18.009</v>
      </c>
      <c r="D13" s="9">
        <v>18.009</v>
      </c>
      <c r="E13" s="10" t="s">
        <v>169</v>
      </c>
    </row>
    <row r="14" spans="1:5" x14ac:dyDescent="0.2">
      <c r="A14" s="6">
        <v>23</v>
      </c>
      <c r="B14" s="23" t="s">
        <v>269</v>
      </c>
      <c r="C14" s="9">
        <v>0.35</v>
      </c>
      <c r="D14" s="9">
        <v>0</v>
      </c>
      <c r="E14" s="10"/>
    </row>
    <row r="15" spans="1:5" x14ac:dyDescent="0.2">
      <c r="A15" s="6"/>
      <c r="B15" s="7"/>
      <c r="C15" s="9"/>
      <c r="D15" s="9"/>
      <c r="E15" s="10"/>
    </row>
    <row r="16" spans="1:5" x14ac:dyDescent="0.2">
      <c r="A16" s="6"/>
      <c r="B16" s="11" t="s">
        <v>224</v>
      </c>
      <c r="C16" s="24">
        <f>SUM(C6:C15)</f>
        <v>24.71</v>
      </c>
      <c r="D16" s="24">
        <f>SUM(D6:D15)</f>
        <v>19.03</v>
      </c>
      <c r="E16" s="10"/>
    </row>
    <row r="17" spans="1:5" x14ac:dyDescent="0.2">
      <c r="A17" s="18"/>
      <c r="B17" s="19"/>
      <c r="C17" s="37"/>
      <c r="D17" s="37"/>
      <c r="E17" s="20"/>
    </row>
    <row r="18" spans="1:5" x14ac:dyDescent="0.2">
      <c r="A18" s="8" t="s">
        <v>208</v>
      </c>
      <c r="B18" s="7"/>
      <c r="C18" s="9"/>
      <c r="D18" s="9"/>
      <c r="E18" s="10"/>
    </row>
    <row r="19" spans="1:5" s="45" customFormat="1" ht="25.5" customHeight="1" x14ac:dyDescent="0.2">
      <c r="A19" s="46">
        <v>9</v>
      </c>
      <c r="B19" s="7" t="s">
        <v>220</v>
      </c>
      <c r="C19" s="9">
        <v>1.8</v>
      </c>
      <c r="D19" s="9">
        <v>3.3</v>
      </c>
      <c r="E19" s="10" t="s">
        <v>170</v>
      </c>
    </row>
    <row r="20" spans="1:5" s="45" customFormat="1" ht="25.5" customHeight="1" x14ac:dyDescent="0.2">
      <c r="A20" s="42">
        <v>10</v>
      </c>
      <c r="B20" s="43" t="s">
        <v>210</v>
      </c>
      <c r="C20" s="44">
        <v>0.51300000000000001</v>
      </c>
      <c r="D20" s="44">
        <v>0.51300000000000001</v>
      </c>
      <c r="E20" s="10" t="s">
        <v>226</v>
      </c>
    </row>
    <row r="21" spans="1:5" ht="12.75" customHeight="1" x14ac:dyDescent="0.2">
      <c r="A21" s="42">
        <v>10</v>
      </c>
      <c r="B21" s="43" t="s">
        <v>211</v>
      </c>
      <c r="C21" s="22">
        <v>0</v>
      </c>
      <c r="D21" s="44">
        <v>0.1</v>
      </c>
      <c r="E21" s="10" t="s">
        <v>232</v>
      </c>
    </row>
    <row r="22" spans="1:5" ht="25.5" x14ac:dyDescent="0.2">
      <c r="A22" s="6">
        <v>10</v>
      </c>
      <c r="B22" s="7" t="s">
        <v>212</v>
      </c>
      <c r="C22" s="9">
        <v>0.107</v>
      </c>
      <c r="D22" s="9">
        <v>0</v>
      </c>
      <c r="E22" s="10" t="s">
        <v>228</v>
      </c>
    </row>
    <row r="23" spans="1:5" x14ac:dyDescent="0.2">
      <c r="A23" s="46">
        <v>10</v>
      </c>
      <c r="B23" s="23" t="s">
        <v>200</v>
      </c>
      <c r="C23" s="9">
        <v>0</v>
      </c>
      <c r="D23" s="9">
        <v>0.86</v>
      </c>
      <c r="E23" s="10"/>
    </row>
    <row r="24" spans="1:5" x14ac:dyDescent="0.2">
      <c r="A24" s="6"/>
      <c r="B24" s="23" t="s">
        <v>229</v>
      </c>
      <c r="C24" s="9">
        <v>1.6</v>
      </c>
      <c r="D24" s="9">
        <v>2</v>
      </c>
      <c r="E24" s="10" t="s">
        <v>230</v>
      </c>
    </row>
    <row r="25" spans="1:5" x14ac:dyDescent="0.2">
      <c r="A25" s="6"/>
      <c r="B25" s="23"/>
      <c r="C25" s="9"/>
      <c r="D25" s="9"/>
      <c r="E25" s="10"/>
    </row>
    <row r="26" spans="1:5" x14ac:dyDescent="0.2">
      <c r="A26" s="6"/>
      <c r="B26" s="11" t="s">
        <v>223</v>
      </c>
      <c r="C26" s="12">
        <f>SUM(C19:C24)</f>
        <v>4.0200000000000005</v>
      </c>
      <c r="D26" s="12">
        <f>SUM(D19:D24)</f>
        <v>6.7729999999999997</v>
      </c>
      <c r="E26" s="10"/>
    </row>
    <row r="27" spans="1:5" x14ac:dyDescent="0.2">
      <c r="A27" s="6"/>
      <c r="B27" s="11"/>
      <c r="C27" s="38"/>
      <c r="D27" s="38"/>
      <c r="E27" s="10"/>
    </row>
    <row r="28" spans="1:5" x14ac:dyDescent="0.2">
      <c r="A28" s="6"/>
      <c r="B28" s="32" t="s">
        <v>246</v>
      </c>
      <c r="C28" s="33">
        <f>C26+C16</f>
        <v>28.73</v>
      </c>
      <c r="D28" s="33">
        <f>D26+D16</f>
        <v>25.803000000000001</v>
      </c>
      <c r="E28" s="10"/>
    </row>
    <row r="29" spans="1:5" ht="13.5" thickBot="1" x14ac:dyDescent="0.25">
      <c r="A29" s="6"/>
      <c r="B29" s="7"/>
      <c r="C29" s="39"/>
      <c r="D29" s="39"/>
      <c r="E29" s="10"/>
    </row>
    <row r="30" spans="1:5" ht="30" customHeight="1" thickBot="1" x14ac:dyDescent="0.25">
      <c r="A30" s="25" t="s">
        <v>205</v>
      </c>
      <c r="B30" s="29"/>
      <c r="C30" s="27" t="s">
        <v>243</v>
      </c>
      <c r="D30" s="27" t="s">
        <v>244</v>
      </c>
      <c r="E30" s="30"/>
    </row>
    <row r="31" spans="1:5" x14ac:dyDescent="0.2">
      <c r="A31" s="8" t="s">
        <v>207</v>
      </c>
      <c r="B31" s="7"/>
      <c r="C31" s="7"/>
      <c r="D31" s="7"/>
      <c r="E31" s="10"/>
    </row>
    <row r="32" spans="1:5" ht="25.5" x14ac:dyDescent="0.2">
      <c r="A32" s="6">
        <v>4</v>
      </c>
      <c r="B32" s="7" t="s">
        <v>214</v>
      </c>
      <c r="C32" s="9">
        <v>3.5670000000000002</v>
      </c>
      <c r="D32" s="9">
        <v>4.673</v>
      </c>
      <c r="E32" s="10" t="s">
        <v>250</v>
      </c>
    </row>
    <row r="33" spans="1:5" hidden="1" x14ac:dyDescent="0.2">
      <c r="A33" s="6">
        <v>4</v>
      </c>
      <c r="B33" s="7" t="s">
        <v>213</v>
      </c>
      <c r="C33" s="22">
        <v>0</v>
      </c>
      <c r="D33" s="22">
        <v>0</v>
      </c>
      <c r="E33" s="10"/>
    </row>
    <row r="34" spans="1:5" x14ac:dyDescent="0.2">
      <c r="A34" s="6">
        <v>5</v>
      </c>
      <c r="B34" s="23" t="s">
        <v>251</v>
      </c>
      <c r="C34" s="9">
        <v>0</v>
      </c>
      <c r="D34" s="9">
        <v>1.246</v>
      </c>
      <c r="E34" s="10"/>
    </row>
    <row r="35" spans="1:5" x14ac:dyDescent="0.2">
      <c r="A35" s="6">
        <v>14</v>
      </c>
      <c r="B35" s="7" t="s">
        <v>245</v>
      </c>
      <c r="C35" s="9">
        <v>0.5</v>
      </c>
      <c r="D35" s="9">
        <v>0.5</v>
      </c>
      <c r="E35" s="10"/>
    </row>
    <row r="36" spans="1:5" x14ac:dyDescent="0.2">
      <c r="A36" s="6">
        <v>15</v>
      </c>
      <c r="B36" s="7" t="s">
        <v>172</v>
      </c>
      <c r="C36" s="9">
        <v>0</v>
      </c>
      <c r="D36" s="9">
        <v>2.1</v>
      </c>
      <c r="E36" s="10"/>
    </row>
    <row r="37" spans="1:5" x14ac:dyDescent="0.2">
      <c r="A37" s="6">
        <v>17</v>
      </c>
      <c r="B37" s="7" t="s">
        <v>218</v>
      </c>
      <c r="C37" s="9">
        <v>0</v>
      </c>
      <c r="D37" s="9">
        <v>7</v>
      </c>
      <c r="E37" s="10"/>
    </row>
    <row r="38" spans="1:5" x14ac:dyDescent="0.2">
      <c r="A38" s="6">
        <v>19</v>
      </c>
      <c r="B38" s="23" t="s">
        <v>174</v>
      </c>
      <c r="C38" s="22">
        <v>0</v>
      </c>
      <c r="D38" s="22">
        <v>0.4</v>
      </c>
      <c r="E38" s="10"/>
    </row>
    <row r="39" spans="1:5" x14ac:dyDescent="0.2">
      <c r="A39" s="6">
        <v>21</v>
      </c>
      <c r="B39" s="7" t="s">
        <v>175</v>
      </c>
      <c r="C39" s="9">
        <v>8.4</v>
      </c>
      <c r="D39" s="9">
        <v>8.4</v>
      </c>
      <c r="E39" s="10"/>
    </row>
    <row r="40" spans="1:5" x14ac:dyDescent="0.2">
      <c r="A40" s="6">
        <v>22</v>
      </c>
      <c r="B40" s="7" t="s">
        <v>266</v>
      </c>
      <c r="C40" s="9">
        <v>0</v>
      </c>
      <c r="D40" s="9">
        <v>3.181</v>
      </c>
      <c r="E40" s="10"/>
    </row>
    <row r="41" spans="1:5" x14ac:dyDescent="0.2">
      <c r="A41" s="6"/>
      <c r="B41" s="7" t="s">
        <v>219</v>
      </c>
      <c r="C41" s="9">
        <v>0</v>
      </c>
      <c r="D41" s="22">
        <v>0.5</v>
      </c>
      <c r="E41" s="10"/>
    </row>
    <row r="42" spans="1:5" x14ac:dyDescent="0.2">
      <c r="A42" s="6"/>
      <c r="B42" s="7" t="s">
        <v>222</v>
      </c>
      <c r="C42" s="22">
        <v>0</v>
      </c>
      <c r="D42" s="22">
        <v>0</v>
      </c>
      <c r="E42" s="10"/>
    </row>
    <row r="43" spans="1:5" x14ac:dyDescent="0.2">
      <c r="A43" s="6"/>
      <c r="B43" s="7" t="s">
        <v>231</v>
      </c>
      <c r="C43" s="9">
        <v>0</v>
      </c>
      <c r="D43" s="9">
        <v>2.1</v>
      </c>
      <c r="E43" s="10"/>
    </row>
    <row r="44" spans="1:5" x14ac:dyDescent="0.2">
      <c r="A44" s="6"/>
      <c r="B44" s="7"/>
      <c r="E44" s="10"/>
    </row>
    <row r="45" spans="1:5" x14ac:dyDescent="0.2">
      <c r="A45" s="6"/>
      <c r="B45" s="11" t="s">
        <v>224</v>
      </c>
      <c r="C45" s="12">
        <f>SUM(C32:C43)</f>
        <v>12.467000000000001</v>
      </c>
      <c r="D45" s="12">
        <f>SUM(D32:D43)</f>
        <v>30.100000000000005</v>
      </c>
      <c r="E45" s="10"/>
    </row>
    <row r="46" spans="1:5" x14ac:dyDescent="0.2">
      <c r="A46" s="18"/>
      <c r="B46" s="21"/>
      <c r="C46" s="37"/>
      <c r="D46" s="37"/>
      <c r="E46" s="20"/>
    </row>
    <row r="47" spans="1:5" x14ac:dyDescent="0.2">
      <c r="A47" s="8" t="s">
        <v>208</v>
      </c>
      <c r="B47" s="7"/>
      <c r="C47" s="9"/>
      <c r="D47" s="9"/>
      <c r="E47" s="10"/>
    </row>
    <row r="48" spans="1:5" x14ac:dyDescent="0.2">
      <c r="A48" s="6"/>
      <c r="B48" s="7"/>
      <c r="C48" s="9"/>
      <c r="D48" s="9"/>
      <c r="E48" s="10"/>
    </row>
    <row r="49" spans="1:5" x14ac:dyDescent="0.2">
      <c r="A49" s="6"/>
      <c r="B49" s="7"/>
      <c r="C49" s="9"/>
      <c r="D49" s="9"/>
      <c r="E49" s="10"/>
    </row>
    <row r="50" spans="1:5" x14ac:dyDescent="0.2">
      <c r="A50" s="6"/>
      <c r="B50" s="11" t="s">
        <v>223</v>
      </c>
      <c r="C50" s="12">
        <f>SUM(C48:C49)</f>
        <v>0</v>
      </c>
      <c r="D50" s="12">
        <f>SUM(D48:D49)</f>
        <v>0</v>
      </c>
      <c r="E50" s="10"/>
    </row>
    <row r="51" spans="1:5" x14ac:dyDescent="0.2">
      <c r="A51" s="6"/>
      <c r="B51" s="11"/>
      <c r="C51" s="12"/>
      <c r="D51" s="9"/>
      <c r="E51" s="10"/>
    </row>
    <row r="52" spans="1:5" x14ac:dyDescent="0.2">
      <c r="A52" s="6"/>
      <c r="B52" s="32" t="s">
        <v>247</v>
      </c>
      <c r="C52" s="33">
        <f>C50+C45</f>
        <v>12.467000000000001</v>
      </c>
      <c r="D52" s="33">
        <f>D50+D45</f>
        <v>30.100000000000005</v>
      </c>
      <c r="E52" s="10"/>
    </row>
    <row r="53" spans="1:5" ht="13.5" thickBot="1" x14ac:dyDescent="0.25">
      <c r="A53" s="13"/>
      <c r="B53" s="14"/>
      <c r="C53" s="37"/>
      <c r="D53" s="37"/>
      <c r="E53" s="15"/>
    </row>
    <row r="54" spans="1:5" ht="30" customHeight="1" thickBot="1" x14ac:dyDescent="0.25">
      <c r="A54" s="25" t="s">
        <v>209</v>
      </c>
      <c r="B54" s="29"/>
      <c r="C54" s="27" t="s">
        <v>243</v>
      </c>
      <c r="D54" s="27" t="s">
        <v>244</v>
      </c>
      <c r="E54" s="31"/>
    </row>
    <row r="55" spans="1:5" x14ac:dyDescent="0.2">
      <c r="A55" s="6"/>
      <c r="B55" s="7"/>
      <c r="C55" s="7"/>
      <c r="D55" s="7"/>
      <c r="E55" s="10"/>
    </row>
    <row r="56" spans="1:5" x14ac:dyDescent="0.2">
      <c r="A56" s="6">
        <v>16</v>
      </c>
      <c r="B56" s="7" t="s">
        <v>221</v>
      </c>
      <c r="C56" s="9">
        <v>4.0999999999999996</v>
      </c>
      <c r="D56" s="9">
        <v>4.0999999999999996</v>
      </c>
      <c r="E56" s="10"/>
    </row>
    <row r="57" spans="1:5" x14ac:dyDescent="0.2">
      <c r="A57" s="6">
        <v>18</v>
      </c>
      <c r="B57" s="7" t="s">
        <v>234</v>
      </c>
      <c r="C57" s="9">
        <v>0</v>
      </c>
      <c r="D57" s="9">
        <v>10.7</v>
      </c>
      <c r="E57" s="10"/>
    </row>
    <row r="58" spans="1:5" x14ac:dyDescent="0.2">
      <c r="A58" s="6">
        <v>20</v>
      </c>
      <c r="B58" s="7" t="s">
        <v>173</v>
      </c>
      <c r="C58" s="9">
        <v>0</v>
      </c>
      <c r="D58" s="9">
        <v>3.2440000000000002</v>
      </c>
      <c r="E58" s="10"/>
    </row>
    <row r="59" spans="1:5" x14ac:dyDescent="0.2">
      <c r="A59" s="6"/>
      <c r="B59" s="7"/>
      <c r="C59" s="9"/>
      <c r="D59" s="9"/>
      <c r="E59" s="10"/>
    </row>
    <row r="60" spans="1:5" x14ac:dyDescent="0.2">
      <c r="A60" s="6"/>
      <c r="B60" s="32" t="s">
        <v>248</v>
      </c>
      <c r="C60" s="33">
        <f>SUM(C56:C59)</f>
        <v>4.0999999999999996</v>
      </c>
      <c r="D60" s="33">
        <f>SUM(D56:D59)</f>
        <v>18.044</v>
      </c>
      <c r="E60" s="10"/>
    </row>
    <row r="61" spans="1:5" ht="13.5" thickBot="1" x14ac:dyDescent="0.25">
      <c r="A61" s="13"/>
      <c r="B61" s="14"/>
      <c r="C61" s="40"/>
      <c r="D61" s="40"/>
      <c r="E61" s="15"/>
    </row>
    <row r="62" spans="1:5" ht="13.5" thickBot="1" x14ac:dyDescent="0.25">
      <c r="E62" s="1"/>
    </row>
    <row r="63" spans="1:5" ht="13.5" thickBot="1" x14ac:dyDescent="0.25">
      <c r="B63" s="34" t="s">
        <v>237</v>
      </c>
      <c r="C63" s="35">
        <f>+C60+C52+C28</f>
        <v>45.296999999999997</v>
      </c>
      <c r="D63" s="36">
        <f>+D60+D52+D28</f>
        <v>73.947000000000003</v>
      </c>
    </row>
    <row r="64" spans="1:5" x14ac:dyDescent="0.2">
      <c r="C64" s="41"/>
      <c r="D64" s="41"/>
    </row>
  </sheetData>
  <phoneticPr fontId="0" type="noConversion"/>
  <printOptions horizontalCentered="1"/>
  <pageMargins left="0.25" right="0.25" top="0.75" bottom="0.75" header="0.5" footer="0.5"/>
  <pageSetup scale="77"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Open issues</vt:lpstr>
      <vt:lpstr>cashflow</vt:lpstr>
      <vt:lpstr>Original Open Issues</vt:lpstr>
      <vt:lpstr>Wish List</vt:lpstr>
      <vt:lpstr>cashflow!Print_Area</vt:lpstr>
      <vt:lpstr>'Open issues'!Print_Area</vt:lpstr>
      <vt:lpstr>'Wish List'!Print_Area</vt:lpstr>
      <vt:lpstr>cashflow!Print_Titles</vt:lpstr>
      <vt:lpstr>'Open issues'!Print_Titles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bredmon</dc:creator>
  <cp:lastModifiedBy>Felienne</cp:lastModifiedBy>
  <cp:lastPrinted>2001-12-19T22:21:12Z</cp:lastPrinted>
  <dcterms:created xsi:type="dcterms:W3CDTF">2001-08-14T16:35:50Z</dcterms:created>
  <dcterms:modified xsi:type="dcterms:W3CDTF">2014-09-04T16:15:15Z</dcterms:modified>
</cp:coreProperties>
</file>