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545"/>
  </bookViews>
  <sheets>
    <sheet name="Original OBA's" sheetId="1" r:id="rId1"/>
    <sheet name="Delhi Beaver OBA" sheetId="2" r:id="rId2"/>
    <sheet name="Ellis-Woodward-Clark" sheetId="3" r:id="rId3"/>
    <sheet name="Conf. Letter Imb. Comparison" sheetId="4" r:id="rId4"/>
  </sheets>
  <definedNames>
    <definedName name="HarryAR6_30_00">#REF!</definedName>
    <definedName name="_xlnm.Print_Area" localSheetId="0">'Original OBA''s'!$A$1:$BJ$103</definedName>
    <definedName name="_xlnm.Print_Titles" localSheetId="1">'Delhi Beaver OBA'!$A:$B</definedName>
    <definedName name="_xlnm.Print_Titles" localSheetId="2">'Ellis-Woodward-Clark'!$A:$B</definedName>
    <definedName name="_xlnm.Print_Titles" localSheetId="0">'Original OBA''s'!$A:$B</definedName>
    <definedName name="RobertAR6_30_00">#REF!</definedName>
    <definedName name="TangieAR6_30_00">#REF!</definedName>
  </definedNames>
  <calcPr calcId="152511" fullCalcOnLoad="1"/>
</workbook>
</file>

<file path=xl/calcChain.xml><?xml version="1.0" encoding="utf-8"?>
<calcChain xmlns="http://schemas.openxmlformats.org/spreadsheetml/2006/main">
  <c r="J14" i="4" l="1"/>
  <c r="L14" i="4"/>
  <c r="F16" i="4"/>
  <c r="H16" i="4"/>
  <c r="J16" i="4"/>
  <c r="L16" i="4"/>
  <c r="F30" i="4"/>
  <c r="F32" i="4" s="1"/>
  <c r="H30" i="4"/>
  <c r="J30" i="4"/>
  <c r="L30" i="4"/>
  <c r="H32" i="4"/>
  <c r="J32" i="4"/>
  <c r="L32" i="4"/>
  <c r="J8" i="2"/>
  <c r="N8" i="2"/>
  <c r="R8" i="2"/>
  <c r="V8" i="2"/>
  <c r="Z8" i="2"/>
  <c r="AD8" i="2"/>
  <c r="AH8" i="2"/>
  <c r="AJ8" i="2"/>
  <c r="AK8" i="2"/>
  <c r="F10" i="2"/>
  <c r="N10" i="2"/>
  <c r="O10" i="2"/>
  <c r="R10" i="2"/>
  <c r="R12" i="2" s="1"/>
  <c r="S10" i="2"/>
  <c r="V10" i="2"/>
  <c r="W10" i="2" s="1"/>
  <c r="Z10" i="2"/>
  <c r="AA10" i="2" s="1"/>
  <c r="AD10" i="2"/>
  <c r="AE10" i="2"/>
  <c r="AH10" i="2"/>
  <c r="AH12" i="2" s="1"/>
  <c r="F12" i="2"/>
  <c r="N12" i="2"/>
  <c r="V12" i="2"/>
  <c r="Z12" i="2"/>
  <c r="AD12" i="2"/>
  <c r="F14" i="2"/>
  <c r="E8" i="3"/>
  <c r="I8" i="3"/>
  <c r="M8" i="3"/>
  <c r="M11" i="3" s="1"/>
  <c r="M14" i="3" s="1"/>
  <c r="M16" i="3" s="1"/>
  <c r="M18" i="3" s="1"/>
  <c r="Q8" i="3"/>
  <c r="U8" i="3"/>
  <c r="Y8" i="3"/>
  <c r="AC8" i="3"/>
  <c r="AG8" i="3"/>
  <c r="AI8" i="3"/>
  <c r="AJ8" i="3"/>
  <c r="AJ11" i="3" s="1"/>
  <c r="AK8" i="3"/>
  <c r="E9" i="3"/>
  <c r="I9" i="3"/>
  <c r="M9" i="3"/>
  <c r="Q9" i="3"/>
  <c r="U9" i="3"/>
  <c r="Y9" i="3"/>
  <c r="AC9" i="3"/>
  <c r="AG9" i="3"/>
  <c r="AG11" i="3" s="1"/>
  <c r="AG14" i="3" s="1"/>
  <c r="AG16" i="3" s="1"/>
  <c r="AH16" i="3" s="1"/>
  <c r="AI9" i="3"/>
  <c r="AI11" i="3" s="1"/>
  <c r="AJ9" i="3"/>
  <c r="C11" i="3"/>
  <c r="D11" i="3"/>
  <c r="G11" i="3"/>
  <c r="G14" i="3" s="1"/>
  <c r="H11" i="3"/>
  <c r="H14" i="3" s="1"/>
  <c r="I11" i="3"/>
  <c r="I14" i="3" s="1"/>
  <c r="I16" i="3" s="1"/>
  <c r="I18" i="3" s="1"/>
  <c r="K11" i="3"/>
  <c r="L11" i="3"/>
  <c r="O11" i="3"/>
  <c r="P11" i="3"/>
  <c r="Q11" i="3"/>
  <c r="Q14" i="3" s="1"/>
  <c r="Q16" i="3" s="1"/>
  <c r="S11" i="3"/>
  <c r="S14" i="3" s="1"/>
  <c r="V16" i="3" s="1"/>
  <c r="T11" i="3"/>
  <c r="T14" i="3" s="1"/>
  <c r="U11" i="3"/>
  <c r="W11" i="3"/>
  <c r="X11" i="3"/>
  <c r="Y11" i="3"/>
  <c r="AA11" i="3"/>
  <c r="AB11" i="3"/>
  <c r="AB14" i="3" s="1"/>
  <c r="AC11" i="3"/>
  <c r="AC14" i="3" s="1"/>
  <c r="AC16" i="3" s="1"/>
  <c r="AE11" i="3"/>
  <c r="AE14" i="3" s="1"/>
  <c r="AF11" i="3"/>
  <c r="C14" i="3"/>
  <c r="D14" i="3"/>
  <c r="K14" i="3"/>
  <c r="L14" i="3"/>
  <c r="O14" i="3"/>
  <c r="P14" i="3"/>
  <c r="U14" i="3"/>
  <c r="W14" i="3"/>
  <c r="X14" i="3"/>
  <c r="Y14" i="3"/>
  <c r="AA14" i="3"/>
  <c r="AF14" i="3"/>
  <c r="AI14" i="3"/>
  <c r="AJ14" i="3"/>
  <c r="U16" i="3"/>
  <c r="U18" i="3" s="1"/>
  <c r="Y16" i="3"/>
  <c r="AC18" i="3"/>
  <c r="E24" i="3"/>
  <c r="I24" i="3"/>
  <c r="M24" i="3"/>
  <c r="Q24" i="3"/>
  <c r="U24" i="3"/>
  <c r="U27" i="3" s="1"/>
  <c r="U29" i="3" s="1"/>
  <c r="Y24" i="3"/>
  <c r="Y27" i="3" s="1"/>
  <c r="AC24" i="3"/>
  <c r="AC27" i="3" s="1"/>
  <c r="AC29" i="3" s="1"/>
  <c r="AG24" i="3"/>
  <c r="AI24" i="3"/>
  <c r="AJ24" i="3"/>
  <c r="C27" i="3"/>
  <c r="D27" i="3"/>
  <c r="E27" i="3"/>
  <c r="G27" i="3"/>
  <c r="H27" i="3"/>
  <c r="I27" i="3"/>
  <c r="K27" i="3"/>
  <c r="L27" i="3"/>
  <c r="M27" i="3"/>
  <c r="O27" i="3"/>
  <c r="P27" i="3"/>
  <c r="Q27" i="3"/>
  <c r="Q29" i="3" s="1"/>
  <c r="S27" i="3"/>
  <c r="T27" i="3"/>
  <c r="W27" i="3"/>
  <c r="X27" i="3"/>
  <c r="AA27" i="3"/>
  <c r="AB27" i="3"/>
  <c r="AE27" i="3"/>
  <c r="AF27" i="3"/>
  <c r="AG27" i="3"/>
  <c r="AI27" i="3"/>
  <c r="AJ27" i="3"/>
  <c r="E29" i="3"/>
  <c r="E31" i="3" s="1"/>
  <c r="I29" i="3"/>
  <c r="M29" i="3"/>
  <c r="Y29" i="3"/>
  <c r="Y31" i="3" s="1"/>
  <c r="AG29" i="3"/>
  <c r="AH29" i="3" s="1"/>
  <c r="I31" i="3"/>
  <c r="M31" i="3"/>
  <c r="AC31" i="3"/>
  <c r="AG31" i="3"/>
  <c r="E37" i="3"/>
  <c r="I37" i="3"/>
  <c r="M37" i="3"/>
  <c r="Q37" i="3"/>
  <c r="U37" i="3"/>
  <c r="Y37" i="3"/>
  <c r="AC37" i="3"/>
  <c r="AC40" i="3" s="1"/>
  <c r="AC42" i="3" s="1"/>
  <c r="AG37" i="3"/>
  <c r="AG40" i="3" s="1"/>
  <c r="AG42" i="3" s="1"/>
  <c r="AH42" i="3" s="1"/>
  <c r="AI37" i="3"/>
  <c r="AJ37" i="3"/>
  <c r="C40" i="3"/>
  <c r="D40" i="3"/>
  <c r="G40" i="3"/>
  <c r="H40" i="3"/>
  <c r="I40" i="3"/>
  <c r="K40" i="3"/>
  <c r="L40" i="3"/>
  <c r="M40" i="3"/>
  <c r="O40" i="3"/>
  <c r="P40" i="3"/>
  <c r="Q40" i="3"/>
  <c r="Q42" i="3" s="1"/>
  <c r="S40" i="3"/>
  <c r="V42" i="3" s="1"/>
  <c r="T40" i="3"/>
  <c r="U40" i="3"/>
  <c r="W40" i="3"/>
  <c r="X40" i="3"/>
  <c r="AA40" i="3"/>
  <c r="AB40" i="3"/>
  <c r="AE40" i="3"/>
  <c r="AF40" i="3"/>
  <c r="AI40" i="3"/>
  <c r="AJ40" i="3"/>
  <c r="I42" i="3"/>
  <c r="I44" i="3" s="1"/>
  <c r="M42" i="3"/>
  <c r="N42" i="3"/>
  <c r="U42" i="3"/>
  <c r="U44" i="3" s="1"/>
  <c r="M44" i="3"/>
  <c r="E8" i="1"/>
  <c r="I8" i="1"/>
  <c r="M8" i="1"/>
  <c r="Q8" i="1"/>
  <c r="U8" i="1"/>
  <c r="Y8" i="1"/>
  <c r="AC8" i="1"/>
  <c r="AC21" i="1" s="1"/>
  <c r="AC23" i="1" s="1"/>
  <c r="AC32" i="1" s="1"/>
  <c r="AG8" i="1"/>
  <c r="AK8" i="1"/>
  <c r="AO8" i="1"/>
  <c r="AS8" i="1"/>
  <c r="AW8" i="1"/>
  <c r="BA8" i="1"/>
  <c r="BE8" i="1"/>
  <c r="BG8" i="1"/>
  <c r="BG21" i="1" s="1"/>
  <c r="BG23" i="1" s="1"/>
  <c r="BH8" i="1"/>
  <c r="E9" i="1"/>
  <c r="I9" i="1"/>
  <c r="M9" i="1"/>
  <c r="Q9" i="1"/>
  <c r="U9" i="1"/>
  <c r="Y9" i="1"/>
  <c r="AC9" i="1"/>
  <c r="AG9" i="1"/>
  <c r="BI9" i="1" s="1"/>
  <c r="AK9" i="1"/>
  <c r="AO9" i="1"/>
  <c r="AS9" i="1"/>
  <c r="AW9" i="1"/>
  <c r="BA9" i="1"/>
  <c r="BE9" i="1"/>
  <c r="BG9" i="1"/>
  <c r="BH9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G10" i="1"/>
  <c r="BH10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G11" i="1"/>
  <c r="BH11" i="1"/>
  <c r="E12" i="1"/>
  <c r="I12" i="1"/>
  <c r="M12" i="1"/>
  <c r="Q12" i="1"/>
  <c r="U12" i="1"/>
  <c r="Y12" i="1"/>
  <c r="AC12" i="1"/>
  <c r="AG12" i="1"/>
  <c r="AK12" i="1"/>
  <c r="AO12" i="1"/>
  <c r="BI12" i="1" s="1"/>
  <c r="AS12" i="1"/>
  <c r="AW12" i="1"/>
  <c r="BA12" i="1"/>
  <c r="BE12" i="1"/>
  <c r="BG12" i="1"/>
  <c r="BH12" i="1"/>
  <c r="E13" i="1"/>
  <c r="E21" i="1" s="1"/>
  <c r="E23" i="1" s="1"/>
  <c r="E32" i="1" s="1"/>
  <c r="I13" i="1"/>
  <c r="M13" i="1"/>
  <c r="Q13" i="1"/>
  <c r="U13" i="1"/>
  <c r="Y13" i="1"/>
  <c r="AC13" i="1"/>
  <c r="AG13" i="1"/>
  <c r="AK13" i="1"/>
  <c r="AK21" i="1" s="1"/>
  <c r="AK23" i="1" s="1"/>
  <c r="AK26" i="1" s="1"/>
  <c r="AK32" i="1" s="1"/>
  <c r="AO13" i="1"/>
  <c r="AS13" i="1"/>
  <c r="AW13" i="1"/>
  <c r="BA13" i="1"/>
  <c r="BE13" i="1"/>
  <c r="BG13" i="1"/>
  <c r="BH13" i="1"/>
  <c r="BI13" i="1"/>
  <c r="E14" i="1"/>
  <c r="I14" i="1"/>
  <c r="M14" i="1"/>
  <c r="Q14" i="1"/>
  <c r="U14" i="1"/>
  <c r="Y14" i="1"/>
  <c r="AC14" i="1"/>
  <c r="AG14" i="1"/>
  <c r="BI14" i="1" s="1"/>
  <c r="AK14" i="1"/>
  <c r="AO14" i="1"/>
  <c r="AS14" i="1"/>
  <c r="AW14" i="1"/>
  <c r="BA14" i="1"/>
  <c r="BE14" i="1"/>
  <c r="BG14" i="1"/>
  <c r="BH14" i="1"/>
  <c r="E15" i="1"/>
  <c r="I15" i="1"/>
  <c r="M15" i="1"/>
  <c r="Q15" i="1"/>
  <c r="U15" i="1"/>
  <c r="Y15" i="1"/>
  <c r="AC15" i="1"/>
  <c r="AG15" i="1"/>
  <c r="BI15" i="1" s="1"/>
  <c r="AK15" i="1"/>
  <c r="AO15" i="1"/>
  <c r="AS15" i="1"/>
  <c r="AW15" i="1"/>
  <c r="BA15" i="1"/>
  <c r="BE15" i="1"/>
  <c r="BG15" i="1"/>
  <c r="BH15" i="1"/>
  <c r="E16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G16" i="1"/>
  <c r="BH16" i="1"/>
  <c r="E17" i="1"/>
  <c r="I17" i="1"/>
  <c r="M17" i="1"/>
  <c r="Q17" i="1"/>
  <c r="Q44" i="1" s="1"/>
  <c r="Q46" i="1" s="1"/>
  <c r="U17" i="1"/>
  <c r="U44" i="1" s="1"/>
  <c r="U46" i="1" s="1"/>
  <c r="Y17" i="1"/>
  <c r="AC17" i="1"/>
  <c r="AG17" i="1"/>
  <c r="AK17" i="1"/>
  <c r="AO17" i="1"/>
  <c r="AS17" i="1"/>
  <c r="AW17" i="1"/>
  <c r="BA17" i="1"/>
  <c r="BE17" i="1"/>
  <c r="BG17" i="1"/>
  <c r="BH17" i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G18" i="1"/>
  <c r="BH18" i="1"/>
  <c r="E19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G19" i="1"/>
  <c r="BH19" i="1"/>
  <c r="C21" i="1"/>
  <c r="C23" i="1" s="1"/>
  <c r="D21" i="1"/>
  <c r="D23" i="1" s="1"/>
  <c r="G21" i="1"/>
  <c r="H21" i="1"/>
  <c r="K21" i="1"/>
  <c r="L21" i="1"/>
  <c r="M21" i="1"/>
  <c r="M23" i="1" s="1"/>
  <c r="M32" i="1" s="1"/>
  <c r="O21" i="1"/>
  <c r="O23" i="1" s="1"/>
  <c r="P21" i="1"/>
  <c r="P23" i="1" s="1"/>
  <c r="S21" i="1"/>
  <c r="T21" i="1"/>
  <c r="W21" i="1"/>
  <c r="X21" i="1"/>
  <c r="X23" i="1" s="1"/>
  <c r="Y21" i="1"/>
  <c r="Y23" i="1" s="1"/>
  <c r="Y32" i="1" s="1"/>
  <c r="Z32" i="1" s="1"/>
  <c r="AA21" i="1"/>
  <c r="AA23" i="1" s="1"/>
  <c r="AB21" i="1"/>
  <c r="AE21" i="1"/>
  <c r="AF21" i="1"/>
  <c r="AI21" i="1"/>
  <c r="AI23" i="1" s="1"/>
  <c r="AJ21" i="1"/>
  <c r="AJ23" i="1" s="1"/>
  <c r="AM21" i="1"/>
  <c r="AN21" i="1"/>
  <c r="AQ21" i="1"/>
  <c r="AR21" i="1"/>
  <c r="AS21" i="1"/>
  <c r="AS23" i="1" s="1"/>
  <c r="AS26" i="1" s="1"/>
  <c r="AU21" i="1"/>
  <c r="AU23" i="1" s="1"/>
  <c r="AV21" i="1"/>
  <c r="AV23" i="1" s="1"/>
  <c r="AY21" i="1"/>
  <c r="AZ21" i="1"/>
  <c r="BC21" i="1"/>
  <c r="BD21" i="1"/>
  <c r="BD23" i="1" s="1"/>
  <c r="BE21" i="1"/>
  <c r="BE23" i="1" s="1"/>
  <c r="G23" i="1"/>
  <c r="H23" i="1"/>
  <c r="K23" i="1"/>
  <c r="L23" i="1"/>
  <c r="S23" i="1"/>
  <c r="T23" i="1"/>
  <c r="W23" i="1"/>
  <c r="AB23" i="1"/>
  <c r="AE23" i="1"/>
  <c r="AF23" i="1"/>
  <c r="AM23" i="1"/>
  <c r="AN23" i="1"/>
  <c r="AQ23" i="1"/>
  <c r="AR23" i="1"/>
  <c r="AY23" i="1"/>
  <c r="AZ23" i="1"/>
  <c r="BC23" i="1"/>
  <c r="BE26" i="1"/>
  <c r="BE32" i="1" s="1"/>
  <c r="BF32" i="1" s="1"/>
  <c r="BI28" i="1"/>
  <c r="BI29" i="1"/>
  <c r="AS32" i="1"/>
  <c r="AS34" i="1" s="1"/>
  <c r="Y34" i="1"/>
  <c r="E42" i="1"/>
  <c r="E44" i="1" s="1"/>
  <c r="E46" i="1" s="1"/>
  <c r="I42" i="1"/>
  <c r="I44" i="1" s="1"/>
  <c r="I46" i="1" s="1"/>
  <c r="M42" i="1"/>
  <c r="Q42" i="1"/>
  <c r="U42" i="1"/>
  <c r="Y42" i="1"/>
  <c r="AC42" i="1"/>
  <c r="AG42" i="1"/>
  <c r="AK42" i="1"/>
  <c r="AK44" i="1" s="1"/>
  <c r="AK46" i="1" s="1"/>
  <c r="AO42" i="1"/>
  <c r="AO44" i="1" s="1"/>
  <c r="AO46" i="1" s="1"/>
  <c r="AP46" i="1" s="1"/>
  <c r="AS42" i="1"/>
  <c r="AS44" i="1" s="1"/>
  <c r="AS46" i="1" s="1"/>
  <c r="AW42" i="1"/>
  <c r="AW44" i="1" s="1"/>
  <c r="BA42" i="1"/>
  <c r="BA44" i="1" s="1"/>
  <c r="BA46" i="1" s="1"/>
  <c r="BA48" i="1" s="1"/>
  <c r="BE42" i="1"/>
  <c r="BG42" i="1"/>
  <c r="BH42" i="1"/>
  <c r="C44" i="1"/>
  <c r="D44" i="1"/>
  <c r="G44" i="1"/>
  <c r="H44" i="1"/>
  <c r="K44" i="1"/>
  <c r="L44" i="1"/>
  <c r="L65" i="1" s="1"/>
  <c r="L91" i="1" s="1"/>
  <c r="M44" i="1"/>
  <c r="O44" i="1"/>
  <c r="P44" i="1"/>
  <c r="S44" i="1"/>
  <c r="T44" i="1"/>
  <c r="W44" i="1"/>
  <c r="W65" i="1" s="1"/>
  <c r="W91" i="1" s="1"/>
  <c r="X44" i="1"/>
  <c r="Y44" i="1"/>
  <c r="Y46" i="1" s="1"/>
  <c r="AA44" i="1"/>
  <c r="AB44" i="1"/>
  <c r="AC44" i="1"/>
  <c r="AE44" i="1"/>
  <c r="AF44" i="1"/>
  <c r="AG44" i="1"/>
  <c r="AG46" i="1" s="1"/>
  <c r="AG48" i="1" s="1"/>
  <c r="AG50" i="1" s="1"/>
  <c r="AK50" i="1" s="1"/>
  <c r="AO50" i="1" s="1"/>
  <c r="AI44" i="1"/>
  <c r="AJ44" i="1"/>
  <c r="AM44" i="1"/>
  <c r="AN44" i="1"/>
  <c r="AQ44" i="1"/>
  <c r="AR44" i="1"/>
  <c r="AU44" i="1"/>
  <c r="AV44" i="1"/>
  <c r="AY44" i="1"/>
  <c r="AZ44" i="1"/>
  <c r="BC44" i="1"/>
  <c r="BD44" i="1"/>
  <c r="BE44" i="1"/>
  <c r="BE46" i="1" s="1"/>
  <c r="BE48" i="1" s="1"/>
  <c r="BG44" i="1"/>
  <c r="BH44" i="1"/>
  <c r="M46" i="1"/>
  <c r="N46" i="1" s="1"/>
  <c r="AC46" i="1"/>
  <c r="AW46" i="1"/>
  <c r="AW48" i="1" s="1"/>
  <c r="E48" i="1"/>
  <c r="E50" i="1" s="1"/>
  <c r="AK48" i="1"/>
  <c r="AO48" i="1"/>
  <c r="E56" i="1"/>
  <c r="I56" i="1"/>
  <c r="M56" i="1"/>
  <c r="Q56" i="1"/>
  <c r="U56" i="1"/>
  <c r="U63" i="1" s="1"/>
  <c r="Y56" i="1"/>
  <c r="Y63" i="1" s="1"/>
  <c r="AC56" i="1"/>
  <c r="AG56" i="1"/>
  <c r="AK56" i="1"/>
  <c r="AO56" i="1"/>
  <c r="AS56" i="1"/>
  <c r="AW56" i="1"/>
  <c r="BA56" i="1"/>
  <c r="BA63" i="1" s="1"/>
  <c r="BA65" i="1" s="1"/>
  <c r="BE56" i="1"/>
  <c r="BE63" i="1" s="1"/>
  <c r="BE65" i="1" s="1"/>
  <c r="BG56" i="1"/>
  <c r="BH56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G57" i="1"/>
  <c r="BH57" i="1"/>
  <c r="E58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G58" i="1"/>
  <c r="BH58" i="1"/>
  <c r="E59" i="1"/>
  <c r="I59" i="1"/>
  <c r="M59" i="1"/>
  <c r="Q59" i="1"/>
  <c r="U59" i="1"/>
  <c r="Y59" i="1"/>
  <c r="AC59" i="1"/>
  <c r="AG59" i="1"/>
  <c r="AK59" i="1"/>
  <c r="AO59" i="1"/>
  <c r="AS59" i="1"/>
  <c r="BI59" i="1" s="1"/>
  <c r="AW59" i="1"/>
  <c r="BA59" i="1"/>
  <c r="BE59" i="1"/>
  <c r="BG59" i="1"/>
  <c r="BH59" i="1"/>
  <c r="E60" i="1"/>
  <c r="I60" i="1"/>
  <c r="I63" i="1" s="1"/>
  <c r="M60" i="1"/>
  <c r="Q60" i="1"/>
  <c r="U60" i="1"/>
  <c r="Y60" i="1"/>
  <c r="AC60" i="1"/>
  <c r="AG60" i="1"/>
  <c r="BI60" i="1" s="1"/>
  <c r="AK60" i="1"/>
  <c r="AO60" i="1"/>
  <c r="AS60" i="1"/>
  <c r="AW60" i="1"/>
  <c r="BA60" i="1"/>
  <c r="BE60" i="1"/>
  <c r="BG60" i="1"/>
  <c r="BH60" i="1"/>
  <c r="BH63" i="1" s="1"/>
  <c r="BH65" i="1" s="1"/>
  <c r="E61" i="1"/>
  <c r="I61" i="1"/>
  <c r="M61" i="1"/>
  <c r="Q61" i="1"/>
  <c r="U61" i="1"/>
  <c r="Y61" i="1"/>
  <c r="AC61" i="1"/>
  <c r="AG61" i="1"/>
  <c r="AK61" i="1"/>
  <c r="AO61" i="1"/>
  <c r="AS61" i="1"/>
  <c r="AW61" i="1"/>
  <c r="BA61" i="1"/>
  <c r="BE61" i="1"/>
  <c r="BG61" i="1"/>
  <c r="BG63" i="1" s="1"/>
  <c r="BH61" i="1"/>
  <c r="BI61" i="1"/>
  <c r="C63" i="1"/>
  <c r="D63" i="1"/>
  <c r="G63" i="1"/>
  <c r="H63" i="1"/>
  <c r="K63" i="1"/>
  <c r="K65" i="1" s="1"/>
  <c r="L63" i="1"/>
  <c r="O63" i="1"/>
  <c r="P63" i="1"/>
  <c r="S63" i="1"/>
  <c r="T63" i="1"/>
  <c r="T65" i="1" s="1"/>
  <c r="T91" i="1" s="1"/>
  <c r="W63" i="1"/>
  <c r="X63" i="1"/>
  <c r="AA63" i="1"/>
  <c r="AB63" i="1"/>
  <c r="AE63" i="1"/>
  <c r="AE65" i="1" s="1"/>
  <c r="AF63" i="1"/>
  <c r="AF65" i="1" s="1"/>
  <c r="AG63" i="1"/>
  <c r="AG65" i="1" s="1"/>
  <c r="AG68" i="1" s="1"/>
  <c r="AI63" i="1"/>
  <c r="AJ63" i="1"/>
  <c r="AM63" i="1"/>
  <c r="AN63" i="1"/>
  <c r="AO63" i="1"/>
  <c r="AO65" i="1" s="1"/>
  <c r="AO68" i="1" s="1"/>
  <c r="AO74" i="1" s="1"/>
  <c r="AO76" i="1" s="1"/>
  <c r="AQ63" i="1"/>
  <c r="AQ65" i="1" s="1"/>
  <c r="AR63" i="1"/>
  <c r="AR65" i="1" s="1"/>
  <c r="AU63" i="1"/>
  <c r="AV63" i="1"/>
  <c r="AY63" i="1"/>
  <c r="AZ63" i="1"/>
  <c r="AZ65" i="1" s="1"/>
  <c r="BC63" i="1"/>
  <c r="BC65" i="1" s="1"/>
  <c r="BD63" i="1"/>
  <c r="C65" i="1"/>
  <c r="C91" i="1" s="1"/>
  <c r="D65" i="1"/>
  <c r="D91" i="1" s="1"/>
  <c r="G65" i="1"/>
  <c r="H65" i="1"/>
  <c r="O65" i="1"/>
  <c r="O91" i="1" s="1"/>
  <c r="P65" i="1"/>
  <c r="S65" i="1"/>
  <c r="X65" i="1"/>
  <c r="X91" i="1" s="1"/>
  <c r="AA65" i="1"/>
  <c r="AB65" i="1"/>
  <c r="AI65" i="1"/>
  <c r="AJ65" i="1"/>
  <c r="AM65" i="1"/>
  <c r="AN65" i="1"/>
  <c r="AU65" i="1"/>
  <c r="AV65" i="1"/>
  <c r="AY65" i="1"/>
  <c r="BD65" i="1"/>
  <c r="BG65" i="1"/>
  <c r="BI70" i="1"/>
  <c r="BI71" i="1"/>
  <c r="AP74" i="1"/>
  <c r="E84" i="1"/>
  <c r="I84" i="1"/>
  <c r="M84" i="1"/>
  <c r="Q84" i="1"/>
  <c r="U84" i="1"/>
  <c r="Y84" i="1"/>
  <c r="AC84" i="1"/>
  <c r="AG84" i="1"/>
  <c r="AK84" i="1"/>
  <c r="AO84" i="1"/>
  <c r="AS84" i="1"/>
  <c r="AS89" i="1" s="1"/>
  <c r="AS91" i="1" s="1"/>
  <c r="AW84" i="1"/>
  <c r="BA84" i="1"/>
  <c r="BE84" i="1"/>
  <c r="BG84" i="1"/>
  <c r="BG89" i="1" s="1"/>
  <c r="BG91" i="1" s="1"/>
  <c r="BH84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A89" i="1" s="1"/>
  <c r="BA91" i="1" s="1"/>
  <c r="BA93" i="1" s="1"/>
  <c r="BA95" i="1" s="1"/>
  <c r="BE85" i="1"/>
  <c r="BG85" i="1"/>
  <c r="BH85" i="1"/>
  <c r="E86" i="1"/>
  <c r="I86" i="1"/>
  <c r="M86" i="1"/>
  <c r="Q86" i="1"/>
  <c r="U86" i="1"/>
  <c r="Y86" i="1"/>
  <c r="BG86" i="1"/>
  <c r="BH86" i="1"/>
  <c r="BI86" i="1"/>
  <c r="E87" i="1"/>
  <c r="I87" i="1"/>
  <c r="M87" i="1"/>
  <c r="Q87" i="1"/>
  <c r="U87" i="1"/>
  <c r="Y87" i="1"/>
  <c r="BG87" i="1"/>
  <c r="BH87" i="1"/>
  <c r="C89" i="1"/>
  <c r="D89" i="1"/>
  <c r="E89" i="1"/>
  <c r="G89" i="1"/>
  <c r="G91" i="1" s="1"/>
  <c r="H89" i="1"/>
  <c r="H91" i="1" s="1"/>
  <c r="I89" i="1"/>
  <c r="K89" i="1"/>
  <c r="L89" i="1"/>
  <c r="O89" i="1"/>
  <c r="P89" i="1"/>
  <c r="Q89" i="1"/>
  <c r="S89" i="1"/>
  <c r="S91" i="1" s="1"/>
  <c r="T89" i="1"/>
  <c r="W89" i="1"/>
  <c r="X89" i="1"/>
  <c r="AA89" i="1"/>
  <c r="AB89" i="1"/>
  <c r="AB91" i="1" s="1"/>
  <c r="AC89" i="1"/>
  <c r="AE89" i="1"/>
  <c r="AF89" i="1"/>
  <c r="AI89" i="1"/>
  <c r="AJ89" i="1"/>
  <c r="AK89" i="1"/>
  <c r="AK91" i="1" s="1"/>
  <c r="AK93" i="1" s="1"/>
  <c r="AM89" i="1"/>
  <c r="AM91" i="1" s="1"/>
  <c r="AN89" i="1"/>
  <c r="AN91" i="1" s="1"/>
  <c r="AO89" i="1"/>
  <c r="AQ89" i="1"/>
  <c r="AR89" i="1"/>
  <c r="AU89" i="1"/>
  <c r="AV89" i="1"/>
  <c r="AV91" i="1" s="1"/>
  <c r="AW89" i="1"/>
  <c r="AW91" i="1" s="1"/>
  <c r="AW93" i="1" s="1"/>
  <c r="AW95" i="1" s="1"/>
  <c r="AY89" i="1"/>
  <c r="AY91" i="1" s="1"/>
  <c r="AZ89" i="1"/>
  <c r="BC89" i="1"/>
  <c r="BD89" i="1"/>
  <c r="BH89" i="1"/>
  <c r="BH91" i="1" s="1"/>
  <c r="K91" i="1"/>
  <c r="AE91" i="1"/>
  <c r="AF91" i="1"/>
  <c r="AI91" i="1"/>
  <c r="AJ91" i="1"/>
  <c r="AO91" i="1"/>
  <c r="AO93" i="1" s="1"/>
  <c r="AQ91" i="1"/>
  <c r="AR91" i="1"/>
  <c r="AU91" i="1"/>
  <c r="AZ91" i="1"/>
  <c r="BC91" i="1"/>
  <c r="BD91" i="1"/>
  <c r="AS93" i="1"/>
  <c r="AK95" i="1"/>
  <c r="AO95" i="1" l="1"/>
  <c r="AP93" i="1"/>
  <c r="M34" i="1"/>
  <c r="N32" i="1"/>
  <c r="AC34" i="1"/>
  <c r="AD32" i="1"/>
  <c r="BE68" i="1"/>
  <c r="BE74" i="1" s="1"/>
  <c r="BE76" i="1" s="1"/>
  <c r="BF74" i="1"/>
  <c r="BA68" i="1"/>
  <c r="BA74" i="1" s="1"/>
  <c r="BA76" i="1" s="1"/>
  <c r="BB74" i="1"/>
  <c r="Y48" i="1"/>
  <c r="Z46" i="1"/>
  <c r="E33" i="3"/>
  <c r="I33" i="3" s="1"/>
  <c r="M33" i="3" s="1"/>
  <c r="E40" i="3"/>
  <c r="E42" i="3" s="1"/>
  <c r="E44" i="3" s="1"/>
  <c r="E46" i="3" s="1"/>
  <c r="I46" i="3" s="1"/>
  <c r="M46" i="3" s="1"/>
  <c r="Q46" i="3" s="1"/>
  <c r="U46" i="3" s="1"/>
  <c r="AT46" i="1"/>
  <c r="AS48" i="1"/>
  <c r="AS50" i="1" s="1"/>
  <c r="AW50" i="1" s="1"/>
  <c r="BA50" i="1" s="1"/>
  <c r="BE50" i="1" s="1"/>
  <c r="BI50" i="1" s="1"/>
  <c r="AD42" i="3"/>
  <c r="AC44" i="3"/>
  <c r="I48" i="1"/>
  <c r="J46" i="1"/>
  <c r="AL32" i="1"/>
  <c r="AK34" i="1"/>
  <c r="F32" i="1"/>
  <c r="E34" i="1"/>
  <c r="E36" i="1" s="1"/>
  <c r="AG74" i="1"/>
  <c r="AH74" i="1"/>
  <c r="AS95" i="1"/>
  <c r="AT93" i="1"/>
  <c r="R46" i="1"/>
  <c r="Q48" i="1"/>
  <c r="Y18" i="3"/>
  <c r="Z16" i="3"/>
  <c r="P91" i="1"/>
  <c r="BI56" i="1"/>
  <c r="AW63" i="1"/>
  <c r="AW65" i="1" s="1"/>
  <c r="Q63" i="1"/>
  <c r="BI17" i="1"/>
  <c r="Q44" i="3"/>
  <c r="R42" i="3"/>
  <c r="AK37" i="3"/>
  <c r="AK40" i="3" s="1"/>
  <c r="AK42" i="3" s="1"/>
  <c r="AL42" i="3" s="1"/>
  <c r="Y40" i="3"/>
  <c r="Y42" i="3" s="1"/>
  <c r="AK24" i="3"/>
  <c r="AK27" i="3" s="1"/>
  <c r="AK29" i="3" s="1"/>
  <c r="AL29" i="3" s="1"/>
  <c r="AK9" i="3"/>
  <c r="E11" i="3"/>
  <c r="E14" i="3" s="1"/>
  <c r="E16" i="3" s="1"/>
  <c r="E18" i="3" s="1"/>
  <c r="E20" i="3" s="1"/>
  <c r="J10" i="2"/>
  <c r="AL8" i="2"/>
  <c r="AL10" i="2" s="1"/>
  <c r="AM10" i="2" s="1"/>
  <c r="BI19" i="1"/>
  <c r="BA21" i="1"/>
  <c r="BA23" i="1" s="1"/>
  <c r="BA26" i="1" s="1"/>
  <c r="BA32" i="1" s="1"/>
  <c r="U21" i="1"/>
  <c r="U23" i="1" s="1"/>
  <c r="U32" i="1" s="1"/>
  <c r="AK11" i="3"/>
  <c r="AK14" i="3" s="1"/>
  <c r="AK16" i="3" s="1"/>
  <c r="AL16" i="3" s="1"/>
  <c r="BI85" i="1"/>
  <c r="AG89" i="1"/>
  <c r="AG91" i="1" s="1"/>
  <c r="AG93" i="1" s="1"/>
  <c r="AG95" i="1" s="1"/>
  <c r="AG97" i="1" s="1"/>
  <c r="AK97" i="1" s="1"/>
  <c r="AO97" i="1" s="1"/>
  <c r="AS97" i="1" s="1"/>
  <c r="AW97" i="1" s="1"/>
  <c r="BA97" i="1" s="1"/>
  <c r="BI84" i="1"/>
  <c r="BI89" i="1" s="1"/>
  <c r="BI91" i="1" s="1"/>
  <c r="BI93" i="1" s="1"/>
  <c r="BJ93" i="1" s="1"/>
  <c r="AW21" i="1"/>
  <c r="AW23" i="1" s="1"/>
  <c r="AW26" i="1" s="1"/>
  <c r="AW32" i="1" s="1"/>
  <c r="Q21" i="1"/>
  <c r="Q23" i="1" s="1"/>
  <c r="Q32" i="1" s="1"/>
  <c r="BI8" i="1"/>
  <c r="Z29" i="3"/>
  <c r="AD29" i="3"/>
  <c r="M89" i="1"/>
  <c r="M63" i="1"/>
  <c r="AK63" i="1"/>
  <c r="AK65" i="1" s="1"/>
  <c r="AK68" i="1" s="1"/>
  <c r="E63" i="1"/>
  <c r="AC48" i="1"/>
  <c r="AD46" i="1"/>
  <c r="BE34" i="1"/>
  <c r="AT32" i="1"/>
  <c r="BI18" i="1"/>
  <c r="BI16" i="1"/>
  <c r="Q31" i="3"/>
  <c r="R29" i="3"/>
  <c r="AG18" i="3"/>
  <c r="I50" i="1"/>
  <c r="AS63" i="1"/>
  <c r="AS65" i="1" s="1"/>
  <c r="Y89" i="1"/>
  <c r="AA91" i="1"/>
  <c r="BI58" i="1"/>
  <c r="BI57" i="1"/>
  <c r="AO21" i="1"/>
  <c r="AO23" i="1" s="1"/>
  <c r="AO26" i="1" s="1"/>
  <c r="AO32" i="1" s="1"/>
  <c r="BI11" i="1"/>
  <c r="I21" i="1"/>
  <c r="I23" i="1" s="1"/>
  <c r="I32" i="1" s="1"/>
  <c r="BI10" i="1"/>
  <c r="U31" i="3"/>
  <c r="V29" i="3"/>
  <c r="AD16" i="3"/>
  <c r="U48" i="1"/>
  <c r="V46" i="1"/>
  <c r="BE89" i="1"/>
  <c r="BE91" i="1" s="1"/>
  <c r="BE93" i="1" s="1"/>
  <c r="BE95" i="1" s="1"/>
  <c r="U89" i="1"/>
  <c r="AC63" i="1"/>
  <c r="M48" i="1"/>
  <c r="BI42" i="1"/>
  <c r="BI44" i="1" s="1"/>
  <c r="BI46" i="1" s="1"/>
  <c r="BJ46" i="1" s="1"/>
  <c r="F46" i="1"/>
  <c r="BH21" i="1"/>
  <c r="BH23" i="1" s="1"/>
  <c r="AG21" i="1"/>
  <c r="AG23" i="1" s="1"/>
  <c r="AG26" i="1" s="1"/>
  <c r="AG32" i="1" s="1"/>
  <c r="AG44" i="3"/>
  <c r="Q18" i="3"/>
  <c r="R16" i="3"/>
  <c r="AI10" i="2"/>
  <c r="AW34" i="1" l="1"/>
  <c r="AX32" i="1"/>
  <c r="I34" i="1"/>
  <c r="J32" i="1"/>
  <c r="M50" i="1"/>
  <c r="Q50" i="1" s="1"/>
  <c r="U50" i="1" s="1"/>
  <c r="Y50" i="1" s="1"/>
  <c r="AC50" i="1" s="1"/>
  <c r="BI21" i="1"/>
  <c r="BI23" i="1" s="1"/>
  <c r="BI26" i="1" s="1"/>
  <c r="BB32" i="1"/>
  <c r="BA34" i="1"/>
  <c r="E65" i="1"/>
  <c r="I36" i="1"/>
  <c r="BI47" i="1"/>
  <c r="AH32" i="1"/>
  <c r="AG34" i="1"/>
  <c r="AG36" i="1" s="1"/>
  <c r="BI32" i="1"/>
  <c r="BJ32" i="1" s="1"/>
  <c r="K10" i="2"/>
  <c r="J12" i="2"/>
  <c r="J14" i="2" s="1"/>
  <c r="N14" i="2" s="1"/>
  <c r="R14" i="2" s="1"/>
  <c r="V14" i="2" s="1"/>
  <c r="Z14" i="2" s="1"/>
  <c r="AD14" i="2" s="1"/>
  <c r="AH14" i="2" s="1"/>
  <c r="AL14" i="2" s="1"/>
  <c r="AL11" i="2" s="1"/>
  <c r="Q33" i="3"/>
  <c r="U33" i="3" s="1"/>
  <c r="Y33" i="3" s="1"/>
  <c r="AC33" i="3" s="1"/>
  <c r="AG33" i="3" s="1"/>
  <c r="AK33" i="3" s="1"/>
  <c r="AK30" i="3" s="1"/>
  <c r="BE97" i="1"/>
  <c r="BI97" i="1" s="1"/>
  <c r="BI94" i="1" s="1"/>
  <c r="I20" i="3"/>
  <c r="E49" i="3"/>
  <c r="AX74" i="1"/>
  <c r="AW68" i="1"/>
  <c r="AW74" i="1" s="1"/>
  <c r="AW76" i="1" s="1"/>
  <c r="Q34" i="1"/>
  <c r="R32" i="1"/>
  <c r="AO34" i="1"/>
  <c r="AP32" i="1"/>
  <c r="AK74" i="1"/>
  <c r="AK76" i="1" s="1"/>
  <c r="AL74" i="1"/>
  <c r="BI63" i="1"/>
  <c r="BI65" i="1" s="1"/>
  <c r="BI68" i="1" s="1"/>
  <c r="Y46" i="3"/>
  <c r="AC46" i="3" s="1"/>
  <c r="AG46" i="3" s="1"/>
  <c r="AK46" i="3" s="1"/>
  <c r="AK43" i="3" s="1"/>
  <c r="AT74" i="1"/>
  <c r="AS68" i="1"/>
  <c r="AS74" i="1" s="1"/>
  <c r="AS76" i="1" s="1"/>
  <c r="V32" i="1"/>
  <c r="U34" i="1"/>
  <c r="Y44" i="3"/>
  <c r="Z42" i="3"/>
  <c r="AG76" i="1"/>
  <c r="AG78" i="1" s="1"/>
  <c r="BI74" i="1"/>
  <c r="BJ74" i="1" s="1"/>
  <c r="AK78" i="1" l="1"/>
  <c r="AO78" i="1" s="1"/>
  <c r="AS78" i="1" s="1"/>
  <c r="AW78" i="1" s="1"/>
  <c r="BA78" i="1" s="1"/>
  <c r="BE78" i="1" s="1"/>
  <c r="BI78" i="1" s="1"/>
  <c r="BI75" i="1" s="1"/>
  <c r="AG99" i="1"/>
  <c r="AK36" i="1"/>
  <c r="I49" i="3"/>
  <c r="M20" i="3"/>
  <c r="I65" i="1"/>
  <c r="M36" i="1"/>
  <c r="E91" i="1"/>
  <c r="E93" i="1" s="1"/>
  <c r="E74" i="1"/>
  <c r="E95" i="1" l="1"/>
  <c r="E97" i="1" s="1"/>
  <c r="F93" i="1"/>
  <c r="I91" i="1"/>
  <c r="I93" i="1" s="1"/>
  <c r="I74" i="1"/>
  <c r="Q36" i="1"/>
  <c r="M65" i="1"/>
  <c r="M49" i="3"/>
  <c r="Q20" i="3"/>
  <c r="AK99" i="1"/>
  <c r="AO36" i="1"/>
  <c r="E76" i="1"/>
  <c r="E78" i="1" s="1"/>
  <c r="F74" i="1"/>
  <c r="Q49" i="3" l="1"/>
  <c r="U20" i="3"/>
  <c r="M74" i="1"/>
  <c r="M91" i="1"/>
  <c r="M93" i="1" s="1"/>
  <c r="I76" i="1"/>
  <c r="J74" i="1"/>
  <c r="U36" i="1"/>
  <c r="Q65" i="1"/>
  <c r="I78" i="1"/>
  <c r="J93" i="1"/>
  <c r="I95" i="1"/>
  <c r="I97" i="1" s="1"/>
  <c r="AS36" i="1"/>
  <c r="AO99" i="1"/>
  <c r="E99" i="1"/>
  <c r="M97" i="1" l="1"/>
  <c r="U49" i="3"/>
  <c r="Y20" i="3"/>
  <c r="Y36" i="1"/>
  <c r="U65" i="1"/>
  <c r="I99" i="1"/>
  <c r="Q74" i="1"/>
  <c r="Q91" i="1"/>
  <c r="Q93" i="1" s="1"/>
  <c r="AW36" i="1"/>
  <c r="AS99" i="1"/>
  <c r="M95" i="1"/>
  <c r="N93" i="1"/>
  <c r="N74" i="1"/>
  <c r="M76" i="1"/>
  <c r="M78" i="1" s="1"/>
  <c r="R74" i="1" l="1"/>
  <c r="Q76" i="1"/>
  <c r="Q78" i="1" s="1"/>
  <c r="M99" i="1"/>
  <c r="Q95" i="1"/>
  <c r="R93" i="1"/>
  <c r="AC20" i="3"/>
  <c r="Y49" i="3"/>
  <c r="Q97" i="1"/>
  <c r="U74" i="1"/>
  <c r="U91" i="1"/>
  <c r="U93" i="1" s="1"/>
  <c r="AC36" i="1"/>
  <c r="AC65" i="1" s="1"/>
  <c r="Y65" i="1"/>
  <c r="BA36" i="1"/>
  <c r="AW99" i="1"/>
  <c r="U78" i="1" l="1"/>
  <c r="U95" i="1"/>
  <c r="U97" i="1" s="1"/>
  <c r="V93" i="1"/>
  <c r="U76" i="1"/>
  <c r="V74" i="1"/>
  <c r="AG20" i="3"/>
  <c r="AC49" i="3"/>
  <c r="BE36" i="1"/>
  <c r="BA99" i="1"/>
  <c r="Y91" i="1"/>
  <c r="Y93" i="1" s="1"/>
  <c r="Y74" i="1"/>
  <c r="AC91" i="1"/>
  <c r="AC93" i="1" s="1"/>
  <c r="AC74" i="1"/>
  <c r="Q99" i="1"/>
  <c r="Y95" i="1" l="1"/>
  <c r="Y97" i="1" s="1"/>
  <c r="AC97" i="1" s="1"/>
  <c r="Z93" i="1"/>
  <c r="U99" i="1"/>
  <c r="AK20" i="3"/>
  <c r="AK17" i="3" s="1"/>
  <c r="AG49" i="3"/>
  <c r="AK49" i="3" s="1"/>
  <c r="Y78" i="1"/>
  <c r="AC78" i="1" s="1"/>
  <c r="BE99" i="1"/>
  <c r="BI99" i="1" s="1"/>
  <c r="BI36" i="1"/>
  <c r="BI33" i="1" s="1"/>
  <c r="AD74" i="1"/>
  <c r="AC76" i="1"/>
  <c r="AD93" i="1"/>
  <c r="AC95" i="1"/>
  <c r="Y76" i="1"/>
  <c r="Z74" i="1"/>
  <c r="Y99" i="1" l="1"/>
  <c r="AC99" i="1" s="1"/>
</calcChain>
</file>

<file path=xl/sharedStrings.xml><?xml version="1.0" encoding="utf-8"?>
<sst xmlns="http://schemas.openxmlformats.org/spreadsheetml/2006/main" count="450" uniqueCount="84">
  <si>
    <t>**DRAFT**</t>
  </si>
  <si>
    <t>Northern and Oneok OBA Reconcilation</t>
  </si>
  <si>
    <t xml:space="preserve"> </t>
  </si>
  <si>
    <t>Cumulative</t>
  </si>
  <si>
    <t>Scheduled</t>
  </si>
  <si>
    <t>Allocated</t>
  </si>
  <si>
    <t>Variance</t>
  </si>
  <si>
    <t>Contract 106901</t>
  </si>
  <si>
    <t>420 - Delhi/NNG Beaver</t>
  </si>
  <si>
    <t>Contract 103138</t>
  </si>
  <si>
    <t>3451 - Hockett Dehy</t>
  </si>
  <si>
    <t>8081 - Meade Co.</t>
  </si>
  <si>
    <t>25781 - Pleasant Valley</t>
  </si>
  <si>
    <t>59932 - Hagar 1</t>
  </si>
  <si>
    <t>Contract 103134</t>
  </si>
  <si>
    <t>51 - Finney 1</t>
  </si>
  <si>
    <t>52 - Finney 2</t>
  </si>
  <si>
    <t>53 - Finney 3</t>
  </si>
  <si>
    <t>54 - Finney 4</t>
  </si>
  <si>
    <t>135 - Tate</t>
  </si>
  <si>
    <t>1660 - Holcomb</t>
  </si>
  <si>
    <t>17378 - Burdette</t>
  </si>
  <si>
    <t>Contract 103132</t>
  </si>
  <si>
    <t>62 - Haskell 1</t>
  </si>
  <si>
    <t>126 - Stevens 1</t>
  </si>
  <si>
    <t>127 - Stevens 2</t>
  </si>
  <si>
    <t>128 - Stevens 3</t>
  </si>
  <si>
    <t>129 - Stevens 4</t>
  </si>
  <si>
    <t>131 - Stevens 6</t>
  </si>
  <si>
    <t>137 - Texas 1</t>
  </si>
  <si>
    <t>138 - Texas 2</t>
  </si>
  <si>
    <t>1713 - Morton 1</t>
  </si>
  <si>
    <t>1998 - Sublette</t>
  </si>
  <si>
    <t>23269 - Hugoton</t>
  </si>
  <si>
    <t>61510 - Morton 6</t>
  </si>
  <si>
    <t>Total</t>
  </si>
  <si>
    <t>Oxy Adjust.</t>
  </si>
  <si>
    <t>Mobil Adjust.</t>
  </si>
  <si>
    <t>Net Adjust.</t>
  </si>
  <si>
    <t>MIP</t>
  </si>
  <si>
    <t>Monthly Value</t>
  </si>
  <si>
    <t>Cummulative</t>
  </si>
  <si>
    <t>Note:  (*) Northern has not received the Mobil/Oxy actual volumes from Oneok.</t>
  </si>
  <si>
    <r>
      <t xml:space="preserve">Northern and Oneok OBA Reconcilation - </t>
    </r>
    <r>
      <rPr>
        <b/>
        <sz val="14"/>
        <color indexed="12"/>
        <rFont val="Times New Roman"/>
        <family val="1"/>
      </rPr>
      <t>Delhi/NNG Beaver</t>
    </r>
  </si>
  <si>
    <t>Contract 107444</t>
  </si>
  <si>
    <t>Contract 107445</t>
  </si>
  <si>
    <t>Contract 107446</t>
  </si>
  <si>
    <r>
      <t xml:space="preserve">71410 - </t>
    </r>
    <r>
      <rPr>
        <sz val="8"/>
        <rFont val="Times New Roman"/>
        <family val="1"/>
      </rPr>
      <t>NNG/KN/Crescendo Ellis Co.</t>
    </r>
  </si>
  <si>
    <r>
      <t xml:space="preserve">78108 - </t>
    </r>
    <r>
      <rPr>
        <sz val="8"/>
        <rFont val="Times New Roman"/>
        <family val="1"/>
      </rPr>
      <t>Woodward Co. #1/Oneok</t>
    </r>
  </si>
  <si>
    <r>
      <t xml:space="preserve">78107 - </t>
    </r>
    <r>
      <rPr>
        <sz val="8"/>
        <rFont val="Times New Roman"/>
        <family val="1"/>
      </rPr>
      <t>Clark Co. #1/Oneok</t>
    </r>
  </si>
  <si>
    <r>
      <t xml:space="preserve">78109 - </t>
    </r>
    <r>
      <rPr>
        <sz val="8"/>
        <rFont val="Times New Roman"/>
        <family val="1"/>
      </rPr>
      <t>Ellis Co. #2/Oneok</t>
    </r>
  </si>
  <si>
    <t xml:space="preserve">                  Highlighted items adjustments have been made.</t>
  </si>
  <si>
    <t>Estimate</t>
  </si>
  <si>
    <t>As of 4/25/01 (October  2000 thru April 2001)</t>
  </si>
  <si>
    <t>As of 4/25/01 (September 2000 thru April 2001)</t>
  </si>
  <si>
    <t>Cummulative Total for all Contracts:</t>
  </si>
  <si>
    <t>SVC REQ K</t>
  </si>
  <si>
    <t>SVC CD</t>
  </si>
  <si>
    <t>BAL-1</t>
  </si>
  <si>
    <t>NNG'S TOTAL</t>
  </si>
  <si>
    <t>QTY BALANCE</t>
  </si>
  <si>
    <t>DOLLAR VALUE **</t>
  </si>
  <si>
    <t>TOTAL QTY</t>
  </si>
  <si>
    <t>BALANCE</t>
  </si>
  <si>
    <t>TOTAL DOLLAR</t>
  </si>
  <si>
    <t>Thru April 2001 Production</t>
  </si>
  <si>
    <t>Mobil Adj.  Cash-in/out Reversal</t>
  </si>
  <si>
    <t>Oxy's Adj.  Cash-in/out Reversal</t>
  </si>
  <si>
    <t>Cash-in/out Volume</t>
  </si>
  <si>
    <t>As of 5/31/01 (October 2000 thru April 2001)</t>
  </si>
  <si>
    <r>
      <t>Contract 103133  (</t>
    </r>
    <r>
      <rPr>
        <sz val="9"/>
        <color indexed="12"/>
        <rFont val="Times New Roman"/>
        <family val="1"/>
      </rPr>
      <t>Note:  Burdette was sold to Golden Belt Transport, LLC effective 2/1/01</t>
    </r>
    <r>
      <rPr>
        <b/>
        <sz val="12"/>
        <color indexed="12"/>
        <rFont val="Times New Roman"/>
        <family val="1"/>
      </rPr>
      <t>)</t>
    </r>
  </si>
  <si>
    <t>Delhi Beaver OBA:</t>
  </si>
  <si>
    <t>Original OBA's:</t>
  </si>
  <si>
    <t>Ellis-Woodward-Clark</t>
  </si>
  <si>
    <t xml:space="preserve">        Total of all OBA's:</t>
  </si>
  <si>
    <t>*</t>
  </si>
  <si>
    <t>(Adjusted Volumes - April 2001)</t>
  </si>
  <si>
    <t>(Confirmation Letter Volumes - April 2001)</t>
  </si>
  <si>
    <t>ONEOK OBA IMBALANCE BY CONTRACT</t>
  </si>
  <si>
    <t>* = Mobil and Oxy Adjustments</t>
  </si>
  <si>
    <t>(+)</t>
  </si>
  <si>
    <t>Amount due Oneok</t>
  </si>
  <si>
    <t>(-)</t>
  </si>
  <si>
    <t>Amount due 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</si>
</sst>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74" formatCode="&quot;$&quot;#,##0.0000_);[Red]\(&quot;$&quot;#,##0.0000\)"/>
    <numFmt numFmtId="178" formatCode="#,##0.000_);[Red]\(#,##0.000\)"/>
    <numFmt numFmtId="182" formatCode="0.0000_);[Red]\(0.0000\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color indexed="12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Times New Roman"/>
      <family val="1"/>
    </font>
    <font>
      <sz val="9"/>
      <color indexed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3" fillId="0" borderId="0" xfId="1" applyAlignment="1">
      <alignment horizontal="left"/>
    </xf>
    <xf numFmtId="0" fontId="3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38" fontId="3" fillId="0" borderId="0" xfId="1" applyNumberFormat="1"/>
    <xf numFmtId="0" fontId="3" fillId="0" borderId="0" xfId="1" applyFont="1" applyAlignment="1">
      <alignment horizontal="left"/>
    </xf>
    <xf numFmtId="0" fontId="3" fillId="0" borderId="0" xfId="1" quotePrefix="1" applyAlignment="1">
      <alignment horizontal="left"/>
    </xf>
    <xf numFmtId="38" fontId="3" fillId="2" borderId="0" xfId="1" applyNumberFormat="1" applyFill="1"/>
    <xf numFmtId="38" fontId="3" fillId="0" borderId="0" xfId="1" applyNumberFormat="1" applyFont="1" applyAlignment="1">
      <alignment horizontal="right"/>
    </xf>
    <xf numFmtId="38" fontId="3" fillId="0" borderId="1" xfId="1" applyNumberFormat="1" applyBorder="1"/>
    <xf numFmtId="0" fontId="3" fillId="2" borderId="0" xfId="1" applyFill="1"/>
    <xf numFmtId="0" fontId="3" fillId="2" borderId="0" xfId="1" quotePrefix="1" applyFill="1" applyAlignment="1">
      <alignment horizontal="left"/>
    </xf>
    <xf numFmtId="178" fontId="3" fillId="0" borderId="0" xfId="1" applyNumberFormat="1"/>
    <xf numFmtId="182" fontId="3" fillId="0" borderId="0" xfId="1" applyNumberFormat="1"/>
    <xf numFmtId="174" fontId="3" fillId="0" borderId="0" xfId="1" applyNumberFormat="1"/>
    <xf numFmtId="8" fontId="3" fillId="0" borderId="0" xfId="1" applyNumberFormat="1"/>
    <xf numFmtId="0" fontId="8" fillId="0" borderId="0" xfId="1" applyFont="1"/>
    <xf numFmtId="0" fontId="8" fillId="0" borderId="2" xfId="1" applyFont="1" applyBorder="1"/>
    <xf numFmtId="0" fontId="8" fillId="0" borderId="3" xfId="1" applyFont="1" applyBorder="1"/>
    <xf numFmtId="8" fontId="8" fillId="0" borderId="3" xfId="1" applyNumberFormat="1" applyFont="1" applyBorder="1"/>
    <xf numFmtId="8" fontId="8" fillId="0" borderId="4" xfId="1" applyNumberFormat="1" applyFont="1" applyBorder="1"/>
    <xf numFmtId="0" fontId="3" fillId="0" borderId="0" xfId="1" applyFont="1"/>
    <xf numFmtId="38" fontId="3" fillId="0" borderId="0" xfId="1" applyNumberFormat="1" applyFont="1"/>
    <xf numFmtId="174" fontId="3" fillId="0" borderId="0" xfId="1" applyNumberFormat="1" applyFont="1"/>
    <xf numFmtId="182" fontId="3" fillId="0" borderId="0" xfId="1" applyNumberFormat="1" applyFont="1"/>
    <xf numFmtId="174" fontId="3" fillId="2" borderId="0" xfId="1" applyNumberFormat="1" applyFill="1"/>
    <xf numFmtId="0" fontId="11" fillId="0" borderId="0" xfId="1" applyFont="1" applyAlignment="1">
      <alignment horizontal="center"/>
    </xf>
    <xf numFmtId="38" fontId="3" fillId="2" borderId="0" xfId="1" applyNumberFormat="1" applyFont="1" applyFill="1"/>
    <xf numFmtId="0" fontId="3" fillId="0" borderId="0" xfId="1" applyAlignment="1">
      <alignment horizontal="center"/>
    </xf>
    <xf numFmtId="0" fontId="8" fillId="3" borderId="2" xfId="1" applyFont="1" applyFill="1" applyBorder="1"/>
    <xf numFmtId="0" fontId="8" fillId="3" borderId="3" xfId="1" applyFont="1" applyFill="1" applyBorder="1"/>
    <xf numFmtId="8" fontId="8" fillId="3" borderId="3" xfId="1" applyNumberFormat="1" applyFont="1" applyFill="1" applyBorder="1"/>
    <xf numFmtId="8" fontId="8" fillId="3" borderId="4" xfId="1" applyNumberFormat="1" applyFont="1" applyFill="1" applyBorder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38" fontId="0" fillId="0" borderId="0" xfId="0" applyNumberFormat="1"/>
    <xf numFmtId="8" fontId="0" fillId="0" borderId="0" xfId="0" quotePrefix="1" applyNumberForma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38" fontId="0" fillId="0" borderId="1" xfId="0" applyNumberFormat="1" applyBorder="1"/>
    <xf numFmtId="8" fontId="0" fillId="0" borderId="1" xfId="0" applyNumberFormat="1" applyBorder="1"/>
    <xf numFmtId="0" fontId="14" fillId="0" borderId="0" xfId="0" applyFont="1"/>
    <xf numFmtId="0" fontId="15" fillId="0" borderId="0" xfId="0" applyFont="1"/>
    <xf numFmtId="38" fontId="16" fillId="0" borderId="0" xfId="0" applyNumberFormat="1" applyFont="1"/>
    <xf numFmtId="0" fontId="16" fillId="0" borderId="0" xfId="0" applyFont="1"/>
    <xf numFmtId="8" fontId="16" fillId="0" borderId="0" xfId="0" applyNumberFormat="1" applyFont="1"/>
    <xf numFmtId="38" fontId="16" fillId="0" borderId="1" xfId="0" applyNumberFormat="1" applyFont="1" applyBorder="1"/>
    <xf numFmtId="8" fontId="16" fillId="0" borderId="1" xfId="0" applyNumberFormat="1" applyFont="1" applyBorder="1"/>
    <xf numFmtId="38" fontId="8" fillId="0" borderId="0" xfId="1" applyNumberFormat="1" applyFont="1"/>
    <xf numFmtId="0" fontId="17" fillId="0" borderId="0" xfId="1" applyFont="1"/>
    <xf numFmtId="0" fontId="16" fillId="3" borderId="0" xfId="0" applyFont="1" applyFill="1"/>
    <xf numFmtId="0" fontId="0" fillId="3" borderId="0" xfId="0" applyFill="1"/>
    <xf numFmtId="38" fontId="0" fillId="3" borderId="0" xfId="0" applyNumberFormat="1" applyFill="1"/>
    <xf numFmtId="8" fontId="0" fillId="3" borderId="0" xfId="0" applyNumberFormat="1" applyFill="1"/>
    <xf numFmtId="38" fontId="16" fillId="3" borderId="0" xfId="0" applyNumberFormat="1" applyFont="1" applyFill="1"/>
    <xf numFmtId="8" fontId="16" fillId="3" borderId="0" xfId="0" applyNumberFormat="1" applyFont="1" applyFill="1"/>
    <xf numFmtId="0" fontId="0" fillId="0" borderId="0" xfId="0" applyAlignment="1">
      <alignment horizontal="right"/>
    </xf>
    <xf numFmtId="0" fontId="0" fillId="2" borderId="0" xfId="0" applyFill="1"/>
    <xf numFmtId="0" fontId="19" fillId="0" borderId="0" xfId="0" applyFont="1"/>
    <xf numFmtId="17" fontId="6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_JKnight 4-97 thru 11-00 Settlem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10"/>
  <sheetViews>
    <sheetView tabSelected="1" topLeftCell="AY34" workbookViewId="0">
      <selection activeCell="AX42" sqref="AX42"/>
    </sheetView>
  </sheetViews>
  <sheetFormatPr defaultColWidth="8" defaultRowHeight="12.75" x14ac:dyDescent="0.2"/>
  <cols>
    <col min="1" max="1" width="2" style="2" customWidth="1"/>
    <col min="2" max="2" width="18.140625" style="2" customWidth="1"/>
    <col min="3" max="4" width="9.85546875" style="2" hidden="1" customWidth="1"/>
    <col min="5" max="5" width="13.42578125" style="2" hidden="1" customWidth="1"/>
    <col min="6" max="6" width="6.140625" style="2" hidden="1" customWidth="1"/>
    <col min="7" max="7" width="9.85546875" style="2" hidden="1" customWidth="1"/>
    <col min="8" max="8" width="9.28515625" style="2" hidden="1" customWidth="1"/>
    <col min="9" max="9" width="12.7109375" style="2" hidden="1" customWidth="1"/>
    <col min="10" max="10" width="6" style="2" hidden="1" customWidth="1"/>
    <col min="11" max="11" width="9.7109375" style="2" hidden="1" customWidth="1"/>
    <col min="12" max="12" width="0" style="2" hidden="1" customWidth="1"/>
    <col min="13" max="13" width="12.85546875" style="2" hidden="1" customWidth="1"/>
    <col min="14" max="14" width="6" style="2" hidden="1" customWidth="1"/>
    <col min="15" max="15" width="10.140625" style="2" hidden="1" customWidth="1"/>
    <col min="16" max="16" width="9.5703125" style="2" hidden="1" customWidth="1"/>
    <col min="17" max="17" width="13" style="2" hidden="1" customWidth="1"/>
    <col min="18" max="18" width="6" style="2" hidden="1" customWidth="1"/>
    <col min="19" max="19" width="9.5703125" style="2" hidden="1" customWidth="1"/>
    <col min="20" max="20" width="9.28515625" style="2" hidden="1" customWidth="1"/>
    <col min="21" max="21" width="14.7109375" style="2" hidden="1" customWidth="1"/>
    <col min="22" max="22" width="6" style="2" hidden="1" customWidth="1"/>
    <col min="23" max="23" width="9.7109375" style="2" hidden="1" customWidth="1"/>
    <col min="24" max="24" width="0" style="2" hidden="1" customWidth="1"/>
    <col min="25" max="25" width="13.5703125" style="2" hidden="1" customWidth="1"/>
    <col min="26" max="26" width="6" style="2" hidden="1" customWidth="1"/>
    <col min="27" max="27" width="9.5703125" style="2" hidden="1" customWidth="1"/>
    <col min="28" max="28" width="0" style="2" hidden="1" customWidth="1"/>
    <col min="29" max="29" width="13.85546875" style="2" hidden="1" customWidth="1"/>
    <col min="30" max="30" width="7" style="2" hidden="1" customWidth="1"/>
    <col min="31" max="32" width="9.140625" style="2" customWidth="1"/>
    <col min="33" max="33" width="13.5703125" style="2" customWidth="1"/>
    <col min="34" max="34" width="7.140625" style="2" customWidth="1"/>
    <col min="35" max="36" width="9.28515625" style="2" customWidth="1"/>
    <col min="37" max="37" width="13.5703125" style="2" customWidth="1"/>
    <col min="38" max="38" width="7" style="2" customWidth="1"/>
    <col min="39" max="39" width="9.140625" style="2" customWidth="1"/>
    <col min="40" max="40" width="9.28515625" style="2" customWidth="1"/>
    <col min="41" max="41" width="13.28515625" style="2" customWidth="1"/>
    <col min="42" max="42" width="7" style="2" customWidth="1"/>
    <col min="43" max="43" width="9.42578125" style="2" customWidth="1"/>
    <col min="44" max="44" width="9.140625" style="2" customWidth="1"/>
    <col min="45" max="45" width="13.85546875" style="2" customWidth="1"/>
    <col min="46" max="46" width="7" style="2" customWidth="1"/>
    <col min="47" max="47" width="10.42578125" style="2" customWidth="1"/>
    <col min="48" max="48" width="10.28515625" style="2" customWidth="1"/>
    <col min="49" max="49" width="13.28515625" style="2" customWidth="1"/>
    <col min="50" max="50" width="7" style="2" customWidth="1"/>
    <col min="51" max="51" width="9.5703125" style="2" customWidth="1"/>
    <col min="52" max="52" width="10" style="2" customWidth="1"/>
    <col min="53" max="53" width="13.85546875" style="2" customWidth="1"/>
    <col min="54" max="54" width="7" style="2" customWidth="1"/>
    <col min="55" max="56" width="10.140625" style="2" customWidth="1"/>
    <col min="57" max="57" width="13.42578125" style="2" customWidth="1"/>
    <col min="58" max="58" width="7" style="2" customWidth="1"/>
    <col min="59" max="60" width="10.140625" style="2" customWidth="1"/>
    <col min="61" max="61" width="15.5703125" style="2" customWidth="1"/>
    <col min="62" max="16384" width="8" style="2"/>
  </cols>
  <sheetData>
    <row r="1" spans="1:135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</row>
    <row r="2" spans="1:135" ht="18.75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</row>
    <row r="3" spans="1:135" s="4" customFormat="1" x14ac:dyDescent="0.2">
      <c r="A3" s="71" t="s">
        <v>69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</row>
    <row r="4" spans="1:135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67" t="s">
        <v>52</v>
      </c>
      <c r="BD4" s="67"/>
      <c r="BE4" s="67"/>
      <c r="BF4" s="5"/>
      <c r="BG4" s="5"/>
      <c r="BH4" s="5"/>
      <c r="BI4" s="31"/>
    </row>
    <row r="5" spans="1:135" s="6" customFormat="1" ht="10.5" x14ac:dyDescent="0.15">
      <c r="C5" s="66">
        <v>36586</v>
      </c>
      <c r="D5" s="66"/>
      <c r="E5" s="66"/>
      <c r="G5" s="66">
        <v>36617</v>
      </c>
      <c r="H5" s="66"/>
      <c r="I5" s="66"/>
      <c r="K5" s="66">
        <v>36647</v>
      </c>
      <c r="L5" s="66"/>
      <c r="M5" s="66"/>
      <c r="O5" s="66">
        <v>36678</v>
      </c>
      <c r="P5" s="66"/>
      <c r="Q5" s="66"/>
      <c r="S5" s="66">
        <v>36708</v>
      </c>
      <c r="T5" s="66"/>
      <c r="U5" s="66"/>
      <c r="W5" s="66">
        <v>36739</v>
      </c>
      <c r="X5" s="66"/>
      <c r="Y5" s="66"/>
      <c r="AA5" s="66">
        <v>36770</v>
      </c>
      <c r="AB5" s="66"/>
      <c r="AC5" s="66"/>
      <c r="AE5" s="66">
        <v>36800</v>
      </c>
      <c r="AF5" s="66"/>
      <c r="AG5" s="66"/>
      <c r="AI5" s="66">
        <v>36831</v>
      </c>
      <c r="AJ5" s="66"/>
      <c r="AK5" s="66"/>
      <c r="AM5" s="66">
        <v>36861</v>
      </c>
      <c r="AN5" s="66"/>
      <c r="AO5" s="66"/>
      <c r="AQ5" s="66">
        <v>36892</v>
      </c>
      <c r="AR5" s="66"/>
      <c r="AS5" s="66"/>
      <c r="AU5" s="66">
        <v>36923</v>
      </c>
      <c r="AV5" s="66"/>
      <c r="AW5" s="66"/>
      <c r="AY5" s="66">
        <v>36951</v>
      </c>
      <c r="AZ5" s="66"/>
      <c r="BA5" s="66"/>
      <c r="BC5" s="66">
        <v>36982</v>
      </c>
      <c r="BD5" s="66"/>
      <c r="BE5" s="66"/>
      <c r="BG5" s="68" t="s">
        <v>3</v>
      </c>
      <c r="BH5" s="68"/>
      <c r="BI5" s="68"/>
    </row>
    <row r="6" spans="1:135" s="6" customFormat="1" ht="10.5" x14ac:dyDescent="0.15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  <c r="AM6" s="6" t="s">
        <v>4</v>
      </c>
      <c r="AN6" s="6" t="s">
        <v>5</v>
      </c>
      <c r="AO6" s="7" t="s">
        <v>6</v>
      </c>
      <c r="AQ6" s="6" t="s">
        <v>4</v>
      </c>
      <c r="AR6" s="6" t="s">
        <v>5</v>
      </c>
      <c r="AS6" s="7" t="s">
        <v>6</v>
      </c>
      <c r="AU6" s="6" t="s">
        <v>4</v>
      </c>
      <c r="AV6" s="6" t="s">
        <v>5</v>
      </c>
      <c r="AW6" s="7" t="s">
        <v>6</v>
      </c>
      <c r="AY6" s="6" t="s">
        <v>4</v>
      </c>
      <c r="AZ6" s="6" t="s">
        <v>5</v>
      </c>
      <c r="BA6" s="7" t="s">
        <v>6</v>
      </c>
      <c r="BC6" s="6" t="s">
        <v>4</v>
      </c>
      <c r="BD6" s="6" t="s">
        <v>5</v>
      </c>
      <c r="BE6" s="7" t="s">
        <v>6</v>
      </c>
      <c r="BG6" s="6" t="s">
        <v>4</v>
      </c>
      <c r="BH6" s="6" t="s">
        <v>5</v>
      </c>
      <c r="BI6" s="7" t="s">
        <v>6</v>
      </c>
    </row>
    <row r="7" spans="1:135" ht="15.75" x14ac:dyDescent="0.25">
      <c r="A7" s="56" t="s">
        <v>22</v>
      </c>
      <c r="C7" s="9"/>
      <c r="D7" s="9"/>
      <c r="E7" s="9"/>
      <c r="G7" s="9"/>
      <c r="H7" s="9"/>
      <c r="I7" s="9"/>
      <c r="K7" s="9"/>
      <c r="L7" s="9"/>
      <c r="M7" s="9"/>
      <c r="O7" s="9"/>
      <c r="P7" s="9"/>
      <c r="Q7" s="9"/>
      <c r="S7" s="9"/>
      <c r="T7" s="9"/>
      <c r="U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spans="1:135" x14ac:dyDescent="0.2">
      <c r="B8" s="2" t="s">
        <v>23</v>
      </c>
      <c r="C8" s="12">
        <v>719110</v>
      </c>
      <c r="D8" s="12">
        <v>686077</v>
      </c>
      <c r="E8" s="12">
        <f t="shared" ref="E8:E19" si="0">D8-C8</f>
        <v>-33033</v>
      </c>
      <c r="G8" s="12">
        <v>695284</v>
      </c>
      <c r="H8" s="12">
        <v>660296</v>
      </c>
      <c r="I8" s="12">
        <f t="shared" ref="I8:I19" si="1">H8-G8</f>
        <v>-34988</v>
      </c>
      <c r="K8" s="12">
        <v>706908</v>
      </c>
      <c r="L8" s="12">
        <v>684636</v>
      </c>
      <c r="M8" s="12">
        <f t="shared" ref="M8:M19" si="2">L8-K8</f>
        <v>-22272</v>
      </c>
      <c r="O8" s="12">
        <v>692139</v>
      </c>
      <c r="P8" s="12">
        <v>615805</v>
      </c>
      <c r="Q8" s="12">
        <f t="shared" ref="Q8:Q19" si="3">P8-O8</f>
        <v>-76334</v>
      </c>
      <c r="S8" s="12">
        <v>671321</v>
      </c>
      <c r="T8" s="12">
        <v>617190</v>
      </c>
      <c r="U8" s="12">
        <f t="shared" ref="U8:U19" si="4">T8-S8</f>
        <v>-54131</v>
      </c>
      <c r="V8" s="15"/>
      <c r="W8" s="12">
        <v>646857</v>
      </c>
      <c r="X8" s="12">
        <v>605840</v>
      </c>
      <c r="Y8" s="12">
        <f t="shared" ref="Y8:Y19" si="5">X8-W8</f>
        <v>-41017</v>
      </c>
      <c r="Z8" s="15"/>
      <c r="AA8" s="12">
        <v>672187</v>
      </c>
      <c r="AB8" s="12">
        <v>581199</v>
      </c>
      <c r="AC8" s="12">
        <f t="shared" ref="AC8:AC19" si="6">AB8-AA8</f>
        <v>-90988</v>
      </c>
      <c r="AD8" s="9"/>
      <c r="AE8" s="12">
        <v>672009</v>
      </c>
      <c r="AF8" s="12">
        <v>635232</v>
      </c>
      <c r="AG8" s="12">
        <f t="shared" ref="AG8:AG19" si="7">AF8-AE8</f>
        <v>-36777</v>
      </c>
      <c r="AH8" s="9"/>
      <c r="AI8" s="12">
        <v>648891</v>
      </c>
      <c r="AJ8" s="12">
        <v>618882</v>
      </c>
      <c r="AK8" s="12">
        <f t="shared" ref="AK8:AK19" si="8">AJ8-AI8</f>
        <v>-30009</v>
      </c>
      <c r="AL8" s="9"/>
      <c r="AM8" s="12">
        <v>642690</v>
      </c>
      <c r="AN8" s="12">
        <v>650459</v>
      </c>
      <c r="AO8" s="12">
        <f t="shared" ref="AO8:AO19" si="9">AN8-AM8</f>
        <v>7769</v>
      </c>
      <c r="AP8" s="9"/>
      <c r="AQ8" s="12">
        <v>661782</v>
      </c>
      <c r="AR8" s="12">
        <v>687603</v>
      </c>
      <c r="AS8" s="12">
        <f t="shared" ref="AS8:AS19" si="10">AR8-AQ8</f>
        <v>25821</v>
      </c>
      <c r="AT8" s="9"/>
      <c r="AU8" s="12">
        <v>646770</v>
      </c>
      <c r="AV8" s="12">
        <v>619309</v>
      </c>
      <c r="AW8" s="12">
        <f t="shared" ref="AW8:AW19" si="11">AV8-AU8</f>
        <v>-27461</v>
      </c>
      <c r="AX8" s="9"/>
      <c r="AY8" s="12">
        <v>642073</v>
      </c>
      <c r="AZ8" s="12">
        <v>637402</v>
      </c>
      <c r="BA8" s="12">
        <f>AZ8-AY8</f>
        <v>-4671</v>
      </c>
      <c r="BB8" s="9"/>
      <c r="BC8" s="12">
        <v>682413</v>
      </c>
      <c r="BD8" s="12">
        <v>613025</v>
      </c>
      <c r="BE8" s="12">
        <f t="shared" ref="BE8:BE19" si="12">BD8-BC8</f>
        <v>-69388</v>
      </c>
      <c r="BF8" s="9"/>
      <c r="BG8" s="9">
        <f t="shared" ref="BG8:BG19" si="13">AE8+AI8+AM8+AQ8+AU8+AY8</f>
        <v>3914215</v>
      </c>
      <c r="BH8" s="9">
        <f t="shared" ref="BH8:BH19" si="14">AF8+AJ8+AN8+AR8+AV8+AZ8</f>
        <v>3848887</v>
      </c>
      <c r="BI8" s="9">
        <f t="shared" ref="BI8:BI19" si="15">AG8+AK8+AO8+AS8+AW8+BA8+BE8</f>
        <v>-134716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spans="1:135" x14ac:dyDescent="0.2">
      <c r="B9" s="2" t="s">
        <v>24</v>
      </c>
      <c r="C9" s="12">
        <v>1178929</v>
      </c>
      <c r="D9" s="12">
        <v>1169107</v>
      </c>
      <c r="E9" s="12">
        <f t="shared" si="0"/>
        <v>-9822</v>
      </c>
      <c r="G9" s="9">
        <v>1213822</v>
      </c>
      <c r="H9" s="9">
        <v>1106892</v>
      </c>
      <c r="I9" s="9">
        <f t="shared" si="1"/>
        <v>-106930</v>
      </c>
      <c r="K9" s="12">
        <v>1278364</v>
      </c>
      <c r="L9" s="12">
        <v>1143734</v>
      </c>
      <c r="M9" s="12">
        <f t="shared" si="2"/>
        <v>-134630</v>
      </c>
      <c r="O9" s="12">
        <v>1179342</v>
      </c>
      <c r="P9" s="12">
        <v>1134805</v>
      </c>
      <c r="Q9" s="12">
        <f t="shared" si="3"/>
        <v>-44537</v>
      </c>
      <c r="S9" s="12">
        <v>1221923</v>
      </c>
      <c r="T9" s="12">
        <v>1164821</v>
      </c>
      <c r="U9" s="12">
        <f t="shared" si="4"/>
        <v>-57102</v>
      </c>
      <c r="V9" s="15"/>
      <c r="W9" s="12">
        <v>1138404</v>
      </c>
      <c r="X9" s="12">
        <v>1164301</v>
      </c>
      <c r="Y9" s="12">
        <f t="shared" si="5"/>
        <v>25897</v>
      </c>
      <c r="Z9" s="15"/>
      <c r="AA9" s="12">
        <v>1080077</v>
      </c>
      <c r="AB9" s="12">
        <v>1071801</v>
      </c>
      <c r="AC9" s="12">
        <f t="shared" si="6"/>
        <v>-8276</v>
      </c>
      <c r="AD9" s="9"/>
      <c r="AE9" s="12">
        <v>1071044</v>
      </c>
      <c r="AF9" s="12">
        <v>1099181</v>
      </c>
      <c r="AG9" s="12">
        <f t="shared" si="7"/>
        <v>28137</v>
      </c>
      <c r="AH9" s="9"/>
      <c r="AI9" s="12">
        <v>1048256</v>
      </c>
      <c r="AJ9" s="12">
        <v>1094582</v>
      </c>
      <c r="AK9" s="12">
        <f t="shared" si="8"/>
        <v>46326</v>
      </c>
      <c r="AL9" s="9"/>
      <c r="AM9" s="12">
        <v>1065389</v>
      </c>
      <c r="AN9" s="12">
        <v>1078269</v>
      </c>
      <c r="AO9" s="12">
        <f t="shared" si="9"/>
        <v>12880</v>
      </c>
      <c r="AP9" s="9"/>
      <c r="AQ9" s="12">
        <v>1062793</v>
      </c>
      <c r="AR9" s="12">
        <v>1035106</v>
      </c>
      <c r="AS9" s="12">
        <f t="shared" si="10"/>
        <v>-27687</v>
      </c>
      <c r="AT9" s="9"/>
      <c r="AU9" s="12">
        <v>927081</v>
      </c>
      <c r="AV9" s="12">
        <v>882328</v>
      </c>
      <c r="AW9" s="12">
        <f t="shared" si="11"/>
        <v>-44753</v>
      </c>
      <c r="AX9" s="9"/>
      <c r="AY9" s="12">
        <v>958132</v>
      </c>
      <c r="AZ9" s="12">
        <v>952621</v>
      </c>
      <c r="BA9" s="12">
        <f t="shared" ref="BA9:BA19" si="16">AZ9-AY9</f>
        <v>-5511</v>
      </c>
      <c r="BB9" s="9"/>
      <c r="BC9" s="12">
        <v>949410</v>
      </c>
      <c r="BD9" s="12">
        <v>970963</v>
      </c>
      <c r="BE9" s="12">
        <f t="shared" si="12"/>
        <v>21553</v>
      </c>
      <c r="BF9" s="9"/>
      <c r="BG9" s="9">
        <f t="shared" si="13"/>
        <v>6132695</v>
      </c>
      <c r="BH9" s="9">
        <f t="shared" si="14"/>
        <v>6142087</v>
      </c>
      <c r="BI9" s="9">
        <f t="shared" si="15"/>
        <v>30945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spans="1:135" x14ac:dyDescent="0.2">
      <c r="B10" s="2" t="s">
        <v>25</v>
      </c>
      <c r="C10" s="12">
        <v>718373</v>
      </c>
      <c r="D10" s="12">
        <v>731832</v>
      </c>
      <c r="E10" s="12">
        <f t="shared" si="0"/>
        <v>13459</v>
      </c>
      <c r="G10" s="9">
        <v>679940</v>
      </c>
      <c r="H10" s="9">
        <v>708062</v>
      </c>
      <c r="I10" s="9">
        <f t="shared" si="1"/>
        <v>28122</v>
      </c>
      <c r="K10" s="12">
        <v>638866</v>
      </c>
      <c r="L10" s="12">
        <v>731892</v>
      </c>
      <c r="M10" s="12">
        <f t="shared" si="2"/>
        <v>93026</v>
      </c>
      <c r="O10" s="12">
        <v>660729</v>
      </c>
      <c r="P10" s="12">
        <v>718306</v>
      </c>
      <c r="Q10" s="12">
        <f t="shared" si="3"/>
        <v>57577</v>
      </c>
      <c r="S10" s="12">
        <v>651075</v>
      </c>
      <c r="T10" s="12">
        <v>734236</v>
      </c>
      <c r="U10" s="12">
        <f t="shared" si="4"/>
        <v>83161</v>
      </c>
      <c r="V10" s="15"/>
      <c r="W10" s="12">
        <v>718226</v>
      </c>
      <c r="X10" s="12">
        <v>720467</v>
      </c>
      <c r="Y10" s="12">
        <f t="shared" si="5"/>
        <v>2241</v>
      </c>
      <c r="Z10" s="15"/>
      <c r="AA10" s="12">
        <v>676077</v>
      </c>
      <c r="AB10" s="12">
        <v>702853</v>
      </c>
      <c r="AC10" s="12">
        <f t="shared" si="6"/>
        <v>26776</v>
      </c>
      <c r="AD10" s="9"/>
      <c r="AE10" s="12">
        <v>739252</v>
      </c>
      <c r="AF10" s="12">
        <v>709297</v>
      </c>
      <c r="AG10" s="12">
        <f t="shared" si="7"/>
        <v>-29955</v>
      </c>
      <c r="AH10" s="9"/>
      <c r="AI10" s="12">
        <v>716879</v>
      </c>
      <c r="AJ10" s="12">
        <v>682470</v>
      </c>
      <c r="AK10" s="12">
        <f t="shared" si="8"/>
        <v>-34409</v>
      </c>
      <c r="AL10" s="9"/>
      <c r="AM10" s="12">
        <v>694826</v>
      </c>
      <c r="AN10" s="12">
        <v>658510</v>
      </c>
      <c r="AO10" s="12">
        <f t="shared" si="9"/>
        <v>-36316</v>
      </c>
      <c r="AP10" s="9"/>
      <c r="AQ10" s="12">
        <v>695368</v>
      </c>
      <c r="AR10" s="12">
        <v>654732</v>
      </c>
      <c r="AS10" s="12">
        <f t="shared" si="10"/>
        <v>-40636</v>
      </c>
      <c r="AT10" s="9"/>
      <c r="AU10" s="12">
        <v>596250</v>
      </c>
      <c r="AV10" s="12">
        <v>592205</v>
      </c>
      <c r="AW10" s="12">
        <f t="shared" si="11"/>
        <v>-4045</v>
      </c>
      <c r="AX10" s="9"/>
      <c r="AY10" s="12">
        <v>628252</v>
      </c>
      <c r="AZ10" s="12">
        <v>641119</v>
      </c>
      <c r="BA10" s="12">
        <f t="shared" si="16"/>
        <v>12867</v>
      </c>
      <c r="BB10" s="9"/>
      <c r="BC10" s="12">
        <v>629109</v>
      </c>
      <c r="BD10" s="12">
        <v>606607</v>
      </c>
      <c r="BE10" s="12">
        <f t="shared" si="12"/>
        <v>-22502</v>
      </c>
      <c r="BF10" s="9"/>
      <c r="BG10" s="9">
        <f t="shared" si="13"/>
        <v>4070827</v>
      </c>
      <c r="BH10" s="9">
        <f t="shared" si="14"/>
        <v>3938333</v>
      </c>
      <c r="BI10" s="9">
        <f t="shared" si="15"/>
        <v>-154996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spans="1:135" x14ac:dyDescent="0.2">
      <c r="B11" s="2" t="s">
        <v>26</v>
      </c>
      <c r="C11" s="9">
        <v>209715</v>
      </c>
      <c r="D11" s="9">
        <v>266257</v>
      </c>
      <c r="E11" s="9">
        <f t="shared" si="0"/>
        <v>56542</v>
      </c>
      <c r="G11" s="9">
        <v>189690</v>
      </c>
      <c r="H11" s="9">
        <v>264739</v>
      </c>
      <c r="I11" s="9">
        <f t="shared" si="1"/>
        <v>75049</v>
      </c>
      <c r="K11" s="12">
        <v>219005</v>
      </c>
      <c r="L11" s="12">
        <v>272027</v>
      </c>
      <c r="M11" s="12">
        <f t="shared" si="2"/>
        <v>53022</v>
      </c>
      <c r="O11" s="12">
        <v>237532</v>
      </c>
      <c r="P11" s="12">
        <v>262641</v>
      </c>
      <c r="Q11" s="12">
        <f t="shared" si="3"/>
        <v>25109</v>
      </c>
      <c r="S11" s="12">
        <v>216344</v>
      </c>
      <c r="T11" s="12">
        <v>259298</v>
      </c>
      <c r="U11" s="12">
        <f t="shared" si="4"/>
        <v>42954</v>
      </c>
      <c r="V11" s="15"/>
      <c r="W11" s="12">
        <v>215295</v>
      </c>
      <c r="X11" s="12">
        <v>250007</v>
      </c>
      <c r="Y11" s="12">
        <f t="shared" si="5"/>
        <v>34712</v>
      </c>
      <c r="Z11" s="15"/>
      <c r="AA11" s="12">
        <v>214641</v>
      </c>
      <c r="AB11" s="12">
        <v>179384</v>
      </c>
      <c r="AC11" s="12">
        <f t="shared" si="6"/>
        <v>-35257</v>
      </c>
      <c r="AD11" s="9"/>
      <c r="AE11" s="12">
        <v>218724</v>
      </c>
      <c r="AF11" s="12">
        <v>243107</v>
      </c>
      <c r="AG11" s="12">
        <f t="shared" si="7"/>
        <v>24383</v>
      </c>
      <c r="AH11" s="9"/>
      <c r="AI11" s="12">
        <v>234781</v>
      </c>
      <c r="AJ11" s="12">
        <v>221197</v>
      </c>
      <c r="AK11" s="12">
        <f t="shared" si="8"/>
        <v>-13584</v>
      </c>
      <c r="AL11" s="9"/>
      <c r="AM11" s="12">
        <v>226199</v>
      </c>
      <c r="AN11" s="12">
        <v>226860</v>
      </c>
      <c r="AO11" s="12">
        <f t="shared" si="9"/>
        <v>661</v>
      </c>
      <c r="AP11" s="9"/>
      <c r="AQ11" s="12">
        <v>219819</v>
      </c>
      <c r="AR11" s="12">
        <v>229112</v>
      </c>
      <c r="AS11" s="12">
        <f t="shared" si="10"/>
        <v>9293</v>
      </c>
      <c r="AT11" s="9"/>
      <c r="AU11" s="12">
        <v>197399</v>
      </c>
      <c r="AV11" s="12">
        <v>212798</v>
      </c>
      <c r="AW11" s="12">
        <f t="shared" si="11"/>
        <v>15399</v>
      </c>
      <c r="AX11" s="9"/>
      <c r="AY11" s="12">
        <v>240505</v>
      </c>
      <c r="AZ11" s="12">
        <v>229641</v>
      </c>
      <c r="BA11" s="12">
        <f t="shared" si="16"/>
        <v>-10864</v>
      </c>
      <c r="BB11" s="9"/>
      <c r="BC11" s="12">
        <v>229101</v>
      </c>
      <c r="BD11" s="12">
        <v>205435</v>
      </c>
      <c r="BE11" s="12">
        <f t="shared" si="12"/>
        <v>-23666</v>
      </c>
      <c r="BF11" s="9"/>
      <c r="BG11" s="9">
        <f t="shared" si="13"/>
        <v>1337427</v>
      </c>
      <c r="BH11" s="9">
        <f t="shared" si="14"/>
        <v>1362715</v>
      </c>
      <c r="BI11" s="9">
        <f t="shared" si="15"/>
        <v>1622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spans="1:135" x14ac:dyDescent="0.2">
      <c r="B12" s="2" t="s">
        <v>27</v>
      </c>
      <c r="C12" s="9">
        <v>620539</v>
      </c>
      <c r="D12" s="9">
        <v>562090</v>
      </c>
      <c r="E12" s="9">
        <f t="shared" si="0"/>
        <v>-58449</v>
      </c>
      <c r="G12" s="9">
        <v>617442</v>
      </c>
      <c r="H12" s="9">
        <v>628068</v>
      </c>
      <c r="I12" s="9">
        <f t="shared" si="1"/>
        <v>10626</v>
      </c>
      <c r="K12" s="12">
        <v>501967</v>
      </c>
      <c r="L12" s="12">
        <v>633334</v>
      </c>
      <c r="M12" s="12">
        <f t="shared" si="2"/>
        <v>131367</v>
      </c>
      <c r="O12" s="12">
        <v>636901</v>
      </c>
      <c r="P12" s="12">
        <v>632790</v>
      </c>
      <c r="Q12" s="12">
        <f t="shared" si="3"/>
        <v>-4111</v>
      </c>
      <c r="S12" s="12">
        <v>670362</v>
      </c>
      <c r="T12" s="12">
        <v>648400</v>
      </c>
      <c r="U12" s="12">
        <f t="shared" si="4"/>
        <v>-21962</v>
      </c>
      <c r="V12" s="15"/>
      <c r="W12" s="12">
        <v>675009</v>
      </c>
      <c r="X12" s="12">
        <v>622328</v>
      </c>
      <c r="Y12" s="12">
        <f t="shared" si="5"/>
        <v>-52681</v>
      </c>
      <c r="Z12" s="15"/>
      <c r="AA12" s="12">
        <v>616239</v>
      </c>
      <c r="AB12" s="12">
        <v>615646</v>
      </c>
      <c r="AC12" s="12">
        <f t="shared" si="6"/>
        <v>-593</v>
      </c>
      <c r="AD12" s="9"/>
      <c r="AE12" s="12">
        <v>627715</v>
      </c>
      <c r="AF12" s="12">
        <v>635759</v>
      </c>
      <c r="AG12" s="12">
        <f t="shared" si="7"/>
        <v>8044</v>
      </c>
      <c r="AH12" s="9"/>
      <c r="AI12" s="12">
        <v>589231</v>
      </c>
      <c r="AJ12" s="12">
        <v>596161</v>
      </c>
      <c r="AK12" s="12">
        <f t="shared" si="8"/>
        <v>6930</v>
      </c>
      <c r="AL12" s="9"/>
      <c r="AM12" s="12">
        <v>607160</v>
      </c>
      <c r="AN12" s="12">
        <v>645189</v>
      </c>
      <c r="AO12" s="12">
        <f t="shared" si="9"/>
        <v>38029</v>
      </c>
      <c r="AP12" s="9"/>
      <c r="AQ12" s="12">
        <v>581295</v>
      </c>
      <c r="AR12" s="12">
        <v>618339</v>
      </c>
      <c r="AS12" s="12">
        <f t="shared" si="10"/>
        <v>37044</v>
      </c>
      <c r="AT12" s="9"/>
      <c r="AU12" s="12">
        <v>527952</v>
      </c>
      <c r="AV12" s="12">
        <v>515701</v>
      </c>
      <c r="AW12" s="12">
        <f t="shared" si="11"/>
        <v>-12251</v>
      </c>
      <c r="AX12" s="9"/>
      <c r="AY12" s="12">
        <v>577773</v>
      </c>
      <c r="AZ12" s="12">
        <v>578813</v>
      </c>
      <c r="BA12" s="12">
        <f t="shared" si="16"/>
        <v>1040</v>
      </c>
      <c r="BB12" s="9"/>
      <c r="BC12" s="12">
        <v>464857</v>
      </c>
      <c r="BD12" s="12">
        <v>474528</v>
      </c>
      <c r="BE12" s="12">
        <f t="shared" si="12"/>
        <v>9671</v>
      </c>
      <c r="BF12" s="9"/>
      <c r="BG12" s="9">
        <f t="shared" si="13"/>
        <v>3511126</v>
      </c>
      <c r="BH12" s="9">
        <f t="shared" si="14"/>
        <v>3589962</v>
      </c>
      <c r="BI12" s="9">
        <f t="shared" si="15"/>
        <v>88507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spans="1:135" x14ac:dyDescent="0.2">
      <c r="B13" s="11" t="s">
        <v>28</v>
      </c>
      <c r="C13" s="9">
        <v>682336</v>
      </c>
      <c r="D13" s="9">
        <v>626678</v>
      </c>
      <c r="E13" s="9">
        <f t="shared" si="0"/>
        <v>-55658</v>
      </c>
      <c r="F13" s="11"/>
      <c r="G13" s="9">
        <v>652819</v>
      </c>
      <c r="H13" s="9">
        <v>601669</v>
      </c>
      <c r="I13" s="9">
        <f t="shared" si="1"/>
        <v>-51150</v>
      </c>
      <c r="J13" s="11"/>
      <c r="K13" s="12">
        <v>622403</v>
      </c>
      <c r="L13" s="12">
        <v>557735</v>
      </c>
      <c r="M13" s="12">
        <f t="shared" si="2"/>
        <v>-64668</v>
      </c>
      <c r="N13" s="11"/>
      <c r="O13" s="12">
        <v>632398</v>
      </c>
      <c r="P13" s="12">
        <v>594422</v>
      </c>
      <c r="Q13" s="12">
        <f t="shared" si="3"/>
        <v>-37976</v>
      </c>
      <c r="R13" s="11"/>
      <c r="S13" s="12">
        <v>631870</v>
      </c>
      <c r="T13" s="12">
        <v>583098</v>
      </c>
      <c r="U13" s="12">
        <f t="shared" si="4"/>
        <v>-48772</v>
      </c>
      <c r="V13" s="16"/>
      <c r="W13" s="12">
        <v>646663</v>
      </c>
      <c r="X13" s="12">
        <v>605322</v>
      </c>
      <c r="Y13" s="12">
        <f t="shared" si="5"/>
        <v>-41341</v>
      </c>
      <c r="Z13" s="16"/>
      <c r="AA13" s="12">
        <v>599233</v>
      </c>
      <c r="AB13" s="12">
        <v>575892</v>
      </c>
      <c r="AC13" s="12">
        <f t="shared" si="6"/>
        <v>-23341</v>
      </c>
      <c r="AD13" s="9"/>
      <c r="AE13" s="12">
        <v>597859</v>
      </c>
      <c r="AF13" s="12">
        <v>586020</v>
      </c>
      <c r="AG13" s="12">
        <f t="shared" si="7"/>
        <v>-11839</v>
      </c>
      <c r="AH13" s="9"/>
      <c r="AI13" s="12">
        <v>608757</v>
      </c>
      <c r="AJ13" s="12">
        <v>581742</v>
      </c>
      <c r="AK13" s="12">
        <f t="shared" si="8"/>
        <v>-27015</v>
      </c>
      <c r="AL13" s="9"/>
      <c r="AM13" s="12">
        <v>613975</v>
      </c>
      <c r="AN13" s="12">
        <v>586886</v>
      </c>
      <c r="AO13" s="12">
        <f t="shared" si="9"/>
        <v>-27089</v>
      </c>
      <c r="AP13" s="9"/>
      <c r="AQ13" s="12">
        <v>621498</v>
      </c>
      <c r="AR13" s="12">
        <v>590547</v>
      </c>
      <c r="AS13" s="12">
        <f t="shared" si="10"/>
        <v>-30951</v>
      </c>
      <c r="AT13" s="9"/>
      <c r="AU13" s="12">
        <v>539046</v>
      </c>
      <c r="AV13" s="12">
        <v>519283</v>
      </c>
      <c r="AW13" s="12">
        <f t="shared" si="11"/>
        <v>-19763</v>
      </c>
      <c r="AX13" s="9"/>
      <c r="AY13" s="12">
        <v>585860</v>
      </c>
      <c r="AZ13" s="12">
        <v>584960</v>
      </c>
      <c r="BA13" s="12">
        <f t="shared" si="16"/>
        <v>-900</v>
      </c>
      <c r="BB13" s="9"/>
      <c r="BC13" s="12">
        <v>564085</v>
      </c>
      <c r="BD13" s="12">
        <v>562733</v>
      </c>
      <c r="BE13" s="12">
        <f t="shared" si="12"/>
        <v>-1352</v>
      </c>
      <c r="BF13" s="9"/>
      <c r="BG13" s="9">
        <f t="shared" si="13"/>
        <v>3566995</v>
      </c>
      <c r="BH13" s="9">
        <f t="shared" si="14"/>
        <v>3449438</v>
      </c>
      <c r="BI13" s="9">
        <f t="shared" si="15"/>
        <v>-118909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spans="1:135" x14ac:dyDescent="0.2">
      <c r="B14" s="2" t="s">
        <v>29</v>
      </c>
      <c r="C14" s="9">
        <v>205603</v>
      </c>
      <c r="D14" s="9">
        <v>202800</v>
      </c>
      <c r="E14" s="9">
        <f t="shared" si="0"/>
        <v>-2803</v>
      </c>
      <c r="G14" s="9">
        <v>197165</v>
      </c>
      <c r="H14" s="9">
        <v>186761</v>
      </c>
      <c r="I14" s="9">
        <f t="shared" si="1"/>
        <v>-10404</v>
      </c>
      <c r="K14" s="12">
        <v>187575</v>
      </c>
      <c r="L14" s="12">
        <v>189643</v>
      </c>
      <c r="M14" s="12">
        <f t="shared" si="2"/>
        <v>2068</v>
      </c>
      <c r="O14" s="12">
        <v>219211</v>
      </c>
      <c r="P14" s="12">
        <v>204748</v>
      </c>
      <c r="Q14" s="12">
        <f t="shared" si="3"/>
        <v>-14463</v>
      </c>
      <c r="S14" s="12">
        <v>180360</v>
      </c>
      <c r="T14" s="12">
        <v>200759</v>
      </c>
      <c r="U14" s="12">
        <f t="shared" si="4"/>
        <v>20399</v>
      </c>
      <c r="V14" s="15"/>
      <c r="W14" s="12">
        <v>205450</v>
      </c>
      <c r="X14" s="12">
        <v>198456</v>
      </c>
      <c r="Y14" s="12">
        <f t="shared" si="5"/>
        <v>-6994</v>
      </c>
      <c r="Z14" s="15"/>
      <c r="AA14" s="12">
        <v>209206</v>
      </c>
      <c r="AB14" s="12">
        <v>186358</v>
      </c>
      <c r="AC14" s="12">
        <f t="shared" si="6"/>
        <v>-22848</v>
      </c>
      <c r="AD14" s="9"/>
      <c r="AE14" s="12">
        <v>205228</v>
      </c>
      <c r="AF14" s="12">
        <v>196711</v>
      </c>
      <c r="AG14" s="12">
        <f t="shared" si="7"/>
        <v>-8517</v>
      </c>
      <c r="AH14" s="9"/>
      <c r="AI14" s="12">
        <v>203039</v>
      </c>
      <c r="AJ14" s="12">
        <v>200037</v>
      </c>
      <c r="AK14" s="12">
        <f t="shared" si="8"/>
        <v>-3002</v>
      </c>
      <c r="AL14" s="9"/>
      <c r="AM14" s="12">
        <v>201325</v>
      </c>
      <c r="AN14" s="12">
        <v>200172</v>
      </c>
      <c r="AO14" s="12">
        <f t="shared" si="9"/>
        <v>-1153</v>
      </c>
      <c r="AP14" s="9"/>
      <c r="AQ14" s="12">
        <v>206010</v>
      </c>
      <c r="AR14" s="12">
        <v>187677</v>
      </c>
      <c r="AS14" s="12">
        <f t="shared" si="10"/>
        <v>-18333</v>
      </c>
      <c r="AT14" s="9"/>
      <c r="AU14" s="12">
        <v>190085</v>
      </c>
      <c r="AV14" s="12">
        <v>178322</v>
      </c>
      <c r="AW14" s="12">
        <f t="shared" si="11"/>
        <v>-11763</v>
      </c>
      <c r="AX14" s="9"/>
      <c r="AY14" s="12">
        <v>194340</v>
      </c>
      <c r="AZ14" s="12">
        <v>187381</v>
      </c>
      <c r="BA14" s="12">
        <f t="shared" si="16"/>
        <v>-6959</v>
      </c>
      <c r="BB14" s="9"/>
      <c r="BC14" s="12">
        <v>188039</v>
      </c>
      <c r="BD14" s="12">
        <v>174792</v>
      </c>
      <c r="BE14" s="12">
        <f t="shared" si="12"/>
        <v>-13247</v>
      </c>
      <c r="BF14" s="9"/>
      <c r="BG14" s="9">
        <f t="shared" si="13"/>
        <v>1200027</v>
      </c>
      <c r="BH14" s="9">
        <f t="shared" si="14"/>
        <v>1150300</v>
      </c>
      <c r="BI14" s="9">
        <f t="shared" si="15"/>
        <v>-62974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spans="1:135" x14ac:dyDescent="0.2">
      <c r="B15" s="2" t="s">
        <v>30</v>
      </c>
      <c r="C15" s="9">
        <v>518295</v>
      </c>
      <c r="D15" s="9">
        <v>493401</v>
      </c>
      <c r="E15" s="9">
        <f t="shared" si="0"/>
        <v>-24894</v>
      </c>
      <c r="G15" s="9">
        <v>505209</v>
      </c>
      <c r="H15" s="9">
        <v>473580</v>
      </c>
      <c r="I15" s="9">
        <f t="shared" si="1"/>
        <v>-31629</v>
      </c>
      <c r="K15" s="12">
        <v>528296</v>
      </c>
      <c r="L15" s="12">
        <v>542793</v>
      </c>
      <c r="M15" s="12">
        <f t="shared" si="2"/>
        <v>14497</v>
      </c>
      <c r="O15" s="12">
        <v>644137</v>
      </c>
      <c r="P15" s="12">
        <v>593754</v>
      </c>
      <c r="Q15" s="12">
        <f t="shared" si="3"/>
        <v>-50383</v>
      </c>
      <c r="S15" s="12">
        <v>488801</v>
      </c>
      <c r="T15" s="12">
        <v>557088</v>
      </c>
      <c r="U15" s="12">
        <f t="shared" si="4"/>
        <v>68287</v>
      </c>
      <c r="V15" s="15"/>
      <c r="W15" s="12">
        <v>554368</v>
      </c>
      <c r="X15" s="12">
        <v>535848</v>
      </c>
      <c r="Y15" s="12">
        <f t="shared" si="5"/>
        <v>-18520</v>
      </c>
      <c r="Z15" s="15"/>
      <c r="AA15" s="12">
        <v>499659</v>
      </c>
      <c r="AB15" s="12">
        <v>509851</v>
      </c>
      <c r="AC15" s="12">
        <f t="shared" si="6"/>
        <v>10192</v>
      </c>
      <c r="AD15" s="9"/>
      <c r="AE15" s="12">
        <v>516195</v>
      </c>
      <c r="AF15" s="12">
        <v>520150</v>
      </c>
      <c r="AG15" s="12">
        <f t="shared" si="7"/>
        <v>3955</v>
      </c>
      <c r="AH15" s="9"/>
      <c r="AI15" s="12">
        <v>506472</v>
      </c>
      <c r="AJ15" s="12">
        <v>502368</v>
      </c>
      <c r="AK15" s="12">
        <f t="shared" si="8"/>
        <v>-4104</v>
      </c>
      <c r="AL15" s="9"/>
      <c r="AM15" s="12">
        <v>498951</v>
      </c>
      <c r="AN15" s="12">
        <v>488283</v>
      </c>
      <c r="AO15" s="12">
        <f t="shared" si="9"/>
        <v>-10668</v>
      </c>
      <c r="AP15" s="9"/>
      <c r="AQ15" s="12">
        <v>503986</v>
      </c>
      <c r="AR15" s="12">
        <v>486654</v>
      </c>
      <c r="AS15" s="12">
        <f t="shared" si="10"/>
        <v>-17332</v>
      </c>
      <c r="AT15" s="9"/>
      <c r="AU15" s="12">
        <v>359653</v>
      </c>
      <c r="AV15" s="12">
        <v>401087</v>
      </c>
      <c r="AW15" s="12">
        <f t="shared" si="11"/>
        <v>41434</v>
      </c>
      <c r="AX15" s="9"/>
      <c r="AY15" s="12">
        <v>464539</v>
      </c>
      <c r="AZ15" s="12">
        <v>451100</v>
      </c>
      <c r="BA15" s="12">
        <f t="shared" si="16"/>
        <v>-13439</v>
      </c>
      <c r="BB15" s="9"/>
      <c r="BC15" s="12">
        <v>477257</v>
      </c>
      <c r="BD15" s="12">
        <v>458145</v>
      </c>
      <c r="BE15" s="12">
        <f t="shared" si="12"/>
        <v>-19112</v>
      </c>
      <c r="BF15" s="9"/>
      <c r="BG15" s="9">
        <f t="shared" si="13"/>
        <v>2849796</v>
      </c>
      <c r="BH15" s="9">
        <f t="shared" si="14"/>
        <v>2849642</v>
      </c>
      <c r="BI15" s="9">
        <f t="shared" si="15"/>
        <v>-19266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spans="1:135" x14ac:dyDescent="0.2">
      <c r="B16" s="2" t="s">
        <v>31</v>
      </c>
      <c r="C16" s="9">
        <v>723767</v>
      </c>
      <c r="D16" s="9">
        <v>708501</v>
      </c>
      <c r="E16" s="9">
        <f t="shared" si="0"/>
        <v>-15266</v>
      </c>
      <c r="G16" s="9">
        <v>694263</v>
      </c>
      <c r="H16" s="9">
        <v>639729</v>
      </c>
      <c r="I16" s="9">
        <f t="shared" si="1"/>
        <v>-54534</v>
      </c>
      <c r="K16" s="12">
        <v>584655</v>
      </c>
      <c r="L16" s="12">
        <v>694997</v>
      </c>
      <c r="M16" s="12">
        <f t="shared" si="2"/>
        <v>110342</v>
      </c>
      <c r="O16" s="12">
        <v>627627</v>
      </c>
      <c r="P16" s="12">
        <v>674803</v>
      </c>
      <c r="Q16" s="12">
        <f t="shared" si="3"/>
        <v>47176</v>
      </c>
      <c r="S16" s="12">
        <v>640950</v>
      </c>
      <c r="T16" s="12">
        <v>669936</v>
      </c>
      <c r="U16" s="12">
        <f t="shared" si="4"/>
        <v>28986</v>
      </c>
      <c r="V16" s="15"/>
      <c r="W16" s="12">
        <v>631701</v>
      </c>
      <c r="X16" s="12">
        <v>681051</v>
      </c>
      <c r="Y16" s="12">
        <f t="shared" si="5"/>
        <v>49350</v>
      </c>
      <c r="Z16" s="15"/>
      <c r="AA16" s="12">
        <v>614186</v>
      </c>
      <c r="AB16" s="12">
        <v>632348</v>
      </c>
      <c r="AC16" s="12">
        <f t="shared" si="6"/>
        <v>18162</v>
      </c>
      <c r="AD16" s="9"/>
      <c r="AE16" s="12">
        <v>597558</v>
      </c>
      <c r="AF16" s="12">
        <v>629363</v>
      </c>
      <c r="AG16" s="12">
        <f t="shared" si="7"/>
        <v>31805</v>
      </c>
      <c r="AH16" s="9"/>
      <c r="AI16" s="12">
        <v>583967</v>
      </c>
      <c r="AJ16" s="12">
        <v>599293</v>
      </c>
      <c r="AK16" s="12">
        <f t="shared" si="8"/>
        <v>15326</v>
      </c>
      <c r="AL16" s="9"/>
      <c r="AM16" s="12">
        <v>588683</v>
      </c>
      <c r="AN16" s="12">
        <v>684359</v>
      </c>
      <c r="AO16" s="12">
        <f t="shared" si="9"/>
        <v>95676</v>
      </c>
      <c r="AP16" s="9"/>
      <c r="AQ16" s="12">
        <v>705082</v>
      </c>
      <c r="AR16" s="12">
        <v>717452</v>
      </c>
      <c r="AS16" s="12">
        <f t="shared" si="10"/>
        <v>12370</v>
      </c>
      <c r="AT16" s="9"/>
      <c r="AU16" s="12">
        <v>536335</v>
      </c>
      <c r="AV16" s="12">
        <v>539919</v>
      </c>
      <c r="AW16" s="12">
        <f t="shared" si="11"/>
        <v>3584</v>
      </c>
      <c r="AX16" s="9"/>
      <c r="AY16" s="12">
        <v>595674</v>
      </c>
      <c r="AZ16" s="12">
        <v>638774</v>
      </c>
      <c r="BA16" s="12">
        <f t="shared" si="16"/>
        <v>43100</v>
      </c>
      <c r="BB16" s="9"/>
      <c r="BC16" s="12">
        <v>576005</v>
      </c>
      <c r="BD16" s="12">
        <v>584863</v>
      </c>
      <c r="BE16" s="12">
        <f t="shared" si="12"/>
        <v>8858</v>
      </c>
      <c r="BF16" s="9"/>
      <c r="BG16" s="9">
        <f t="shared" si="13"/>
        <v>3607299</v>
      </c>
      <c r="BH16" s="9">
        <f t="shared" si="14"/>
        <v>3809160</v>
      </c>
      <c r="BI16" s="9">
        <f t="shared" si="15"/>
        <v>210719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spans="2:135" x14ac:dyDescent="0.2">
      <c r="B17" s="2" t="s">
        <v>32</v>
      </c>
      <c r="C17" s="9">
        <v>937864</v>
      </c>
      <c r="D17" s="9">
        <v>862541</v>
      </c>
      <c r="E17" s="9">
        <f t="shared" si="0"/>
        <v>-75323</v>
      </c>
      <c r="G17" s="9">
        <v>889228</v>
      </c>
      <c r="H17" s="9">
        <v>818606</v>
      </c>
      <c r="I17" s="9">
        <f t="shared" si="1"/>
        <v>-70622</v>
      </c>
      <c r="K17" s="9">
        <v>982873</v>
      </c>
      <c r="L17" s="9">
        <v>808889</v>
      </c>
      <c r="M17" s="9">
        <f t="shared" si="2"/>
        <v>-173984</v>
      </c>
      <c r="O17" s="9">
        <v>970747</v>
      </c>
      <c r="P17" s="9">
        <v>749744</v>
      </c>
      <c r="Q17" s="9">
        <f t="shared" si="3"/>
        <v>-221003</v>
      </c>
      <c r="S17" s="12">
        <v>901658</v>
      </c>
      <c r="T17" s="12">
        <v>758582</v>
      </c>
      <c r="U17" s="12">
        <f t="shared" si="4"/>
        <v>-143076</v>
      </c>
      <c r="V17" s="15"/>
      <c r="W17" s="12">
        <v>780537</v>
      </c>
      <c r="X17" s="12">
        <v>771346</v>
      </c>
      <c r="Y17" s="12">
        <f t="shared" si="5"/>
        <v>-9191</v>
      </c>
      <c r="Z17" s="15"/>
      <c r="AA17" s="12">
        <v>769044</v>
      </c>
      <c r="AB17" s="12">
        <v>780669</v>
      </c>
      <c r="AC17" s="12">
        <f t="shared" si="6"/>
        <v>11625</v>
      </c>
      <c r="AD17" s="9"/>
      <c r="AE17" s="12">
        <v>842129</v>
      </c>
      <c r="AF17" s="12">
        <v>833457</v>
      </c>
      <c r="AG17" s="12">
        <f t="shared" si="7"/>
        <v>-8672</v>
      </c>
      <c r="AH17" s="9"/>
      <c r="AI17" s="12">
        <v>794911</v>
      </c>
      <c r="AJ17" s="12">
        <v>822731</v>
      </c>
      <c r="AK17" s="12">
        <f t="shared" si="8"/>
        <v>27820</v>
      </c>
      <c r="AL17" s="9"/>
      <c r="AM17" s="12">
        <v>858645</v>
      </c>
      <c r="AN17" s="12">
        <v>817266</v>
      </c>
      <c r="AO17" s="12">
        <f t="shared" si="9"/>
        <v>-41379</v>
      </c>
      <c r="AP17" s="9"/>
      <c r="AQ17" s="12">
        <v>769019</v>
      </c>
      <c r="AR17" s="12">
        <v>734849</v>
      </c>
      <c r="AS17" s="12">
        <f t="shared" si="10"/>
        <v>-34170</v>
      </c>
      <c r="AT17" s="9"/>
      <c r="AU17" s="12">
        <v>635578</v>
      </c>
      <c r="AV17" s="12">
        <v>640217</v>
      </c>
      <c r="AW17" s="12">
        <f t="shared" si="11"/>
        <v>4639</v>
      </c>
      <c r="AX17" s="9"/>
      <c r="AY17" s="12">
        <v>769956</v>
      </c>
      <c r="AZ17" s="12">
        <v>789994</v>
      </c>
      <c r="BA17" s="12">
        <f t="shared" si="16"/>
        <v>20038</v>
      </c>
      <c r="BB17" s="9"/>
      <c r="BC17" s="12">
        <v>786640</v>
      </c>
      <c r="BD17" s="12">
        <v>802900</v>
      </c>
      <c r="BE17" s="12">
        <f t="shared" si="12"/>
        <v>16260</v>
      </c>
      <c r="BF17" s="9"/>
      <c r="BG17" s="9">
        <f t="shared" si="13"/>
        <v>4670238</v>
      </c>
      <c r="BH17" s="9">
        <f t="shared" si="14"/>
        <v>4638514</v>
      </c>
      <c r="BI17" s="9">
        <f t="shared" si="15"/>
        <v>-15464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spans="2:135" x14ac:dyDescent="0.2">
      <c r="B18" s="2" t="s">
        <v>33</v>
      </c>
      <c r="C18" s="9">
        <v>1426421</v>
      </c>
      <c r="D18" s="9">
        <v>1469237</v>
      </c>
      <c r="E18" s="9">
        <f t="shared" si="0"/>
        <v>42816</v>
      </c>
      <c r="G18" s="12">
        <v>1332463</v>
      </c>
      <c r="H18" s="12">
        <v>1357236</v>
      </c>
      <c r="I18" s="12">
        <f t="shared" si="1"/>
        <v>24773</v>
      </c>
      <c r="K18" s="9">
        <v>1160315</v>
      </c>
      <c r="L18" s="9">
        <v>1369868</v>
      </c>
      <c r="M18" s="9">
        <f t="shared" si="2"/>
        <v>209553</v>
      </c>
      <c r="O18" s="9">
        <v>1205747</v>
      </c>
      <c r="P18" s="9">
        <v>1330948</v>
      </c>
      <c r="Q18" s="9">
        <f t="shared" si="3"/>
        <v>125201</v>
      </c>
      <c r="S18" s="12">
        <v>1249308</v>
      </c>
      <c r="T18" s="12">
        <v>1348862</v>
      </c>
      <c r="U18" s="12">
        <f t="shared" si="4"/>
        <v>99554</v>
      </c>
      <c r="V18" s="15"/>
      <c r="W18" s="12">
        <v>1383579</v>
      </c>
      <c r="X18" s="12">
        <v>1390839</v>
      </c>
      <c r="Y18" s="12">
        <f t="shared" si="5"/>
        <v>7260</v>
      </c>
      <c r="Z18" s="15"/>
      <c r="AA18" s="12">
        <v>1305414</v>
      </c>
      <c r="AB18" s="12">
        <v>1326078</v>
      </c>
      <c r="AC18" s="12">
        <f t="shared" si="6"/>
        <v>20664</v>
      </c>
      <c r="AD18" s="9"/>
      <c r="AE18" s="12">
        <v>1380668</v>
      </c>
      <c r="AF18" s="12">
        <v>1368142</v>
      </c>
      <c r="AG18" s="12">
        <f t="shared" si="7"/>
        <v>-12526</v>
      </c>
      <c r="AH18" s="9"/>
      <c r="AI18" s="12">
        <v>1338059</v>
      </c>
      <c r="AJ18" s="12">
        <v>1391700</v>
      </c>
      <c r="AK18" s="12">
        <f t="shared" si="8"/>
        <v>53641</v>
      </c>
      <c r="AL18" s="9"/>
      <c r="AM18" s="12">
        <v>1390992</v>
      </c>
      <c r="AN18" s="12">
        <v>1407700</v>
      </c>
      <c r="AO18" s="12">
        <f t="shared" si="9"/>
        <v>16708</v>
      </c>
      <c r="AP18" s="9"/>
      <c r="AQ18" s="12">
        <v>1391999</v>
      </c>
      <c r="AR18" s="12">
        <v>1404417</v>
      </c>
      <c r="AS18" s="12">
        <f t="shared" si="10"/>
        <v>12418</v>
      </c>
      <c r="AT18" s="9"/>
      <c r="AU18" s="12">
        <v>1173769</v>
      </c>
      <c r="AV18" s="12">
        <v>1187050</v>
      </c>
      <c r="AW18" s="12">
        <f t="shared" si="11"/>
        <v>13281</v>
      </c>
      <c r="AX18" s="9"/>
      <c r="AY18" s="12">
        <v>1294891</v>
      </c>
      <c r="AZ18" s="12">
        <v>1292573</v>
      </c>
      <c r="BA18" s="12">
        <f t="shared" si="16"/>
        <v>-2318</v>
      </c>
      <c r="BB18" s="9"/>
      <c r="BC18" s="12">
        <v>1252354</v>
      </c>
      <c r="BD18" s="12">
        <v>1272875</v>
      </c>
      <c r="BE18" s="12">
        <f t="shared" si="12"/>
        <v>20521</v>
      </c>
      <c r="BF18" s="9"/>
      <c r="BG18" s="9">
        <f t="shared" si="13"/>
        <v>7970378</v>
      </c>
      <c r="BH18" s="9">
        <f t="shared" si="14"/>
        <v>8051582</v>
      </c>
      <c r="BI18" s="9">
        <f t="shared" si="15"/>
        <v>101725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spans="2:135" x14ac:dyDescent="0.2">
      <c r="B19" s="2" t="s">
        <v>34</v>
      </c>
      <c r="C19" s="9">
        <v>205582</v>
      </c>
      <c r="D19" s="9">
        <v>255313</v>
      </c>
      <c r="E19" s="9">
        <f t="shared" si="0"/>
        <v>49731</v>
      </c>
      <c r="G19" s="9">
        <v>168558</v>
      </c>
      <c r="H19" s="9">
        <v>251193</v>
      </c>
      <c r="I19" s="9">
        <f t="shared" si="1"/>
        <v>82635</v>
      </c>
      <c r="K19" s="9">
        <v>212774</v>
      </c>
      <c r="L19" s="9">
        <v>178551</v>
      </c>
      <c r="M19" s="9">
        <f t="shared" si="2"/>
        <v>-34223</v>
      </c>
      <c r="O19" s="9">
        <v>227593</v>
      </c>
      <c r="P19" s="9">
        <v>216968</v>
      </c>
      <c r="Q19" s="9">
        <f t="shared" si="3"/>
        <v>-10625</v>
      </c>
      <c r="S19" s="9">
        <v>250259</v>
      </c>
      <c r="T19" s="9">
        <v>217672</v>
      </c>
      <c r="U19" s="9">
        <f t="shared" si="4"/>
        <v>-32587</v>
      </c>
      <c r="W19" s="9">
        <v>254065</v>
      </c>
      <c r="X19" s="9">
        <v>204987</v>
      </c>
      <c r="Y19" s="9">
        <f t="shared" si="5"/>
        <v>-49078</v>
      </c>
      <c r="AA19" s="9">
        <v>234460</v>
      </c>
      <c r="AB19" s="9">
        <v>208098</v>
      </c>
      <c r="AC19" s="9">
        <f t="shared" si="6"/>
        <v>-26362</v>
      </c>
      <c r="AD19" s="9"/>
      <c r="AE19" s="9">
        <v>235266</v>
      </c>
      <c r="AF19" s="9">
        <v>215896</v>
      </c>
      <c r="AG19" s="9">
        <f t="shared" si="7"/>
        <v>-19370</v>
      </c>
      <c r="AH19" s="9"/>
      <c r="AI19" s="9">
        <v>244187</v>
      </c>
      <c r="AJ19" s="9">
        <v>244113</v>
      </c>
      <c r="AK19" s="9">
        <f t="shared" si="8"/>
        <v>-74</v>
      </c>
      <c r="AL19" s="9"/>
      <c r="AM19" s="9">
        <v>247791</v>
      </c>
      <c r="AN19" s="9">
        <v>151283</v>
      </c>
      <c r="AO19" s="9">
        <f t="shared" si="9"/>
        <v>-96508</v>
      </c>
      <c r="AP19" s="9"/>
      <c r="AQ19" s="9">
        <v>114721</v>
      </c>
      <c r="AR19" s="9">
        <v>135215</v>
      </c>
      <c r="AS19" s="9">
        <f t="shared" si="10"/>
        <v>20494</v>
      </c>
      <c r="AT19" s="9"/>
      <c r="AU19" s="9">
        <v>205987</v>
      </c>
      <c r="AV19" s="9">
        <v>230042</v>
      </c>
      <c r="AW19" s="9">
        <f t="shared" si="11"/>
        <v>24055</v>
      </c>
      <c r="AX19" s="9"/>
      <c r="AY19" s="9">
        <v>243606</v>
      </c>
      <c r="AZ19" s="9">
        <v>232967</v>
      </c>
      <c r="BA19" s="9">
        <f t="shared" si="16"/>
        <v>-10639</v>
      </c>
      <c r="BB19" s="9"/>
      <c r="BC19" s="9">
        <v>206304</v>
      </c>
      <c r="BD19" s="9">
        <v>227624</v>
      </c>
      <c r="BE19" s="9">
        <f t="shared" si="12"/>
        <v>21320</v>
      </c>
      <c r="BF19" s="9"/>
      <c r="BG19" s="9">
        <f t="shared" si="13"/>
        <v>1291558</v>
      </c>
      <c r="BH19" s="9">
        <f t="shared" si="14"/>
        <v>1209516</v>
      </c>
      <c r="BI19" s="9">
        <f t="shared" si="15"/>
        <v>-60722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spans="2:135" ht="4.5" customHeight="1" x14ac:dyDescent="0.2">
      <c r="C20" s="14"/>
      <c r="D20" s="14"/>
      <c r="E20" s="14"/>
      <c r="G20" s="14"/>
      <c r="H20" s="14"/>
      <c r="I20" s="14"/>
      <c r="K20" s="14"/>
      <c r="L20" s="14"/>
      <c r="M20" s="14"/>
      <c r="O20" s="14"/>
      <c r="P20" s="14"/>
      <c r="Q20" s="14"/>
      <c r="S20" s="14"/>
      <c r="T20" s="14"/>
      <c r="U20" s="14"/>
      <c r="W20" s="14"/>
      <c r="X20" s="14"/>
      <c r="Y20" s="14"/>
      <c r="AA20" s="14"/>
      <c r="AB20" s="14"/>
      <c r="AC20" s="14"/>
      <c r="AD20" s="9"/>
      <c r="AE20" s="14"/>
      <c r="AF20" s="14"/>
      <c r="AG20" s="14"/>
      <c r="AH20" s="9"/>
      <c r="AI20" s="14"/>
      <c r="AJ20" s="14"/>
      <c r="AK20" s="14"/>
      <c r="AL20" s="9"/>
      <c r="AM20" s="14"/>
      <c r="AN20" s="14"/>
      <c r="AO20" s="14"/>
      <c r="AP20" s="9"/>
      <c r="AQ20" s="14"/>
      <c r="AR20" s="14"/>
      <c r="AS20" s="14"/>
      <c r="AT20" s="9"/>
      <c r="AU20" s="14"/>
      <c r="AV20" s="14"/>
      <c r="AW20" s="14"/>
      <c r="AX20" s="9"/>
      <c r="AY20" s="14"/>
      <c r="AZ20" s="14"/>
      <c r="BA20" s="14"/>
      <c r="BB20" s="9"/>
      <c r="BC20" s="14"/>
      <c r="BD20" s="14"/>
      <c r="BE20" s="14"/>
      <c r="BF20" s="9"/>
      <c r="BG20" s="14"/>
      <c r="BH20" s="14"/>
      <c r="BI20" s="14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spans="2:135" x14ac:dyDescent="0.2">
      <c r="C21" s="9">
        <f>SUM(C8:C20)</f>
        <v>8146534</v>
      </c>
      <c r="D21" s="9">
        <f>SUM(D8:D20)</f>
        <v>8033834</v>
      </c>
      <c r="E21" s="9">
        <f>SUM(E8:E20)</f>
        <v>-112700</v>
      </c>
      <c r="G21" s="9">
        <f>SUM(G8:G20)</f>
        <v>7835883</v>
      </c>
      <c r="H21" s="9">
        <f>SUM(H8:H20)</f>
        <v>7696831</v>
      </c>
      <c r="I21" s="9">
        <f>SUM(I8:I20)</f>
        <v>-139052</v>
      </c>
      <c r="K21" s="9">
        <f>SUM(K8:K20)</f>
        <v>7624001</v>
      </c>
      <c r="L21" s="9">
        <f>SUM(L8:L20)</f>
        <v>7808099</v>
      </c>
      <c r="M21" s="9">
        <f>SUM(M8:M20)</f>
        <v>184098</v>
      </c>
      <c r="O21" s="9">
        <f>SUM(O8:O20)</f>
        <v>7934103</v>
      </c>
      <c r="P21" s="9">
        <f>SUM(P8:P20)</f>
        <v>7729734</v>
      </c>
      <c r="Q21" s="9">
        <f>SUM(Q8:Q20)</f>
        <v>-204369</v>
      </c>
      <c r="S21" s="9">
        <f>SUM(S8:S20)</f>
        <v>7774231</v>
      </c>
      <c r="T21" s="9">
        <f>SUM(T8:T20)</f>
        <v>7759942</v>
      </c>
      <c r="U21" s="9">
        <f>SUM(U8:U20)</f>
        <v>-14289</v>
      </c>
      <c r="W21" s="9">
        <f>SUM(W8:W20)</f>
        <v>7850154</v>
      </c>
      <c r="X21" s="9">
        <f>SUM(X8:X20)</f>
        <v>7750792</v>
      </c>
      <c r="Y21" s="9">
        <f>SUM(Y8:Y20)</f>
        <v>-99362</v>
      </c>
      <c r="AA21" s="9">
        <f>SUM(AA8:AA20)</f>
        <v>7490423</v>
      </c>
      <c r="AB21" s="9">
        <f>SUM(AB8:AB20)</f>
        <v>7370177</v>
      </c>
      <c r="AC21" s="9">
        <f>SUM(AC8:AC20)</f>
        <v>-120246</v>
      </c>
      <c r="AD21" s="9"/>
      <c r="AE21" s="9">
        <f>SUM(AE8:AE20)</f>
        <v>7703647</v>
      </c>
      <c r="AF21" s="9">
        <f>SUM(AF8:AF20)</f>
        <v>7672315</v>
      </c>
      <c r="AG21" s="9">
        <f>SUM(AG8:AG20)</f>
        <v>-31332</v>
      </c>
      <c r="AH21" s="9"/>
      <c r="AI21" s="9">
        <f>SUM(AI8:AI20)</f>
        <v>7517430</v>
      </c>
      <c r="AJ21" s="9">
        <f>SUM(AJ8:AJ20)</f>
        <v>7555276</v>
      </c>
      <c r="AK21" s="9">
        <f>SUM(AK8:AK20)</f>
        <v>37846</v>
      </c>
      <c r="AL21" s="9"/>
      <c r="AM21" s="9">
        <f>SUM(AM8:AM20)</f>
        <v>7636626</v>
      </c>
      <c r="AN21" s="9">
        <f>SUM(AN8:AN20)</f>
        <v>7595236</v>
      </c>
      <c r="AO21" s="9">
        <f>SUM(AO8:AO20)</f>
        <v>-41390</v>
      </c>
      <c r="AP21" s="9"/>
      <c r="AQ21" s="9">
        <f>SUM(AQ8:AQ20)</f>
        <v>7533372</v>
      </c>
      <c r="AR21" s="9">
        <f>SUM(AR8:AR20)</f>
        <v>7481703</v>
      </c>
      <c r="AS21" s="9">
        <f>SUM(AS8:AS20)</f>
        <v>-51669</v>
      </c>
      <c r="AT21" s="9"/>
      <c r="AU21" s="9">
        <f>SUM(AU8:AU20)</f>
        <v>6535905</v>
      </c>
      <c r="AV21" s="9">
        <f>SUM(AV8:AV20)</f>
        <v>6518261</v>
      </c>
      <c r="AW21" s="9">
        <f>SUM(AW8:AW20)</f>
        <v>-17644</v>
      </c>
      <c r="AX21" s="9"/>
      <c r="AY21" s="9">
        <f>SUM(AY8:AY20)</f>
        <v>7195601</v>
      </c>
      <c r="AZ21" s="9">
        <f>SUM(AZ8:AZ20)</f>
        <v>7217345</v>
      </c>
      <c r="BA21" s="9">
        <f>SUM(BA8:BA20)</f>
        <v>21744</v>
      </c>
      <c r="BB21" s="9"/>
      <c r="BC21" s="9">
        <f>SUM(BC8:BC20)</f>
        <v>7005574</v>
      </c>
      <c r="BD21" s="9">
        <f>SUM(BD8:BD20)</f>
        <v>6954490</v>
      </c>
      <c r="BE21" s="9">
        <f>SUM(BE8:BE20)</f>
        <v>-51084</v>
      </c>
      <c r="BF21" s="9"/>
      <c r="BG21" s="9">
        <f>SUM(BG8:BG20)</f>
        <v>44122581</v>
      </c>
      <c r="BH21" s="9">
        <f>SUM(BH8:BH20)</f>
        <v>44040136</v>
      </c>
      <c r="BI21" s="9">
        <f>SUM(BI8:BI20)</f>
        <v>-133529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spans="2:135" ht="6.75" customHeight="1" x14ac:dyDescent="0.2">
      <c r="C22" s="9"/>
      <c r="D22" s="9"/>
      <c r="E22" s="9"/>
      <c r="G22" s="9"/>
      <c r="H22" s="9"/>
      <c r="I22" s="9"/>
      <c r="K22" s="9"/>
      <c r="L22" s="9"/>
      <c r="M22" s="9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spans="2:135" s="21" customFormat="1" x14ac:dyDescent="0.2">
      <c r="B23" s="21" t="s">
        <v>35</v>
      </c>
      <c r="C23" s="55" t="e">
        <f>#REF!+#REF!+#REF!+C21</f>
        <v>#REF!</v>
      </c>
      <c r="D23" s="55" t="e">
        <f>#REF!+#REF!+#REF!+D21</f>
        <v>#REF!</v>
      </c>
      <c r="E23" s="55" t="e">
        <f>#REF!+#REF!+#REF!+E21</f>
        <v>#REF!</v>
      </c>
      <c r="G23" s="55" t="e">
        <f>#REF!+#REF!+#REF!+G21</f>
        <v>#REF!</v>
      </c>
      <c r="H23" s="55" t="e">
        <f>#REF!+#REF!+#REF!+H21</f>
        <v>#REF!</v>
      </c>
      <c r="I23" s="55" t="e">
        <f>#REF!+#REF!+#REF!+I21</f>
        <v>#REF!</v>
      </c>
      <c r="K23" s="55" t="e">
        <f>#REF!+#REF!+#REF!+K21</f>
        <v>#REF!</v>
      </c>
      <c r="L23" s="55" t="e">
        <f>#REF!+#REF!+#REF!+L21</f>
        <v>#REF!</v>
      </c>
      <c r="M23" s="55" t="e">
        <f>#REF!+#REF!+#REF!+M21</f>
        <v>#REF!</v>
      </c>
      <c r="O23" s="55" t="e">
        <f>#REF!+#REF!+#REF!+O21</f>
        <v>#REF!</v>
      </c>
      <c r="P23" s="55" t="e">
        <f>#REF!+#REF!+#REF!+P21</f>
        <v>#REF!</v>
      </c>
      <c r="Q23" s="55" t="e">
        <f>#REF!+#REF!+#REF!+Q21</f>
        <v>#REF!</v>
      </c>
      <c r="S23" s="55" t="e">
        <f>#REF!+#REF!+#REF!+S21</f>
        <v>#REF!</v>
      </c>
      <c r="T23" s="55" t="e">
        <f>#REF!+#REF!+#REF!+T21</f>
        <v>#REF!</v>
      </c>
      <c r="U23" s="55" t="e">
        <f>#REF!+#REF!+#REF!+U21</f>
        <v>#REF!</v>
      </c>
      <c r="W23" s="55" t="e">
        <f>#REF!+#REF!+#REF!+W21</f>
        <v>#REF!</v>
      </c>
      <c r="X23" s="55" t="e">
        <f>#REF!+#REF!+#REF!+X21</f>
        <v>#REF!</v>
      </c>
      <c r="Y23" s="55" t="e">
        <f>#REF!+#REF!+#REF!+Y21</f>
        <v>#REF!</v>
      </c>
      <c r="AA23" s="55" t="e">
        <f>#REF!+#REF!+#REF!+AA21</f>
        <v>#REF!</v>
      </c>
      <c r="AB23" s="55" t="e">
        <f>#REF!+#REF!+#REF!+AB21</f>
        <v>#REF!</v>
      </c>
      <c r="AC23" s="55" t="e">
        <f>#REF!+#REF!+#REF!+AC21</f>
        <v>#REF!</v>
      </c>
      <c r="AD23" s="55"/>
      <c r="AE23" s="55">
        <f>AE21</f>
        <v>7703647</v>
      </c>
      <c r="AF23" s="55">
        <f>AF21</f>
        <v>7672315</v>
      </c>
      <c r="AG23" s="55">
        <f>AG21</f>
        <v>-31332</v>
      </c>
      <c r="AH23" s="55"/>
      <c r="AI23" s="55">
        <f>AI21</f>
        <v>7517430</v>
      </c>
      <c r="AJ23" s="55">
        <f>AJ21</f>
        <v>7555276</v>
      </c>
      <c r="AK23" s="55">
        <f>AK21</f>
        <v>37846</v>
      </c>
      <c r="AL23" s="55"/>
      <c r="AM23" s="55">
        <f>AM21</f>
        <v>7636626</v>
      </c>
      <c r="AN23" s="55">
        <f>AN21</f>
        <v>7595236</v>
      </c>
      <c r="AO23" s="55">
        <f>AO21</f>
        <v>-41390</v>
      </c>
      <c r="AP23" s="55"/>
      <c r="AQ23" s="55">
        <f>AQ21</f>
        <v>7533372</v>
      </c>
      <c r="AR23" s="55">
        <f>AR21</f>
        <v>7481703</v>
      </c>
      <c r="AS23" s="55">
        <f>AS21</f>
        <v>-51669</v>
      </c>
      <c r="AT23" s="55"/>
      <c r="AU23" s="55">
        <f>AU21</f>
        <v>6535905</v>
      </c>
      <c r="AV23" s="55">
        <f>AV21</f>
        <v>6518261</v>
      </c>
      <c r="AW23" s="55">
        <f>AW21</f>
        <v>-17644</v>
      </c>
      <c r="AX23" s="55"/>
      <c r="AY23" s="55">
        <f>AY21</f>
        <v>7195601</v>
      </c>
      <c r="AZ23" s="55">
        <f>AZ21</f>
        <v>7217345</v>
      </c>
      <c r="BA23" s="55">
        <f>BA21</f>
        <v>21744</v>
      </c>
      <c r="BB23" s="55"/>
      <c r="BC23" s="55">
        <f>BC21</f>
        <v>7005574</v>
      </c>
      <c r="BD23" s="55">
        <f>BD21</f>
        <v>6954490</v>
      </c>
      <c r="BE23" s="55">
        <f>BE21</f>
        <v>-51084</v>
      </c>
      <c r="BF23" s="55"/>
      <c r="BG23" s="55">
        <f>BG21</f>
        <v>44122581</v>
      </c>
      <c r="BH23" s="55">
        <f>BH21</f>
        <v>44040136</v>
      </c>
      <c r="BI23" s="55">
        <f>BI21</f>
        <v>-133529</v>
      </c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</row>
    <row r="24" spans="2:135" x14ac:dyDescent="0.2">
      <c r="B24" s="26" t="s">
        <v>68</v>
      </c>
      <c r="C24" s="9"/>
      <c r="D24" s="9"/>
      <c r="E24" s="9"/>
      <c r="G24" s="9"/>
      <c r="H24" s="9"/>
      <c r="I24" s="9"/>
      <c r="K24" s="9"/>
      <c r="L24" s="9"/>
      <c r="M24" s="9"/>
      <c r="O24" s="9"/>
      <c r="P24" s="9"/>
      <c r="Q24" s="9"/>
      <c r="S24" s="9"/>
      <c r="T24" s="9"/>
      <c r="U24" s="9"/>
      <c r="W24" s="9"/>
      <c r="X24" s="9"/>
      <c r="Y24" s="9"/>
      <c r="AA24" s="9"/>
      <c r="AB24" s="9"/>
      <c r="AC24" s="9"/>
      <c r="AD24" s="9"/>
      <c r="AE24" s="9"/>
      <c r="AF24" s="9"/>
      <c r="AG24" s="9">
        <v>31332</v>
      </c>
      <c r="AH24" s="9"/>
      <c r="AI24" s="9"/>
      <c r="AJ24" s="9"/>
      <c r="AK24" s="9">
        <v>-37846</v>
      </c>
      <c r="AL24" s="9"/>
      <c r="AM24" s="9"/>
      <c r="AN24" s="9"/>
      <c r="AO24" s="9">
        <v>0</v>
      </c>
      <c r="AP24" s="9"/>
      <c r="AQ24" s="9"/>
      <c r="AR24" s="9"/>
      <c r="AS24" s="9">
        <v>0</v>
      </c>
      <c r="AT24" s="9"/>
      <c r="AU24" s="9"/>
      <c r="AV24" s="9"/>
      <c r="AW24" s="9">
        <v>0</v>
      </c>
      <c r="AX24" s="9"/>
      <c r="AY24" s="9"/>
      <c r="AZ24" s="9"/>
      <c r="BA24" s="9">
        <v>0</v>
      </c>
      <c r="BB24" s="9"/>
      <c r="BC24" s="9"/>
      <c r="BD24" s="9"/>
      <c r="BE24" s="9">
        <v>0</v>
      </c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spans="2:135" ht="4.5" customHeight="1" x14ac:dyDescent="0.2">
      <c r="B25" s="26"/>
      <c r="C25" s="9"/>
      <c r="D25" s="9"/>
      <c r="E25" s="9"/>
      <c r="G25" s="9"/>
      <c r="H25" s="9"/>
      <c r="I25" s="9"/>
      <c r="K25" s="9"/>
      <c r="L25" s="9"/>
      <c r="M25" s="9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D25" s="9"/>
      <c r="AE25" s="9"/>
      <c r="AF25" s="9"/>
      <c r="AG25" s="14"/>
      <c r="AH25" s="9"/>
      <c r="AI25" s="9"/>
      <c r="AJ25" s="9"/>
      <c r="AK25" s="14"/>
      <c r="AL25" s="9"/>
      <c r="AM25" s="9"/>
      <c r="AN25" s="9"/>
      <c r="AO25" s="14"/>
      <c r="AP25" s="9"/>
      <c r="AQ25" s="9"/>
      <c r="AR25" s="9"/>
      <c r="AS25" s="14"/>
      <c r="AT25" s="9"/>
      <c r="AU25" s="9"/>
      <c r="AV25" s="9"/>
      <c r="AW25" s="14"/>
      <c r="AX25" s="9"/>
      <c r="AY25" s="9"/>
      <c r="AZ25" s="9"/>
      <c r="BA25" s="14"/>
      <c r="BB25" s="9"/>
      <c r="BC25" s="9"/>
      <c r="BD25" s="9"/>
      <c r="BE25" s="14"/>
      <c r="BF25" s="9"/>
      <c r="BG25" s="9"/>
      <c r="BH25" s="9"/>
      <c r="BI25" s="14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spans="2:135" x14ac:dyDescent="0.2">
      <c r="C26" s="9"/>
      <c r="D26" s="9"/>
      <c r="E26" s="9"/>
      <c r="G26" s="9"/>
      <c r="H26" s="9"/>
      <c r="I26" s="9"/>
      <c r="K26" s="9"/>
      <c r="L26" s="9"/>
      <c r="M26" s="9"/>
      <c r="O26" s="9"/>
      <c r="P26" s="9"/>
      <c r="Q26" s="9"/>
      <c r="S26" s="9"/>
      <c r="T26" s="9"/>
      <c r="U26" s="9"/>
      <c r="W26" s="9"/>
      <c r="X26" s="9"/>
      <c r="Y26" s="9"/>
      <c r="AA26" s="9"/>
      <c r="AB26" s="9"/>
      <c r="AC26" s="9"/>
      <c r="AD26" s="9"/>
      <c r="AE26" s="9"/>
      <c r="AF26" s="9"/>
      <c r="AG26" s="9">
        <f>SUM(AG23:AG25)</f>
        <v>0</v>
      </c>
      <c r="AH26" s="9"/>
      <c r="AI26" s="9"/>
      <c r="AJ26" s="9"/>
      <c r="AK26" s="9">
        <f>SUM(AK23:AK25)</f>
        <v>0</v>
      </c>
      <c r="AL26" s="9"/>
      <c r="AM26" s="9"/>
      <c r="AN26" s="9"/>
      <c r="AO26" s="9">
        <f>SUM(AO23:AO25)</f>
        <v>-41390</v>
      </c>
      <c r="AP26" s="9"/>
      <c r="AQ26" s="9"/>
      <c r="AR26" s="9"/>
      <c r="AS26" s="9">
        <f>SUM(AS23:AS25)</f>
        <v>-51669</v>
      </c>
      <c r="AT26" s="9"/>
      <c r="AU26" s="9"/>
      <c r="AV26" s="9"/>
      <c r="AW26" s="9">
        <f>SUM(AW23:AW25)</f>
        <v>-17644</v>
      </c>
      <c r="AX26" s="9"/>
      <c r="AY26" s="9"/>
      <c r="AZ26" s="9"/>
      <c r="BA26" s="9">
        <f>SUM(BA23:BA25)</f>
        <v>21744</v>
      </c>
      <c r="BB26" s="9"/>
      <c r="BC26" s="9"/>
      <c r="BD26" s="9"/>
      <c r="BE26" s="9">
        <f>SUM(BE23:BE25)</f>
        <v>-51084</v>
      </c>
      <c r="BF26" s="9"/>
      <c r="BG26" s="9"/>
      <c r="BH26" s="9"/>
      <c r="BI26" s="9">
        <f>SUM(BI23:BI25)</f>
        <v>-133529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spans="2:135" x14ac:dyDescent="0.2">
      <c r="C27" s="9"/>
      <c r="D27" s="9"/>
      <c r="E27" s="9"/>
      <c r="G27" s="9"/>
      <c r="H27" s="9"/>
      <c r="I27" s="9"/>
      <c r="K27" s="9"/>
      <c r="L27" s="9"/>
      <c r="M27" s="9"/>
      <c r="O27" s="9"/>
      <c r="P27" s="9"/>
      <c r="Q27" s="9"/>
      <c r="S27" s="9"/>
      <c r="T27" s="9"/>
      <c r="U27" s="9"/>
      <c r="W27" s="9"/>
      <c r="X27" s="9"/>
      <c r="Y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spans="2:135" x14ac:dyDescent="0.2">
      <c r="B28" s="2" t="s">
        <v>36</v>
      </c>
      <c r="C28" s="9"/>
      <c r="D28" s="9"/>
      <c r="E28" s="9">
        <v>-5605</v>
      </c>
      <c r="F28" s="9"/>
      <c r="G28" s="9"/>
      <c r="H28" s="9"/>
      <c r="I28" s="12">
        <v>17979</v>
      </c>
      <c r="J28" s="9"/>
      <c r="K28" s="9"/>
      <c r="L28" s="9"/>
      <c r="M28" s="12">
        <v>-44376</v>
      </c>
      <c r="N28" s="9"/>
      <c r="O28" s="9"/>
      <c r="P28" s="9"/>
      <c r="Q28" s="12">
        <v>107297</v>
      </c>
      <c r="R28" s="9"/>
      <c r="S28" s="9"/>
      <c r="T28" s="9"/>
      <c r="U28" s="12">
        <v>-170297</v>
      </c>
      <c r="V28" s="9"/>
      <c r="W28" s="9"/>
      <c r="X28" s="9"/>
      <c r="Y28" s="12">
        <v>4994</v>
      </c>
      <c r="Z28" s="27" t="s">
        <v>2</v>
      </c>
      <c r="AA28" s="9"/>
      <c r="AB28" s="9"/>
      <c r="AC28" s="12">
        <v>-42229</v>
      </c>
      <c r="AD28" s="9"/>
      <c r="AE28" s="9"/>
      <c r="AF28" s="9"/>
      <c r="AG28" s="12">
        <v>-19110</v>
      </c>
      <c r="AH28" s="27" t="s">
        <v>2</v>
      </c>
      <c r="AI28" s="9"/>
      <c r="AJ28" s="9"/>
      <c r="AK28" s="12">
        <v>8994</v>
      </c>
      <c r="AL28" s="27" t="s">
        <v>2</v>
      </c>
      <c r="AM28" s="9"/>
      <c r="AN28" s="9"/>
      <c r="AO28" s="12">
        <v>-29760</v>
      </c>
      <c r="AP28" s="9"/>
      <c r="AQ28" s="9"/>
      <c r="AR28" s="9"/>
      <c r="AS28" s="12">
        <v>15341</v>
      </c>
      <c r="AT28" s="27" t="s">
        <v>2</v>
      </c>
      <c r="AU28" s="9"/>
      <c r="AV28" s="9"/>
      <c r="AW28" s="12">
        <v>-81848</v>
      </c>
      <c r="AX28" s="27" t="s">
        <v>2</v>
      </c>
      <c r="AY28" s="9"/>
      <c r="AZ28" s="9"/>
      <c r="BA28" s="12">
        <v>-25007</v>
      </c>
      <c r="BB28" s="27" t="s">
        <v>2</v>
      </c>
      <c r="BC28" s="9"/>
      <c r="BD28" s="9"/>
      <c r="BE28" s="32">
        <v>-26704</v>
      </c>
      <c r="BF28" s="27" t="s">
        <v>2</v>
      </c>
      <c r="BG28" s="9"/>
      <c r="BH28" s="9"/>
      <c r="BI28" s="9">
        <f>AG28+AK28+AO28+AS28+AW28+BA28+BE28</f>
        <v>-158094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spans="2:135" x14ac:dyDescent="0.2">
      <c r="B29" s="2" t="s">
        <v>37</v>
      </c>
      <c r="C29" s="9"/>
      <c r="D29" s="9"/>
      <c r="E29" s="9">
        <v>151131</v>
      </c>
      <c r="F29" s="9"/>
      <c r="G29" s="9"/>
      <c r="H29" s="9"/>
      <c r="I29" s="12">
        <v>177391</v>
      </c>
      <c r="J29" s="9"/>
      <c r="K29" s="9"/>
      <c r="L29" s="9"/>
      <c r="M29" s="12">
        <v>48137</v>
      </c>
      <c r="N29" s="9"/>
      <c r="O29" s="9"/>
      <c r="P29" s="9"/>
      <c r="Q29" s="12">
        <v>129224</v>
      </c>
      <c r="R29" s="9"/>
      <c r="S29" s="9"/>
      <c r="T29" s="9"/>
      <c r="U29" s="12">
        <v>20493</v>
      </c>
      <c r="V29" s="9"/>
      <c r="W29" s="9"/>
      <c r="X29" s="9"/>
      <c r="Y29" s="12">
        <v>6710</v>
      </c>
      <c r="Z29" s="9"/>
      <c r="AA29" s="9"/>
      <c r="AB29" s="9"/>
      <c r="AC29" s="12">
        <v>111380</v>
      </c>
      <c r="AD29" s="27" t="s">
        <v>2</v>
      </c>
      <c r="AE29" s="9"/>
      <c r="AF29" s="9"/>
      <c r="AG29" s="12">
        <v>67319</v>
      </c>
      <c r="AH29" s="27" t="s">
        <v>2</v>
      </c>
      <c r="AI29" s="9"/>
      <c r="AJ29" s="9"/>
      <c r="AK29" s="12">
        <v>-42074</v>
      </c>
      <c r="AL29" s="27" t="s">
        <v>2</v>
      </c>
      <c r="AM29" s="9"/>
      <c r="AN29" s="9"/>
      <c r="AO29" s="12">
        <v>9810</v>
      </c>
      <c r="AP29" s="9"/>
      <c r="AQ29" s="9"/>
      <c r="AR29" s="9"/>
      <c r="AS29" s="12">
        <v>86517</v>
      </c>
      <c r="AT29" s="27" t="s">
        <v>2</v>
      </c>
      <c r="AU29" s="9"/>
      <c r="AV29" s="9"/>
      <c r="AW29" s="12">
        <v>39319</v>
      </c>
      <c r="AX29" s="27" t="s">
        <v>2</v>
      </c>
      <c r="AY29" s="9"/>
      <c r="AZ29" s="9"/>
      <c r="BA29" s="12">
        <v>38953</v>
      </c>
      <c r="BB29" s="27" t="s">
        <v>2</v>
      </c>
      <c r="BC29" s="9"/>
      <c r="BD29" s="9"/>
      <c r="BE29" s="12">
        <v>24406</v>
      </c>
      <c r="BF29" s="27" t="s">
        <v>2</v>
      </c>
      <c r="BG29" s="9"/>
      <c r="BH29" s="9"/>
      <c r="BI29" s="9">
        <f>AG29+AK29+AO29+AS29+AW29+BA29+BE29</f>
        <v>224250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spans="2:135" x14ac:dyDescent="0.2">
      <c r="B30" s="26" t="s">
        <v>67</v>
      </c>
      <c r="C30" s="9"/>
      <c r="D30" s="9"/>
      <c r="E30" s="9"/>
      <c r="F30" s="9"/>
      <c r="G30" s="9"/>
      <c r="H30" s="9"/>
      <c r="I30" s="12"/>
      <c r="J30" s="9"/>
      <c r="K30" s="9"/>
      <c r="L30" s="9"/>
      <c r="M30" s="12"/>
      <c r="N30" s="9"/>
      <c r="O30" s="9"/>
      <c r="P30" s="9"/>
      <c r="Q30" s="12"/>
      <c r="R30" s="9"/>
      <c r="S30" s="9"/>
      <c r="T30" s="9"/>
      <c r="U30" s="12"/>
      <c r="V30" s="9"/>
      <c r="W30" s="9"/>
      <c r="X30" s="9"/>
      <c r="Y30" s="12"/>
      <c r="Z30" s="9"/>
      <c r="AA30" s="9"/>
      <c r="AB30" s="9"/>
      <c r="AC30" s="12"/>
      <c r="AD30" s="27"/>
      <c r="AE30" s="9"/>
      <c r="AF30" s="9"/>
      <c r="AG30" s="12">
        <v>-64385</v>
      </c>
      <c r="AH30" s="27"/>
      <c r="AI30" s="9"/>
      <c r="AJ30" s="9"/>
      <c r="AK30" s="12">
        <v>831</v>
      </c>
      <c r="AL30" s="27"/>
      <c r="AM30" s="9"/>
      <c r="AN30" s="9"/>
      <c r="AO30" s="12">
        <v>0</v>
      </c>
      <c r="AP30" s="9"/>
      <c r="AQ30" s="9"/>
      <c r="AR30" s="9"/>
      <c r="AS30" s="12">
        <v>0</v>
      </c>
      <c r="AT30" s="27"/>
      <c r="AU30" s="9"/>
      <c r="AV30" s="9"/>
      <c r="AW30" s="12">
        <v>0</v>
      </c>
      <c r="AX30" s="27"/>
      <c r="AY30" s="9"/>
      <c r="AZ30" s="9"/>
      <c r="BA30" s="12">
        <v>0</v>
      </c>
      <c r="BB30" s="27"/>
      <c r="BC30" s="9"/>
      <c r="BD30" s="9"/>
      <c r="BE30" s="12">
        <v>0</v>
      </c>
      <c r="BF30" s="27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spans="2:135" x14ac:dyDescent="0.2">
      <c r="B31" s="26" t="s">
        <v>66</v>
      </c>
      <c r="C31" s="9"/>
      <c r="D31" s="9"/>
      <c r="E31" s="9"/>
      <c r="F31" s="9"/>
      <c r="G31" s="9"/>
      <c r="H31" s="9"/>
      <c r="I31" s="12"/>
      <c r="J31" s="9"/>
      <c r="K31" s="9"/>
      <c r="L31" s="9"/>
      <c r="M31" s="12"/>
      <c r="N31" s="9"/>
      <c r="O31" s="9"/>
      <c r="P31" s="9"/>
      <c r="Q31" s="12"/>
      <c r="R31" s="9"/>
      <c r="S31" s="9"/>
      <c r="T31" s="9"/>
      <c r="U31" s="12"/>
      <c r="V31" s="9"/>
      <c r="W31" s="9"/>
      <c r="X31" s="9"/>
      <c r="Y31" s="12"/>
      <c r="Z31" s="9"/>
      <c r="AA31" s="9"/>
      <c r="AB31" s="9"/>
      <c r="AC31" s="12"/>
      <c r="AD31" s="27"/>
      <c r="AE31" s="9"/>
      <c r="AF31" s="9"/>
      <c r="AG31" s="12">
        <v>-75577</v>
      </c>
      <c r="AH31" s="27"/>
      <c r="AI31" s="9"/>
      <c r="AJ31" s="9"/>
      <c r="AK31" s="12">
        <v>41114</v>
      </c>
      <c r="AL31" s="27"/>
      <c r="AM31" s="9"/>
      <c r="AN31" s="9"/>
      <c r="AO31" s="12">
        <v>0</v>
      </c>
      <c r="AP31" s="9"/>
      <c r="AQ31" s="9"/>
      <c r="AR31" s="9"/>
      <c r="AS31" s="12">
        <v>0</v>
      </c>
      <c r="AT31" s="27"/>
      <c r="AU31" s="9"/>
      <c r="AV31" s="9"/>
      <c r="AW31" s="12">
        <v>0</v>
      </c>
      <c r="AX31" s="27"/>
      <c r="AY31" s="9"/>
      <c r="AZ31" s="9"/>
      <c r="BA31" s="12">
        <v>0</v>
      </c>
      <c r="BB31" s="27"/>
      <c r="BC31" s="9"/>
      <c r="BD31" s="9"/>
      <c r="BE31" s="12">
        <v>0</v>
      </c>
      <c r="BF31" s="27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spans="2:135" x14ac:dyDescent="0.2">
      <c r="B32" s="2" t="s">
        <v>38</v>
      </c>
      <c r="C32" s="9"/>
      <c r="D32" s="9"/>
      <c r="E32" s="9" t="e">
        <f>SUM(E23:E29)</f>
        <v>#REF!</v>
      </c>
      <c r="F32" s="17" t="e">
        <f>E32/C23</f>
        <v>#REF!</v>
      </c>
      <c r="G32" s="9"/>
      <c r="H32" s="9"/>
      <c r="I32" s="9" t="e">
        <f>SUM(I23:I29)</f>
        <v>#REF!</v>
      </c>
      <c r="J32" s="17" t="e">
        <f>I32/G23</f>
        <v>#REF!</v>
      </c>
      <c r="K32" s="9"/>
      <c r="L32" s="9"/>
      <c r="M32" s="9" t="e">
        <f>SUM(M23:M29)</f>
        <v>#REF!</v>
      </c>
      <c r="N32" s="17" t="e">
        <f>M32/K23</f>
        <v>#REF!</v>
      </c>
      <c r="O32" s="9"/>
      <c r="P32" s="9"/>
      <c r="Q32" s="9" t="e">
        <f>SUM(Q23:Q29)</f>
        <v>#REF!</v>
      </c>
      <c r="R32" s="17" t="e">
        <f>Q32/O23</f>
        <v>#REF!</v>
      </c>
      <c r="S32" s="9"/>
      <c r="T32" s="9"/>
      <c r="U32" s="9" t="e">
        <f>SUM(U23:U29)</f>
        <v>#REF!</v>
      </c>
      <c r="V32" s="17" t="e">
        <f>U32/S23</f>
        <v>#REF!</v>
      </c>
      <c r="W32" s="9"/>
      <c r="X32" s="9"/>
      <c r="Y32" s="9" t="e">
        <f>SUM(Y23:Y29)</f>
        <v>#REF!</v>
      </c>
      <c r="Z32" s="17" t="e">
        <f>Y32/W23</f>
        <v>#REF!</v>
      </c>
      <c r="AA32" s="9"/>
      <c r="AB32" s="9"/>
      <c r="AC32" s="9" t="e">
        <f>SUM(AC23:AC29)</f>
        <v>#REF!</v>
      </c>
      <c r="AD32" s="18" t="e">
        <f>AC32/AA23</f>
        <v>#REF!</v>
      </c>
      <c r="AE32" s="9"/>
      <c r="AF32" s="9"/>
      <c r="AG32" s="9">
        <f>SUM(AG26:AG31)</f>
        <v>-91753</v>
      </c>
      <c r="AH32" s="18">
        <f>AG32/AE23</f>
        <v>-1.1910332859228882E-2</v>
      </c>
      <c r="AI32" s="9"/>
      <c r="AJ32" s="9"/>
      <c r="AK32" s="9">
        <f>SUM(AK26:AK31)</f>
        <v>8865</v>
      </c>
      <c r="AL32" s="18">
        <f>AK32/AI23</f>
        <v>1.1792594011517234E-3</v>
      </c>
      <c r="AM32" s="9"/>
      <c r="AN32" s="9"/>
      <c r="AO32" s="9">
        <f>SUM(AO24:AO31)</f>
        <v>-61340</v>
      </c>
      <c r="AP32" s="18">
        <f>AO32/AM23</f>
        <v>-8.0323430792603959E-3</v>
      </c>
      <c r="AQ32" s="9"/>
      <c r="AR32" s="9"/>
      <c r="AS32" s="12">
        <f>SUM(AS26:AS31)</f>
        <v>50189</v>
      </c>
      <c r="AT32" s="18">
        <f>AS32/AQ23</f>
        <v>6.6622224416901226E-3</v>
      </c>
      <c r="AU32" s="9"/>
      <c r="AV32" s="9"/>
      <c r="AW32" s="9">
        <f>SUM(AW26:AW31)</f>
        <v>-60173</v>
      </c>
      <c r="AX32" s="18">
        <f>AW32/AU23</f>
        <v>-9.2065291646680914E-3</v>
      </c>
      <c r="AY32" s="9"/>
      <c r="AZ32" s="9"/>
      <c r="BA32" s="9">
        <f>SUM(BA26:BA31)</f>
        <v>35690</v>
      </c>
      <c r="BB32" s="18">
        <f>BA32/AY23</f>
        <v>4.9599748513015109E-3</v>
      </c>
      <c r="BC32" s="9"/>
      <c r="BD32" s="9"/>
      <c r="BE32" s="9">
        <f>SUM(BE26:BE31)</f>
        <v>-53382</v>
      </c>
      <c r="BF32" s="18">
        <f>BE32/BC23</f>
        <v>-7.6199323567205197E-3</v>
      </c>
      <c r="BI32" s="9">
        <f>AG32+AK32+AO32+AS32+AW32+BA32+BE32</f>
        <v>-171904</v>
      </c>
      <c r="BJ32" s="18">
        <f>BI32/BG23</f>
        <v>-3.8960549474655621E-3</v>
      </c>
    </row>
    <row r="33" spans="1:135" x14ac:dyDescent="0.2">
      <c r="B33" s="2" t="s">
        <v>39</v>
      </c>
      <c r="C33" s="9"/>
      <c r="D33" s="9"/>
      <c r="E33" s="19">
        <v>2.6364999999999998</v>
      </c>
      <c r="F33" s="19"/>
      <c r="G33" s="19"/>
      <c r="H33" s="19"/>
      <c r="I33" s="19">
        <v>2.8424</v>
      </c>
      <c r="J33" s="19"/>
      <c r="K33" s="19"/>
      <c r="L33" s="19"/>
      <c r="M33" s="19">
        <v>3.2884000000000002</v>
      </c>
      <c r="N33" s="19"/>
      <c r="O33" s="19"/>
      <c r="P33" s="19"/>
      <c r="Q33" s="19">
        <v>4.0792000000000002</v>
      </c>
      <c r="R33" s="19"/>
      <c r="S33" s="19"/>
      <c r="T33" s="19"/>
      <c r="U33" s="19">
        <v>3.8249</v>
      </c>
      <c r="V33" s="19"/>
      <c r="W33" s="19"/>
      <c r="X33" s="19"/>
      <c r="Y33" s="19">
        <v>4.2165999999999997</v>
      </c>
      <c r="Z33" s="19"/>
      <c r="AA33" s="19"/>
      <c r="AB33" s="19"/>
      <c r="AC33" s="19">
        <v>4.8502999999999998</v>
      </c>
      <c r="AD33" s="19"/>
      <c r="AE33" s="19"/>
      <c r="AF33" s="19"/>
      <c r="AG33" s="19">
        <v>4.8727</v>
      </c>
      <c r="AH33" s="19"/>
      <c r="AI33" s="19"/>
      <c r="AJ33" s="19"/>
      <c r="AK33" s="19">
        <v>5.2089999999999996</v>
      </c>
      <c r="AL33" s="19"/>
      <c r="AM33" s="19"/>
      <c r="AN33" s="19"/>
      <c r="AO33" s="19">
        <v>8.7181999999999995</v>
      </c>
      <c r="AP33" s="19"/>
      <c r="AQ33" s="19"/>
      <c r="AR33" s="19"/>
      <c r="AS33" s="30">
        <v>8</v>
      </c>
      <c r="AT33" s="28" t="s">
        <v>2</v>
      </c>
      <c r="AU33" s="19"/>
      <c r="AV33" s="19"/>
      <c r="AW33" s="30">
        <v>5.5555000000000003</v>
      </c>
      <c r="AX33" s="28" t="s">
        <v>2</v>
      </c>
      <c r="AY33" s="19"/>
      <c r="AZ33" s="19"/>
      <c r="BA33" s="30">
        <v>4.9851000000000001</v>
      </c>
      <c r="BB33" s="28" t="s">
        <v>2</v>
      </c>
      <c r="BC33" s="19"/>
      <c r="BD33" s="19"/>
      <c r="BE33" s="30">
        <v>4.9474</v>
      </c>
      <c r="BF33" s="28" t="s">
        <v>2</v>
      </c>
      <c r="BG33" s="19"/>
      <c r="BH33" s="19"/>
      <c r="BI33" s="19">
        <f>BI36/BI32</f>
        <v>5.5533578939408033</v>
      </c>
    </row>
    <row r="34" spans="1:135" s="20" customFormat="1" x14ac:dyDescent="0.2">
      <c r="B34" s="20" t="s">
        <v>40</v>
      </c>
      <c r="E34" s="20" t="e">
        <f>E32*E33</f>
        <v>#REF!</v>
      </c>
      <c r="I34" s="20" t="e">
        <f>I32*I33</f>
        <v>#REF!</v>
      </c>
      <c r="M34" s="20" t="e">
        <f>M32*M33</f>
        <v>#REF!</v>
      </c>
      <c r="Q34" s="20" t="e">
        <f>Q32*Q33</f>
        <v>#REF!</v>
      </c>
      <c r="U34" s="20" t="e">
        <f>U32*U33</f>
        <v>#REF!</v>
      </c>
      <c r="Y34" s="20" t="e">
        <f>Y32*Y33</f>
        <v>#REF!</v>
      </c>
      <c r="AC34" s="20" t="e">
        <f>AC32*AC33</f>
        <v>#REF!</v>
      </c>
      <c r="AG34" s="20">
        <f>AG32*AG33</f>
        <v>-447084.8431</v>
      </c>
      <c r="AK34" s="20">
        <f>AK32*AK33</f>
        <v>46177.784999999996</v>
      </c>
      <c r="AO34" s="20">
        <f>AO32*AO33</f>
        <v>-534774.38799999992</v>
      </c>
      <c r="AS34" s="20">
        <f>AS32*AS33</f>
        <v>401512</v>
      </c>
      <c r="AW34" s="20">
        <f>AW32*AW33</f>
        <v>-334291.10150000005</v>
      </c>
      <c r="BA34" s="20">
        <f>BA32*BA33</f>
        <v>177918.21900000001</v>
      </c>
      <c r="BE34" s="20">
        <f>BE32*BE33</f>
        <v>-264102.10680000001</v>
      </c>
    </row>
    <row r="35" spans="1:135" ht="6" customHeight="1" x14ac:dyDescent="0.2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</row>
    <row r="36" spans="1:135" s="21" customFormat="1" ht="13.5" thickBot="1" x14ac:dyDescent="0.25">
      <c r="B36" s="22" t="s">
        <v>41</v>
      </c>
      <c r="C36" s="23"/>
      <c r="D36" s="23"/>
      <c r="E36" s="24" t="e">
        <f>SUM(E34:E34)</f>
        <v>#REF!</v>
      </c>
      <c r="F36" s="23"/>
      <c r="G36" s="23"/>
      <c r="H36" s="23"/>
      <c r="I36" s="24" t="e">
        <f>SUM(I34:I34)+E36</f>
        <v>#REF!</v>
      </c>
      <c r="J36" s="23"/>
      <c r="K36" s="23"/>
      <c r="L36" s="23"/>
      <c r="M36" s="24" t="e">
        <f>SUM(M34:M34)+I36</f>
        <v>#REF!</v>
      </c>
      <c r="N36" s="23"/>
      <c r="O36" s="23"/>
      <c r="P36" s="23"/>
      <c r="Q36" s="24" t="e">
        <f>SUM(Q34:Q34)+M36</f>
        <v>#REF!</v>
      </c>
      <c r="R36" s="23"/>
      <c r="S36" s="23"/>
      <c r="T36" s="23"/>
      <c r="U36" s="24" t="e">
        <f>SUM(U34:U34)+Q36</f>
        <v>#REF!</v>
      </c>
      <c r="V36" s="23"/>
      <c r="W36" s="23"/>
      <c r="X36" s="23"/>
      <c r="Y36" s="24" t="e">
        <f>SUM(Y34:Y34)+U36</f>
        <v>#REF!</v>
      </c>
      <c r="Z36" s="23"/>
      <c r="AA36" s="23"/>
      <c r="AB36" s="23"/>
      <c r="AC36" s="24" t="e">
        <f>SUM(AC34:AC34)+Y36</f>
        <v>#REF!</v>
      </c>
      <c r="AD36" s="23"/>
      <c r="AE36" s="23"/>
      <c r="AF36" s="23"/>
      <c r="AG36" s="24">
        <f>SUM(AG34:AG34)</f>
        <v>-447084.8431</v>
      </c>
      <c r="AH36" s="23"/>
      <c r="AI36" s="23"/>
      <c r="AJ36" s="23"/>
      <c r="AK36" s="24">
        <f>SUM(AK34:AK34)+AG36</f>
        <v>-400907.05810000002</v>
      </c>
      <c r="AL36" s="23"/>
      <c r="AM36" s="23"/>
      <c r="AN36" s="23"/>
      <c r="AO36" s="24">
        <f>SUM(AO34:AO34)+AK36</f>
        <v>-935681.44609999994</v>
      </c>
      <c r="AP36" s="23"/>
      <c r="AQ36" s="23"/>
      <c r="AR36" s="23"/>
      <c r="AS36" s="24">
        <f>SUM(AS34:AS34)+AO36</f>
        <v>-534169.44609999994</v>
      </c>
      <c r="AT36" s="23"/>
      <c r="AU36" s="23"/>
      <c r="AV36" s="23"/>
      <c r="AW36" s="24">
        <f>SUM(AW34:AW34)+AS36</f>
        <v>-868460.54759999993</v>
      </c>
      <c r="AX36" s="23"/>
      <c r="AY36" s="23"/>
      <c r="AZ36" s="23"/>
      <c r="BA36" s="24">
        <f>SUM(BA34:BA34)+AW36</f>
        <v>-690542.32859999989</v>
      </c>
      <c r="BB36" s="23"/>
      <c r="BC36" s="23"/>
      <c r="BD36" s="23"/>
      <c r="BE36" s="24">
        <f>SUM(BE34:BE34)+BA36</f>
        <v>-954644.43539999984</v>
      </c>
      <c r="BF36" s="23"/>
      <c r="BG36" s="23"/>
      <c r="BH36" s="23"/>
      <c r="BI36" s="25">
        <f>BE36</f>
        <v>-954644.43539999984</v>
      </c>
    </row>
    <row r="37" spans="1:135" ht="13.5" thickTop="1" x14ac:dyDescent="0.2"/>
    <row r="39" spans="1:135" s="6" customFormat="1" ht="10.5" x14ac:dyDescent="0.15">
      <c r="C39" s="66">
        <v>36586</v>
      </c>
      <c r="D39" s="66"/>
      <c r="E39" s="66"/>
      <c r="G39" s="66">
        <v>36617</v>
      </c>
      <c r="H39" s="66"/>
      <c r="I39" s="66"/>
      <c r="K39" s="66">
        <v>36647</v>
      </c>
      <c r="L39" s="66"/>
      <c r="M39" s="66"/>
      <c r="O39" s="66">
        <v>36678</v>
      </c>
      <c r="P39" s="66"/>
      <c r="Q39" s="66"/>
      <c r="S39" s="66">
        <v>36708</v>
      </c>
      <c r="T39" s="66"/>
      <c r="U39" s="66"/>
      <c r="W39" s="66">
        <v>36739</v>
      </c>
      <c r="X39" s="66"/>
      <c r="Y39" s="66"/>
      <c r="AA39" s="66">
        <v>36770</v>
      </c>
      <c r="AB39" s="66"/>
      <c r="AC39" s="66"/>
      <c r="AE39" s="66">
        <v>36800</v>
      </c>
      <c r="AF39" s="66"/>
      <c r="AG39" s="66"/>
      <c r="AI39" s="66">
        <v>36831</v>
      </c>
      <c r="AJ39" s="66"/>
      <c r="AK39" s="66"/>
      <c r="AM39" s="66">
        <v>36861</v>
      </c>
      <c r="AN39" s="66"/>
      <c r="AO39" s="66"/>
      <c r="AQ39" s="66">
        <v>36892</v>
      </c>
      <c r="AR39" s="66"/>
      <c r="AS39" s="66"/>
      <c r="AU39" s="66">
        <v>36923</v>
      </c>
      <c r="AV39" s="66"/>
      <c r="AW39" s="66"/>
      <c r="AY39" s="66">
        <v>36951</v>
      </c>
      <c r="AZ39" s="66"/>
      <c r="BA39" s="66"/>
      <c r="BC39" s="66">
        <v>36982</v>
      </c>
      <c r="BD39" s="66"/>
      <c r="BE39" s="66"/>
      <c r="BG39" s="68" t="s">
        <v>3</v>
      </c>
      <c r="BH39" s="68"/>
      <c r="BI39" s="68"/>
    </row>
    <row r="40" spans="1:135" s="6" customFormat="1" ht="10.5" x14ac:dyDescent="0.15">
      <c r="C40" s="6" t="s">
        <v>4</v>
      </c>
      <c r="D40" s="6" t="s">
        <v>5</v>
      </c>
      <c r="E40" s="7" t="s">
        <v>6</v>
      </c>
      <c r="G40" s="6" t="s">
        <v>4</v>
      </c>
      <c r="H40" s="6" t="s">
        <v>5</v>
      </c>
      <c r="I40" s="7" t="s">
        <v>6</v>
      </c>
      <c r="K40" s="6" t="s">
        <v>4</v>
      </c>
      <c r="L40" s="6" t="s">
        <v>5</v>
      </c>
      <c r="M40" s="7" t="s">
        <v>6</v>
      </c>
      <c r="O40" s="6" t="s">
        <v>4</v>
      </c>
      <c r="P40" s="6" t="s">
        <v>5</v>
      </c>
      <c r="Q40" s="7" t="s">
        <v>6</v>
      </c>
      <c r="S40" s="6" t="s">
        <v>4</v>
      </c>
      <c r="T40" s="6" t="s">
        <v>5</v>
      </c>
      <c r="U40" s="7" t="s">
        <v>6</v>
      </c>
      <c r="W40" s="6" t="s">
        <v>4</v>
      </c>
      <c r="X40" s="6" t="s">
        <v>5</v>
      </c>
      <c r="Y40" s="7" t="s">
        <v>6</v>
      </c>
      <c r="AA40" s="6" t="s">
        <v>4</v>
      </c>
      <c r="AB40" s="6" t="s">
        <v>5</v>
      </c>
      <c r="AC40" s="7" t="s">
        <v>6</v>
      </c>
      <c r="AE40" s="6" t="s">
        <v>4</v>
      </c>
      <c r="AF40" s="6" t="s">
        <v>5</v>
      </c>
      <c r="AG40" s="7" t="s">
        <v>6</v>
      </c>
      <c r="AI40" s="6" t="s">
        <v>4</v>
      </c>
      <c r="AJ40" s="6" t="s">
        <v>5</v>
      </c>
      <c r="AK40" s="7" t="s">
        <v>6</v>
      </c>
      <c r="AM40" s="6" t="s">
        <v>4</v>
      </c>
      <c r="AN40" s="6" t="s">
        <v>5</v>
      </c>
      <c r="AO40" s="7" t="s">
        <v>6</v>
      </c>
      <c r="AQ40" s="6" t="s">
        <v>4</v>
      </c>
      <c r="AR40" s="6" t="s">
        <v>5</v>
      </c>
      <c r="AS40" s="7" t="s">
        <v>6</v>
      </c>
      <c r="AU40" s="6" t="s">
        <v>4</v>
      </c>
      <c r="AV40" s="6" t="s">
        <v>5</v>
      </c>
      <c r="AW40" s="7" t="s">
        <v>6</v>
      </c>
      <c r="AY40" s="6" t="s">
        <v>4</v>
      </c>
      <c r="AZ40" s="6" t="s">
        <v>5</v>
      </c>
      <c r="BA40" s="7" t="s">
        <v>6</v>
      </c>
      <c r="BC40" s="6" t="s">
        <v>4</v>
      </c>
      <c r="BD40" s="6" t="s">
        <v>5</v>
      </c>
      <c r="BE40" s="7" t="s">
        <v>6</v>
      </c>
      <c r="BG40" s="6" t="s">
        <v>4</v>
      </c>
      <c r="BH40" s="6" t="s">
        <v>5</v>
      </c>
      <c r="BI40" s="7" t="s">
        <v>6</v>
      </c>
    </row>
    <row r="41" spans="1:135" ht="15.75" x14ac:dyDescent="0.25">
      <c r="A41" s="56" t="s">
        <v>70</v>
      </c>
      <c r="C41" s="9"/>
      <c r="D41" s="9"/>
      <c r="E41" s="9"/>
      <c r="G41" s="9"/>
      <c r="H41" s="9"/>
      <c r="I41" s="9"/>
      <c r="K41" s="9"/>
      <c r="L41" s="9"/>
      <c r="M41" s="9"/>
      <c r="O41" s="9"/>
      <c r="P41" s="9"/>
      <c r="Q41" s="9"/>
      <c r="S41" s="9"/>
      <c r="T41" s="9"/>
      <c r="U41" s="9"/>
      <c r="W41" s="9"/>
      <c r="X41" s="9"/>
      <c r="Y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spans="1:135" x14ac:dyDescent="0.2">
      <c r="B42" s="2" t="s">
        <v>21</v>
      </c>
      <c r="C42" s="9">
        <v>21057</v>
      </c>
      <c r="D42" s="9">
        <v>13365</v>
      </c>
      <c r="E42" s="9">
        <f>D42-C42</f>
        <v>-7692</v>
      </c>
      <c r="G42" s="9">
        <v>16890</v>
      </c>
      <c r="H42" s="9">
        <v>13233</v>
      </c>
      <c r="I42" s="9">
        <f>H42-G42</f>
        <v>-3657</v>
      </c>
      <c r="K42" s="9">
        <v>16086</v>
      </c>
      <c r="L42" s="9">
        <v>11464</v>
      </c>
      <c r="M42" s="9">
        <f>L42-K42</f>
        <v>-4622</v>
      </c>
      <c r="O42" s="9">
        <v>16770</v>
      </c>
      <c r="P42" s="9">
        <v>12490</v>
      </c>
      <c r="Q42" s="9">
        <f>P42-O42</f>
        <v>-4280</v>
      </c>
      <c r="S42" s="9">
        <v>17639</v>
      </c>
      <c r="T42" s="9">
        <v>11965</v>
      </c>
      <c r="U42" s="9">
        <f>T42-S42</f>
        <v>-5674</v>
      </c>
      <c r="W42" s="9">
        <v>16469</v>
      </c>
      <c r="X42" s="9">
        <v>15943</v>
      </c>
      <c r="Y42" s="9">
        <f>X42-W42</f>
        <v>-526</v>
      </c>
      <c r="AA42" s="9">
        <v>16120</v>
      </c>
      <c r="AB42" s="9">
        <v>18498</v>
      </c>
      <c r="AC42" s="9">
        <f>AB42-AA42</f>
        <v>2378</v>
      </c>
      <c r="AD42" s="9"/>
      <c r="AE42" s="9">
        <v>0</v>
      </c>
      <c r="AF42" s="9">
        <v>0</v>
      </c>
      <c r="AG42" s="9">
        <f>AF42-AE42</f>
        <v>0</v>
      </c>
      <c r="AH42" s="9"/>
      <c r="AI42" s="9">
        <v>0</v>
      </c>
      <c r="AJ42" s="9">
        <v>0</v>
      </c>
      <c r="AK42" s="9">
        <f>AJ42-AI42</f>
        <v>0</v>
      </c>
      <c r="AL42" s="9"/>
      <c r="AM42" s="9">
        <v>22450</v>
      </c>
      <c r="AN42" s="9">
        <v>15631</v>
      </c>
      <c r="AO42" s="9">
        <f>AN42-AM42</f>
        <v>-6819</v>
      </c>
      <c r="AP42" s="9"/>
      <c r="AQ42" s="9">
        <v>17795</v>
      </c>
      <c r="AR42" s="9">
        <v>14896</v>
      </c>
      <c r="AS42" s="9">
        <f>AR42-AQ42</f>
        <v>-2899</v>
      </c>
      <c r="AT42" s="9"/>
      <c r="AU42" s="9">
        <v>0</v>
      </c>
      <c r="AV42" s="9">
        <v>0</v>
      </c>
      <c r="AW42" s="9">
        <f>AV42-AU42</f>
        <v>0</v>
      </c>
      <c r="AX42" s="9"/>
      <c r="AY42" s="9">
        <v>0</v>
      </c>
      <c r="AZ42" s="9">
        <v>0</v>
      </c>
      <c r="BA42" s="9">
        <f>AZ42-AY42</f>
        <v>0</v>
      </c>
      <c r="BB42" s="9"/>
      <c r="BC42" s="9">
        <v>0</v>
      </c>
      <c r="BD42" s="9">
        <v>0</v>
      </c>
      <c r="BE42" s="9">
        <f>BD42-BC42</f>
        <v>0</v>
      </c>
      <c r="BF42" s="9"/>
      <c r="BG42" s="9">
        <f>AE42+AI42+AM42+AQ42+AU42+AY42+BC42</f>
        <v>40245</v>
      </c>
      <c r="BH42" s="9">
        <f>AF42+AJ42+AN42+AR42+AV42+AZ42+BD42</f>
        <v>30527</v>
      </c>
      <c r="BI42" s="9">
        <f>AG42+AK42+AO42+AS42+AW42+BA42+BE42</f>
        <v>-9718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spans="1:135" ht="7.5" customHeight="1" x14ac:dyDescent="0.2"/>
    <row r="44" spans="1:135" s="21" customFormat="1" x14ac:dyDescent="0.2">
      <c r="B44" s="21" t="s">
        <v>35</v>
      </c>
      <c r="C44" s="55">
        <f>C7+C17+C20+C42</f>
        <v>958921</v>
      </c>
      <c r="D44" s="55">
        <f>D7+D17+D20+D42</f>
        <v>875906</v>
      </c>
      <c r="E44" s="55">
        <f>E7+E17+E20+E42</f>
        <v>-83015</v>
      </c>
      <c r="G44" s="55">
        <f>G7+G17+G20+G42</f>
        <v>906118</v>
      </c>
      <c r="H44" s="55">
        <f>H7+H17+H20+H42</f>
        <v>831839</v>
      </c>
      <c r="I44" s="55">
        <f>I7+I17+I20+I42</f>
        <v>-74279</v>
      </c>
      <c r="K44" s="55">
        <f>K7+K17+K20+K42</f>
        <v>998959</v>
      </c>
      <c r="L44" s="55">
        <f>L7+L17+L20+L42</f>
        <v>820353</v>
      </c>
      <c r="M44" s="55">
        <f>M7+M17+M20+M42</f>
        <v>-178606</v>
      </c>
      <c r="O44" s="55">
        <f>O7+O17+O20+O42</f>
        <v>987517</v>
      </c>
      <c r="P44" s="55">
        <f>P7+P17+P20+P42</f>
        <v>762234</v>
      </c>
      <c r="Q44" s="55">
        <f>Q7+Q17+Q20+Q42</f>
        <v>-225283</v>
      </c>
      <c r="S44" s="55">
        <f>S7+S17+S20+S42</f>
        <v>919297</v>
      </c>
      <c r="T44" s="55">
        <f>T7+T17+T20+T42</f>
        <v>770547</v>
      </c>
      <c r="U44" s="55">
        <f>U7+U17+U20+U42</f>
        <v>-148750</v>
      </c>
      <c r="W44" s="55">
        <f>W7+W17+W20+W42</f>
        <v>797006</v>
      </c>
      <c r="X44" s="55">
        <f>X7+X17+X20+X42</f>
        <v>787289</v>
      </c>
      <c r="Y44" s="55">
        <f>Y7+Y17+Y20+Y42</f>
        <v>-9717</v>
      </c>
      <c r="AA44" s="55">
        <f>AA7+AA17+AA20+AA42</f>
        <v>785164</v>
      </c>
      <c r="AB44" s="55">
        <f>AB7+AB17+AB20+AB42</f>
        <v>799167</v>
      </c>
      <c r="AC44" s="55">
        <f>AC7+AC17+AC20+AC42</f>
        <v>14003</v>
      </c>
      <c r="AD44" s="55"/>
      <c r="AE44" s="55">
        <f>AE42</f>
        <v>0</v>
      </c>
      <c r="AF44" s="55">
        <f>AF42</f>
        <v>0</v>
      </c>
      <c r="AG44" s="55">
        <f>AG42</f>
        <v>0</v>
      </c>
      <c r="AH44" s="55"/>
      <c r="AI44" s="55">
        <f>AI42</f>
        <v>0</v>
      </c>
      <c r="AJ44" s="55">
        <f>AJ42</f>
        <v>0</v>
      </c>
      <c r="AK44" s="55">
        <f>AK42</f>
        <v>0</v>
      </c>
      <c r="AL44" s="55"/>
      <c r="AM44" s="55">
        <f>AM42</f>
        <v>22450</v>
      </c>
      <c r="AN44" s="55">
        <f>AN42</f>
        <v>15631</v>
      </c>
      <c r="AO44" s="55">
        <f>AO42</f>
        <v>-6819</v>
      </c>
      <c r="AP44" s="55"/>
      <c r="AQ44" s="55">
        <f>AQ42</f>
        <v>17795</v>
      </c>
      <c r="AR44" s="55">
        <f>AR42</f>
        <v>14896</v>
      </c>
      <c r="AS44" s="55">
        <f>AS42</f>
        <v>-2899</v>
      </c>
      <c r="AT44" s="55"/>
      <c r="AU44" s="55">
        <f>AU42</f>
        <v>0</v>
      </c>
      <c r="AV44" s="55">
        <f>AV42</f>
        <v>0</v>
      </c>
      <c r="AW44" s="55">
        <f>AW42</f>
        <v>0</v>
      </c>
      <c r="AX44" s="55"/>
      <c r="AY44" s="55">
        <f>AY42</f>
        <v>0</v>
      </c>
      <c r="AZ44" s="55">
        <f>AZ42</f>
        <v>0</v>
      </c>
      <c r="BA44" s="55">
        <f>BA42</f>
        <v>0</v>
      </c>
      <c r="BB44" s="55"/>
      <c r="BC44" s="55">
        <f>BC42</f>
        <v>0</v>
      </c>
      <c r="BD44" s="55">
        <f>BD42</f>
        <v>0</v>
      </c>
      <c r="BE44" s="55">
        <f>BE42</f>
        <v>0</v>
      </c>
      <c r="BF44" s="55"/>
      <c r="BG44" s="55">
        <f>BG42</f>
        <v>40245</v>
      </c>
      <c r="BH44" s="55">
        <f>BH42</f>
        <v>30527</v>
      </c>
      <c r="BI44" s="55">
        <f>BI42</f>
        <v>-9718</v>
      </c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</row>
    <row r="45" spans="1:135" x14ac:dyDescent="0.2">
      <c r="C45" s="9"/>
      <c r="D45" s="9"/>
      <c r="E45" s="9"/>
      <c r="G45" s="9"/>
      <c r="H45" s="9"/>
      <c r="I45" s="9"/>
      <c r="K45" s="9"/>
      <c r="L45" s="9"/>
      <c r="M45" s="9"/>
      <c r="O45" s="9"/>
      <c r="P45" s="9"/>
      <c r="Q45" s="9"/>
      <c r="S45" s="9"/>
      <c r="T45" s="9"/>
      <c r="U45" s="9"/>
      <c r="W45" s="9"/>
      <c r="X45" s="9"/>
      <c r="Y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spans="1:135" x14ac:dyDescent="0.2">
      <c r="B46" s="2" t="s">
        <v>38</v>
      </c>
      <c r="C46" s="9"/>
      <c r="D46" s="9"/>
      <c r="E46" s="9">
        <f>SUM(E44:E45)</f>
        <v>-83015</v>
      </c>
      <c r="F46" s="17">
        <f>E46/C44</f>
        <v>-8.657126082336293E-2</v>
      </c>
      <c r="G46" s="9"/>
      <c r="H46" s="9"/>
      <c r="I46" s="9">
        <f>SUM(I44:I45)</f>
        <v>-74279</v>
      </c>
      <c r="J46" s="17">
        <f>I46/G44</f>
        <v>-8.1974974561812033E-2</v>
      </c>
      <c r="K46" s="9"/>
      <c r="L46" s="9"/>
      <c r="M46" s="9">
        <f>SUM(M44:M45)</f>
        <v>-178606</v>
      </c>
      <c r="N46" s="17">
        <f>M46/K44</f>
        <v>-0.17879212259962621</v>
      </c>
      <c r="O46" s="9"/>
      <c r="P46" s="9"/>
      <c r="Q46" s="9">
        <f>SUM(Q44:Q45)</f>
        <v>-225283</v>
      </c>
      <c r="R46" s="17">
        <f>Q46/O44</f>
        <v>-0.22813075623001933</v>
      </c>
      <c r="S46" s="9"/>
      <c r="T46" s="9"/>
      <c r="U46" s="9">
        <f>SUM(U44:U45)</f>
        <v>-148750</v>
      </c>
      <c r="V46" s="17">
        <f>U46/S44</f>
        <v>-0.16180842535111067</v>
      </c>
      <c r="W46" s="9"/>
      <c r="X46" s="9"/>
      <c r="Y46" s="9">
        <f>SUM(Y44:Y45)</f>
        <v>-9717</v>
      </c>
      <c r="Z46" s="17">
        <f>Y46/W44</f>
        <v>-1.2191878103803485E-2</v>
      </c>
      <c r="AA46" s="9"/>
      <c r="AB46" s="9"/>
      <c r="AC46" s="9">
        <f>SUM(AC44:AC45)</f>
        <v>14003</v>
      </c>
      <c r="AD46" s="18">
        <f>AC46/AA44</f>
        <v>1.7834490628709416E-2</v>
      </c>
      <c r="AE46" s="9"/>
      <c r="AF46" s="9"/>
      <c r="AG46" s="9">
        <f>SUM(AG44:AG45)</f>
        <v>0</v>
      </c>
      <c r="AH46" s="18">
        <v>0</v>
      </c>
      <c r="AI46" s="9"/>
      <c r="AJ46" s="9"/>
      <c r="AK46" s="9">
        <f>SUM(AK44:AK45)</f>
        <v>0</v>
      </c>
      <c r="AL46" s="18">
        <v>0</v>
      </c>
      <c r="AM46" s="9"/>
      <c r="AN46" s="9"/>
      <c r="AO46" s="9">
        <f>SUM(AO44:AO45)</f>
        <v>-6819</v>
      </c>
      <c r="AP46" s="18">
        <f>AO46/AM44</f>
        <v>-0.30374164810690424</v>
      </c>
      <c r="AQ46" s="9"/>
      <c r="AR46" s="9"/>
      <c r="AS46" s="12">
        <f>SUM(AS44:AS45)</f>
        <v>-2899</v>
      </c>
      <c r="AT46" s="18">
        <f>AS46/AQ44</f>
        <v>-0.16291093003652712</v>
      </c>
      <c r="AU46" s="9"/>
      <c r="AV46" s="9"/>
      <c r="AW46" s="9">
        <f>SUM(AW44:AW45)</f>
        <v>0</v>
      </c>
      <c r="AX46" s="18">
        <v>0</v>
      </c>
      <c r="AY46" s="9"/>
      <c r="AZ46" s="9"/>
      <c r="BA46" s="9">
        <f>SUM(BA44:BA45)</f>
        <v>0</v>
      </c>
      <c r="BB46" s="18">
        <v>0</v>
      </c>
      <c r="BC46" s="9"/>
      <c r="BD46" s="9"/>
      <c r="BE46" s="9">
        <f>SUM(BE44:BE45)</f>
        <v>0</v>
      </c>
      <c r="BF46" s="18">
        <v>0</v>
      </c>
      <c r="BI46" s="9">
        <f>SUM(BI44:BI45)</f>
        <v>-9718</v>
      </c>
      <c r="BJ46" s="18">
        <f>BI46/BG44</f>
        <v>-0.24147099018511617</v>
      </c>
    </row>
    <row r="47" spans="1:135" x14ac:dyDescent="0.2">
      <c r="B47" s="2" t="s">
        <v>39</v>
      </c>
      <c r="C47" s="9"/>
      <c r="D47" s="9"/>
      <c r="E47" s="19">
        <v>2.6364999999999998</v>
      </c>
      <c r="F47" s="19"/>
      <c r="G47" s="19"/>
      <c r="H47" s="19"/>
      <c r="I47" s="19">
        <v>2.8424</v>
      </c>
      <c r="J47" s="19"/>
      <c r="K47" s="19"/>
      <c r="L47" s="19"/>
      <c r="M47" s="19">
        <v>3.2884000000000002</v>
      </c>
      <c r="N47" s="19"/>
      <c r="O47" s="19"/>
      <c r="P47" s="19"/>
      <c r="Q47" s="19">
        <v>4.0792000000000002</v>
      </c>
      <c r="R47" s="19"/>
      <c r="S47" s="19"/>
      <c r="T47" s="19"/>
      <c r="U47" s="19">
        <v>3.8249</v>
      </c>
      <c r="V47" s="19"/>
      <c r="W47" s="19"/>
      <c r="X47" s="19"/>
      <c r="Y47" s="19">
        <v>4.2165999999999997</v>
      </c>
      <c r="Z47" s="19"/>
      <c r="AA47" s="19"/>
      <c r="AB47" s="19"/>
      <c r="AC47" s="19">
        <v>4.8502999999999998</v>
      </c>
      <c r="AD47" s="19"/>
      <c r="AE47" s="19"/>
      <c r="AF47" s="19"/>
      <c r="AG47" s="19">
        <v>4.8727</v>
      </c>
      <c r="AH47" s="19"/>
      <c r="AI47" s="19"/>
      <c r="AJ47" s="19"/>
      <c r="AK47" s="19">
        <v>5.2089999999999996</v>
      </c>
      <c r="AL47" s="19"/>
      <c r="AM47" s="19"/>
      <c r="AN47" s="19"/>
      <c r="AO47" s="19">
        <v>8.7181999999999995</v>
      </c>
      <c r="AP47" s="19"/>
      <c r="AQ47" s="19"/>
      <c r="AR47" s="19"/>
      <c r="AS47" s="30">
        <v>8</v>
      </c>
      <c r="AT47" s="28" t="s">
        <v>2</v>
      </c>
      <c r="AU47" s="19"/>
      <c r="AV47" s="19"/>
      <c r="AW47" s="30">
        <v>5.5555000000000003</v>
      </c>
      <c r="AX47" s="28" t="s">
        <v>2</v>
      </c>
      <c r="AY47" s="19"/>
      <c r="AZ47" s="19"/>
      <c r="BA47" s="30">
        <v>4.9851000000000001</v>
      </c>
      <c r="BB47" s="28" t="s">
        <v>2</v>
      </c>
      <c r="BC47" s="19"/>
      <c r="BD47" s="19"/>
      <c r="BE47" s="30">
        <v>4.9474</v>
      </c>
      <c r="BF47" s="28" t="s">
        <v>2</v>
      </c>
      <c r="BG47" s="19"/>
      <c r="BH47" s="19"/>
      <c r="BI47" s="19">
        <f>BI50/BI46</f>
        <v>8.5039520271660827</v>
      </c>
    </row>
    <row r="48" spans="1:135" s="20" customFormat="1" x14ac:dyDescent="0.2">
      <c r="B48" s="20" t="s">
        <v>40</v>
      </c>
      <c r="E48" s="20">
        <f>E46*E47</f>
        <v>-218869.04749999999</v>
      </c>
      <c r="I48" s="20">
        <f>I46*I47</f>
        <v>-211130.62960000001</v>
      </c>
      <c r="M48" s="20">
        <f>M46*M47</f>
        <v>-587327.97039999999</v>
      </c>
      <c r="Q48" s="20">
        <f>Q46*Q47</f>
        <v>-918974.41360000009</v>
      </c>
      <c r="U48" s="20">
        <f>U46*U47</f>
        <v>-568953.875</v>
      </c>
      <c r="Y48" s="20">
        <f>Y46*Y47</f>
        <v>-40972.7022</v>
      </c>
      <c r="AC48" s="20">
        <f>AC46*AC47</f>
        <v>67918.750899999999</v>
      </c>
      <c r="AG48" s="20">
        <f>AG46*AG47</f>
        <v>0</v>
      </c>
      <c r="AK48" s="20">
        <f>AK46*AK47</f>
        <v>0</v>
      </c>
      <c r="AO48" s="20">
        <f>AO46*AO47</f>
        <v>-59449.405799999993</v>
      </c>
      <c r="AS48" s="20">
        <f>AS46*AS47</f>
        <v>-23192</v>
      </c>
      <c r="AW48" s="20">
        <f>AW46*AW47</f>
        <v>0</v>
      </c>
      <c r="BA48" s="20">
        <f>BA46*BA47</f>
        <v>0</v>
      </c>
      <c r="BE48" s="20">
        <f>BE46*BE47</f>
        <v>0</v>
      </c>
    </row>
    <row r="49" spans="1:135" ht="6" customHeight="1" x14ac:dyDescent="0.2"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</row>
    <row r="50" spans="1:135" s="21" customFormat="1" ht="13.5" thickBot="1" x14ac:dyDescent="0.25">
      <c r="B50" s="22" t="s">
        <v>41</v>
      </c>
      <c r="C50" s="23"/>
      <c r="D50" s="23"/>
      <c r="E50" s="24">
        <f>SUM(E48:E48)</f>
        <v>-218869.04749999999</v>
      </c>
      <c r="F50" s="23"/>
      <c r="G50" s="23"/>
      <c r="H50" s="23"/>
      <c r="I50" s="24">
        <f>SUM(I48:I48)+E50</f>
        <v>-429999.67709999997</v>
      </c>
      <c r="J50" s="23"/>
      <c r="K50" s="23"/>
      <c r="L50" s="23"/>
      <c r="M50" s="24">
        <f>SUM(M48:M48)+I50</f>
        <v>-1017327.6475</v>
      </c>
      <c r="N50" s="23"/>
      <c r="O50" s="23"/>
      <c r="P50" s="23"/>
      <c r="Q50" s="24">
        <f>SUM(Q48:Q48)+M50</f>
        <v>-1936302.0611</v>
      </c>
      <c r="R50" s="23"/>
      <c r="S50" s="23"/>
      <c r="T50" s="23"/>
      <c r="U50" s="24">
        <f>SUM(U48:U48)+Q50</f>
        <v>-2505255.9361</v>
      </c>
      <c r="V50" s="23"/>
      <c r="W50" s="23"/>
      <c r="X50" s="23"/>
      <c r="Y50" s="24">
        <f>SUM(Y48:Y48)+U50</f>
        <v>-2546228.6383000002</v>
      </c>
      <c r="Z50" s="23"/>
      <c r="AA50" s="23"/>
      <c r="AB50" s="23"/>
      <c r="AC50" s="24">
        <f>SUM(AC48:AC48)+Y50</f>
        <v>-2478309.8874000004</v>
      </c>
      <c r="AD50" s="23"/>
      <c r="AE50" s="23"/>
      <c r="AF50" s="23"/>
      <c r="AG50" s="24">
        <f>SUM(AG48:AG48)</f>
        <v>0</v>
      </c>
      <c r="AH50" s="23"/>
      <c r="AI50" s="23"/>
      <c r="AJ50" s="23"/>
      <c r="AK50" s="24">
        <f>SUM(AK48:AK48)+AG50</f>
        <v>0</v>
      </c>
      <c r="AL50" s="23"/>
      <c r="AM50" s="23"/>
      <c r="AN50" s="23"/>
      <c r="AO50" s="24">
        <f>SUM(AO48:AO48)+AK50</f>
        <v>-59449.405799999993</v>
      </c>
      <c r="AP50" s="23"/>
      <c r="AQ50" s="23"/>
      <c r="AR50" s="23"/>
      <c r="AS50" s="24">
        <f>SUM(AS48:AS48)+AO50</f>
        <v>-82641.405799999993</v>
      </c>
      <c r="AT50" s="23"/>
      <c r="AU50" s="23"/>
      <c r="AV50" s="23"/>
      <c r="AW50" s="24">
        <f>SUM(AW48:AW48)+AS50</f>
        <v>-82641.405799999993</v>
      </c>
      <c r="AX50" s="23"/>
      <c r="AY50" s="23"/>
      <c r="AZ50" s="23"/>
      <c r="BA50" s="24">
        <f>SUM(BA48:BA48)+AW50</f>
        <v>-82641.405799999993</v>
      </c>
      <c r="BB50" s="23"/>
      <c r="BC50" s="23"/>
      <c r="BD50" s="23"/>
      <c r="BE50" s="24">
        <f>SUM(BE48:BE48)+BA50</f>
        <v>-82641.405799999993</v>
      </c>
      <c r="BF50" s="23"/>
      <c r="BG50" s="23"/>
      <c r="BH50" s="23"/>
      <c r="BI50" s="25">
        <f>BE50</f>
        <v>-82641.405799999993</v>
      </c>
    </row>
    <row r="51" spans="1:135" ht="13.5" thickTop="1" x14ac:dyDescent="0.2"/>
    <row r="53" spans="1:135" s="6" customFormat="1" ht="10.5" x14ac:dyDescent="0.15">
      <c r="C53" s="66">
        <v>36586</v>
      </c>
      <c r="D53" s="66"/>
      <c r="E53" s="66"/>
      <c r="G53" s="66">
        <v>36617</v>
      </c>
      <c r="H53" s="66"/>
      <c r="I53" s="66"/>
      <c r="K53" s="66">
        <v>36647</v>
      </c>
      <c r="L53" s="66"/>
      <c r="M53" s="66"/>
      <c r="O53" s="66">
        <v>36678</v>
      </c>
      <c r="P53" s="66"/>
      <c r="Q53" s="66"/>
      <c r="S53" s="66">
        <v>36708</v>
      </c>
      <c r="T53" s="66"/>
      <c r="U53" s="66"/>
      <c r="W53" s="66">
        <v>36739</v>
      </c>
      <c r="X53" s="66"/>
      <c r="Y53" s="66"/>
      <c r="AA53" s="66">
        <v>36770</v>
      </c>
      <c r="AB53" s="66"/>
      <c r="AC53" s="66"/>
      <c r="AE53" s="66">
        <v>36800</v>
      </c>
      <c r="AF53" s="66"/>
      <c r="AG53" s="66"/>
      <c r="AI53" s="66">
        <v>36831</v>
      </c>
      <c r="AJ53" s="66"/>
      <c r="AK53" s="66"/>
      <c r="AM53" s="66">
        <v>36861</v>
      </c>
      <c r="AN53" s="66"/>
      <c r="AO53" s="66"/>
      <c r="AQ53" s="66">
        <v>36892</v>
      </c>
      <c r="AR53" s="66"/>
      <c r="AS53" s="66"/>
      <c r="AU53" s="66">
        <v>36923</v>
      </c>
      <c r="AV53" s="66"/>
      <c r="AW53" s="66"/>
      <c r="AY53" s="66">
        <v>36951</v>
      </c>
      <c r="AZ53" s="66"/>
      <c r="BA53" s="66"/>
      <c r="BC53" s="66">
        <v>36982</v>
      </c>
      <c r="BD53" s="66"/>
      <c r="BE53" s="66"/>
      <c r="BG53" s="68" t="s">
        <v>3</v>
      </c>
      <c r="BH53" s="68"/>
      <c r="BI53" s="68"/>
    </row>
    <row r="54" spans="1:135" s="6" customFormat="1" ht="10.5" x14ac:dyDescent="0.15">
      <c r="C54" s="6" t="s">
        <v>4</v>
      </c>
      <c r="D54" s="6" t="s">
        <v>5</v>
      </c>
      <c r="E54" s="7" t="s">
        <v>6</v>
      </c>
      <c r="G54" s="6" t="s">
        <v>4</v>
      </c>
      <c r="H54" s="6" t="s">
        <v>5</v>
      </c>
      <c r="I54" s="7" t="s">
        <v>6</v>
      </c>
      <c r="K54" s="6" t="s">
        <v>4</v>
      </c>
      <c r="L54" s="6" t="s">
        <v>5</v>
      </c>
      <c r="M54" s="7" t="s">
        <v>6</v>
      </c>
      <c r="O54" s="6" t="s">
        <v>4</v>
      </c>
      <c r="P54" s="6" t="s">
        <v>5</v>
      </c>
      <c r="Q54" s="7" t="s">
        <v>6</v>
      </c>
      <c r="S54" s="6" t="s">
        <v>4</v>
      </c>
      <c r="T54" s="6" t="s">
        <v>5</v>
      </c>
      <c r="U54" s="7" t="s">
        <v>6</v>
      </c>
      <c r="W54" s="6" t="s">
        <v>4</v>
      </c>
      <c r="X54" s="6" t="s">
        <v>5</v>
      </c>
      <c r="Y54" s="7" t="s">
        <v>6</v>
      </c>
      <c r="AA54" s="6" t="s">
        <v>4</v>
      </c>
      <c r="AB54" s="6" t="s">
        <v>5</v>
      </c>
      <c r="AC54" s="7" t="s">
        <v>6</v>
      </c>
      <c r="AE54" s="6" t="s">
        <v>4</v>
      </c>
      <c r="AF54" s="6" t="s">
        <v>5</v>
      </c>
      <c r="AG54" s="7" t="s">
        <v>6</v>
      </c>
      <c r="AI54" s="6" t="s">
        <v>4</v>
      </c>
      <c r="AJ54" s="6" t="s">
        <v>5</v>
      </c>
      <c r="AK54" s="7" t="s">
        <v>6</v>
      </c>
      <c r="AM54" s="6" t="s">
        <v>4</v>
      </c>
      <c r="AN54" s="6" t="s">
        <v>5</v>
      </c>
      <c r="AO54" s="7" t="s">
        <v>6</v>
      </c>
      <c r="AQ54" s="6" t="s">
        <v>4</v>
      </c>
      <c r="AR54" s="6" t="s">
        <v>5</v>
      </c>
      <c r="AS54" s="7" t="s">
        <v>6</v>
      </c>
      <c r="AU54" s="6" t="s">
        <v>4</v>
      </c>
      <c r="AV54" s="6" t="s">
        <v>5</v>
      </c>
      <c r="AW54" s="7" t="s">
        <v>6</v>
      </c>
      <c r="AY54" s="6" t="s">
        <v>4</v>
      </c>
      <c r="AZ54" s="6" t="s">
        <v>5</v>
      </c>
      <c r="BA54" s="7" t="s">
        <v>6</v>
      </c>
      <c r="BC54" s="6" t="s">
        <v>4</v>
      </c>
      <c r="BD54" s="6" t="s">
        <v>5</v>
      </c>
      <c r="BE54" s="7" t="s">
        <v>6</v>
      </c>
      <c r="BG54" s="6" t="s">
        <v>4</v>
      </c>
      <c r="BH54" s="6" t="s">
        <v>5</v>
      </c>
      <c r="BI54" s="7" t="s">
        <v>6</v>
      </c>
    </row>
    <row r="55" spans="1:135" ht="15.75" x14ac:dyDescent="0.25">
      <c r="A55" s="56" t="s">
        <v>14</v>
      </c>
      <c r="C55" s="9"/>
      <c r="D55" s="9"/>
      <c r="E55" s="9"/>
      <c r="G55" s="9"/>
      <c r="H55" s="9"/>
      <c r="I55" s="9"/>
      <c r="K55" s="9"/>
      <c r="L55" s="9"/>
      <c r="M55" s="9"/>
      <c r="O55" s="9"/>
      <c r="P55" s="9"/>
      <c r="Q55" s="9"/>
      <c r="S55" s="9"/>
      <c r="T55" s="9"/>
      <c r="U55" s="9" t="s">
        <v>2</v>
      </c>
      <c r="W55" s="9"/>
      <c r="X55" s="9"/>
      <c r="Y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spans="1:135" x14ac:dyDescent="0.2">
      <c r="B56" s="2" t="s">
        <v>15</v>
      </c>
      <c r="C56" s="9">
        <v>376754</v>
      </c>
      <c r="D56" s="9">
        <v>395549</v>
      </c>
      <c r="E56" s="9">
        <f t="shared" ref="E56:E61" si="17">D56-C56</f>
        <v>18795</v>
      </c>
      <c r="G56" s="9">
        <v>251309</v>
      </c>
      <c r="H56" s="9">
        <v>307239</v>
      </c>
      <c r="I56" s="9">
        <f t="shared" ref="I56:I61" si="18">H56-G56</f>
        <v>55930</v>
      </c>
      <c r="K56" s="9">
        <v>337515</v>
      </c>
      <c r="L56" s="9">
        <v>369019</v>
      </c>
      <c r="M56" s="9">
        <f t="shared" ref="M56:M61" si="19">L56-K56</f>
        <v>31504</v>
      </c>
      <c r="O56" s="9">
        <v>307363</v>
      </c>
      <c r="P56" s="9">
        <v>341134</v>
      </c>
      <c r="Q56" s="9">
        <f t="shared" ref="Q56:Q61" si="20">P56-O56</f>
        <v>33771</v>
      </c>
      <c r="S56" s="9">
        <v>324960</v>
      </c>
      <c r="T56" s="9">
        <v>307239</v>
      </c>
      <c r="U56" s="9">
        <f t="shared" ref="U56:U61" si="21">T56-S56</f>
        <v>-17721</v>
      </c>
      <c r="W56" s="9">
        <v>296200</v>
      </c>
      <c r="X56" s="9">
        <v>320098</v>
      </c>
      <c r="Y56" s="9">
        <f t="shared" ref="Y56:Y61" si="22">X56-W56</f>
        <v>23898</v>
      </c>
      <c r="AA56" s="9">
        <v>275306</v>
      </c>
      <c r="AB56" s="9">
        <v>315394</v>
      </c>
      <c r="AC56" s="9">
        <f t="shared" ref="AC56:AC61" si="23">AB56-AA56</f>
        <v>40088</v>
      </c>
      <c r="AD56" s="9"/>
      <c r="AE56" s="9">
        <v>306944</v>
      </c>
      <c r="AF56" s="9">
        <v>318315</v>
      </c>
      <c r="AG56" s="9">
        <f t="shared" ref="AG56:AG61" si="24">AF56-AE56</f>
        <v>11371</v>
      </c>
      <c r="AH56" s="9"/>
      <c r="AI56" s="9">
        <v>265784</v>
      </c>
      <c r="AJ56" s="9">
        <v>315249</v>
      </c>
      <c r="AK56" s="9">
        <f t="shared" ref="AK56:AK61" si="25">AJ56-AI56</f>
        <v>49465</v>
      </c>
      <c r="AL56" s="9"/>
      <c r="AM56" s="9">
        <v>306967</v>
      </c>
      <c r="AN56" s="9">
        <v>308199</v>
      </c>
      <c r="AO56" s="9">
        <f t="shared" ref="AO56:AO61" si="26">AN56-AM56</f>
        <v>1232</v>
      </c>
      <c r="AP56" s="9"/>
      <c r="AQ56" s="9">
        <v>288755</v>
      </c>
      <c r="AR56" s="9">
        <v>332697</v>
      </c>
      <c r="AS56" s="9">
        <f t="shared" ref="AS56:AS61" si="27">AR56-AQ56</f>
        <v>43942</v>
      </c>
      <c r="AT56" s="9"/>
      <c r="AU56" s="9">
        <v>293390</v>
      </c>
      <c r="AV56" s="9">
        <v>296660</v>
      </c>
      <c r="AW56" s="9">
        <f t="shared" ref="AW56:AW61" si="28">AV56-AU56</f>
        <v>3270</v>
      </c>
      <c r="AX56" s="9"/>
      <c r="AY56" s="9">
        <v>357883</v>
      </c>
      <c r="AZ56" s="9">
        <v>355387</v>
      </c>
      <c r="BA56" s="9">
        <f t="shared" ref="BA56:BA61" si="29">AZ56-AY56</f>
        <v>-2496</v>
      </c>
      <c r="BB56" s="9"/>
      <c r="BC56" s="9">
        <v>324399</v>
      </c>
      <c r="BD56" s="9">
        <v>349281</v>
      </c>
      <c r="BE56" s="9">
        <f t="shared" ref="BE56:BE61" si="30">BC56-BD56</f>
        <v>-24882</v>
      </c>
      <c r="BF56" s="9"/>
      <c r="BG56" s="9">
        <f t="shared" ref="BG56:BI61" si="31">AE56+AI56+AM56+AQ56+AU56+AY56+BC56</f>
        <v>2144122</v>
      </c>
      <c r="BH56" s="9">
        <f t="shared" si="31"/>
        <v>2275788</v>
      </c>
      <c r="BI56" s="9">
        <f t="shared" si="31"/>
        <v>81902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spans="1:135" x14ac:dyDescent="0.2">
      <c r="B57" s="2" t="s">
        <v>16</v>
      </c>
      <c r="C57" s="9">
        <v>624226</v>
      </c>
      <c r="D57" s="9">
        <v>531936</v>
      </c>
      <c r="E57" s="9">
        <f t="shared" si="17"/>
        <v>-92290</v>
      </c>
      <c r="G57" s="9">
        <v>571307</v>
      </c>
      <c r="H57" s="9">
        <v>554172</v>
      </c>
      <c r="I57" s="9">
        <f t="shared" si="18"/>
        <v>-17135</v>
      </c>
      <c r="K57" s="9">
        <v>633422</v>
      </c>
      <c r="L57" s="9">
        <v>518548</v>
      </c>
      <c r="M57" s="9">
        <f t="shared" si="19"/>
        <v>-114874</v>
      </c>
      <c r="O57" s="9">
        <v>551445</v>
      </c>
      <c r="P57" s="9">
        <v>477123</v>
      </c>
      <c r="Q57" s="9">
        <f t="shared" si="20"/>
        <v>-74322</v>
      </c>
      <c r="S57" s="9">
        <v>488496</v>
      </c>
      <c r="T57" s="9">
        <v>477194</v>
      </c>
      <c r="U57" s="9">
        <f t="shared" si="21"/>
        <v>-11302</v>
      </c>
      <c r="W57" s="9">
        <v>475421</v>
      </c>
      <c r="X57" s="9">
        <v>480062</v>
      </c>
      <c r="Y57" s="9">
        <f t="shared" si="22"/>
        <v>4641</v>
      </c>
      <c r="AA57" s="9">
        <v>510485</v>
      </c>
      <c r="AB57" s="9">
        <v>495307</v>
      </c>
      <c r="AC57" s="9">
        <f t="shared" si="23"/>
        <v>-15178</v>
      </c>
      <c r="AD57" s="9"/>
      <c r="AE57" s="9">
        <v>511619</v>
      </c>
      <c r="AF57" s="9">
        <v>476959</v>
      </c>
      <c r="AG57" s="9">
        <f t="shared" si="24"/>
        <v>-34660</v>
      </c>
      <c r="AH57" s="9"/>
      <c r="AI57" s="9">
        <v>536639</v>
      </c>
      <c r="AJ57" s="9">
        <v>507502</v>
      </c>
      <c r="AK57" s="9">
        <f t="shared" si="25"/>
        <v>-29137</v>
      </c>
      <c r="AL57" s="9"/>
      <c r="AM57" s="9">
        <v>528984</v>
      </c>
      <c r="AN57" s="9">
        <v>519748</v>
      </c>
      <c r="AO57" s="9">
        <f t="shared" si="26"/>
        <v>-9236</v>
      </c>
      <c r="AP57" s="9"/>
      <c r="AQ57" s="9">
        <v>525247</v>
      </c>
      <c r="AR57" s="9">
        <v>512858</v>
      </c>
      <c r="AS57" s="9">
        <f t="shared" si="27"/>
        <v>-12389</v>
      </c>
      <c r="AT57" s="9"/>
      <c r="AU57" s="9">
        <v>482703</v>
      </c>
      <c r="AV57" s="9">
        <v>451613</v>
      </c>
      <c r="AW57" s="9">
        <f t="shared" si="28"/>
        <v>-31090</v>
      </c>
      <c r="AX57" s="9"/>
      <c r="AY57" s="9">
        <v>503243</v>
      </c>
      <c r="AZ57" s="9">
        <v>486775</v>
      </c>
      <c r="BA57" s="9">
        <f t="shared" si="29"/>
        <v>-16468</v>
      </c>
      <c r="BB57" s="9"/>
      <c r="BC57" s="9">
        <v>485060</v>
      </c>
      <c r="BD57" s="9">
        <v>459098</v>
      </c>
      <c r="BE57" s="9">
        <f t="shared" si="30"/>
        <v>25962</v>
      </c>
      <c r="BF57" s="9"/>
      <c r="BG57" s="9">
        <f t="shared" si="31"/>
        <v>3573495</v>
      </c>
      <c r="BH57" s="9">
        <f t="shared" si="31"/>
        <v>3414553</v>
      </c>
      <c r="BI57" s="9">
        <f t="shared" si="31"/>
        <v>-107018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spans="1:135" x14ac:dyDescent="0.2">
      <c r="B58" s="2" t="s">
        <v>17</v>
      </c>
      <c r="C58" s="9">
        <v>105108</v>
      </c>
      <c r="D58" s="9">
        <v>102914</v>
      </c>
      <c r="E58" s="9">
        <f t="shared" si="17"/>
        <v>-2194</v>
      </c>
      <c r="G58" s="12">
        <v>109542</v>
      </c>
      <c r="H58" s="12">
        <v>112173</v>
      </c>
      <c r="I58" s="12">
        <f t="shared" si="18"/>
        <v>2631</v>
      </c>
      <c r="K58" s="9">
        <v>102407</v>
      </c>
      <c r="L58" s="9">
        <v>88991</v>
      </c>
      <c r="M58" s="9">
        <f t="shared" si="19"/>
        <v>-13416</v>
      </c>
      <c r="O58" s="9">
        <v>97278</v>
      </c>
      <c r="P58" s="9">
        <v>71050</v>
      </c>
      <c r="Q58" s="9">
        <f t="shared" si="20"/>
        <v>-26228</v>
      </c>
      <c r="S58" s="9">
        <v>116686</v>
      </c>
      <c r="T58" s="9">
        <v>90976</v>
      </c>
      <c r="U58" s="9">
        <f t="shared" si="21"/>
        <v>-25710</v>
      </c>
      <c r="W58" s="9">
        <v>96301</v>
      </c>
      <c r="X58" s="9">
        <v>91334</v>
      </c>
      <c r="Y58" s="9">
        <f t="shared" si="22"/>
        <v>-4967</v>
      </c>
      <c r="AA58" s="9">
        <v>89278</v>
      </c>
      <c r="AB58" s="9">
        <v>94534</v>
      </c>
      <c r="AC58" s="9">
        <f t="shared" si="23"/>
        <v>5256</v>
      </c>
      <c r="AD58" s="9"/>
      <c r="AE58" s="9">
        <v>98751</v>
      </c>
      <c r="AF58" s="9">
        <v>99757</v>
      </c>
      <c r="AG58" s="9">
        <f t="shared" si="24"/>
        <v>1006</v>
      </c>
      <c r="AH58" s="9"/>
      <c r="AI58" s="9">
        <v>97159</v>
      </c>
      <c r="AJ58" s="9">
        <v>100116</v>
      </c>
      <c r="AK58" s="9">
        <f t="shared" si="25"/>
        <v>2957</v>
      </c>
      <c r="AL58" s="9"/>
      <c r="AM58" s="9">
        <v>99484</v>
      </c>
      <c r="AN58" s="9">
        <v>106720</v>
      </c>
      <c r="AO58" s="9">
        <f t="shared" si="26"/>
        <v>7236</v>
      </c>
      <c r="AP58" s="9"/>
      <c r="AQ58" s="9">
        <v>99465</v>
      </c>
      <c r="AR58" s="9">
        <v>115871</v>
      </c>
      <c r="AS58" s="9">
        <f t="shared" si="27"/>
        <v>16406</v>
      </c>
      <c r="AT58" s="9"/>
      <c r="AU58" s="9">
        <v>98373</v>
      </c>
      <c r="AV58" s="9">
        <v>101336</v>
      </c>
      <c r="AW58" s="9">
        <f t="shared" si="28"/>
        <v>2963</v>
      </c>
      <c r="AX58" s="9"/>
      <c r="AY58" s="9">
        <v>110891</v>
      </c>
      <c r="AZ58" s="9">
        <v>112514</v>
      </c>
      <c r="BA58" s="9">
        <f t="shared" si="29"/>
        <v>1623</v>
      </c>
      <c r="BB58" s="9"/>
      <c r="BC58" s="9">
        <v>97452</v>
      </c>
      <c r="BD58" s="9">
        <v>99397</v>
      </c>
      <c r="BE58" s="9">
        <f t="shared" si="30"/>
        <v>-1945</v>
      </c>
      <c r="BF58" s="9"/>
      <c r="BG58" s="9">
        <f t="shared" si="31"/>
        <v>701575</v>
      </c>
      <c r="BH58" s="9">
        <f t="shared" si="31"/>
        <v>735711</v>
      </c>
      <c r="BI58" s="9">
        <f t="shared" si="31"/>
        <v>30246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spans="1:135" x14ac:dyDescent="0.2">
      <c r="B59" s="2" t="s">
        <v>18</v>
      </c>
      <c r="C59" s="9">
        <v>331747</v>
      </c>
      <c r="D59" s="9">
        <v>317583</v>
      </c>
      <c r="E59" s="9">
        <f t="shared" si="17"/>
        <v>-14164</v>
      </c>
      <c r="G59" s="9">
        <v>308642</v>
      </c>
      <c r="H59" s="9">
        <v>292248</v>
      </c>
      <c r="I59" s="9">
        <f t="shared" si="18"/>
        <v>-16394</v>
      </c>
      <c r="K59" s="9">
        <v>332687</v>
      </c>
      <c r="L59" s="9">
        <v>281007</v>
      </c>
      <c r="M59" s="9">
        <f t="shared" si="19"/>
        <v>-51680</v>
      </c>
      <c r="O59" s="9">
        <v>271609</v>
      </c>
      <c r="P59" s="9">
        <v>243029</v>
      </c>
      <c r="Q59" s="9">
        <f t="shared" si="20"/>
        <v>-28580</v>
      </c>
      <c r="S59" s="9">
        <v>257603</v>
      </c>
      <c r="T59" s="9">
        <v>236848</v>
      </c>
      <c r="U59" s="9">
        <f t="shared" si="21"/>
        <v>-20755</v>
      </c>
      <c r="W59" s="9">
        <v>240237</v>
      </c>
      <c r="X59" s="9">
        <v>225933</v>
      </c>
      <c r="Y59" s="9">
        <f t="shared" si="22"/>
        <v>-14304</v>
      </c>
      <c r="AA59" s="9">
        <v>253430</v>
      </c>
      <c r="AB59" s="9">
        <v>249040</v>
      </c>
      <c r="AC59" s="9">
        <f t="shared" si="23"/>
        <v>-4390</v>
      </c>
      <c r="AD59" s="9"/>
      <c r="AE59" s="9">
        <v>281197</v>
      </c>
      <c r="AF59" s="9">
        <v>266988</v>
      </c>
      <c r="AG59" s="9">
        <f t="shared" si="24"/>
        <v>-14209</v>
      </c>
      <c r="AH59" s="9"/>
      <c r="AI59" s="9">
        <v>260943</v>
      </c>
      <c r="AJ59" s="9">
        <v>268810</v>
      </c>
      <c r="AK59" s="9">
        <f t="shared" si="25"/>
        <v>7867</v>
      </c>
      <c r="AL59" s="9"/>
      <c r="AM59" s="9">
        <v>290097</v>
      </c>
      <c r="AN59" s="9">
        <v>283194</v>
      </c>
      <c r="AO59" s="9">
        <f t="shared" si="26"/>
        <v>-6903</v>
      </c>
      <c r="AP59" s="9"/>
      <c r="AQ59" s="9">
        <v>280648</v>
      </c>
      <c r="AR59" s="9">
        <v>280026</v>
      </c>
      <c r="AS59" s="9">
        <f t="shared" si="27"/>
        <v>-622</v>
      </c>
      <c r="AT59" s="9"/>
      <c r="AU59" s="9">
        <v>253790</v>
      </c>
      <c r="AV59" s="9">
        <v>244937</v>
      </c>
      <c r="AW59" s="9">
        <f t="shared" si="28"/>
        <v>-8853</v>
      </c>
      <c r="AX59" s="9"/>
      <c r="AY59" s="9">
        <v>264049</v>
      </c>
      <c r="AZ59" s="9">
        <v>269977</v>
      </c>
      <c r="BA59" s="9">
        <f t="shared" si="29"/>
        <v>5928</v>
      </c>
      <c r="BB59" s="9"/>
      <c r="BC59" s="9">
        <v>270109</v>
      </c>
      <c r="BD59" s="9">
        <v>255459</v>
      </c>
      <c r="BE59" s="9">
        <f t="shared" si="30"/>
        <v>14650</v>
      </c>
      <c r="BF59" s="9"/>
      <c r="BG59" s="9">
        <f t="shared" si="31"/>
        <v>1900833</v>
      </c>
      <c r="BH59" s="9">
        <f t="shared" si="31"/>
        <v>1869391</v>
      </c>
      <c r="BI59" s="9">
        <f t="shared" si="31"/>
        <v>-2142</v>
      </c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spans="1:135" x14ac:dyDescent="0.2">
      <c r="B60" s="2" t="s">
        <v>19</v>
      </c>
      <c r="C60" s="9">
        <v>553765</v>
      </c>
      <c r="D60" s="9">
        <v>514941</v>
      </c>
      <c r="E60" s="9">
        <f t="shared" si="17"/>
        <v>-38824</v>
      </c>
      <c r="G60" s="9">
        <v>527065</v>
      </c>
      <c r="H60" s="9">
        <v>513166</v>
      </c>
      <c r="I60" s="9">
        <f t="shared" si="18"/>
        <v>-13899</v>
      </c>
      <c r="K60" s="12">
        <v>544922</v>
      </c>
      <c r="L60" s="12">
        <v>510739</v>
      </c>
      <c r="M60" s="12">
        <f t="shared" si="19"/>
        <v>-34183</v>
      </c>
      <c r="O60" s="9">
        <v>527238</v>
      </c>
      <c r="P60" s="9">
        <v>494601</v>
      </c>
      <c r="Q60" s="9">
        <f t="shared" si="20"/>
        <v>-32637</v>
      </c>
      <c r="S60" s="9">
        <v>520716</v>
      </c>
      <c r="T60" s="9">
        <v>500408</v>
      </c>
      <c r="U60" s="9">
        <f t="shared" si="21"/>
        <v>-20308</v>
      </c>
      <c r="W60" s="9">
        <v>510675</v>
      </c>
      <c r="X60" s="9">
        <v>502712</v>
      </c>
      <c r="Y60" s="9">
        <f t="shared" si="22"/>
        <v>-7963</v>
      </c>
      <c r="AA60" s="9">
        <v>493671</v>
      </c>
      <c r="AB60" s="9">
        <v>448341</v>
      </c>
      <c r="AC60" s="9">
        <f t="shared" si="23"/>
        <v>-45330</v>
      </c>
      <c r="AD60" s="9"/>
      <c r="AE60" s="9">
        <v>478626</v>
      </c>
      <c r="AF60" s="9">
        <v>502704</v>
      </c>
      <c r="AG60" s="9">
        <f t="shared" si="24"/>
        <v>24078</v>
      </c>
      <c r="AH60" s="9"/>
      <c r="AI60" s="9">
        <v>527542</v>
      </c>
      <c r="AJ60" s="9">
        <v>521492</v>
      </c>
      <c r="AK60" s="9">
        <f t="shared" si="25"/>
        <v>-6050</v>
      </c>
      <c r="AL60" s="9"/>
      <c r="AM60" s="9">
        <v>551243</v>
      </c>
      <c r="AN60" s="9">
        <v>522375</v>
      </c>
      <c r="AO60" s="9">
        <f t="shared" si="26"/>
        <v>-28868</v>
      </c>
      <c r="AP60" s="9"/>
      <c r="AQ60" s="9">
        <v>545031</v>
      </c>
      <c r="AR60" s="9">
        <v>510031</v>
      </c>
      <c r="AS60" s="9">
        <f t="shared" si="27"/>
        <v>-35000</v>
      </c>
      <c r="AT60" s="9"/>
      <c r="AU60" s="9">
        <v>449389</v>
      </c>
      <c r="AV60" s="9">
        <v>441352</v>
      </c>
      <c r="AW60" s="9">
        <f t="shared" si="28"/>
        <v>-8037</v>
      </c>
      <c r="AX60" s="9"/>
      <c r="AY60" s="9">
        <v>481429</v>
      </c>
      <c r="AZ60" s="9">
        <v>481724</v>
      </c>
      <c r="BA60" s="9">
        <f t="shared" si="29"/>
        <v>295</v>
      </c>
      <c r="BB60" s="9"/>
      <c r="BC60" s="9">
        <v>457595</v>
      </c>
      <c r="BD60" s="9">
        <v>458108</v>
      </c>
      <c r="BE60" s="9">
        <f t="shared" si="30"/>
        <v>-513</v>
      </c>
      <c r="BF60" s="9"/>
      <c r="BG60" s="9">
        <f t="shared" si="31"/>
        <v>3490855</v>
      </c>
      <c r="BH60" s="9">
        <f t="shared" si="31"/>
        <v>3437786</v>
      </c>
      <c r="BI60" s="9">
        <f t="shared" si="31"/>
        <v>-54095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spans="1:135" x14ac:dyDescent="0.2">
      <c r="B61" s="2" t="s">
        <v>20</v>
      </c>
      <c r="C61" s="9">
        <v>202688</v>
      </c>
      <c r="D61" s="9">
        <v>212165</v>
      </c>
      <c r="E61" s="9">
        <f t="shared" si="17"/>
        <v>9477</v>
      </c>
      <c r="G61" s="9">
        <v>219159</v>
      </c>
      <c r="H61" s="9">
        <v>144597</v>
      </c>
      <c r="I61" s="9">
        <f t="shared" si="18"/>
        <v>-74562</v>
      </c>
      <c r="K61" s="9">
        <v>215435</v>
      </c>
      <c r="L61" s="9">
        <v>175936</v>
      </c>
      <c r="M61" s="9">
        <f t="shared" si="19"/>
        <v>-39499</v>
      </c>
      <c r="O61" s="9">
        <v>216396</v>
      </c>
      <c r="P61" s="9">
        <v>190480</v>
      </c>
      <c r="Q61" s="9">
        <f t="shared" si="20"/>
        <v>-25916</v>
      </c>
      <c r="S61" s="9">
        <v>198891</v>
      </c>
      <c r="T61" s="9">
        <v>199156</v>
      </c>
      <c r="U61" s="9">
        <f t="shared" si="21"/>
        <v>265</v>
      </c>
      <c r="W61" s="9">
        <v>214482</v>
      </c>
      <c r="X61" s="9">
        <v>187818</v>
      </c>
      <c r="Y61" s="9">
        <f t="shared" si="22"/>
        <v>-26664</v>
      </c>
      <c r="AA61" s="9">
        <v>213990</v>
      </c>
      <c r="AB61" s="9">
        <v>182140</v>
      </c>
      <c r="AC61" s="9">
        <f t="shared" si="23"/>
        <v>-31850</v>
      </c>
      <c r="AD61" s="9"/>
      <c r="AE61" s="9">
        <v>215533</v>
      </c>
      <c r="AF61" s="9">
        <v>193142</v>
      </c>
      <c r="AG61" s="9">
        <f t="shared" si="24"/>
        <v>-22391</v>
      </c>
      <c r="AH61" s="9"/>
      <c r="AI61" s="9">
        <v>191270</v>
      </c>
      <c r="AJ61" s="9">
        <v>182960</v>
      </c>
      <c r="AK61" s="9">
        <f t="shared" si="25"/>
        <v>-8310</v>
      </c>
      <c r="AL61" s="9"/>
      <c r="AM61" s="9">
        <v>190871</v>
      </c>
      <c r="AN61" s="9">
        <v>188545</v>
      </c>
      <c r="AO61" s="9">
        <f t="shared" si="26"/>
        <v>-2326</v>
      </c>
      <c r="AP61" s="9"/>
      <c r="AQ61" s="9">
        <v>180194</v>
      </c>
      <c r="AR61" s="9">
        <v>190337</v>
      </c>
      <c r="AS61" s="9">
        <f t="shared" si="27"/>
        <v>10143</v>
      </c>
      <c r="AT61" s="9"/>
      <c r="AU61" s="9">
        <v>163113</v>
      </c>
      <c r="AV61" s="9">
        <v>166151</v>
      </c>
      <c r="AW61" s="9">
        <f t="shared" si="28"/>
        <v>3038</v>
      </c>
      <c r="AX61" s="9"/>
      <c r="AY61" s="9">
        <v>180048</v>
      </c>
      <c r="AZ61" s="9">
        <v>180851</v>
      </c>
      <c r="BA61" s="9">
        <f t="shared" si="29"/>
        <v>803</v>
      </c>
      <c r="BB61" s="9"/>
      <c r="BC61" s="9">
        <v>160260</v>
      </c>
      <c r="BD61" s="9">
        <v>166207</v>
      </c>
      <c r="BE61" s="9">
        <f t="shared" si="30"/>
        <v>-5947</v>
      </c>
      <c r="BF61" s="9"/>
      <c r="BG61" s="9">
        <f t="shared" si="31"/>
        <v>1281289</v>
      </c>
      <c r="BH61" s="9">
        <f t="shared" si="31"/>
        <v>1268193</v>
      </c>
      <c r="BI61" s="9">
        <f t="shared" si="31"/>
        <v>-24990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spans="1:135" ht="4.5" customHeight="1" x14ac:dyDescent="0.2">
      <c r="C62" s="14"/>
      <c r="D62" s="14"/>
      <c r="E62" s="14"/>
      <c r="G62" s="14"/>
      <c r="H62" s="14"/>
      <c r="I62" s="14"/>
      <c r="K62" s="14"/>
      <c r="L62" s="14"/>
      <c r="M62" s="14"/>
      <c r="O62" s="14"/>
      <c r="P62" s="14"/>
      <c r="Q62" s="14"/>
      <c r="S62" s="14"/>
      <c r="T62" s="14"/>
      <c r="U62" s="14"/>
      <c r="W62" s="14"/>
      <c r="X62" s="14"/>
      <c r="Y62" s="14"/>
      <c r="AA62" s="14"/>
      <c r="AB62" s="14"/>
      <c r="AC62" s="14"/>
      <c r="AD62" s="9"/>
      <c r="AE62" s="14"/>
      <c r="AF62" s="14"/>
      <c r="AG62" s="14"/>
      <c r="AH62" s="9"/>
      <c r="AI62" s="14"/>
      <c r="AJ62" s="14"/>
      <c r="AK62" s="14"/>
      <c r="AL62" s="9"/>
      <c r="AM62" s="14"/>
      <c r="AN62" s="14"/>
      <c r="AO62" s="14"/>
      <c r="AP62" s="9"/>
      <c r="AQ62" s="14"/>
      <c r="AR62" s="14"/>
      <c r="AS62" s="14"/>
      <c r="AT62" s="9"/>
      <c r="AU62" s="14"/>
      <c r="AV62" s="14"/>
      <c r="AW62" s="14"/>
      <c r="AX62" s="9"/>
      <c r="AY62" s="14"/>
      <c r="AZ62" s="14"/>
      <c r="BA62" s="14"/>
      <c r="BB62" s="9"/>
      <c r="BC62" s="14"/>
      <c r="BD62" s="14"/>
      <c r="BE62" s="14"/>
      <c r="BF62" s="9"/>
      <c r="BG62" s="14"/>
      <c r="BH62" s="14"/>
      <c r="BI62" s="14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spans="1:135" x14ac:dyDescent="0.2">
      <c r="C63" s="9">
        <f>SUM(C56:C62)</f>
        <v>2194288</v>
      </c>
      <c r="D63" s="9">
        <f>SUM(D56:D62)</f>
        <v>2075088</v>
      </c>
      <c r="E63" s="9">
        <f>SUM(E56:E61)</f>
        <v>-119200</v>
      </c>
      <c r="G63" s="9">
        <f>SUM(G56:G62)</f>
        <v>1987024</v>
      </c>
      <c r="H63" s="9">
        <f>SUM(H56:H62)</f>
        <v>1923595</v>
      </c>
      <c r="I63" s="9">
        <f>SUM(I56:I61)</f>
        <v>-63429</v>
      </c>
      <c r="K63" s="9">
        <f>SUM(K56:K62)</f>
        <v>2166388</v>
      </c>
      <c r="L63" s="9">
        <f>SUM(L56:L62)</f>
        <v>1944240</v>
      </c>
      <c r="M63" s="9">
        <f>SUM(M56:M61)</f>
        <v>-222148</v>
      </c>
      <c r="O63" s="9">
        <f>SUM(O56:O62)</f>
        <v>1971329</v>
      </c>
      <c r="P63" s="9">
        <f>SUM(P56:P62)</f>
        <v>1817417</v>
      </c>
      <c r="Q63" s="9">
        <f>SUM(Q56:Q61)</f>
        <v>-153912</v>
      </c>
      <c r="S63" s="9">
        <f>SUM(S56:S62)</f>
        <v>1907352</v>
      </c>
      <c r="T63" s="9">
        <f>SUM(T56:T62)</f>
        <v>1811821</v>
      </c>
      <c r="U63" s="9">
        <f>SUM(U56:U61)</f>
        <v>-95531</v>
      </c>
      <c r="W63" s="9">
        <f>SUM(W56:W62)</f>
        <v>1833316</v>
      </c>
      <c r="X63" s="9">
        <f>SUM(X56:X62)</f>
        <v>1807957</v>
      </c>
      <c r="Y63" s="9">
        <f>SUM(Y56:Y61)</f>
        <v>-25359</v>
      </c>
      <c r="AA63" s="9">
        <f>SUM(AA56:AA62)</f>
        <v>1836160</v>
      </c>
      <c r="AB63" s="9">
        <f>SUM(AB56:AB62)</f>
        <v>1784756</v>
      </c>
      <c r="AC63" s="9">
        <f>SUM(AC56:AC61)</f>
        <v>-51404</v>
      </c>
      <c r="AD63" s="9"/>
      <c r="AE63" s="9">
        <f>SUM(AE56:AE62)</f>
        <v>1892670</v>
      </c>
      <c r="AF63" s="9">
        <f>SUM(AF56:AF62)</f>
        <v>1857865</v>
      </c>
      <c r="AG63" s="9">
        <f>SUM(AG56:AG61)</f>
        <v>-34805</v>
      </c>
      <c r="AH63" s="9"/>
      <c r="AI63" s="9">
        <f>SUM(AI56:AI62)</f>
        <v>1879337</v>
      </c>
      <c r="AJ63" s="9">
        <f>SUM(AJ56:AJ62)</f>
        <v>1896129</v>
      </c>
      <c r="AK63" s="9">
        <f>SUM(AK56:AK61)</f>
        <v>16792</v>
      </c>
      <c r="AL63" s="9"/>
      <c r="AM63" s="9">
        <f>SUM(AM56:AM62)</f>
        <v>1967646</v>
      </c>
      <c r="AN63" s="9">
        <f>SUM(AN56:AN62)</f>
        <v>1928781</v>
      </c>
      <c r="AO63" s="9">
        <f>SUM(AO56:AO61)</f>
        <v>-38865</v>
      </c>
      <c r="AP63" s="9"/>
      <c r="AQ63" s="9">
        <f>SUM(AQ56:AQ62)</f>
        <v>1919340</v>
      </c>
      <c r="AR63" s="9">
        <f>SUM(AR56:AR62)</f>
        <v>1941820</v>
      </c>
      <c r="AS63" s="9">
        <f>SUM(AS56:AS61)</f>
        <v>22480</v>
      </c>
      <c r="AT63" s="9"/>
      <c r="AU63" s="9">
        <f>SUM(AU56:AU62)</f>
        <v>1740758</v>
      </c>
      <c r="AV63" s="9">
        <f>SUM(AV56:AV62)</f>
        <v>1702049</v>
      </c>
      <c r="AW63" s="9">
        <f>SUM(AW56:AW61)</f>
        <v>-38709</v>
      </c>
      <c r="AX63" s="9"/>
      <c r="AY63" s="9">
        <f>SUM(AY56:AY62)</f>
        <v>1897543</v>
      </c>
      <c r="AZ63" s="9">
        <f>SUM(AZ56:AZ62)</f>
        <v>1887228</v>
      </c>
      <c r="BA63" s="9">
        <f>SUM(BA56:BA61)</f>
        <v>-10315</v>
      </c>
      <c r="BB63" s="9"/>
      <c r="BC63" s="9">
        <f>SUM(BC56:BC62)</f>
        <v>1794875</v>
      </c>
      <c r="BD63" s="9">
        <f>SUM(BD56:BD62)</f>
        <v>1787550</v>
      </c>
      <c r="BE63" s="9">
        <f>SUM(BE56:BE62)</f>
        <v>7325</v>
      </c>
      <c r="BF63" s="9"/>
      <c r="BG63" s="9">
        <f>SUM(BG56:BG62)</f>
        <v>13092169</v>
      </c>
      <c r="BH63" s="9">
        <f>SUM(BH56:BH62)</f>
        <v>13001422</v>
      </c>
      <c r="BI63" s="9">
        <f>SUM(BI56:BI61)</f>
        <v>-76097</v>
      </c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spans="1:135" ht="7.5" customHeight="1" x14ac:dyDescent="0.2"/>
    <row r="65" spans="2:135" s="21" customFormat="1" x14ac:dyDescent="0.2">
      <c r="B65" s="21" t="s">
        <v>35</v>
      </c>
      <c r="C65" s="55" t="e">
        <f>C36+C44+#REF!+C63</f>
        <v>#REF!</v>
      </c>
      <c r="D65" s="55" t="e">
        <f>D36+D44+#REF!+D63</f>
        <v>#REF!</v>
      </c>
      <c r="E65" s="55" t="e">
        <f>E36+E44+#REF!+E63</f>
        <v>#REF!</v>
      </c>
      <c r="G65" s="55" t="e">
        <f>G36+G44+#REF!+G63</f>
        <v>#REF!</v>
      </c>
      <c r="H65" s="55" t="e">
        <f>H36+H44+#REF!+H63</f>
        <v>#REF!</v>
      </c>
      <c r="I65" s="55" t="e">
        <f>I36+I44+#REF!+I63</f>
        <v>#REF!</v>
      </c>
      <c r="K65" s="55" t="e">
        <f>K36+K44+#REF!+K63</f>
        <v>#REF!</v>
      </c>
      <c r="L65" s="55" t="e">
        <f>L36+L44+#REF!+L63</f>
        <v>#REF!</v>
      </c>
      <c r="M65" s="55" t="e">
        <f>M36+M44+#REF!+M63</f>
        <v>#REF!</v>
      </c>
      <c r="O65" s="55" t="e">
        <f>O36+O44+#REF!+O63</f>
        <v>#REF!</v>
      </c>
      <c r="P65" s="55" t="e">
        <f>P36+P44+#REF!+P63</f>
        <v>#REF!</v>
      </c>
      <c r="Q65" s="55" t="e">
        <f>Q36+Q44+#REF!+Q63</f>
        <v>#REF!</v>
      </c>
      <c r="S65" s="55" t="e">
        <f>S36+S44+#REF!+S63</f>
        <v>#REF!</v>
      </c>
      <c r="T65" s="55" t="e">
        <f>T36+T44+#REF!+T63</f>
        <v>#REF!</v>
      </c>
      <c r="U65" s="55" t="e">
        <f>U36+U44+#REF!+U63</f>
        <v>#REF!</v>
      </c>
      <c r="W65" s="55" t="e">
        <f>W36+W44+#REF!+W63</f>
        <v>#REF!</v>
      </c>
      <c r="X65" s="55" t="e">
        <f>X36+X44+#REF!+X63</f>
        <v>#REF!</v>
      </c>
      <c r="Y65" s="55" t="e">
        <f>Y36+Y44+#REF!+Y63</f>
        <v>#REF!</v>
      </c>
      <c r="AA65" s="55" t="e">
        <f>AA36+AA44+#REF!+AA63</f>
        <v>#REF!</v>
      </c>
      <c r="AB65" s="55" t="e">
        <f>AB36+AB44+#REF!+AB63</f>
        <v>#REF!</v>
      </c>
      <c r="AC65" s="55" t="e">
        <f>AC36+AC44+#REF!+AC63</f>
        <v>#REF!</v>
      </c>
      <c r="AD65" s="55"/>
      <c r="AE65" s="55">
        <f>AE63</f>
        <v>1892670</v>
      </c>
      <c r="AF65" s="55">
        <f>AF63</f>
        <v>1857865</v>
      </c>
      <c r="AG65" s="55">
        <f>AG63</f>
        <v>-34805</v>
      </c>
      <c r="AH65" s="55"/>
      <c r="AI65" s="55">
        <f>AI63</f>
        <v>1879337</v>
      </c>
      <c r="AJ65" s="55">
        <f>AJ63</f>
        <v>1896129</v>
      </c>
      <c r="AK65" s="55">
        <f>AK63</f>
        <v>16792</v>
      </c>
      <c r="AL65" s="55"/>
      <c r="AM65" s="55">
        <f>AM63</f>
        <v>1967646</v>
      </c>
      <c r="AN65" s="55">
        <f>AN63</f>
        <v>1928781</v>
      </c>
      <c r="AO65" s="55">
        <f>AO63</f>
        <v>-38865</v>
      </c>
      <c r="AP65" s="55"/>
      <c r="AQ65" s="55">
        <f>AQ63</f>
        <v>1919340</v>
      </c>
      <c r="AR65" s="55">
        <f>AR63</f>
        <v>1941820</v>
      </c>
      <c r="AS65" s="55">
        <f>AS63</f>
        <v>22480</v>
      </c>
      <c r="AT65" s="55"/>
      <c r="AU65" s="55">
        <f>AU63</f>
        <v>1740758</v>
      </c>
      <c r="AV65" s="55">
        <f>AV63</f>
        <v>1702049</v>
      </c>
      <c r="AW65" s="55">
        <f>AW63</f>
        <v>-38709</v>
      </c>
      <c r="AX65" s="55"/>
      <c r="AY65" s="55">
        <f>AY63</f>
        <v>1897543</v>
      </c>
      <c r="AZ65" s="55">
        <f>AZ63</f>
        <v>1887228</v>
      </c>
      <c r="BA65" s="55">
        <f>BA63</f>
        <v>-10315</v>
      </c>
      <c r="BB65" s="55"/>
      <c r="BC65" s="55">
        <f>BC63</f>
        <v>1794875</v>
      </c>
      <c r="BD65" s="55">
        <f>BD63</f>
        <v>1787550</v>
      </c>
      <c r="BE65" s="55">
        <f>BE63</f>
        <v>7325</v>
      </c>
      <c r="BF65" s="55"/>
      <c r="BG65" s="55">
        <f>BG63</f>
        <v>13092169</v>
      </c>
      <c r="BH65" s="55">
        <f>BH63</f>
        <v>13001422</v>
      </c>
      <c r="BI65" s="55">
        <f>BI63</f>
        <v>-76097</v>
      </c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</row>
    <row r="66" spans="2:135" x14ac:dyDescent="0.2">
      <c r="B66" s="26" t="s">
        <v>68</v>
      </c>
      <c r="C66" s="9"/>
      <c r="D66" s="9"/>
      <c r="E66" s="9"/>
      <c r="G66" s="9"/>
      <c r="H66" s="9"/>
      <c r="I66" s="9"/>
      <c r="K66" s="9"/>
      <c r="L66" s="9"/>
      <c r="M66" s="9"/>
      <c r="O66" s="9"/>
      <c r="P66" s="9"/>
      <c r="Q66" s="9"/>
      <c r="S66" s="9"/>
      <c r="T66" s="9"/>
      <c r="U66" s="9"/>
      <c r="W66" s="9"/>
      <c r="X66" s="9"/>
      <c r="Y66" s="9"/>
      <c r="AA66" s="9"/>
      <c r="AB66" s="9"/>
      <c r="AC66" s="9"/>
      <c r="AD66" s="9"/>
      <c r="AE66" s="9"/>
      <c r="AF66" s="9"/>
      <c r="AG66" s="9">
        <v>34805</v>
      </c>
      <c r="AH66" s="9"/>
      <c r="AI66" s="9"/>
      <c r="AJ66" s="9"/>
      <c r="AK66" s="9">
        <v>-16792</v>
      </c>
      <c r="AL66" s="9"/>
      <c r="AM66" s="9"/>
      <c r="AN66" s="9"/>
      <c r="AO66" s="9">
        <v>0</v>
      </c>
      <c r="AP66" s="9"/>
      <c r="AQ66" s="9"/>
      <c r="AR66" s="9"/>
      <c r="AS66" s="9">
        <v>0</v>
      </c>
      <c r="AT66" s="9"/>
      <c r="AU66" s="9"/>
      <c r="AV66" s="9"/>
      <c r="AW66" s="9">
        <v>0</v>
      </c>
      <c r="AX66" s="9"/>
      <c r="AY66" s="9"/>
      <c r="AZ66" s="9"/>
      <c r="BA66" s="9">
        <v>0</v>
      </c>
      <c r="BB66" s="9"/>
      <c r="BC66" s="9"/>
      <c r="BD66" s="9"/>
      <c r="BE66" s="9">
        <v>0</v>
      </c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spans="2:135" ht="4.5" customHeight="1" x14ac:dyDescent="0.2">
      <c r="B67" s="26"/>
      <c r="C67" s="9"/>
      <c r="D67" s="9"/>
      <c r="E67" s="9"/>
      <c r="G67" s="9"/>
      <c r="H67" s="9"/>
      <c r="I67" s="9"/>
      <c r="K67" s="9"/>
      <c r="L67" s="9"/>
      <c r="M67" s="9"/>
      <c r="O67" s="9"/>
      <c r="P67" s="9"/>
      <c r="Q67" s="9"/>
      <c r="S67" s="9"/>
      <c r="T67" s="9"/>
      <c r="U67" s="9"/>
      <c r="W67" s="9"/>
      <c r="X67" s="9"/>
      <c r="Y67" s="9"/>
      <c r="AA67" s="9"/>
      <c r="AB67" s="9"/>
      <c r="AC67" s="9"/>
      <c r="AD67" s="9"/>
      <c r="AE67" s="9"/>
      <c r="AF67" s="9"/>
      <c r="AG67" s="14"/>
      <c r="AH67" s="9"/>
      <c r="AI67" s="9"/>
      <c r="AJ67" s="9"/>
      <c r="AK67" s="14"/>
      <c r="AL67" s="9"/>
      <c r="AM67" s="9"/>
      <c r="AN67" s="9"/>
      <c r="AO67" s="14"/>
      <c r="AP67" s="9"/>
      <c r="AQ67" s="9"/>
      <c r="AR67" s="9"/>
      <c r="AS67" s="14"/>
      <c r="AT67" s="9"/>
      <c r="AU67" s="9"/>
      <c r="AV67" s="9"/>
      <c r="AW67" s="14"/>
      <c r="AX67" s="9"/>
      <c r="AY67" s="9"/>
      <c r="AZ67" s="9"/>
      <c r="BA67" s="14"/>
      <c r="BB67" s="9"/>
      <c r="BC67" s="9"/>
      <c r="BD67" s="9"/>
      <c r="BE67" s="14"/>
      <c r="BF67" s="9"/>
      <c r="BG67" s="9"/>
      <c r="BH67" s="9"/>
      <c r="BI67" s="14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spans="2:135" x14ac:dyDescent="0.2">
      <c r="C68" s="9"/>
      <c r="D68" s="9"/>
      <c r="E68" s="9"/>
      <c r="G68" s="9"/>
      <c r="H68" s="9"/>
      <c r="I68" s="9"/>
      <c r="K68" s="9"/>
      <c r="L68" s="9"/>
      <c r="M68" s="9"/>
      <c r="O68" s="9"/>
      <c r="P68" s="9"/>
      <c r="Q68" s="9"/>
      <c r="S68" s="9"/>
      <c r="T68" s="9"/>
      <c r="U68" s="9"/>
      <c r="W68" s="9"/>
      <c r="X68" s="9"/>
      <c r="Y68" s="9"/>
      <c r="AA68" s="9"/>
      <c r="AB68" s="9"/>
      <c r="AC68" s="9"/>
      <c r="AD68" s="9"/>
      <c r="AE68" s="9"/>
      <c r="AF68" s="9"/>
      <c r="AG68" s="9">
        <f>SUM(AG65:AG67)</f>
        <v>0</v>
      </c>
      <c r="AH68" s="9"/>
      <c r="AI68" s="9"/>
      <c r="AJ68" s="9"/>
      <c r="AK68" s="9">
        <f>SUM(AK65:AK67)</f>
        <v>0</v>
      </c>
      <c r="AL68" s="9"/>
      <c r="AM68" s="9"/>
      <c r="AN68" s="9"/>
      <c r="AO68" s="9">
        <f>SUM(AO65:AO67)</f>
        <v>-38865</v>
      </c>
      <c r="AP68" s="9"/>
      <c r="AQ68" s="9"/>
      <c r="AR68" s="9"/>
      <c r="AS68" s="9">
        <f>SUM(AS65:AS67)</f>
        <v>22480</v>
      </c>
      <c r="AT68" s="9"/>
      <c r="AU68" s="9"/>
      <c r="AV68" s="9"/>
      <c r="AW68" s="9">
        <f>SUM(AW65:AW67)</f>
        <v>-38709</v>
      </c>
      <c r="AX68" s="9"/>
      <c r="AY68" s="9"/>
      <c r="AZ68" s="9"/>
      <c r="BA68" s="9">
        <f>SUM(BA65:BA67)</f>
        <v>-10315</v>
      </c>
      <c r="BB68" s="9"/>
      <c r="BC68" s="9"/>
      <c r="BD68" s="9"/>
      <c r="BE68" s="9">
        <f>SUM(BE65:BE67)</f>
        <v>7325</v>
      </c>
      <c r="BF68" s="9"/>
      <c r="BG68" s="9"/>
      <c r="BH68" s="9"/>
      <c r="BI68" s="9">
        <f>SUM(BI65:BI67)</f>
        <v>-76097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spans="2:135" x14ac:dyDescent="0.2">
      <c r="C69" s="9"/>
      <c r="D69" s="9"/>
      <c r="E69" s="9"/>
      <c r="G69" s="9"/>
      <c r="H69" s="9"/>
      <c r="I69" s="9"/>
      <c r="K69" s="9"/>
      <c r="L69" s="9"/>
      <c r="M69" s="9"/>
      <c r="O69" s="9"/>
      <c r="P69" s="9"/>
      <c r="Q69" s="9"/>
      <c r="S69" s="9"/>
      <c r="T69" s="9"/>
      <c r="U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spans="2:135" x14ac:dyDescent="0.2">
      <c r="B70" s="2" t="s">
        <v>36</v>
      </c>
      <c r="C70" s="9"/>
      <c r="D70" s="9"/>
      <c r="E70" s="9">
        <v>-5605</v>
      </c>
      <c r="F70" s="9"/>
      <c r="G70" s="9"/>
      <c r="H70" s="9"/>
      <c r="I70" s="12">
        <v>17979</v>
      </c>
      <c r="J70" s="9"/>
      <c r="K70" s="9"/>
      <c r="L70" s="9"/>
      <c r="M70" s="12">
        <v>-44376</v>
      </c>
      <c r="N70" s="9"/>
      <c r="O70" s="9"/>
      <c r="P70" s="9"/>
      <c r="Q70" s="12">
        <v>107297</v>
      </c>
      <c r="R70" s="9"/>
      <c r="S70" s="9"/>
      <c r="T70" s="9"/>
      <c r="U70" s="12">
        <v>-170297</v>
      </c>
      <c r="V70" s="9"/>
      <c r="W70" s="9"/>
      <c r="X70" s="9"/>
      <c r="Y70" s="12">
        <v>4994</v>
      </c>
      <c r="Z70" s="27" t="s">
        <v>2</v>
      </c>
      <c r="AA70" s="9"/>
      <c r="AB70" s="9"/>
      <c r="AC70" s="12">
        <v>-42229</v>
      </c>
      <c r="AD70" s="9"/>
      <c r="AE70" s="9"/>
      <c r="AF70" s="9"/>
      <c r="AG70" s="12">
        <v>25360</v>
      </c>
      <c r="AH70" s="27" t="s">
        <v>2</v>
      </c>
      <c r="AI70" s="9"/>
      <c r="AJ70" s="9"/>
      <c r="AK70" s="12">
        <v>-11297</v>
      </c>
      <c r="AL70" s="27" t="s">
        <v>2</v>
      </c>
      <c r="AM70" s="9"/>
      <c r="AN70" s="9"/>
      <c r="AO70" s="12">
        <v>25357</v>
      </c>
      <c r="AP70" s="9"/>
      <c r="AQ70" s="9"/>
      <c r="AR70" s="9"/>
      <c r="AS70" s="12">
        <v>-9376</v>
      </c>
      <c r="AT70" s="27" t="s">
        <v>2</v>
      </c>
      <c r="AU70" s="9"/>
      <c r="AV70" s="9"/>
      <c r="AW70" s="12">
        <v>59594</v>
      </c>
      <c r="AX70" s="27" t="s">
        <v>2</v>
      </c>
      <c r="AY70" s="9"/>
      <c r="AZ70" s="9"/>
      <c r="BA70" s="12">
        <v>-7065</v>
      </c>
      <c r="BB70" s="27" t="s">
        <v>2</v>
      </c>
      <c r="BC70" s="9"/>
      <c r="BD70" s="9"/>
      <c r="BE70" s="32">
        <v>6630</v>
      </c>
      <c r="BF70" s="27" t="s">
        <v>2</v>
      </c>
      <c r="BG70" s="9"/>
      <c r="BH70" s="9"/>
      <c r="BI70" s="9">
        <f>AG70+AK70+AO70+AS70+AW70+BA70+BE70</f>
        <v>89203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spans="2:135" x14ac:dyDescent="0.2">
      <c r="B71" s="2" t="s">
        <v>37</v>
      </c>
      <c r="C71" s="9"/>
      <c r="D71" s="9"/>
      <c r="E71" s="9">
        <v>151131</v>
      </c>
      <c r="F71" s="9"/>
      <c r="G71" s="9"/>
      <c r="H71" s="9"/>
      <c r="I71" s="12">
        <v>177391</v>
      </c>
      <c r="J71" s="9"/>
      <c r="K71" s="9"/>
      <c r="L71" s="9"/>
      <c r="M71" s="12">
        <v>48137</v>
      </c>
      <c r="N71" s="9"/>
      <c r="O71" s="9"/>
      <c r="P71" s="9"/>
      <c r="Q71" s="12">
        <v>129224</v>
      </c>
      <c r="R71" s="9"/>
      <c r="S71" s="9"/>
      <c r="T71" s="9"/>
      <c r="U71" s="12">
        <v>20493</v>
      </c>
      <c r="V71" s="9"/>
      <c r="W71" s="9"/>
      <c r="X71" s="9"/>
      <c r="Y71" s="12">
        <v>6710</v>
      </c>
      <c r="Z71" s="9"/>
      <c r="AA71" s="9"/>
      <c r="AB71" s="9"/>
      <c r="AC71" s="12">
        <v>111380</v>
      </c>
      <c r="AD71" s="27" t="s">
        <v>2</v>
      </c>
      <c r="AE71" s="9"/>
      <c r="AF71" s="9"/>
      <c r="AG71" s="12">
        <v>-91059</v>
      </c>
      <c r="AH71" s="27" t="s">
        <v>2</v>
      </c>
      <c r="AI71" s="9"/>
      <c r="AJ71" s="9"/>
      <c r="AK71" s="12">
        <v>-16365</v>
      </c>
      <c r="AL71" s="27" t="s">
        <v>2</v>
      </c>
      <c r="AM71" s="9"/>
      <c r="AN71" s="9"/>
      <c r="AO71" s="12">
        <v>-50606</v>
      </c>
      <c r="AP71" s="9"/>
      <c r="AQ71" s="9"/>
      <c r="AR71" s="9"/>
      <c r="AS71" s="12">
        <v>-21320</v>
      </c>
      <c r="AT71" s="27" t="s">
        <v>2</v>
      </c>
      <c r="AU71" s="9"/>
      <c r="AV71" s="9"/>
      <c r="AW71" s="12">
        <v>-35649</v>
      </c>
      <c r="AX71" s="27" t="s">
        <v>2</v>
      </c>
      <c r="AY71" s="9"/>
      <c r="AZ71" s="9"/>
      <c r="BA71" s="12">
        <v>-38391</v>
      </c>
      <c r="BB71" s="27" t="s">
        <v>2</v>
      </c>
      <c r="BC71" s="9"/>
      <c r="BD71" s="9"/>
      <c r="BE71" s="12">
        <v>-59635</v>
      </c>
      <c r="BF71" s="27" t="s">
        <v>2</v>
      </c>
      <c r="BG71" s="9"/>
      <c r="BH71" s="9"/>
      <c r="BI71" s="9">
        <f>AG71+AK71+AO71+AS71+AW71+BA71+BE71</f>
        <v>-313025</v>
      </c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spans="2:135" x14ac:dyDescent="0.2">
      <c r="B72" s="26" t="s">
        <v>67</v>
      </c>
      <c r="C72" s="9"/>
      <c r="D72" s="9"/>
      <c r="E72" s="9"/>
      <c r="F72" s="9"/>
      <c r="G72" s="9"/>
      <c r="H72" s="9"/>
      <c r="I72" s="12"/>
      <c r="J72" s="9"/>
      <c r="K72" s="9"/>
      <c r="L72" s="9"/>
      <c r="M72" s="12"/>
      <c r="N72" s="9"/>
      <c r="O72" s="9"/>
      <c r="P72" s="9"/>
      <c r="Q72" s="12"/>
      <c r="R72" s="9"/>
      <c r="S72" s="9"/>
      <c r="T72" s="9"/>
      <c r="U72" s="12"/>
      <c r="V72" s="9"/>
      <c r="W72" s="9"/>
      <c r="X72" s="9"/>
      <c r="Y72" s="12"/>
      <c r="Z72" s="9"/>
      <c r="AA72" s="9"/>
      <c r="AB72" s="9"/>
      <c r="AC72" s="12"/>
      <c r="AD72" s="27"/>
      <c r="AE72" s="9"/>
      <c r="AF72" s="9"/>
      <c r="AG72" s="12">
        <v>-10490</v>
      </c>
      <c r="AH72" s="27"/>
      <c r="AI72" s="9"/>
      <c r="AJ72" s="9"/>
      <c r="AK72" s="12">
        <v>7768</v>
      </c>
      <c r="AL72" s="27"/>
      <c r="AM72" s="9"/>
      <c r="AN72" s="9"/>
      <c r="AO72" s="12">
        <v>0</v>
      </c>
      <c r="AP72" s="9"/>
      <c r="AQ72" s="9"/>
      <c r="AR72" s="9"/>
      <c r="AS72" s="12">
        <v>0</v>
      </c>
      <c r="AT72" s="27"/>
      <c r="AU72" s="9"/>
      <c r="AV72" s="9"/>
      <c r="AW72" s="12">
        <v>0</v>
      </c>
      <c r="AX72" s="27"/>
      <c r="AY72" s="9"/>
      <c r="AZ72" s="9"/>
      <c r="BA72" s="12">
        <v>0</v>
      </c>
      <c r="BB72" s="27"/>
      <c r="BC72" s="9"/>
      <c r="BD72" s="9"/>
      <c r="BE72" s="12">
        <v>0</v>
      </c>
      <c r="BF72" s="27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spans="2:135" x14ac:dyDescent="0.2">
      <c r="B73" s="26" t="s">
        <v>66</v>
      </c>
      <c r="C73" s="9"/>
      <c r="D73" s="9"/>
      <c r="E73" s="9"/>
      <c r="F73" s="9"/>
      <c r="G73" s="9"/>
      <c r="H73" s="9"/>
      <c r="I73" s="12"/>
      <c r="J73" s="9"/>
      <c r="K73" s="9"/>
      <c r="L73" s="9"/>
      <c r="M73" s="12"/>
      <c r="N73" s="9"/>
      <c r="O73" s="9"/>
      <c r="P73" s="9"/>
      <c r="Q73" s="12"/>
      <c r="R73" s="9"/>
      <c r="S73" s="9"/>
      <c r="T73" s="9"/>
      <c r="U73" s="12"/>
      <c r="V73" s="9"/>
      <c r="W73" s="9"/>
      <c r="X73" s="9"/>
      <c r="Y73" s="12"/>
      <c r="Z73" s="9"/>
      <c r="AA73" s="9"/>
      <c r="AB73" s="9"/>
      <c r="AC73" s="12"/>
      <c r="AD73" s="27"/>
      <c r="AE73" s="9"/>
      <c r="AF73" s="9"/>
      <c r="AG73" s="12">
        <v>88046</v>
      </c>
      <c r="AH73" s="27"/>
      <c r="AI73" s="9"/>
      <c r="AJ73" s="9"/>
      <c r="AK73" s="12">
        <v>6496</v>
      </c>
      <c r="AL73" s="27"/>
      <c r="AM73" s="9"/>
      <c r="AN73" s="9"/>
      <c r="AO73" s="12">
        <v>0</v>
      </c>
      <c r="AP73" s="9"/>
      <c r="AQ73" s="9"/>
      <c r="AR73" s="9"/>
      <c r="AS73" s="12">
        <v>0</v>
      </c>
      <c r="AT73" s="27"/>
      <c r="AU73" s="9"/>
      <c r="AV73" s="9"/>
      <c r="AW73" s="12">
        <v>0</v>
      </c>
      <c r="AX73" s="27"/>
      <c r="AY73" s="9"/>
      <c r="AZ73" s="9"/>
      <c r="BA73" s="12">
        <v>0</v>
      </c>
      <c r="BB73" s="27"/>
      <c r="BC73" s="9"/>
      <c r="BD73" s="9"/>
      <c r="BE73" s="12">
        <v>0</v>
      </c>
      <c r="BF73" s="27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spans="2:135" x14ac:dyDescent="0.2">
      <c r="B74" s="2" t="s">
        <v>38</v>
      </c>
      <c r="C74" s="9"/>
      <c r="D74" s="9"/>
      <c r="E74" s="9" t="e">
        <f>SUM(E65:E71)</f>
        <v>#REF!</v>
      </c>
      <c r="F74" s="17" t="e">
        <f>E74/C65</f>
        <v>#REF!</v>
      </c>
      <c r="G74" s="9"/>
      <c r="H74" s="9"/>
      <c r="I74" s="9" t="e">
        <f>SUM(I65:I71)</f>
        <v>#REF!</v>
      </c>
      <c r="J74" s="17" t="e">
        <f>I74/G65</f>
        <v>#REF!</v>
      </c>
      <c r="K74" s="9"/>
      <c r="L74" s="9"/>
      <c r="M74" s="9" t="e">
        <f>SUM(M65:M71)</f>
        <v>#REF!</v>
      </c>
      <c r="N74" s="17" t="e">
        <f>M74/K65</f>
        <v>#REF!</v>
      </c>
      <c r="O74" s="9"/>
      <c r="P74" s="9"/>
      <c r="Q74" s="9" t="e">
        <f>SUM(Q65:Q71)</f>
        <v>#REF!</v>
      </c>
      <c r="R74" s="17" t="e">
        <f>Q74/O65</f>
        <v>#REF!</v>
      </c>
      <c r="S74" s="9"/>
      <c r="T74" s="9"/>
      <c r="U74" s="9" t="e">
        <f>SUM(U65:U71)</f>
        <v>#REF!</v>
      </c>
      <c r="V74" s="17" t="e">
        <f>U74/S65</f>
        <v>#REF!</v>
      </c>
      <c r="W74" s="9"/>
      <c r="X74" s="9"/>
      <c r="Y74" s="9" t="e">
        <f>SUM(Y65:Y71)</f>
        <v>#REF!</v>
      </c>
      <c r="Z74" s="17" t="e">
        <f>Y74/W65</f>
        <v>#REF!</v>
      </c>
      <c r="AA74" s="9"/>
      <c r="AB74" s="9"/>
      <c r="AC74" s="9" t="e">
        <f>SUM(AC65:AC71)</f>
        <v>#REF!</v>
      </c>
      <c r="AD74" s="18" t="e">
        <f>AC74/AA65</f>
        <v>#REF!</v>
      </c>
      <c r="AE74" s="9"/>
      <c r="AF74" s="9"/>
      <c r="AG74" s="9">
        <f>SUM(AG68:AG73)</f>
        <v>11857</v>
      </c>
      <c r="AH74" s="18">
        <f>AG68/AE65</f>
        <v>0</v>
      </c>
      <c r="AI74" s="9"/>
      <c r="AJ74" s="9"/>
      <c r="AK74" s="9">
        <f>SUM(AK68:AK73)</f>
        <v>-13398</v>
      </c>
      <c r="AL74" s="18">
        <f>AK68/AI65</f>
        <v>0</v>
      </c>
      <c r="AM74" s="9"/>
      <c r="AN74" s="9"/>
      <c r="AO74" s="9">
        <f>SUM(AO68:AO73)</f>
        <v>-64114</v>
      </c>
      <c r="AP74" s="18">
        <f>AO65/AM65</f>
        <v>-1.9752028566114025E-2</v>
      </c>
      <c r="AQ74" s="9"/>
      <c r="AR74" s="9"/>
      <c r="AS74" s="12">
        <f>SUM(AS68:AS73)</f>
        <v>-8216</v>
      </c>
      <c r="AT74" s="18">
        <f>AS65/AQ65</f>
        <v>1.1712359456896642E-2</v>
      </c>
      <c r="AU74" s="9"/>
      <c r="AV74" s="9"/>
      <c r="AW74" s="9">
        <f>SUM(AW68:AW73)</f>
        <v>-14764</v>
      </c>
      <c r="AX74" s="18">
        <f>AW65/AU65</f>
        <v>-2.2236864630235793E-2</v>
      </c>
      <c r="AY74" s="9"/>
      <c r="AZ74" s="9"/>
      <c r="BA74" s="9">
        <f>SUM(BA68:BA73)</f>
        <v>-55771</v>
      </c>
      <c r="BB74" s="18">
        <f>BA65/AY65</f>
        <v>-5.4359769449229874E-3</v>
      </c>
      <c r="BC74" s="9"/>
      <c r="BD74" s="9"/>
      <c r="BE74" s="9">
        <f>SUM(BE68:BE73)</f>
        <v>-45680</v>
      </c>
      <c r="BF74" s="18">
        <f>BE65/BC65</f>
        <v>4.0810641409568908E-3</v>
      </c>
      <c r="BH74" s="9"/>
      <c r="BI74" s="9">
        <f>AG74+AK74+AO74+AS74+AW74+BA74+BE74</f>
        <v>-190086</v>
      </c>
      <c r="BJ74" s="18">
        <f>BI74/BG65</f>
        <v>-1.4519060974541345E-2</v>
      </c>
    </row>
    <row r="75" spans="2:135" x14ac:dyDescent="0.2">
      <c r="B75" s="2" t="s">
        <v>39</v>
      </c>
      <c r="C75" s="9"/>
      <c r="D75" s="9"/>
      <c r="E75" s="19">
        <v>2.6364999999999998</v>
      </c>
      <c r="F75" s="19"/>
      <c r="G75" s="19"/>
      <c r="H75" s="19"/>
      <c r="I75" s="19">
        <v>2.8424</v>
      </c>
      <c r="J75" s="19"/>
      <c r="K75" s="19"/>
      <c r="L75" s="19"/>
      <c r="M75" s="19">
        <v>3.2884000000000002</v>
      </c>
      <c r="N75" s="19"/>
      <c r="O75" s="19"/>
      <c r="P75" s="19"/>
      <c r="Q75" s="19">
        <v>4.0792000000000002</v>
      </c>
      <c r="R75" s="19"/>
      <c r="S75" s="19"/>
      <c r="T75" s="19"/>
      <c r="U75" s="19">
        <v>3.8249</v>
      </c>
      <c r="V75" s="19"/>
      <c r="W75" s="19"/>
      <c r="X75" s="19"/>
      <c r="Y75" s="19">
        <v>4.2165999999999997</v>
      </c>
      <c r="Z75" s="19"/>
      <c r="AA75" s="19"/>
      <c r="AB75" s="19"/>
      <c r="AC75" s="19">
        <v>4.8502999999999998</v>
      </c>
      <c r="AD75" s="19"/>
      <c r="AE75" s="19"/>
      <c r="AF75" s="19"/>
      <c r="AG75" s="19">
        <v>4.8727</v>
      </c>
      <c r="AH75" s="19"/>
      <c r="AI75" s="19"/>
      <c r="AJ75" s="19"/>
      <c r="AK75" s="19">
        <v>5.2089999999999996</v>
      </c>
      <c r="AL75" s="19"/>
      <c r="AM75" s="19"/>
      <c r="AN75" s="19"/>
      <c r="AO75" s="19">
        <v>8.7181999999999995</v>
      </c>
      <c r="AP75" s="19"/>
      <c r="AQ75" s="19"/>
      <c r="AR75" s="19"/>
      <c r="AS75" s="30">
        <v>8</v>
      </c>
      <c r="AT75" s="28" t="s">
        <v>2</v>
      </c>
      <c r="AU75" s="19"/>
      <c r="AV75" s="19"/>
      <c r="AW75" s="30">
        <v>5.5555000000000003</v>
      </c>
      <c r="AX75" s="28" t="s">
        <v>2</v>
      </c>
      <c r="AY75" s="19"/>
      <c r="AZ75" s="19"/>
      <c r="BA75" s="30">
        <v>4.9851000000000001</v>
      </c>
      <c r="BB75" s="28" t="s">
        <v>2</v>
      </c>
      <c r="BC75" s="19"/>
      <c r="BD75" s="19"/>
      <c r="BE75" s="30">
        <v>4.9474</v>
      </c>
      <c r="BF75" s="28" t="s">
        <v>2</v>
      </c>
      <c r="BG75" s="19"/>
      <c r="BH75" s="19"/>
      <c r="BI75" s="19">
        <f>BI78/BI74</f>
        <v>6.4325826152373136</v>
      </c>
    </row>
    <row r="76" spans="2:135" s="20" customFormat="1" x14ac:dyDescent="0.2">
      <c r="B76" s="20" t="s">
        <v>40</v>
      </c>
      <c r="E76" s="20" t="e">
        <f>E74*E75</f>
        <v>#REF!</v>
      </c>
      <c r="I76" s="20" t="e">
        <f>I74*I75</f>
        <v>#REF!</v>
      </c>
      <c r="M76" s="20" t="e">
        <f>M74*M75</f>
        <v>#REF!</v>
      </c>
      <c r="Q76" s="20" t="e">
        <f>Q74*Q75</f>
        <v>#REF!</v>
      </c>
      <c r="U76" s="20" t="e">
        <f>U74*U75</f>
        <v>#REF!</v>
      </c>
      <c r="Y76" s="20" t="e">
        <f>Y74*Y75</f>
        <v>#REF!</v>
      </c>
      <c r="AC76" s="20" t="e">
        <f>AC74*AC75</f>
        <v>#REF!</v>
      </c>
      <c r="AG76" s="20">
        <f>AG74*AG75</f>
        <v>57775.603900000002</v>
      </c>
      <c r="AK76" s="20">
        <f>AK74*AK75</f>
        <v>-69790.182000000001</v>
      </c>
      <c r="AO76" s="20">
        <f>AO74*AO75</f>
        <v>-558958.67479999992</v>
      </c>
      <c r="AS76" s="20">
        <f>AS74*AS75</f>
        <v>-65728</v>
      </c>
      <c r="AW76" s="20">
        <f>AW74*AW75</f>
        <v>-82021.402000000002</v>
      </c>
      <c r="BA76" s="20">
        <f>BA74*BA75</f>
        <v>-278024.01209999999</v>
      </c>
      <c r="BE76" s="20">
        <f>BE74*BE75</f>
        <v>-225997.23199999999</v>
      </c>
    </row>
    <row r="77" spans="2:135" ht="6" customHeight="1" x14ac:dyDescent="0.2"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</row>
    <row r="78" spans="2:135" s="21" customFormat="1" ht="13.5" thickBot="1" x14ac:dyDescent="0.25">
      <c r="B78" s="22" t="s">
        <v>41</v>
      </c>
      <c r="C78" s="23"/>
      <c r="D78" s="23"/>
      <c r="E78" s="24" t="e">
        <f>SUM(E76:E76)</f>
        <v>#REF!</v>
      </c>
      <c r="F78" s="23"/>
      <c r="G78" s="23"/>
      <c r="H78" s="23"/>
      <c r="I78" s="24" t="e">
        <f>SUM(I76:I76)+E78</f>
        <v>#REF!</v>
      </c>
      <c r="J78" s="23"/>
      <c r="K78" s="23"/>
      <c r="L78" s="23"/>
      <c r="M78" s="24" t="e">
        <f>SUM(M76:M76)+I78</f>
        <v>#REF!</v>
      </c>
      <c r="N78" s="23"/>
      <c r="O78" s="23"/>
      <c r="P78" s="23"/>
      <c r="Q78" s="24" t="e">
        <f>SUM(Q76:Q76)+M78</f>
        <v>#REF!</v>
      </c>
      <c r="R78" s="23"/>
      <c r="S78" s="23"/>
      <c r="T78" s="23"/>
      <c r="U78" s="24" t="e">
        <f>SUM(U76:U76)+Q78</f>
        <v>#REF!</v>
      </c>
      <c r="V78" s="23"/>
      <c r="W78" s="23"/>
      <c r="X78" s="23"/>
      <c r="Y78" s="24" t="e">
        <f>SUM(Y76:Y76)+U78</f>
        <v>#REF!</v>
      </c>
      <c r="Z78" s="23"/>
      <c r="AA78" s="23"/>
      <c r="AB78" s="23"/>
      <c r="AC78" s="24" t="e">
        <f>SUM(AC76:AC76)+Y78</f>
        <v>#REF!</v>
      </c>
      <c r="AD78" s="23"/>
      <c r="AE78" s="23"/>
      <c r="AF78" s="23"/>
      <c r="AG78" s="24">
        <f>SUM(AG76:AG76)</f>
        <v>57775.603900000002</v>
      </c>
      <c r="AH78" s="23"/>
      <c r="AI78" s="23"/>
      <c r="AJ78" s="23"/>
      <c r="AK78" s="24">
        <f>SUM(AK76:AK76)+AG78</f>
        <v>-12014.578099999999</v>
      </c>
      <c r="AL78" s="23"/>
      <c r="AM78" s="23"/>
      <c r="AN78" s="23"/>
      <c r="AO78" s="24">
        <f>SUM(AO76:AO76)+AK78</f>
        <v>-570973.25289999996</v>
      </c>
      <c r="AP78" s="23"/>
      <c r="AQ78" s="23"/>
      <c r="AR78" s="23"/>
      <c r="AS78" s="24">
        <f>SUM(AS76:AS76)+AO78</f>
        <v>-636701.25289999996</v>
      </c>
      <c r="AT78" s="23"/>
      <c r="AU78" s="23"/>
      <c r="AV78" s="23"/>
      <c r="AW78" s="24">
        <f>SUM(AW76:AW76)+AS78</f>
        <v>-718722.65489999996</v>
      </c>
      <c r="AX78" s="23"/>
      <c r="AY78" s="23"/>
      <c r="AZ78" s="23"/>
      <c r="BA78" s="24">
        <f>SUM(BA76:BA76)+AW78</f>
        <v>-996746.6669999999</v>
      </c>
      <c r="BB78" s="23"/>
      <c r="BC78" s="23"/>
      <c r="BD78" s="23"/>
      <c r="BE78" s="24">
        <f>SUM(BE76:BE76)+BA78</f>
        <v>-1222743.899</v>
      </c>
      <c r="BF78" s="23"/>
      <c r="BG78" s="23"/>
      <c r="BH78" s="23"/>
      <c r="BI78" s="25">
        <f>BE78</f>
        <v>-1222743.899</v>
      </c>
    </row>
    <row r="79" spans="2:135" ht="13.5" thickTop="1" x14ac:dyDescent="0.2"/>
    <row r="81" spans="1:135" s="6" customFormat="1" ht="10.5" x14ac:dyDescent="0.15">
      <c r="C81" s="66">
        <v>36586</v>
      </c>
      <c r="D81" s="66"/>
      <c r="E81" s="66"/>
      <c r="G81" s="66">
        <v>36617</v>
      </c>
      <c r="H81" s="66"/>
      <c r="I81" s="66"/>
      <c r="K81" s="66">
        <v>36647</v>
      </c>
      <c r="L81" s="66"/>
      <c r="M81" s="66"/>
      <c r="O81" s="66">
        <v>36678</v>
      </c>
      <c r="P81" s="66"/>
      <c r="Q81" s="66"/>
      <c r="S81" s="66">
        <v>36708</v>
      </c>
      <c r="T81" s="66"/>
      <c r="U81" s="66"/>
      <c r="W81" s="66">
        <v>36739</v>
      </c>
      <c r="X81" s="66"/>
      <c r="Y81" s="66"/>
      <c r="AA81" s="66">
        <v>36770</v>
      </c>
      <c r="AB81" s="66"/>
      <c r="AC81" s="66"/>
      <c r="AE81" s="66">
        <v>36800</v>
      </c>
      <c r="AF81" s="66"/>
      <c r="AG81" s="66"/>
      <c r="AI81" s="66">
        <v>36831</v>
      </c>
      <c r="AJ81" s="66"/>
      <c r="AK81" s="66"/>
      <c r="AM81" s="66">
        <v>36861</v>
      </c>
      <c r="AN81" s="66"/>
      <c r="AO81" s="66"/>
      <c r="AQ81" s="66">
        <v>36892</v>
      </c>
      <c r="AR81" s="66"/>
      <c r="AS81" s="66"/>
      <c r="AU81" s="66">
        <v>36923</v>
      </c>
      <c r="AV81" s="66"/>
      <c r="AW81" s="66"/>
      <c r="AY81" s="66">
        <v>36951</v>
      </c>
      <c r="AZ81" s="66"/>
      <c r="BA81" s="66"/>
      <c r="BC81" s="66">
        <v>36982</v>
      </c>
      <c r="BD81" s="66"/>
      <c r="BE81" s="66"/>
      <c r="BG81" s="68" t="s">
        <v>3</v>
      </c>
      <c r="BH81" s="68"/>
      <c r="BI81" s="68"/>
    </row>
    <row r="82" spans="1:135" s="6" customFormat="1" ht="10.5" x14ac:dyDescent="0.15">
      <c r="C82" s="6" t="s">
        <v>4</v>
      </c>
      <c r="D82" s="6" t="s">
        <v>5</v>
      </c>
      <c r="E82" s="7" t="s">
        <v>6</v>
      </c>
      <c r="G82" s="6" t="s">
        <v>4</v>
      </c>
      <c r="H82" s="6" t="s">
        <v>5</v>
      </c>
      <c r="I82" s="7" t="s">
        <v>6</v>
      </c>
      <c r="K82" s="6" t="s">
        <v>4</v>
      </c>
      <c r="L82" s="6" t="s">
        <v>5</v>
      </c>
      <c r="M82" s="7" t="s">
        <v>6</v>
      </c>
      <c r="O82" s="6" t="s">
        <v>4</v>
      </c>
      <c r="P82" s="6" t="s">
        <v>5</v>
      </c>
      <c r="Q82" s="7" t="s">
        <v>6</v>
      </c>
      <c r="S82" s="6" t="s">
        <v>4</v>
      </c>
      <c r="T82" s="6" t="s">
        <v>5</v>
      </c>
      <c r="U82" s="7" t="s">
        <v>6</v>
      </c>
      <c r="W82" s="6" t="s">
        <v>4</v>
      </c>
      <c r="X82" s="6" t="s">
        <v>5</v>
      </c>
      <c r="Y82" s="7" t="s">
        <v>6</v>
      </c>
      <c r="AA82" s="6" t="s">
        <v>4</v>
      </c>
      <c r="AB82" s="6" t="s">
        <v>5</v>
      </c>
      <c r="AC82" s="7" t="s">
        <v>6</v>
      </c>
      <c r="AE82" s="6" t="s">
        <v>4</v>
      </c>
      <c r="AF82" s="6" t="s">
        <v>5</v>
      </c>
      <c r="AG82" s="7" t="s">
        <v>6</v>
      </c>
      <c r="AI82" s="6" t="s">
        <v>4</v>
      </c>
      <c r="AJ82" s="6" t="s">
        <v>5</v>
      </c>
      <c r="AK82" s="7" t="s">
        <v>6</v>
      </c>
      <c r="AM82" s="6" t="s">
        <v>4</v>
      </c>
      <c r="AN82" s="6" t="s">
        <v>5</v>
      </c>
      <c r="AO82" s="7" t="s">
        <v>6</v>
      </c>
      <c r="AQ82" s="6" t="s">
        <v>4</v>
      </c>
      <c r="AR82" s="6" t="s">
        <v>5</v>
      </c>
      <c r="AS82" s="7" t="s">
        <v>6</v>
      </c>
      <c r="AU82" s="6" t="s">
        <v>4</v>
      </c>
      <c r="AV82" s="6" t="s">
        <v>5</v>
      </c>
      <c r="AW82" s="7" t="s">
        <v>6</v>
      </c>
      <c r="AY82" s="6" t="s">
        <v>4</v>
      </c>
      <c r="AZ82" s="6" t="s">
        <v>5</v>
      </c>
      <c r="BA82" s="7" t="s">
        <v>6</v>
      </c>
      <c r="BC82" s="6" t="s">
        <v>4</v>
      </c>
      <c r="BD82" s="6" t="s">
        <v>5</v>
      </c>
      <c r="BE82" s="7" t="s">
        <v>6</v>
      </c>
      <c r="BG82" s="6" t="s">
        <v>4</v>
      </c>
      <c r="BH82" s="6" t="s">
        <v>5</v>
      </c>
      <c r="BI82" s="7" t="s">
        <v>6</v>
      </c>
    </row>
    <row r="83" spans="1:135" ht="15.75" x14ac:dyDescent="0.25">
      <c r="A83" s="56" t="s">
        <v>9</v>
      </c>
      <c r="C83" s="9"/>
      <c r="D83" s="9"/>
      <c r="E83" s="9"/>
      <c r="G83" s="9"/>
      <c r="H83" s="9"/>
      <c r="I83" s="9"/>
      <c r="K83" s="9"/>
      <c r="L83" s="9"/>
      <c r="M83" s="9"/>
      <c r="O83" s="9"/>
      <c r="P83" s="9"/>
      <c r="Q83" s="9"/>
      <c r="S83" s="9"/>
      <c r="T83" s="9"/>
      <c r="U83" s="9"/>
      <c r="W83" s="9"/>
      <c r="X83" s="9"/>
      <c r="Y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spans="1:135" x14ac:dyDescent="0.2">
      <c r="B84" s="11" t="s">
        <v>10</v>
      </c>
      <c r="C84" s="9">
        <v>8437</v>
      </c>
      <c r="D84" s="9">
        <v>7220</v>
      </c>
      <c r="E84" s="9">
        <f>D84-C84</f>
        <v>-1217</v>
      </c>
      <c r="F84" s="11"/>
      <c r="G84" s="9">
        <v>8280</v>
      </c>
      <c r="H84" s="9">
        <v>4320</v>
      </c>
      <c r="I84" s="9">
        <f>H84-G84</f>
        <v>-3960</v>
      </c>
      <c r="J84" s="11"/>
      <c r="K84" s="12">
        <v>8556</v>
      </c>
      <c r="L84" s="12">
        <v>8830</v>
      </c>
      <c r="M84" s="12">
        <f>L84-K84</f>
        <v>274</v>
      </c>
      <c r="N84" s="11"/>
      <c r="O84" s="9">
        <v>7590</v>
      </c>
      <c r="P84" s="9">
        <v>5055</v>
      </c>
      <c r="Q84" s="9">
        <f>P84-O84</f>
        <v>-2535</v>
      </c>
      <c r="R84" s="11"/>
      <c r="S84" s="9">
        <v>7081</v>
      </c>
      <c r="T84" s="9">
        <v>4925</v>
      </c>
      <c r="U84" s="9">
        <f>T84-S84</f>
        <v>-2156</v>
      </c>
      <c r="V84" s="11"/>
      <c r="W84" s="9">
        <v>5952</v>
      </c>
      <c r="X84" s="9">
        <v>4887</v>
      </c>
      <c r="Y84" s="9">
        <f>X84-W84</f>
        <v>-1065</v>
      </c>
      <c r="Z84" s="11"/>
      <c r="AA84" s="9">
        <v>7320</v>
      </c>
      <c r="AB84" s="9">
        <v>6530</v>
      </c>
      <c r="AC84" s="9">
        <f>AB84-AA84</f>
        <v>-790</v>
      </c>
      <c r="AD84" s="9"/>
      <c r="AE84" s="9">
        <v>0</v>
      </c>
      <c r="AF84" s="9">
        <v>0</v>
      </c>
      <c r="AG84" s="9">
        <f>AF84-AE84</f>
        <v>0</v>
      </c>
      <c r="AH84" s="9"/>
      <c r="AI84" s="9">
        <v>0</v>
      </c>
      <c r="AJ84" s="9">
        <v>0</v>
      </c>
      <c r="AK84" s="9">
        <f>AJ84-AI84</f>
        <v>0</v>
      </c>
      <c r="AL84" s="9"/>
      <c r="AM84" s="9">
        <v>7564</v>
      </c>
      <c r="AN84" s="9">
        <v>7708</v>
      </c>
      <c r="AO84" s="9">
        <f>AN84-AM84</f>
        <v>144</v>
      </c>
      <c r="AP84" s="9"/>
      <c r="AQ84" s="9">
        <v>7155</v>
      </c>
      <c r="AR84" s="9">
        <v>10396</v>
      </c>
      <c r="AS84" s="9">
        <f>AR84-AQ84</f>
        <v>3241</v>
      </c>
      <c r="AT84" s="9"/>
      <c r="AU84" s="9">
        <v>6552</v>
      </c>
      <c r="AV84" s="9">
        <v>7656</v>
      </c>
      <c r="AW84" s="9">
        <f>AV84-AU84</f>
        <v>1104</v>
      </c>
      <c r="AX84" s="9"/>
      <c r="AY84" s="9">
        <v>7254</v>
      </c>
      <c r="AZ84" s="9">
        <v>8149</v>
      </c>
      <c r="BA84" s="9">
        <f>AZ84-AY84</f>
        <v>895</v>
      </c>
      <c r="BB84" s="9"/>
      <c r="BC84" s="9">
        <v>8796</v>
      </c>
      <c r="BD84" s="9">
        <v>7513</v>
      </c>
      <c r="BE84" s="9">
        <f>BD84-BC84</f>
        <v>-1283</v>
      </c>
      <c r="BF84" s="9"/>
      <c r="BG84" s="9">
        <f>AE84+AI84+AM84+AQ84+AU84+AY84+BC84</f>
        <v>37321</v>
      </c>
      <c r="BH84" s="9">
        <f>AF84+AJ84+AN84+AR84+AV84+AZ84+BD84:BD85</f>
        <v>41422</v>
      </c>
      <c r="BI84" s="9">
        <f>AG84+AK84+AO84+AS84+AW84+BA84+BE84</f>
        <v>4101</v>
      </c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spans="1:135" x14ac:dyDescent="0.2">
      <c r="B85" s="2" t="s">
        <v>11</v>
      </c>
      <c r="C85" s="9">
        <v>2880</v>
      </c>
      <c r="D85" s="9">
        <v>4290</v>
      </c>
      <c r="E85" s="9">
        <f>D85-C85</f>
        <v>1410</v>
      </c>
      <c r="G85" s="9">
        <v>3600</v>
      </c>
      <c r="H85" s="9">
        <v>3750</v>
      </c>
      <c r="I85" s="9">
        <f>H85-G85</f>
        <v>150</v>
      </c>
      <c r="K85" s="12">
        <v>3479</v>
      </c>
      <c r="L85" s="12">
        <v>3651</v>
      </c>
      <c r="M85" s="12">
        <f>L85-K85</f>
        <v>172</v>
      </c>
      <c r="O85" s="9">
        <v>4050</v>
      </c>
      <c r="P85" s="9">
        <v>3455</v>
      </c>
      <c r="Q85" s="9">
        <f>P85-O85</f>
        <v>-595</v>
      </c>
      <c r="S85" s="9">
        <v>4005</v>
      </c>
      <c r="T85" s="9">
        <v>3083</v>
      </c>
      <c r="U85" s="9">
        <f>T85-S85</f>
        <v>-922</v>
      </c>
      <c r="W85" s="9">
        <v>3441</v>
      </c>
      <c r="X85" s="9">
        <v>3446</v>
      </c>
      <c r="Y85" s="9">
        <f>X85-W85</f>
        <v>5</v>
      </c>
      <c r="AA85" s="9">
        <v>3375</v>
      </c>
      <c r="AB85" s="9">
        <v>2970</v>
      </c>
      <c r="AC85" s="9">
        <f>AB85-AA85</f>
        <v>-405</v>
      </c>
      <c r="AD85" s="9"/>
      <c r="AE85" s="9">
        <v>0</v>
      </c>
      <c r="AF85" s="9">
        <v>0</v>
      </c>
      <c r="AG85" s="9">
        <f>AF85-AE85</f>
        <v>0</v>
      </c>
      <c r="AH85" s="9"/>
      <c r="AI85" s="9">
        <v>0</v>
      </c>
      <c r="AJ85" s="9">
        <v>0</v>
      </c>
      <c r="AK85" s="9">
        <f>AJ85-AI85</f>
        <v>0</v>
      </c>
      <c r="AL85" s="9"/>
      <c r="AM85" s="9">
        <v>2085</v>
      </c>
      <c r="AN85" s="9">
        <v>2740</v>
      </c>
      <c r="AO85" s="9">
        <f>AN85-AM85</f>
        <v>655</v>
      </c>
      <c r="AP85" s="9"/>
      <c r="AQ85" s="9">
        <v>3255</v>
      </c>
      <c r="AR85" s="9">
        <v>3627</v>
      </c>
      <c r="AS85" s="9">
        <f>AR85-AQ85</f>
        <v>372</v>
      </c>
      <c r="AT85" s="9"/>
      <c r="AU85" s="9">
        <v>2314</v>
      </c>
      <c r="AV85" s="9">
        <v>2737</v>
      </c>
      <c r="AW85" s="9">
        <f>AV85-AU85</f>
        <v>423</v>
      </c>
      <c r="AX85" s="9"/>
      <c r="AY85" s="9">
        <v>3441</v>
      </c>
      <c r="AZ85" s="9">
        <v>3646</v>
      </c>
      <c r="BA85" s="9">
        <f>AZ85-AY85</f>
        <v>205</v>
      </c>
      <c r="BB85" s="9"/>
      <c r="BC85" s="9">
        <v>2641</v>
      </c>
      <c r="BD85" s="9">
        <v>3516</v>
      </c>
      <c r="BE85" s="9">
        <f>BD85-BC85</f>
        <v>875</v>
      </c>
      <c r="BF85" s="9"/>
      <c r="BG85" s="9">
        <f>AE85+AI85+AM85+AQ85+AU85+AY85+BC85</f>
        <v>13736</v>
      </c>
      <c r="BH85" s="9">
        <f>AF85+AJ85+AN85+AR85+AV85+AZ85+BD85</f>
        <v>16266</v>
      </c>
      <c r="BI85" s="9">
        <f>AG85+AK85+AO85+AS85+AW85+BA85+BE85</f>
        <v>2530</v>
      </c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spans="1:135" x14ac:dyDescent="0.2">
      <c r="B86" s="1" t="s">
        <v>12</v>
      </c>
      <c r="C86" s="9">
        <v>0</v>
      </c>
      <c r="D86" s="9">
        <v>0</v>
      </c>
      <c r="E86" s="9">
        <f>D86-C86</f>
        <v>0</v>
      </c>
      <c r="F86" s="11"/>
      <c r="G86" s="9">
        <v>0</v>
      </c>
      <c r="H86" s="9">
        <v>0</v>
      </c>
      <c r="I86" s="9">
        <f>H86-G86</f>
        <v>0</v>
      </c>
      <c r="J86" s="11"/>
      <c r="K86" s="9">
        <v>0</v>
      </c>
      <c r="L86" s="9">
        <v>0</v>
      </c>
      <c r="M86" s="9">
        <f>L86-K86</f>
        <v>0</v>
      </c>
      <c r="N86" s="11"/>
      <c r="O86" s="9">
        <v>0</v>
      </c>
      <c r="P86" s="9">
        <v>0</v>
      </c>
      <c r="Q86" s="9">
        <f>P86-O86</f>
        <v>0</v>
      </c>
      <c r="R86" s="11"/>
      <c r="S86" s="9">
        <v>0</v>
      </c>
      <c r="T86" s="9">
        <v>54</v>
      </c>
      <c r="U86" s="9">
        <f>T86-S86</f>
        <v>54</v>
      </c>
      <c r="V86" s="11"/>
      <c r="W86" s="9">
        <v>0</v>
      </c>
      <c r="X86" s="9">
        <v>0</v>
      </c>
      <c r="Y86" s="9">
        <f>X86-W86</f>
        <v>0</v>
      </c>
      <c r="Z86" s="11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f>AE86+AI86+AM86+AQ86+AU86+AY86</f>
        <v>0</v>
      </c>
      <c r="BH86" s="9">
        <f>AF86+AJ86+AN86+AR86+AV86+AZ86</f>
        <v>0</v>
      </c>
      <c r="BI86" s="9">
        <f>AG86+AK86+AO86+AS86+AW86+BA86+BE86</f>
        <v>0</v>
      </c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spans="1:135" x14ac:dyDescent="0.2">
      <c r="B87" s="1" t="s">
        <v>13</v>
      </c>
      <c r="C87" s="9">
        <v>0</v>
      </c>
      <c r="D87" s="9">
        <v>0</v>
      </c>
      <c r="E87" s="9">
        <f>D87-C87</f>
        <v>0</v>
      </c>
      <c r="F87" s="11"/>
      <c r="G87" s="9">
        <v>0</v>
      </c>
      <c r="H87" s="9">
        <v>0</v>
      </c>
      <c r="I87" s="9">
        <f>H87-G87</f>
        <v>0</v>
      </c>
      <c r="J87" s="11"/>
      <c r="K87" s="9">
        <v>0</v>
      </c>
      <c r="L87" s="9">
        <v>0</v>
      </c>
      <c r="M87" s="9">
        <f>L87-K87</f>
        <v>0</v>
      </c>
      <c r="N87" s="11"/>
      <c r="O87" s="9">
        <v>0</v>
      </c>
      <c r="P87" s="9">
        <v>123</v>
      </c>
      <c r="Q87" s="9">
        <f>P87-O87</f>
        <v>123</v>
      </c>
      <c r="R87" s="11"/>
      <c r="S87" s="9">
        <v>0</v>
      </c>
      <c r="T87" s="9">
        <v>0</v>
      </c>
      <c r="U87" s="9">
        <f>T87-S87</f>
        <v>0</v>
      </c>
      <c r="V87" s="11"/>
      <c r="W87" s="9">
        <v>0</v>
      </c>
      <c r="X87" s="9">
        <v>0</v>
      </c>
      <c r="Y87" s="9">
        <f>X87-W87</f>
        <v>0</v>
      </c>
      <c r="Z87" s="11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>
        <f>AE87+AI87+AM87+AQ87+AU87+AY87</f>
        <v>0</v>
      </c>
      <c r="BH87" s="9">
        <f>AF87+AJ87+AN87+AR87+AV87+AZ87</f>
        <v>0</v>
      </c>
      <c r="BI87" s="9">
        <v>0</v>
      </c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spans="1:135" ht="3.75" customHeight="1" x14ac:dyDescent="0.2">
      <c r="C88" s="14"/>
      <c r="D88" s="14"/>
      <c r="E88" s="14"/>
      <c r="G88" s="14"/>
      <c r="H88" s="14"/>
      <c r="I88" s="14"/>
      <c r="K88" s="14"/>
      <c r="L88" s="14"/>
      <c r="M88" s="14"/>
      <c r="O88" s="14"/>
      <c r="P88" s="14"/>
      <c r="Q88" s="14"/>
      <c r="S88" s="14"/>
      <c r="T88" s="14"/>
      <c r="U88" s="14"/>
      <c r="W88" s="14"/>
      <c r="X88" s="14"/>
      <c r="Y88" s="14"/>
      <c r="AA88" s="14"/>
      <c r="AB88" s="14"/>
      <c r="AC88" s="14"/>
      <c r="AD88" s="9"/>
      <c r="AE88" s="14"/>
      <c r="AF88" s="14"/>
      <c r="AG88" s="14"/>
      <c r="AH88" s="9"/>
      <c r="AI88" s="14"/>
      <c r="AJ88" s="14"/>
      <c r="AK88" s="14"/>
      <c r="AL88" s="9"/>
      <c r="AM88" s="14"/>
      <c r="AN88" s="14"/>
      <c r="AO88" s="14"/>
      <c r="AP88" s="9"/>
      <c r="AQ88" s="14"/>
      <c r="AR88" s="14"/>
      <c r="AS88" s="14"/>
      <c r="AT88" s="9"/>
      <c r="AU88" s="14"/>
      <c r="AV88" s="14"/>
      <c r="AW88" s="14"/>
      <c r="AX88" s="9"/>
      <c r="AY88" s="14"/>
      <c r="AZ88" s="14"/>
      <c r="BA88" s="14"/>
      <c r="BB88" s="9"/>
      <c r="BC88" s="14"/>
      <c r="BD88" s="14"/>
      <c r="BE88" s="14"/>
      <c r="BF88" s="9"/>
      <c r="BG88" s="14"/>
      <c r="BH88" s="14"/>
      <c r="BI88" s="14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spans="1:135" x14ac:dyDescent="0.2">
      <c r="C89" s="9">
        <f>SUM(C84:C88)</f>
        <v>11317</v>
      </c>
      <c r="D89" s="9">
        <f>SUM(D84:D88)</f>
        <v>11510</v>
      </c>
      <c r="E89" s="9">
        <f>SUM(E84:E87)</f>
        <v>193</v>
      </c>
      <c r="G89" s="9">
        <f>SUM(G84:G88)</f>
        <v>11880</v>
      </c>
      <c r="H89" s="9">
        <f>SUM(H84:H88)</f>
        <v>8070</v>
      </c>
      <c r="I89" s="9">
        <f>SUM(I84:I87)</f>
        <v>-3810</v>
      </c>
      <c r="K89" s="9">
        <f>SUM(K84:K88)</f>
        <v>12035</v>
      </c>
      <c r="L89" s="9">
        <f>SUM(L84:L88)</f>
        <v>12481</v>
      </c>
      <c r="M89" s="9">
        <f>SUM(M84:M87)</f>
        <v>446</v>
      </c>
      <c r="O89" s="9">
        <f>SUM(O84:O88)</f>
        <v>11640</v>
      </c>
      <c r="P89" s="9">
        <f>SUM(P84:P88)</f>
        <v>8633</v>
      </c>
      <c r="Q89" s="9">
        <f>SUM(Q84:Q87)</f>
        <v>-3007</v>
      </c>
      <c r="S89" s="9">
        <f>SUM(S84:S88)</f>
        <v>11086</v>
      </c>
      <c r="T89" s="9">
        <f>SUM(T84:T88)</f>
        <v>8062</v>
      </c>
      <c r="U89" s="9">
        <f>SUM(U84:U87)</f>
        <v>-3024</v>
      </c>
      <c r="W89" s="9">
        <f>SUM(W84:W88)</f>
        <v>9393</v>
      </c>
      <c r="X89" s="9">
        <f>SUM(X84:X88)</f>
        <v>8333</v>
      </c>
      <c r="Y89" s="9">
        <f>SUM(Y84:Y87)</f>
        <v>-1060</v>
      </c>
      <c r="AA89" s="9">
        <f>SUM(AA84:AA88)</f>
        <v>10695</v>
      </c>
      <c r="AB89" s="9">
        <f>SUM(AB84:AB88)</f>
        <v>9500</v>
      </c>
      <c r="AC89" s="9">
        <f>SUM(AC84:AC87)</f>
        <v>-1195</v>
      </c>
      <c r="AD89" s="9"/>
      <c r="AE89" s="9">
        <f>SUM(AE84:AE88)</f>
        <v>0</v>
      </c>
      <c r="AF89" s="9">
        <f>SUM(AF84:AF88)</f>
        <v>0</v>
      </c>
      <c r="AG89" s="9">
        <f>SUM(AG84:AG87)</f>
        <v>0</v>
      </c>
      <c r="AH89" s="9"/>
      <c r="AI89" s="9">
        <f>SUM(AI84:AI88)</f>
        <v>0</v>
      </c>
      <c r="AJ89" s="9">
        <f>SUM(AJ84:AJ88)</f>
        <v>0</v>
      </c>
      <c r="AK89" s="9">
        <f>SUM(AK84:AK87)</f>
        <v>0</v>
      </c>
      <c r="AL89" s="9"/>
      <c r="AM89" s="9">
        <f>SUM(AM84:AM88)</f>
        <v>9649</v>
      </c>
      <c r="AN89" s="9">
        <f>SUM(AN84:AN88)</f>
        <v>10448</v>
      </c>
      <c r="AO89" s="9">
        <f>SUM(AO84:AO87)</f>
        <v>799</v>
      </c>
      <c r="AP89" s="9"/>
      <c r="AQ89" s="9">
        <f>SUM(AQ84:AQ88)</f>
        <v>10410</v>
      </c>
      <c r="AR89" s="9">
        <f>SUM(AR84:AR88)</f>
        <v>14023</v>
      </c>
      <c r="AS89" s="9">
        <f>SUM(AS84:AS87)</f>
        <v>3613</v>
      </c>
      <c r="AT89" s="9"/>
      <c r="AU89" s="9">
        <f>SUM(AU84:AU88)</f>
        <v>8866</v>
      </c>
      <c r="AV89" s="9">
        <f>SUM(AV84:AV88)</f>
        <v>10393</v>
      </c>
      <c r="AW89" s="9">
        <f>SUM(AW84:AW87)</f>
        <v>1527</v>
      </c>
      <c r="AX89" s="9"/>
      <c r="AY89" s="9">
        <f>SUM(AY84:AY88)</f>
        <v>10695</v>
      </c>
      <c r="AZ89" s="9">
        <f>SUM(AZ84:AZ88)</f>
        <v>11795</v>
      </c>
      <c r="BA89" s="9">
        <f>SUM(BA84:BA87)</f>
        <v>1100</v>
      </c>
      <c r="BB89" s="9"/>
      <c r="BC89" s="9">
        <f>SUM(BC84:BC88)</f>
        <v>11437</v>
      </c>
      <c r="BD89" s="9">
        <f>SUM(BD84:BD88)</f>
        <v>11029</v>
      </c>
      <c r="BE89" s="9">
        <f>SUM(BE84:BE87)</f>
        <v>-408</v>
      </c>
      <c r="BF89" s="9"/>
      <c r="BG89" s="9">
        <f>SUM(BG84:BG88)</f>
        <v>51057</v>
      </c>
      <c r="BH89" s="9">
        <f>SUM(BH84:BH88)</f>
        <v>57688</v>
      </c>
      <c r="BI89" s="9">
        <f>SUM(BI84:BI87)</f>
        <v>6631</v>
      </c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spans="1:135" ht="6.75" customHeight="1" x14ac:dyDescent="0.2"/>
    <row r="91" spans="1:135" s="21" customFormat="1" x14ac:dyDescent="0.2">
      <c r="B91" s="21" t="s">
        <v>35</v>
      </c>
      <c r="C91" s="55" t="e">
        <f>C51+C62+C65+C89</f>
        <v>#REF!</v>
      </c>
      <c r="D91" s="55" t="e">
        <f>D51+D62+D65+D89</f>
        <v>#REF!</v>
      </c>
      <c r="E91" s="55" t="e">
        <f>E51+E62+E65+E89</f>
        <v>#REF!</v>
      </c>
      <c r="G91" s="55" t="e">
        <f>G51+G62+G65+G89</f>
        <v>#REF!</v>
      </c>
      <c r="H91" s="55" t="e">
        <f>H51+H62+H65+H89</f>
        <v>#REF!</v>
      </c>
      <c r="I91" s="55" t="e">
        <f>I51+I62+I65+I89</f>
        <v>#REF!</v>
      </c>
      <c r="K91" s="55" t="e">
        <f>K51+K62+K65+K89</f>
        <v>#REF!</v>
      </c>
      <c r="L91" s="55" t="e">
        <f>L51+L62+L65+L89</f>
        <v>#REF!</v>
      </c>
      <c r="M91" s="55" t="e">
        <f>M51+M62+M65+M89</f>
        <v>#REF!</v>
      </c>
      <c r="O91" s="55" t="e">
        <f>O51+O62+O65+O89</f>
        <v>#REF!</v>
      </c>
      <c r="P91" s="55" t="e">
        <f>P51+P62+P65+P89</f>
        <v>#REF!</v>
      </c>
      <c r="Q91" s="55" t="e">
        <f>Q51+Q62+Q65+Q89</f>
        <v>#REF!</v>
      </c>
      <c r="S91" s="55" t="e">
        <f>S51+S62+S65+S89</f>
        <v>#REF!</v>
      </c>
      <c r="T91" s="55" t="e">
        <f>T51+T62+T65+T89</f>
        <v>#REF!</v>
      </c>
      <c r="U91" s="55" t="e">
        <f>U51+U62+U65+U89</f>
        <v>#REF!</v>
      </c>
      <c r="W91" s="55" t="e">
        <f>W51+W62+W65+W89</f>
        <v>#REF!</v>
      </c>
      <c r="X91" s="55" t="e">
        <f>X51+X62+X65+X89</f>
        <v>#REF!</v>
      </c>
      <c r="Y91" s="55" t="e">
        <f>Y51+Y62+Y65+Y89</f>
        <v>#REF!</v>
      </c>
      <c r="AA91" s="55" t="e">
        <f>AA51+AA62+AA65+AA89</f>
        <v>#REF!</v>
      </c>
      <c r="AB91" s="55" t="e">
        <f>AB51+AB62+AB65+AB89</f>
        <v>#REF!</v>
      </c>
      <c r="AC91" s="55" t="e">
        <f>AC51+AC62+AC65+AC89</f>
        <v>#REF!</v>
      </c>
      <c r="AD91" s="55"/>
      <c r="AE91" s="55">
        <f>AE89</f>
        <v>0</v>
      </c>
      <c r="AF91" s="55">
        <f>AF89</f>
        <v>0</v>
      </c>
      <c r="AG91" s="55">
        <f>AG89</f>
        <v>0</v>
      </c>
      <c r="AH91" s="55"/>
      <c r="AI91" s="55">
        <f>AI89</f>
        <v>0</v>
      </c>
      <c r="AJ91" s="55">
        <f>AJ89</f>
        <v>0</v>
      </c>
      <c r="AK91" s="55">
        <f>AK89</f>
        <v>0</v>
      </c>
      <c r="AL91" s="55"/>
      <c r="AM91" s="55">
        <f>AM89</f>
        <v>9649</v>
      </c>
      <c r="AN91" s="55">
        <f>AN89</f>
        <v>10448</v>
      </c>
      <c r="AO91" s="55">
        <f>AO89</f>
        <v>799</v>
      </c>
      <c r="AP91" s="55"/>
      <c r="AQ91" s="55">
        <f>AQ89</f>
        <v>10410</v>
      </c>
      <c r="AR91" s="55">
        <f>AR89</f>
        <v>14023</v>
      </c>
      <c r="AS91" s="55">
        <f>AS89</f>
        <v>3613</v>
      </c>
      <c r="AT91" s="55"/>
      <c r="AU91" s="55">
        <f>AU89</f>
        <v>8866</v>
      </c>
      <c r="AV91" s="55">
        <f>AV89</f>
        <v>10393</v>
      </c>
      <c r="AW91" s="55">
        <f>AW89</f>
        <v>1527</v>
      </c>
      <c r="AX91" s="55"/>
      <c r="AY91" s="55">
        <f>AY89</f>
        <v>10695</v>
      </c>
      <c r="AZ91" s="55">
        <f>AZ89</f>
        <v>11795</v>
      </c>
      <c r="BA91" s="55">
        <f>BA89</f>
        <v>1100</v>
      </c>
      <c r="BB91" s="55"/>
      <c r="BC91" s="55">
        <f>BC89</f>
        <v>11437</v>
      </c>
      <c r="BD91" s="55">
        <f>BD89</f>
        <v>11029</v>
      </c>
      <c r="BE91" s="55">
        <f>BE89</f>
        <v>-408</v>
      </c>
      <c r="BF91" s="55"/>
      <c r="BG91" s="55">
        <f>BG89</f>
        <v>51057</v>
      </c>
      <c r="BH91" s="55">
        <f>BH89</f>
        <v>57688</v>
      </c>
      <c r="BI91" s="55">
        <f>BI89</f>
        <v>6631</v>
      </c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</row>
    <row r="92" spans="1:135" x14ac:dyDescent="0.2">
      <c r="C92" s="9"/>
      <c r="D92" s="9"/>
      <c r="E92" s="9"/>
      <c r="G92" s="9"/>
      <c r="H92" s="9"/>
      <c r="I92" s="9"/>
      <c r="K92" s="9"/>
      <c r="L92" s="9"/>
      <c r="M92" s="9"/>
      <c r="O92" s="9"/>
      <c r="P92" s="9"/>
      <c r="Q92" s="9"/>
      <c r="S92" s="9"/>
      <c r="T92" s="9"/>
      <c r="U92" s="9"/>
      <c r="W92" s="9"/>
      <c r="X92" s="9"/>
      <c r="Y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spans="1:135" x14ac:dyDescent="0.2">
      <c r="B93" s="2" t="s">
        <v>38</v>
      </c>
      <c r="C93" s="9"/>
      <c r="D93" s="9"/>
      <c r="E93" s="9" t="e">
        <f>SUM(E91:E92)</f>
        <v>#REF!</v>
      </c>
      <c r="F93" s="17" t="e">
        <f>E93/C91</f>
        <v>#REF!</v>
      </c>
      <c r="G93" s="9"/>
      <c r="H93" s="9"/>
      <c r="I93" s="9" t="e">
        <f>SUM(I91:I92)</f>
        <v>#REF!</v>
      </c>
      <c r="J93" s="17" t="e">
        <f>I93/G91</f>
        <v>#REF!</v>
      </c>
      <c r="K93" s="9"/>
      <c r="L93" s="9"/>
      <c r="M93" s="9" t="e">
        <f>SUM(M91:M92)</f>
        <v>#REF!</v>
      </c>
      <c r="N93" s="17" t="e">
        <f>M93/K91</f>
        <v>#REF!</v>
      </c>
      <c r="O93" s="9"/>
      <c r="P93" s="9"/>
      <c r="Q93" s="9" t="e">
        <f>SUM(Q91:Q92)</f>
        <v>#REF!</v>
      </c>
      <c r="R93" s="17" t="e">
        <f>Q93/O91</f>
        <v>#REF!</v>
      </c>
      <c r="S93" s="9"/>
      <c r="T93" s="9"/>
      <c r="U93" s="9" t="e">
        <f>SUM(U91:U92)</f>
        <v>#REF!</v>
      </c>
      <c r="V93" s="17" t="e">
        <f>U93/S91</f>
        <v>#REF!</v>
      </c>
      <c r="W93" s="9"/>
      <c r="X93" s="9"/>
      <c r="Y93" s="9" t="e">
        <f>SUM(Y91:Y92)</f>
        <v>#REF!</v>
      </c>
      <c r="Z93" s="17" t="e">
        <f>Y93/W91</f>
        <v>#REF!</v>
      </c>
      <c r="AA93" s="9"/>
      <c r="AB93" s="9"/>
      <c r="AC93" s="9" t="e">
        <f>SUM(AC91:AC92)</f>
        <v>#REF!</v>
      </c>
      <c r="AD93" s="18" t="e">
        <f>AC93/AA91</f>
        <v>#REF!</v>
      </c>
      <c r="AE93" s="9"/>
      <c r="AF93" s="9"/>
      <c r="AG93" s="9">
        <f>SUM(AG91:AG92)</f>
        <v>0</v>
      </c>
      <c r="AH93" s="18">
        <v>0</v>
      </c>
      <c r="AI93" s="9"/>
      <c r="AJ93" s="9"/>
      <c r="AK93" s="9">
        <f>SUM(AK91:AK92)</f>
        <v>0</v>
      </c>
      <c r="AL93" s="18">
        <v>0</v>
      </c>
      <c r="AM93" s="9"/>
      <c r="AN93" s="9"/>
      <c r="AO93" s="9">
        <f>SUM(AO91:AO92)</f>
        <v>799</v>
      </c>
      <c r="AP93" s="18">
        <f>AO93/AM91</f>
        <v>8.2806508446471139E-2</v>
      </c>
      <c r="AQ93" s="9"/>
      <c r="AR93" s="9"/>
      <c r="AS93" s="12">
        <f>SUM(AS91:AS92)</f>
        <v>3613</v>
      </c>
      <c r="AT93" s="18">
        <f>AS93/AQ91</f>
        <v>0.34707012487992317</v>
      </c>
      <c r="AU93" s="9"/>
      <c r="AV93" s="9"/>
      <c r="AW93" s="9">
        <f>SUM(AW91:AW92)</f>
        <v>1527</v>
      </c>
      <c r="AX93" s="18">
        <v>0</v>
      </c>
      <c r="AY93" s="9"/>
      <c r="AZ93" s="9"/>
      <c r="BA93" s="9">
        <f>SUM(BA91:BA92)</f>
        <v>1100</v>
      </c>
      <c r="BB93" s="18">
        <v>0</v>
      </c>
      <c r="BC93" s="9"/>
      <c r="BD93" s="9"/>
      <c r="BE93" s="9">
        <f>SUM(BE91:BE92)</f>
        <v>-408</v>
      </c>
      <c r="BF93" s="18">
        <v>0</v>
      </c>
      <c r="BI93" s="9">
        <f>SUM(BI91:BI92)</f>
        <v>6631</v>
      </c>
      <c r="BJ93" s="18">
        <f>BI93/BG91</f>
        <v>0.12987445404156139</v>
      </c>
    </row>
    <row r="94" spans="1:135" x14ac:dyDescent="0.2">
      <c r="B94" s="2" t="s">
        <v>39</v>
      </c>
      <c r="C94" s="9"/>
      <c r="D94" s="9"/>
      <c r="E94" s="19">
        <v>2.6364999999999998</v>
      </c>
      <c r="F94" s="19"/>
      <c r="G94" s="19"/>
      <c r="H94" s="19"/>
      <c r="I94" s="19">
        <v>2.8424</v>
      </c>
      <c r="J94" s="19"/>
      <c r="K94" s="19"/>
      <c r="L94" s="19"/>
      <c r="M94" s="19">
        <v>3.2884000000000002</v>
      </c>
      <c r="N94" s="19"/>
      <c r="O94" s="19"/>
      <c r="P94" s="19"/>
      <c r="Q94" s="19">
        <v>4.0792000000000002</v>
      </c>
      <c r="R94" s="19"/>
      <c r="S94" s="19"/>
      <c r="T94" s="19"/>
      <c r="U94" s="19">
        <v>3.8249</v>
      </c>
      <c r="V94" s="19"/>
      <c r="W94" s="19"/>
      <c r="X94" s="19"/>
      <c r="Y94" s="19">
        <v>4.2165999999999997</v>
      </c>
      <c r="Z94" s="19"/>
      <c r="AA94" s="19"/>
      <c r="AB94" s="19"/>
      <c r="AC94" s="19">
        <v>4.8502999999999998</v>
      </c>
      <c r="AD94" s="19"/>
      <c r="AE94" s="19"/>
      <c r="AF94" s="19"/>
      <c r="AG94" s="19">
        <v>4.8727</v>
      </c>
      <c r="AH94" s="19"/>
      <c r="AI94" s="19"/>
      <c r="AJ94" s="19"/>
      <c r="AK94" s="19">
        <v>5.2089999999999996</v>
      </c>
      <c r="AL94" s="19"/>
      <c r="AM94" s="19"/>
      <c r="AN94" s="19"/>
      <c r="AO94" s="19">
        <v>8.7181999999999995</v>
      </c>
      <c r="AP94" s="19"/>
      <c r="AQ94" s="19"/>
      <c r="AR94" s="19"/>
      <c r="AS94" s="30">
        <v>8</v>
      </c>
      <c r="AT94" s="28" t="s">
        <v>2</v>
      </c>
      <c r="AU94" s="19"/>
      <c r="AV94" s="19"/>
      <c r="AW94" s="30">
        <v>5.5555000000000003</v>
      </c>
      <c r="AX94" s="28" t="s">
        <v>2</v>
      </c>
      <c r="AY94" s="19"/>
      <c r="AZ94" s="19"/>
      <c r="BA94" s="30">
        <v>4.9851000000000001</v>
      </c>
      <c r="BB94" s="28" t="s">
        <v>2</v>
      </c>
      <c r="BC94" s="19"/>
      <c r="BD94" s="19"/>
      <c r="BE94" s="30">
        <v>4.9474</v>
      </c>
      <c r="BF94" s="28" t="s">
        <v>2</v>
      </c>
      <c r="BG94" s="19"/>
      <c r="BH94" s="19"/>
      <c r="BI94" s="19">
        <f>BI97/BI93</f>
        <v>7.2113046448499478</v>
      </c>
    </row>
    <row r="95" spans="1:135" s="20" customFormat="1" x14ac:dyDescent="0.2">
      <c r="B95" s="20" t="s">
        <v>40</v>
      </c>
      <c r="E95" s="20" t="e">
        <f>E93*E94</f>
        <v>#REF!</v>
      </c>
      <c r="I95" s="20" t="e">
        <f>I93*I94</f>
        <v>#REF!</v>
      </c>
      <c r="M95" s="20" t="e">
        <f>M93*M94</f>
        <v>#REF!</v>
      </c>
      <c r="Q95" s="20" t="e">
        <f>Q93*Q94</f>
        <v>#REF!</v>
      </c>
      <c r="U95" s="20" t="e">
        <f>U93*U94</f>
        <v>#REF!</v>
      </c>
      <c r="Y95" s="20" t="e">
        <f>Y93*Y94</f>
        <v>#REF!</v>
      </c>
      <c r="AC95" s="20" t="e">
        <f>AC93*AC94</f>
        <v>#REF!</v>
      </c>
      <c r="AG95" s="20">
        <f>AG93*AG94</f>
        <v>0</v>
      </c>
      <c r="AK95" s="20">
        <f>AK93*AK94</f>
        <v>0</v>
      </c>
      <c r="AO95" s="20">
        <f>AO93*AO94</f>
        <v>6965.8417999999992</v>
      </c>
      <c r="AS95" s="20">
        <f>AS93*AS94</f>
        <v>28904</v>
      </c>
      <c r="AW95" s="20">
        <f>AW93*AW94</f>
        <v>8483.2484999999997</v>
      </c>
      <c r="BA95" s="20">
        <f>BA93*BA94</f>
        <v>5483.61</v>
      </c>
      <c r="BE95" s="20">
        <f>BE93*BE94</f>
        <v>-2018.5391999999999</v>
      </c>
    </row>
    <row r="96" spans="1:135" ht="6" customHeight="1" x14ac:dyDescent="0.2"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</row>
    <row r="97" spans="1:61" s="21" customFormat="1" ht="13.5" thickBot="1" x14ac:dyDescent="0.25">
      <c r="B97" s="22" t="s">
        <v>41</v>
      </c>
      <c r="C97" s="23"/>
      <c r="D97" s="23"/>
      <c r="E97" s="24" t="e">
        <f>SUM(E95:E95)</f>
        <v>#REF!</v>
      </c>
      <c r="F97" s="23"/>
      <c r="G97" s="23"/>
      <c r="H97" s="23"/>
      <c r="I97" s="24" t="e">
        <f>SUM(I95:I95)+E97</f>
        <v>#REF!</v>
      </c>
      <c r="J97" s="23"/>
      <c r="K97" s="23"/>
      <c r="L97" s="23"/>
      <c r="M97" s="24" t="e">
        <f>SUM(M95:M95)+I97</f>
        <v>#REF!</v>
      </c>
      <c r="N97" s="23"/>
      <c r="O97" s="23"/>
      <c r="P97" s="23"/>
      <c r="Q97" s="24" t="e">
        <f>SUM(Q95:Q95)+M97</f>
        <v>#REF!</v>
      </c>
      <c r="R97" s="23"/>
      <c r="S97" s="23"/>
      <c r="T97" s="23"/>
      <c r="U97" s="24" t="e">
        <f>SUM(U95:U95)+Q97</f>
        <v>#REF!</v>
      </c>
      <c r="V97" s="23"/>
      <c r="W97" s="23"/>
      <c r="X97" s="23"/>
      <c r="Y97" s="24" t="e">
        <f>SUM(Y95:Y95)+U97</f>
        <v>#REF!</v>
      </c>
      <c r="Z97" s="23"/>
      <c r="AA97" s="23"/>
      <c r="AB97" s="23"/>
      <c r="AC97" s="24" t="e">
        <f>SUM(AC95:AC95)+Y97</f>
        <v>#REF!</v>
      </c>
      <c r="AD97" s="23"/>
      <c r="AE97" s="23"/>
      <c r="AF97" s="23"/>
      <c r="AG97" s="24">
        <f>SUM(AG95:AG95)</f>
        <v>0</v>
      </c>
      <c r="AH97" s="23"/>
      <c r="AI97" s="23"/>
      <c r="AJ97" s="23"/>
      <c r="AK97" s="24">
        <f>SUM(AK95:AK95)+AG97</f>
        <v>0</v>
      </c>
      <c r="AL97" s="23"/>
      <c r="AM97" s="23"/>
      <c r="AN97" s="23"/>
      <c r="AO97" s="24">
        <f>SUM(AO95:AO95)+AK97</f>
        <v>6965.8417999999992</v>
      </c>
      <c r="AP97" s="23"/>
      <c r="AQ97" s="23"/>
      <c r="AR97" s="23"/>
      <c r="AS97" s="24">
        <f>SUM(AS95:AS95)+AO97</f>
        <v>35869.841800000002</v>
      </c>
      <c r="AT97" s="23"/>
      <c r="AU97" s="23"/>
      <c r="AV97" s="23"/>
      <c r="AW97" s="24">
        <f>SUM(AW95:AW95)+AS97</f>
        <v>44353.090300000003</v>
      </c>
      <c r="AX97" s="23"/>
      <c r="AY97" s="23"/>
      <c r="AZ97" s="23"/>
      <c r="BA97" s="24">
        <f>SUM(BA95:BA95)+AW97</f>
        <v>49836.700300000004</v>
      </c>
      <c r="BB97" s="23"/>
      <c r="BC97" s="23"/>
      <c r="BD97" s="23"/>
      <c r="BE97" s="24">
        <f>SUM(BE95:BE95)+BA97</f>
        <v>47818.161100000005</v>
      </c>
      <c r="BF97" s="23"/>
      <c r="BG97" s="23"/>
      <c r="BH97" s="23"/>
      <c r="BI97" s="25">
        <f>BE97</f>
        <v>47818.161100000005</v>
      </c>
    </row>
    <row r="98" spans="1:61" ht="13.5" thickTop="1" x14ac:dyDescent="0.2"/>
    <row r="99" spans="1:61" s="21" customFormat="1" ht="13.5" thickBot="1" x14ac:dyDescent="0.25">
      <c r="B99" s="34" t="s">
        <v>55</v>
      </c>
      <c r="C99" s="35"/>
      <c r="D99" s="35"/>
      <c r="E99" s="36" t="e">
        <f>SUM(E97:E98)</f>
        <v>#REF!</v>
      </c>
      <c r="F99" s="35"/>
      <c r="G99" s="35"/>
      <c r="H99" s="35"/>
      <c r="I99" s="36" t="e">
        <f>SUM(I97:I98)+E99</f>
        <v>#REF!</v>
      </c>
      <c r="J99" s="35"/>
      <c r="K99" s="35"/>
      <c r="L99" s="35"/>
      <c r="M99" s="36" t="e">
        <f>SUM(M97:M98)+I99</f>
        <v>#REF!</v>
      </c>
      <c r="N99" s="35"/>
      <c r="O99" s="35"/>
      <c r="P99" s="35"/>
      <c r="Q99" s="36" t="e">
        <f>SUM(Q97:Q98)+M99</f>
        <v>#REF!</v>
      </c>
      <c r="R99" s="35"/>
      <c r="S99" s="35"/>
      <c r="T99" s="35"/>
      <c r="U99" s="36" t="e">
        <f>SUM(U97:U98)+Q99</f>
        <v>#REF!</v>
      </c>
      <c r="V99" s="35"/>
      <c r="W99" s="35"/>
      <c r="X99" s="35"/>
      <c r="Y99" s="36" t="e">
        <f>SUM(Y97:Y98)+U99</f>
        <v>#REF!</v>
      </c>
      <c r="Z99" s="35"/>
      <c r="AA99" s="35"/>
      <c r="AB99" s="35"/>
      <c r="AC99" s="36" t="e">
        <f>SUM(AC97:AC98)+Y99</f>
        <v>#REF!</v>
      </c>
      <c r="AD99" s="35"/>
      <c r="AE99" s="35"/>
      <c r="AF99" s="35"/>
      <c r="AG99" s="36">
        <f>AG36+AG50+AG78+AG97</f>
        <v>-389309.23920000001</v>
      </c>
      <c r="AH99" s="35"/>
      <c r="AI99" s="35"/>
      <c r="AJ99" s="35"/>
      <c r="AK99" s="36">
        <f>(AK36+AK50+AK78+AK97)</f>
        <v>-412921.63620000001</v>
      </c>
      <c r="AL99" s="35"/>
      <c r="AM99" s="35"/>
      <c r="AN99" s="35"/>
      <c r="AO99" s="36">
        <f>AO36+AO50+AO78+AO97</f>
        <v>-1559138.2629999998</v>
      </c>
      <c r="AP99" s="35"/>
      <c r="AQ99" s="35"/>
      <c r="AR99" s="35"/>
      <c r="AS99" s="36">
        <f>AS36+AS50+AS78+AS97</f>
        <v>-1217642.2629999998</v>
      </c>
      <c r="AT99" s="35"/>
      <c r="AU99" s="35"/>
      <c r="AV99" s="35"/>
      <c r="AW99" s="36">
        <f>AW36+AW50+AW78+AW97</f>
        <v>-1625471.5179999999</v>
      </c>
      <c r="AX99" s="35"/>
      <c r="AY99" s="35"/>
      <c r="AZ99" s="35"/>
      <c r="BA99" s="36">
        <f>BA36+BA50+BA78+BA97</f>
        <v>-1720093.7010999999</v>
      </c>
      <c r="BB99" s="35"/>
      <c r="BC99" s="35"/>
      <c r="BD99" s="35"/>
      <c r="BE99" s="36">
        <f>BE36+BE50+BE78+BE97</f>
        <v>-2212211.5790999997</v>
      </c>
      <c r="BF99" s="35"/>
      <c r="BG99" s="35"/>
      <c r="BH99" s="35"/>
      <c r="BI99" s="37">
        <f>BE99</f>
        <v>-2212211.5790999997</v>
      </c>
    </row>
    <row r="100" spans="1:61" ht="13.5" thickTop="1" x14ac:dyDescent="0.2">
      <c r="BH100" s="33"/>
      <c r="BI100" s="20"/>
    </row>
    <row r="101" spans="1:61" x14ac:dyDescent="0.2">
      <c r="BH101" s="33"/>
      <c r="BI101" s="20"/>
    </row>
    <row r="102" spans="1:61" x14ac:dyDescent="0.2">
      <c r="B102" s="26" t="s">
        <v>42</v>
      </c>
      <c r="C102" s="15"/>
      <c r="D102"/>
      <c r="AT102"/>
      <c r="AX102"/>
      <c r="BB102"/>
      <c r="BF102"/>
      <c r="BG102"/>
      <c r="BH102"/>
      <c r="BI102"/>
    </row>
    <row r="103" spans="1:61" x14ac:dyDescent="0.2">
      <c r="B103" s="26" t="s">
        <v>51</v>
      </c>
      <c r="AT103"/>
      <c r="AX103"/>
      <c r="BB103"/>
      <c r="BF103"/>
      <c r="BG103"/>
      <c r="BH103"/>
      <c r="BI103"/>
    </row>
    <row r="104" spans="1:61" x14ac:dyDescent="0.2">
      <c r="AE104" s="9"/>
      <c r="AF104" s="9"/>
      <c r="AG104" s="9"/>
    </row>
    <row r="105" spans="1:61" customFormat="1" x14ac:dyDescent="0.2">
      <c r="A105" s="65">
        <v>0</v>
      </c>
      <c r="B105" s="65" t="s">
        <v>81</v>
      </c>
    </row>
    <row r="106" spans="1:61" customFormat="1" x14ac:dyDescent="0.2">
      <c r="A106" s="65" t="s">
        <v>82</v>
      </c>
      <c r="B106" s="65" t="s">
        <v>83</v>
      </c>
    </row>
    <row r="107" spans="1:61" x14ac:dyDescent="0.2">
      <c r="AE107" s="9"/>
      <c r="AF107" s="9"/>
      <c r="AG107" s="9"/>
    </row>
    <row r="108" spans="1:61" x14ac:dyDescent="0.2">
      <c r="AE108" s="9"/>
      <c r="AF108" s="9"/>
      <c r="AG108" s="9"/>
    </row>
    <row r="109" spans="1:61" x14ac:dyDescent="0.2">
      <c r="AE109" s="9"/>
      <c r="AF109" s="9"/>
      <c r="AG109" s="9"/>
    </row>
    <row r="110" spans="1:61" x14ac:dyDescent="0.2">
      <c r="AE110" s="9"/>
      <c r="AF110" s="9"/>
      <c r="AG110" s="9"/>
    </row>
  </sheetData>
  <mergeCells count="64">
    <mergeCell ref="AA81:AC81"/>
    <mergeCell ref="AE81:AG81"/>
    <mergeCell ref="AY81:BA81"/>
    <mergeCell ref="BC81:BE81"/>
    <mergeCell ref="BG81:BI81"/>
    <mergeCell ref="AI81:AK81"/>
    <mergeCell ref="AM81:AO81"/>
    <mergeCell ref="AQ81:AS81"/>
    <mergeCell ref="AU81:AW81"/>
    <mergeCell ref="AU53:AW53"/>
    <mergeCell ref="AY53:BA53"/>
    <mergeCell ref="BC53:BE53"/>
    <mergeCell ref="BG53:BI53"/>
    <mergeCell ref="C81:E81"/>
    <mergeCell ref="G81:I81"/>
    <mergeCell ref="K81:M81"/>
    <mergeCell ref="O81:Q81"/>
    <mergeCell ref="S81:U81"/>
    <mergeCell ref="W81:Y81"/>
    <mergeCell ref="AE53:AG53"/>
    <mergeCell ref="AI53:AK53"/>
    <mergeCell ref="AM53:AO53"/>
    <mergeCell ref="K53:M53"/>
    <mergeCell ref="G53:I53"/>
    <mergeCell ref="C53:E53"/>
    <mergeCell ref="AA53:AC53"/>
    <mergeCell ref="W53:Y53"/>
    <mergeCell ref="S53:U53"/>
    <mergeCell ref="W39:Y39"/>
    <mergeCell ref="S39:U39"/>
    <mergeCell ref="O39:Q39"/>
    <mergeCell ref="K39:M39"/>
    <mergeCell ref="G39:I39"/>
    <mergeCell ref="C39:E39"/>
    <mergeCell ref="BG5:BI5"/>
    <mergeCell ref="AU39:AW39"/>
    <mergeCell ref="AQ39:AS39"/>
    <mergeCell ref="AM39:AO39"/>
    <mergeCell ref="AI39:AK39"/>
    <mergeCell ref="A1:BI1"/>
    <mergeCell ref="A2:BI2"/>
    <mergeCell ref="A3:BI3"/>
    <mergeCell ref="AE39:AG39"/>
    <mergeCell ref="AA39:AC39"/>
    <mergeCell ref="C5:E5"/>
    <mergeCell ref="G5:I5"/>
    <mergeCell ref="K5:M5"/>
    <mergeCell ref="O5:Q5"/>
    <mergeCell ref="BC4:BE4"/>
    <mergeCell ref="BG39:BI39"/>
    <mergeCell ref="BC39:BE39"/>
    <mergeCell ref="AY39:BA39"/>
    <mergeCell ref="AY5:BA5"/>
    <mergeCell ref="BC5:BE5"/>
    <mergeCell ref="O53:Q53"/>
    <mergeCell ref="AI5:AK5"/>
    <mergeCell ref="AM5:AO5"/>
    <mergeCell ref="AQ5:AS5"/>
    <mergeCell ref="AQ53:AS53"/>
    <mergeCell ref="AU5:AW5"/>
    <mergeCell ref="S5:U5"/>
    <mergeCell ref="W5:Y5"/>
    <mergeCell ref="AA5:AC5"/>
    <mergeCell ref="AE5:AG5"/>
  </mergeCells>
  <pageMargins left="0.56999999999999995" right="0.33" top="0.65" bottom="0.68" header="0.5" footer="0.5"/>
  <pageSetup scale="70" orientation="landscape" horizontalDpi="300" verticalDpi="300" r:id="rId1"/>
  <headerFooter alignWithMargins="0">
    <oddHeader>&amp;R&amp;D&amp;T</oddHeader>
    <oddFooter>&amp;C&amp;P</oddFooter>
  </headerFooter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workbookViewId="0">
      <selection activeCell="A17" sqref="A17:IV18"/>
    </sheetView>
  </sheetViews>
  <sheetFormatPr defaultRowHeight="12.75" x14ac:dyDescent="0.2"/>
  <cols>
    <col min="1" max="1" width="3.42578125" customWidth="1"/>
    <col min="2" max="2" width="20.85546875" customWidth="1"/>
    <col min="3" max="3" width="3" customWidth="1"/>
    <col min="4" max="4" width="8" customWidth="1"/>
    <col min="5" max="5" width="9" customWidth="1"/>
    <col min="6" max="6" width="11.42578125" customWidth="1"/>
    <col min="7" max="7" width="6.7109375" customWidth="1"/>
    <col min="10" max="10" width="11.28515625" customWidth="1"/>
    <col min="14" max="14" width="10.85546875" customWidth="1"/>
    <col min="18" max="18" width="10.85546875" customWidth="1"/>
    <col min="22" max="22" width="11.140625" customWidth="1"/>
    <col min="26" max="26" width="12.42578125" customWidth="1"/>
    <col min="30" max="30" width="13.42578125" customWidth="1"/>
    <col min="34" max="34" width="12.140625" customWidth="1"/>
    <col min="37" max="37" width="10.42578125" customWidth="1"/>
    <col min="38" max="38" width="14" customWidth="1"/>
  </cols>
  <sheetData>
    <row r="1" spans="1:112" s="2" customForma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</row>
    <row r="2" spans="1:112" s="2" customFormat="1" ht="18.75" x14ac:dyDescent="0.3">
      <c r="A2" s="70" t="s">
        <v>43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</row>
    <row r="3" spans="1:112" s="4" customFormat="1" x14ac:dyDescent="0.2">
      <c r="A3" s="71" t="s">
        <v>53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112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31"/>
    </row>
    <row r="5" spans="1:112" s="6" customFormat="1" ht="10.5" x14ac:dyDescent="0.15">
      <c r="D5" s="66">
        <v>36770</v>
      </c>
      <c r="E5" s="66"/>
      <c r="F5" s="66"/>
      <c r="H5" s="66">
        <v>36800</v>
      </c>
      <c r="I5" s="66"/>
      <c r="J5" s="66"/>
      <c r="L5" s="66">
        <v>36831</v>
      </c>
      <c r="M5" s="66"/>
      <c r="N5" s="66"/>
      <c r="P5" s="66">
        <v>36861</v>
      </c>
      <c r="Q5" s="66"/>
      <c r="R5" s="66"/>
      <c r="T5" s="66">
        <v>36892</v>
      </c>
      <c r="U5" s="66"/>
      <c r="V5" s="66"/>
      <c r="X5" s="66">
        <v>36923</v>
      </c>
      <c r="Y5" s="66"/>
      <c r="Z5" s="66"/>
      <c r="AB5" s="66">
        <v>36951</v>
      </c>
      <c r="AC5" s="66"/>
      <c r="AD5" s="66"/>
      <c r="AF5" s="66">
        <v>36982</v>
      </c>
      <c r="AG5" s="66"/>
      <c r="AH5" s="66"/>
      <c r="AJ5" s="68" t="s">
        <v>3</v>
      </c>
      <c r="AK5" s="68"/>
      <c r="AL5" s="68"/>
    </row>
    <row r="6" spans="1:112" s="6" customFormat="1" ht="10.5" x14ac:dyDescent="0.15">
      <c r="D6" s="6" t="s">
        <v>4</v>
      </c>
      <c r="E6" s="6" t="s">
        <v>5</v>
      </c>
      <c r="F6" s="7" t="s">
        <v>6</v>
      </c>
      <c r="H6" s="6" t="s">
        <v>4</v>
      </c>
      <c r="I6" s="6" t="s">
        <v>5</v>
      </c>
      <c r="J6" s="7" t="s">
        <v>6</v>
      </c>
      <c r="L6" s="6" t="s">
        <v>4</v>
      </c>
      <c r="M6" s="6" t="s">
        <v>5</v>
      </c>
      <c r="N6" s="7" t="s">
        <v>6</v>
      </c>
      <c r="P6" s="6" t="s">
        <v>4</v>
      </c>
      <c r="Q6" s="6" t="s">
        <v>5</v>
      </c>
      <c r="R6" s="7" t="s">
        <v>6</v>
      </c>
      <c r="T6" s="6" t="s">
        <v>4</v>
      </c>
      <c r="U6" s="6" t="s">
        <v>5</v>
      </c>
      <c r="V6" s="7" t="s">
        <v>6</v>
      </c>
      <c r="X6" s="6" t="s">
        <v>4</v>
      </c>
      <c r="Y6" s="6" t="s">
        <v>5</v>
      </c>
      <c r="Z6" s="7" t="s">
        <v>6</v>
      </c>
      <c r="AB6" s="6" t="s">
        <v>4</v>
      </c>
      <c r="AC6" s="6" t="s">
        <v>5</v>
      </c>
      <c r="AD6" s="7" t="s">
        <v>6</v>
      </c>
      <c r="AF6" s="6" t="s">
        <v>4</v>
      </c>
      <c r="AG6" s="6" t="s">
        <v>5</v>
      </c>
      <c r="AH6" s="7" t="s">
        <v>6</v>
      </c>
      <c r="AJ6" s="6" t="s">
        <v>4</v>
      </c>
      <c r="AK6" s="6" t="s">
        <v>5</v>
      </c>
      <c r="AL6" s="7" t="s">
        <v>6</v>
      </c>
    </row>
    <row r="7" spans="1:112" s="2" customFormat="1" ht="15.75" x14ac:dyDescent="0.25">
      <c r="A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</row>
    <row r="8" spans="1:112" s="2" customFormat="1" x14ac:dyDescent="0.2">
      <c r="B8" s="10" t="s">
        <v>8</v>
      </c>
      <c r="C8" s="13" t="s">
        <v>2</v>
      </c>
      <c r="D8" s="32">
        <v>0</v>
      </c>
      <c r="E8" s="32">
        <v>0</v>
      </c>
      <c r="F8" s="12">
        <v>-3435</v>
      </c>
      <c r="G8" s="9"/>
      <c r="H8" s="12">
        <v>10000</v>
      </c>
      <c r="I8" s="12">
        <v>9850</v>
      </c>
      <c r="J8" s="12">
        <f>I8-H8</f>
        <v>-150</v>
      </c>
      <c r="K8" s="9"/>
      <c r="L8" s="12">
        <v>10000</v>
      </c>
      <c r="M8" s="12">
        <v>7614</v>
      </c>
      <c r="N8" s="12">
        <f>M8-L8</f>
        <v>-2386</v>
      </c>
      <c r="O8" s="13" t="s">
        <v>2</v>
      </c>
      <c r="P8" s="12">
        <v>10000</v>
      </c>
      <c r="Q8" s="12">
        <v>10481</v>
      </c>
      <c r="R8" s="12">
        <f>Q8-P8</f>
        <v>481</v>
      </c>
      <c r="S8" s="9"/>
      <c r="T8" s="12">
        <v>184032</v>
      </c>
      <c r="U8" s="12">
        <v>204574</v>
      </c>
      <c r="V8" s="12">
        <f>U8-T8</f>
        <v>20542</v>
      </c>
      <c r="W8" s="9"/>
      <c r="X8" s="12">
        <v>20000</v>
      </c>
      <c r="Y8" s="12">
        <v>21914</v>
      </c>
      <c r="Z8" s="12">
        <f>Y8-X8</f>
        <v>1914</v>
      </c>
      <c r="AA8" s="9"/>
      <c r="AB8" s="12">
        <v>20000</v>
      </c>
      <c r="AC8" s="12">
        <v>22428</v>
      </c>
      <c r="AD8" s="12">
        <f>AC8-AB8</f>
        <v>2428</v>
      </c>
      <c r="AE8" s="9"/>
      <c r="AF8" s="12">
        <v>20000</v>
      </c>
      <c r="AG8" s="12">
        <v>22089</v>
      </c>
      <c r="AH8" s="12">
        <f>AG8-AF8</f>
        <v>2089</v>
      </c>
      <c r="AI8" s="9"/>
      <c r="AJ8" s="9">
        <f>D8+H8+L8+P8+T8+X8+AB8+AF8</f>
        <v>274032</v>
      </c>
      <c r="AK8" s="9">
        <f>E8+I8+M8+Q8+U8+Y8+AC8+AG8</f>
        <v>298950</v>
      </c>
      <c r="AL8" s="9">
        <f>F8+J8+N8+R8+V8+Z8+AD8+AH8</f>
        <v>21483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6" customFormat="1" ht="10.5" x14ac:dyDescent="0.15">
      <c r="F9" s="7"/>
      <c r="J9" s="7"/>
      <c r="N9" s="7"/>
      <c r="R9" s="7"/>
      <c r="V9" s="7"/>
      <c r="Z9" s="7"/>
      <c r="AD9" s="7"/>
      <c r="AH9" s="7"/>
      <c r="AL9" s="7"/>
    </row>
    <row r="10" spans="1:112" s="2" customFormat="1" x14ac:dyDescent="0.2">
      <c r="B10" s="2" t="s">
        <v>38</v>
      </c>
      <c r="C10" s="29" t="s">
        <v>2</v>
      </c>
      <c r="D10" s="9"/>
      <c r="E10" s="9"/>
      <c r="F10" s="9">
        <f>SUM(F8:F9)</f>
        <v>-3435</v>
      </c>
      <c r="G10" s="18">
        <v>0</v>
      </c>
      <c r="H10" s="9"/>
      <c r="I10" s="9"/>
      <c r="J10" s="9">
        <f>SUM(J6:J9)</f>
        <v>-150</v>
      </c>
      <c r="K10" s="18">
        <f>J10/H8</f>
        <v>-1.4999999999999999E-2</v>
      </c>
      <c r="L10" s="9"/>
      <c r="M10" s="9"/>
      <c r="N10" s="9">
        <f>SUM(N6:N9)</f>
        <v>-2386</v>
      </c>
      <c r="O10" s="18">
        <f>N10/L8</f>
        <v>-0.23860000000000001</v>
      </c>
      <c r="P10" s="9"/>
      <c r="Q10" s="9"/>
      <c r="R10" s="9">
        <f>SUM(R6:R9)</f>
        <v>481</v>
      </c>
      <c r="S10" s="18">
        <f>R10/P8</f>
        <v>4.8099999999999997E-2</v>
      </c>
      <c r="T10" s="9"/>
      <c r="U10" s="9"/>
      <c r="V10" s="9">
        <f>SUM(V6:V9)</f>
        <v>20542</v>
      </c>
      <c r="W10" s="18">
        <f>V10/T8</f>
        <v>0.11162189184489654</v>
      </c>
      <c r="X10" s="9"/>
      <c r="Y10" s="9"/>
      <c r="Z10" s="9">
        <f>SUM(Z6:Z9)</f>
        <v>1914</v>
      </c>
      <c r="AA10" s="18">
        <f>Z10/X8</f>
        <v>9.5699999999999993E-2</v>
      </c>
      <c r="AB10" s="9"/>
      <c r="AC10" s="9"/>
      <c r="AD10" s="9">
        <f>SUM(AD6:AD9)</f>
        <v>2428</v>
      </c>
      <c r="AE10" s="18">
        <f>AD10/AB8</f>
        <v>0.12139999999999999</v>
      </c>
      <c r="AF10" s="9"/>
      <c r="AG10" s="9"/>
      <c r="AH10" s="9">
        <f>SUM(AH6:AH9)</f>
        <v>2089</v>
      </c>
      <c r="AI10" s="18">
        <f>AH10/AF8</f>
        <v>0.10445</v>
      </c>
      <c r="AL10" s="9">
        <f>SUM(AL6:AL9)</f>
        <v>21483</v>
      </c>
      <c r="AM10" s="18">
        <f>AL10/AJ8</f>
        <v>7.8395953757225439E-2</v>
      </c>
    </row>
    <row r="11" spans="1:112" s="2" customFormat="1" x14ac:dyDescent="0.2">
      <c r="B11" s="2" t="s">
        <v>39</v>
      </c>
      <c r="C11" s="19"/>
      <c r="D11" s="19"/>
      <c r="E11" s="19"/>
      <c r="F11" s="19">
        <v>4.8502999999999998</v>
      </c>
      <c r="G11" s="19"/>
      <c r="H11" s="19"/>
      <c r="I11" s="19"/>
      <c r="J11" s="19">
        <v>4.8727</v>
      </c>
      <c r="K11" s="19"/>
      <c r="L11" s="19"/>
      <c r="M11" s="19"/>
      <c r="N11" s="19">
        <v>5.2089999999999996</v>
      </c>
      <c r="O11" s="19"/>
      <c r="P11" s="19"/>
      <c r="Q11" s="19"/>
      <c r="R11" s="19">
        <v>8.7181999999999995</v>
      </c>
      <c r="S11" s="19"/>
      <c r="T11" s="19"/>
      <c r="U11" s="19"/>
      <c r="V11" s="30">
        <v>8</v>
      </c>
      <c r="W11" s="28" t="s">
        <v>2</v>
      </c>
      <c r="X11" s="19"/>
      <c r="Y11" s="19"/>
      <c r="Z11" s="30">
        <v>5.5555000000000003</v>
      </c>
      <c r="AA11" s="28" t="s">
        <v>2</v>
      </c>
      <c r="AB11" s="19"/>
      <c r="AC11" s="19"/>
      <c r="AD11" s="30">
        <v>4.9851000000000001</v>
      </c>
      <c r="AE11" s="28" t="s">
        <v>2</v>
      </c>
      <c r="AF11" s="19"/>
      <c r="AG11" s="19"/>
      <c r="AH11" s="30">
        <v>4.9474</v>
      </c>
      <c r="AI11" s="28" t="s">
        <v>2</v>
      </c>
      <c r="AJ11" s="19"/>
      <c r="AK11" s="19"/>
      <c r="AL11" s="19">
        <f>AL14/AL10</f>
        <v>7.9961487269003406</v>
      </c>
    </row>
    <row r="12" spans="1:112" s="20" customFormat="1" x14ac:dyDescent="0.2">
      <c r="B12" s="20" t="s">
        <v>40</v>
      </c>
      <c r="F12" s="20">
        <f>F10*F11</f>
        <v>-16660.780500000001</v>
      </c>
      <c r="J12" s="20">
        <f>J10*J11</f>
        <v>-730.90499999999997</v>
      </c>
      <c r="N12" s="20">
        <f>N10*N11</f>
        <v>-12428.673999999999</v>
      </c>
      <c r="R12" s="20">
        <f>R10*R11</f>
        <v>4193.4542000000001</v>
      </c>
      <c r="V12" s="20">
        <f>V10*V11</f>
        <v>164336</v>
      </c>
      <c r="Z12" s="20">
        <f>Z10*Z11</f>
        <v>10633.227000000001</v>
      </c>
      <c r="AD12" s="20">
        <f>AD10*AD11</f>
        <v>12103.8228</v>
      </c>
      <c r="AH12" s="20">
        <f>AH10*AH11</f>
        <v>10335.1186</v>
      </c>
    </row>
    <row r="14" spans="1:112" s="21" customFormat="1" ht="13.5" thickBot="1" x14ac:dyDescent="0.25">
      <c r="B14" s="22" t="s">
        <v>41</v>
      </c>
      <c r="C14" s="23"/>
      <c r="D14" s="23"/>
      <c r="E14" s="23"/>
      <c r="F14" s="24">
        <f>F12</f>
        <v>-16660.780500000001</v>
      </c>
      <c r="G14" s="23"/>
      <c r="H14" s="23"/>
      <c r="I14" s="23"/>
      <c r="J14" s="24">
        <f>J12+F14</f>
        <v>-17391.6855</v>
      </c>
      <c r="K14" s="23"/>
      <c r="L14" s="23"/>
      <c r="M14" s="23"/>
      <c r="N14" s="24">
        <f>SUM(N12)+J14</f>
        <v>-29820.359499999999</v>
      </c>
      <c r="O14" s="23"/>
      <c r="P14" s="23"/>
      <c r="Q14" s="23"/>
      <c r="R14" s="24">
        <f>SUM(R12)+N14</f>
        <v>-25626.905299999999</v>
      </c>
      <c r="S14" s="23"/>
      <c r="T14" s="23"/>
      <c r="U14" s="23"/>
      <c r="V14" s="24">
        <f>SUM(V12)+R14</f>
        <v>138709.09470000002</v>
      </c>
      <c r="W14" s="23"/>
      <c r="X14" s="23"/>
      <c r="Y14" s="23"/>
      <c r="Z14" s="24">
        <f>SUM(Z12)+V14</f>
        <v>149342.32170000003</v>
      </c>
      <c r="AA14" s="23"/>
      <c r="AB14" s="23"/>
      <c r="AC14" s="23"/>
      <c r="AD14" s="24">
        <f>SUM(AD12)+Z14</f>
        <v>161446.14450000002</v>
      </c>
      <c r="AE14" s="23"/>
      <c r="AF14" s="23"/>
      <c r="AG14" s="23"/>
      <c r="AH14" s="24">
        <f>SUM(AH12)+AD14</f>
        <v>171781.26310000001</v>
      </c>
      <c r="AI14" s="23"/>
      <c r="AJ14" s="23"/>
      <c r="AK14" s="23"/>
      <c r="AL14" s="25">
        <f>AH14</f>
        <v>171781.26310000001</v>
      </c>
    </row>
    <row r="15" spans="1:112" ht="13.5" thickTop="1" x14ac:dyDescent="0.2"/>
    <row r="17" spans="1:2" x14ac:dyDescent="0.2">
      <c r="A17" s="65" t="s">
        <v>80</v>
      </c>
      <c r="B17" s="65" t="s">
        <v>81</v>
      </c>
    </row>
    <row r="18" spans="1:2" x14ac:dyDescent="0.2">
      <c r="A18" s="65" t="s">
        <v>82</v>
      </c>
      <c r="B18" s="65" t="s">
        <v>83</v>
      </c>
    </row>
  </sheetData>
  <mergeCells count="12">
    <mergeCell ref="T5:V5"/>
    <mergeCell ref="D5:F5"/>
    <mergeCell ref="X5:Z5"/>
    <mergeCell ref="AB5:AD5"/>
    <mergeCell ref="AF5:AH5"/>
    <mergeCell ref="A1:AL1"/>
    <mergeCell ref="A2:AL2"/>
    <mergeCell ref="A3:AL3"/>
    <mergeCell ref="AJ5:AL5"/>
    <mergeCell ref="H5:J5"/>
    <mergeCell ref="L5:N5"/>
    <mergeCell ref="P5:R5"/>
  </mergeCells>
  <pageMargins left="0.56999999999999995" right="0.42" top="1" bottom="1" header="0.5" footer="0.5"/>
  <pageSetup scale="70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topLeftCell="F19" workbookViewId="0">
      <selection activeCell="S42" sqref="S42"/>
    </sheetView>
  </sheetViews>
  <sheetFormatPr defaultColWidth="8" defaultRowHeight="12.75" x14ac:dyDescent="0.2"/>
  <cols>
    <col min="1" max="1" width="2.7109375" style="2" customWidth="1"/>
    <col min="2" max="2" width="23.7109375" style="2" customWidth="1"/>
    <col min="3" max="4" width="8.5703125" style="2" customWidth="1"/>
    <col min="5" max="5" width="11.5703125" style="2" customWidth="1"/>
    <col min="6" max="6" width="7" style="2" customWidth="1"/>
    <col min="7" max="8" width="9.140625" style="2" customWidth="1"/>
    <col min="9" max="9" width="12.28515625" style="2" customWidth="1"/>
    <col min="10" max="10" width="7.140625" style="2" customWidth="1"/>
    <col min="11" max="12" width="9.28515625" style="2" customWidth="1"/>
    <col min="13" max="13" width="12.85546875" style="2" customWidth="1"/>
    <col min="14" max="14" width="7" style="2" customWidth="1"/>
    <col min="15" max="15" width="8.5703125" style="2" customWidth="1"/>
    <col min="16" max="16" width="8.85546875" style="2" customWidth="1"/>
    <col min="17" max="17" width="12.28515625" style="2" customWidth="1"/>
    <col min="18" max="18" width="7" style="2" customWidth="1"/>
    <col min="19" max="19" width="9.5703125" style="2" customWidth="1"/>
    <col min="20" max="20" width="8.5703125" style="2" customWidth="1"/>
    <col min="21" max="21" width="12.42578125" style="2" customWidth="1"/>
    <col min="22" max="22" width="7" style="2" customWidth="1"/>
    <col min="23" max="23" width="8.42578125" style="2" customWidth="1"/>
    <col min="24" max="24" width="8" style="2" customWidth="1"/>
    <col min="25" max="25" width="12.85546875" style="2" customWidth="1"/>
    <col min="26" max="26" width="7" style="2" customWidth="1"/>
    <col min="27" max="27" width="8" style="2" customWidth="1"/>
    <col min="28" max="28" width="7.85546875" style="2" customWidth="1"/>
    <col min="29" max="29" width="12.42578125" style="2" customWidth="1"/>
    <col min="30" max="30" width="7" style="2" customWidth="1"/>
    <col min="31" max="31" width="8" style="2" customWidth="1"/>
    <col min="32" max="32" width="7.7109375" style="2" customWidth="1"/>
    <col min="33" max="33" width="12.7109375" style="2" customWidth="1"/>
    <col min="34" max="34" width="7" style="2" customWidth="1"/>
    <col min="35" max="35" width="10" style="2" customWidth="1"/>
    <col min="36" max="36" width="10.42578125" style="2" customWidth="1"/>
    <col min="37" max="37" width="13.5703125" style="2" customWidth="1"/>
    <col min="38" max="16384" width="8" style="2"/>
  </cols>
  <sheetData>
    <row r="1" spans="1:11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111" ht="18.75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111" s="4" customFormat="1" x14ac:dyDescent="0.2">
      <c r="A3" s="71" t="s">
        <v>54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111" s="4" customFormat="1" x14ac:dyDescent="0.2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111" s="6" customFormat="1" ht="10.5" x14ac:dyDescent="0.15">
      <c r="C5" s="66">
        <v>36770</v>
      </c>
      <c r="D5" s="66"/>
      <c r="E5" s="66"/>
      <c r="G5" s="66">
        <v>36800</v>
      </c>
      <c r="H5" s="66"/>
      <c r="I5" s="66"/>
      <c r="K5" s="66">
        <v>36831</v>
      </c>
      <c r="L5" s="66"/>
      <c r="M5" s="66"/>
      <c r="O5" s="66">
        <v>36861</v>
      </c>
      <c r="P5" s="66"/>
      <c r="Q5" s="66"/>
      <c r="S5" s="66">
        <v>36892</v>
      </c>
      <c r="T5" s="66"/>
      <c r="U5" s="66"/>
      <c r="W5" s="66">
        <v>36923</v>
      </c>
      <c r="X5" s="66"/>
      <c r="Y5" s="66"/>
      <c r="AA5" s="66">
        <v>36951</v>
      </c>
      <c r="AB5" s="66"/>
      <c r="AC5" s="66"/>
      <c r="AE5" s="66">
        <v>36982</v>
      </c>
      <c r="AF5" s="66"/>
      <c r="AG5" s="66"/>
      <c r="AI5" s="68" t="s">
        <v>3</v>
      </c>
      <c r="AJ5" s="68"/>
      <c r="AK5" s="68"/>
    </row>
    <row r="6" spans="1:111" s="6" customFormat="1" ht="10.5" x14ac:dyDescent="0.15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</row>
    <row r="7" spans="1:111" ht="15.75" x14ac:dyDescent="0.25">
      <c r="A7" s="8" t="s">
        <v>44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 spans="1:111" x14ac:dyDescent="0.2">
      <c r="B8" s="10" t="s">
        <v>47</v>
      </c>
      <c r="C8" s="9">
        <v>0</v>
      </c>
      <c r="D8" s="9">
        <v>0</v>
      </c>
      <c r="E8" s="9">
        <f>D8-C8</f>
        <v>0</v>
      </c>
      <c r="F8" s="9"/>
      <c r="G8" s="9">
        <v>0</v>
      </c>
      <c r="H8" s="9">
        <v>0</v>
      </c>
      <c r="I8" s="9">
        <f>H8-G8</f>
        <v>0</v>
      </c>
      <c r="J8" s="9"/>
      <c r="K8" s="9">
        <v>0</v>
      </c>
      <c r="L8" s="9">
        <v>0</v>
      </c>
      <c r="M8" s="9">
        <f>L8-K8</f>
        <v>0</v>
      </c>
      <c r="N8" s="9"/>
      <c r="O8" s="9">
        <v>21266</v>
      </c>
      <c r="P8" s="9">
        <v>16982</v>
      </c>
      <c r="Q8" s="9">
        <f>P8-O8</f>
        <v>-4284</v>
      </c>
      <c r="R8" s="9"/>
      <c r="S8" s="9">
        <v>22949</v>
      </c>
      <c r="T8" s="9">
        <v>9662</v>
      </c>
      <c r="U8" s="9">
        <f>T8-S8</f>
        <v>-13287</v>
      </c>
      <c r="V8" s="9"/>
      <c r="W8" s="9">
        <v>21304</v>
      </c>
      <c r="X8" s="9">
        <v>1832</v>
      </c>
      <c r="Y8" s="9">
        <f>X8-W8</f>
        <v>-19472</v>
      </c>
      <c r="Z8" s="9"/>
      <c r="AA8" s="9">
        <v>10147</v>
      </c>
      <c r="AB8" s="9">
        <v>18552</v>
      </c>
      <c r="AC8" s="9">
        <f>AB8-AA8</f>
        <v>8405</v>
      </c>
      <c r="AD8" s="9"/>
      <c r="AE8" s="9">
        <v>12484</v>
      </c>
      <c r="AF8" s="9">
        <v>5601</v>
      </c>
      <c r="AG8" s="9">
        <f>AF8-AE8</f>
        <v>-6883</v>
      </c>
      <c r="AH8" s="9"/>
      <c r="AI8" s="9">
        <f t="shared" ref="AI8:AK9" si="0">C8+G8+K8+O8+S8+W8+AA8+AE8</f>
        <v>88150</v>
      </c>
      <c r="AJ8" s="9">
        <f t="shared" si="0"/>
        <v>52629</v>
      </c>
      <c r="AK8" s="9">
        <f t="shared" si="0"/>
        <v>-35521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1:111" x14ac:dyDescent="0.2">
      <c r="B9" s="26" t="s">
        <v>50</v>
      </c>
      <c r="C9" s="9">
        <v>0</v>
      </c>
      <c r="D9" s="9">
        <v>0</v>
      </c>
      <c r="E9" s="9">
        <f>D9-C9</f>
        <v>0</v>
      </c>
      <c r="F9" s="9"/>
      <c r="G9" s="9">
        <v>0</v>
      </c>
      <c r="H9" s="9">
        <v>0</v>
      </c>
      <c r="I9" s="9">
        <f>H9-G9</f>
        <v>0</v>
      </c>
      <c r="J9" s="9"/>
      <c r="K9" s="9">
        <v>0</v>
      </c>
      <c r="L9" s="9">
        <v>0</v>
      </c>
      <c r="M9" s="9">
        <f>L9-K9</f>
        <v>0</v>
      </c>
      <c r="N9" s="9"/>
      <c r="O9" s="9">
        <v>197418</v>
      </c>
      <c r="P9" s="9">
        <v>235293</v>
      </c>
      <c r="Q9" s="9">
        <f>P9-O9</f>
        <v>37875</v>
      </c>
      <c r="R9" s="9"/>
      <c r="S9" s="9">
        <v>206484</v>
      </c>
      <c r="T9" s="9">
        <v>185079</v>
      </c>
      <c r="U9" s="9">
        <f>T9-S9</f>
        <v>-21405</v>
      </c>
      <c r="V9" s="9"/>
      <c r="W9" s="9">
        <v>170932</v>
      </c>
      <c r="X9" s="9">
        <v>144288</v>
      </c>
      <c r="Y9" s="9">
        <f>X9-W9</f>
        <v>-26644</v>
      </c>
      <c r="Z9" s="9"/>
      <c r="AA9" s="9">
        <v>145765</v>
      </c>
      <c r="AB9" s="9">
        <v>150174</v>
      </c>
      <c r="AC9" s="9">
        <f>AB9-AA9</f>
        <v>4409</v>
      </c>
      <c r="AD9" s="9"/>
      <c r="AE9" s="9">
        <v>151766</v>
      </c>
      <c r="AF9" s="9">
        <v>166438</v>
      </c>
      <c r="AG9" s="9">
        <f>AF9-AE9</f>
        <v>14672</v>
      </c>
      <c r="AH9" s="9"/>
      <c r="AI9" s="9">
        <f t="shared" si="0"/>
        <v>872365</v>
      </c>
      <c r="AJ9" s="9">
        <f t="shared" si="0"/>
        <v>881272</v>
      </c>
      <c r="AK9" s="9">
        <f t="shared" si="0"/>
        <v>8907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ht="3.75" customHeight="1" x14ac:dyDescent="0.2">
      <c r="C10" s="14"/>
      <c r="D10" s="14"/>
      <c r="E10" s="14"/>
      <c r="F10" s="9"/>
      <c r="G10" s="14"/>
      <c r="H10" s="14"/>
      <c r="I10" s="14"/>
      <c r="J10" s="9"/>
      <c r="K10" s="14"/>
      <c r="L10" s="14"/>
      <c r="M10" s="14"/>
      <c r="N10" s="9"/>
      <c r="O10" s="14"/>
      <c r="P10" s="14"/>
      <c r="Q10" s="14"/>
      <c r="R10" s="9"/>
      <c r="S10" s="14"/>
      <c r="T10" s="14"/>
      <c r="U10" s="14"/>
      <c r="V10" s="9"/>
      <c r="W10" s="14"/>
      <c r="X10" s="14"/>
      <c r="Y10" s="14"/>
      <c r="Z10" s="9"/>
      <c r="AA10" s="14"/>
      <c r="AB10" s="14"/>
      <c r="AC10" s="14"/>
      <c r="AD10" s="9"/>
      <c r="AE10" s="14"/>
      <c r="AF10" s="14"/>
      <c r="AG10" s="14"/>
      <c r="AH10" s="9"/>
      <c r="AI10" s="14"/>
      <c r="AJ10" s="14"/>
      <c r="AK10" s="14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1:111" x14ac:dyDescent="0.2">
      <c r="C11" s="9">
        <f>SUM(C8:C10)</f>
        <v>0</v>
      </c>
      <c r="D11" s="9">
        <f>SUM(D8:D10)</f>
        <v>0</v>
      </c>
      <c r="E11" s="9">
        <f>SUM(E8:E9)</f>
        <v>0</v>
      </c>
      <c r="F11" s="9"/>
      <c r="G11" s="9">
        <f>SUM(G8:G10)</f>
        <v>0</v>
      </c>
      <c r="H11" s="9">
        <f>SUM(H8:H10)</f>
        <v>0</v>
      </c>
      <c r="I11" s="9">
        <f>SUM(I8:I9)</f>
        <v>0</v>
      </c>
      <c r="J11" s="9"/>
      <c r="K11" s="9">
        <f>SUM(K8:K10)</f>
        <v>0</v>
      </c>
      <c r="L11" s="9">
        <f>SUM(L8:L10)</f>
        <v>0</v>
      </c>
      <c r="M11" s="9">
        <f>SUM(M8:M9)</f>
        <v>0</v>
      </c>
      <c r="N11" s="9"/>
      <c r="O11" s="9">
        <f>SUM(O8:O10)</f>
        <v>218684</v>
      </c>
      <c r="P11" s="9">
        <f>SUM(P8:P10)</f>
        <v>252275</v>
      </c>
      <c r="Q11" s="9">
        <f>SUM(Q8:Q9)</f>
        <v>33591</v>
      </c>
      <c r="R11" s="9"/>
      <c r="S11" s="9">
        <f>SUM(S8:S10)</f>
        <v>229433</v>
      </c>
      <c r="T11" s="9">
        <f>SUM(T8:T10)</f>
        <v>194741</v>
      </c>
      <c r="U11" s="9">
        <f>SUM(U8:U9)</f>
        <v>-34692</v>
      </c>
      <c r="V11" s="9"/>
      <c r="W11" s="9">
        <f>SUM(W8:W10)</f>
        <v>192236</v>
      </c>
      <c r="X11" s="9">
        <f>SUM(X8:X10)</f>
        <v>146120</v>
      </c>
      <c r="Y11" s="9">
        <f>SUM(Y8:Y9)</f>
        <v>-46116</v>
      </c>
      <c r="Z11" s="9"/>
      <c r="AA11" s="9">
        <f>SUM(AA8:AA10)</f>
        <v>155912</v>
      </c>
      <c r="AB11" s="9">
        <f>SUM(AB8:AB10)</f>
        <v>168726</v>
      </c>
      <c r="AC11" s="9">
        <f>SUM(AC8:AC9)</f>
        <v>12814</v>
      </c>
      <c r="AD11" s="9"/>
      <c r="AE11" s="9">
        <f>SUM(AE8:AE10)</f>
        <v>164250</v>
      </c>
      <c r="AF11" s="9">
        <f>SUM(AF8:AF10)</f>
        <v>172039</v>
      </c>
      <c r="AG11" s="9">
        <f>SUM(AG8:AG9)</f>
        <v>7789</v>
      </c>
      <c r="AH11" s="9"/>
      <c r="AI11" s="9">
        <f>SUM(AI8:AI10)</f>
        <v>960515</v>
      </c>
      <c r="AJ11" s="9">
        <f>SUM(AJ8:AJ10)</f>
        <v>933901</v>
      </c>
      <c r="AK11" s="9">
        <f>SUM(AK8:AK9)</f>
        <v>-26614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1:111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spans="1:111" x14ac:dyDescent="0.2">
      <c r="B14" s="21" t="s">
        <v>35</v>
      </c>
      <c r="C14" s="9">
        <f>C11</f>
        <v>0</v>
      </c>
      <c r="D14" s="9">
        <f>D11</f>
        <v>0</v>
      </c>
      <c r="E14" s="9">
        <f>E11</f>
        <v>0</v>
      </c>
      <c r="F14" s="9"/>
      <c r="G14" s="9">
        <f>G11</f>
        <v>0</v>
      </c>
      <c r="H14" s="9">
        <f>H11</f>
        <v>0</v>
      </c>
      <c r="I14" s="9">
        <f>I11</f>
        <v>0</v>
      </c>
      <c r="J14" s="9"/>
      <c r="K14" s="9">
        <f>K11</f>
        <v>0</v>
      </c>
      <c r="L14" s="9">
        <f>L11</f>
        <v>0</v>
      </c>
      <c r="M14" s="9">
        <f>M11</f>
        <v>0</v>
      </c>
      <c r="N14" s="9"/>
      <c r="O14" s="9">
        <f>O11</f>
        <v>218684</v>
      </c>
      <c r="P14" s="9">
        <f>P11</f>
        <v>252275</v>
      </c>
      <c r="Q14" s="9">
        <f>Q11</f>
        <v>33591</v>
      </c>
      <c r="R14" s="9"/>
      <c r="S14" s="9">
        <f>S11</f>
        <v>229433</v>
      </c>
      <c r="T14" s="9">
        <f>T11</f>
        <v>194741</v>
      </c>
      <c r="U14" s="9">
        <f>U11</f>
        <v>-34692</v>
      </c>
      <c r="V14" s="9"/>
      <c r="W14" s="9">
        <f>W11</f>
        <v>192236</v>
      </c>
      <c r="X14" s="9">
        <f>X11</f>
        <v>146120</v>
      </c>
      <c r="Y14" s="9">
        <f>Y11</f>
        <v>-46116</v>
      </c>
      <c r="Z14" s="9"/>
      <c r="AA14" s="9">
        <f>AA11</f>
        <v>155912</v>
      </c>
      <c r="AB14" s="9">
        <f>AB11</f>
        <v>168726</v>
      </c>
      <c r="AC14" s="9">
        <f>AC11</f>
        <v>12814</v>
      </c>
      <c r="AD14" s="9"/>
      <c r="AE14" s="9">
        <f>AE11</f>
        <v>164250</v>
      </c>
      <c r="AF14" s="9">
        <f>AF11</f>
        <v>172039</v>
      </c>
      <c r="AG14" s="9">
        <f>AG11</f>
        <v>7789</v>
      </c>
      <c r="AH14" s="9"/>
      <c r="AI14" s="9">
        <f>AI11</f>
        <v>960515</v>
      </c>
      <c r="AJ14" s="9">
        <f>AJ11</f>
        <v>933901</v>
      </c>
      <c r="AK14" s="9">
        <f>AK11</f>
        <v>-26614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spans="1:111" x14ac:dyDescent="0.2">
      <c r="B16" s="2" t="s">
        <v>38</v>
      </c>
      <c r="C16" s="9"/>
      <c r="D16" s="9"/>
      <c r="E16" s="9">
        <f>SUM(E14:E15)</f>
        <v>0</v>
      </c>
      <c r="F16" s="18">
        <v>0</v>
      </c>
      <c r="G16" s="9"/>
      <c r="H16" s="9"/>
      <c r="I16" s="9">
        <f>SUM(I14)</f>
        <v>0</v>
      </c>
      <c r="J16" s="18">
        <v>0</v>
      </c>
      <c r="K16" s="9"/>
      <c r="L16" s="9"/>
      <c r="M16" s="9">
        <f>SUM(M14)</f>
        <v>0</v>
      </c>
      <c r="N16" s="18">
        <v>0</v>
      </c>
      <c r="O16" s="9"/>
      <c r="P16" s="9"/>
      <c r="Q16" s="9">
        <f>SUM(Q14)</f>
        <v>33591</v>
      </c>
      <c r="R16" s="18">
        <f>Q16/O14</f>
        <v>0.15360520202666861</v>
      </c>
      <c r="S16" s="9"/>
      <c r="T16" s="9"/>
      <c r="U16" s="12">
        <f>SUM(U14)</f>
        <v>-34692</v>
      </c>
      <c r="V16" s="18">
        <f>U16/S14</f>
        <v>-0.15120754207110573</v>
      </c>
      <c r="W16" s="9"/>
      <c r="X16" s="9"/>
      <c r="Y16" s="9">
        <f>SUM(Y14)</f>
        <v>-46116</v>
      </c>
      <c r="Z16" s="18">
        <f>Y16/W14</f>
        <v>-0.2398926319731996</v>
      </c>
      <c r="AA16" s="9"/>
      <c r="AB16" s="9"/>
      <c r="AC16" s="9">
        <f>SUM(AC14)</f>
        <v>12814</v>
      </c>
      <c r="AD16" s="18">
        <f>AC16/AA14</f>
        <v>8.2187387757196362E-2</v>
      </c>
      <c r="AE16" s="9"/>
      <c r="AF16" s="9"/>
      <c r="AG16" s="9">
        <f>SUM(AG14)</f>
        <v>7789</v>
      </c>
      <c r="AH16" s="18">
        <f>AG16/AE14</f>
        <v>4.7421613394216133E-2</v>
      </c>
      <c r="AK16" s="9">
        <f>SUM(AK14)</f>
        <v>-26614</v>
      </c>
      <c r="AL16" s="18">
        <f>AK16/AI14</f>
        <v>-2.7708052451028874E-2</v>
      </c>
    </row>
    <row r="17" spans="1:111" x14ac:dyDescent="0.2">
      <c r="B17" s="2" t="s">
        <v>39</v>
      </c>
      <c r="C17" s="19"/>
      <c r="D17" s="19"/>
      <c r="E17" s="19">
        <v>4.8502999999999998</v>
      </c>
      <c r="F17" s="19"/>
      <c r="G17" s="19"/>
      <c r="H17" s="19"/>
      <c r="I17" s="19">
        <v>4.8727</v>
      </c>
      <c r="J17" s="19"/>
      <c r="K17" s="19"/>
      <c r="L17" s="19"/>
      <c r="M17" s="19">
        <v>5.2089999999999996</v>
      </c>
      <c r="N17" s="19"/>
      <c r="O17" s="19"/>
      <c r="P17" s="19"/>
      <c r="Q17" s="19">
        <v>8.7181999999999995</v>
      </c>
      <c r="R17" s="19"/>
      <c r="S17" s="19"/>
      <c r="T17" s="19"/>
      <c r="U17" s="30">
        <v>8</v>
      </c>
      <c r="V17" s="28" t="s">
        <v>2</v>
      </c>
      <c r="W17" s="19"/>
      <c r="X17" s="19"/>
      <c r="Y17" s="30">
        <v>5.5555000000000003</v>
      </c>
      <c r="Z17" s="28" t="s">
        <v>2</v>
      </c>
      <c r="AA17" s="19"/>
      <c r="AB17" s="19"/>
      <c r="AC17" s="30">
        <v>4.9851000000000001</v>
      </c>
      <c r="AD17" s="28" t="s">
        <v>2</v>
      </c>
      <c r="AE17" s="19"/>
      <c r="AF17" s="19"/>
      <c r="AG17" s="30">
        <v>4.9474</v>
      </c>
      <c r="AH17" s="28" t="s">
        <v>2</v>
      </c>
      <c r="AI17" s="19"/>
      <c r="AJ17" s="19"/>
      <c r="AK17" s="19">
        <f>AK20/AK16</f>
        <v>5.2027508754790714</v>
      </c>
    </row>
    <row r="18" spans="1:111" s="20" customFormat="1" x14ac:dyDescent="0.2">
      <c r="B18" s="20" t="s">
        <v>40</v>
      </c>
      <c r="E18" s="20">
        <f>E16*E17</f>
        <v>0</v>
      </c>
      <c r="I18" s="20">
        <f>I16*I17</f>
        <v>0</v>
      </c>
      <c r="M18" s="20">
        <f>M16*M17</f>
        <v>0</v>
      </c>
      <c r="Q18" s="20">
        <f>Q16*Q17</f>
        <v>292853.05619999999</v>
      </c>
      <c r="U18" s="20">
        <f>U16*U17</f>
        <v>-277536</v>
      </c>
      <c r="Y18" s="20">
        <f>Y16*Y17</f>
        <v>-256197.43800000002</v>
      </c>
      <c r="AC18" s="20">
        <f>AC16*AC17</f>
        <v>63879.071400000001</v>
      </c>
      <c r="AG18" s="20">
        <f>AG16*AG17</f>
        <v>38535.298600000002</v>
      </c>
    </row>
    <row r="19" spans="1:111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111" s="21" customFormat="1" ht="13.5" thickBot="1" x14ac:dyDescent="0.25">
      <c r="B20" s="22" t="s">
        <v>41</v>
      </c>
      <c r="C20" s="23"/>
      <c r="D20" s="23"/>
      <c r="E20" s="24">
        <f>SUM(E18)</f>
        <v>0</v>
      </c>
      <c r="F20" s="23"/>
      <c r="G20" s="23"/>
      <c r="H20" s="23"/>
      <c r="I20" s="24">
        <f>SUM(I18)+E20</f>
        <v>0</v>
      </c>
      <c r="J20" s="23"/>
      <c r="K20" s="23"/>
      <c r="L20" s="23"/>
      <c r="M20" s="24">
        <f>SUM(M18)+I20</f>
        <v>0</v>
      </c>
      <c r="N20" s="23"/>
      <c r="O20" s="23"/>
      <c r="P20" s="23"/>
      <c r="Q20" s="24">
        <f>SUM(Q18)+M20</f>
        <v>292853.05619999999</v>
      </c>
      <c r="R20" s="23"/>
      <c r="S20" s="23"/>
      <c r="T20" s="23"/>
      <c r="U20" s="24">
        <f>SUM(U18)+Q20</f>
        <v>15317.056199999992</v>
      </c>
      <c r="V20" s="23"/>
      <c r="W20" s="23"/>
      <c r="X20" s="23"/>
      <c r="Y20" s="24">
        <f>SUM(Y18)+U20</f>
        <v>-240880.38180000003</v>
      </c>
      <c r="Z20" s="23"/>
      <c r="AA20" s="23"/>
      <c r="AB20" s="23"/>
      <c r="AC20" s="24">
        <f>SUM(AC18)+Y20</f>
        <v>-177001.31040000002</v>
      </c>
      <c r="AD20" s="23"/>
      <c r="AE20" s="23"/>
      <c r="AF20" s="23"/>
      <c r="AG20" s="24">
        <f>SUM(AG18)+AC20</f>
        <v>-138466.01180000001</v>
      </c>
      <c r="AH20" s="23"/>
      <c r="AI20" s="23"/>
      <c r="AJ20" s="23"/>
      <c r="AK20" s="25">
        <f>AG20</f>
        <v>-138466.01180000001</v>
      </c>
    </row>
    <row r="21" spans="1:111" ht="13.5" thickTop="1" x14ac:dyDescent="0.2"/>
    <row r="23" spans="1:111" ht="15.75" x14ac:dyDescent="0.25">
      <c r="A23" s="8" t="s">
        <v>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x14ac:dyDescent="0.2">
      <c r="B24" s="26" t="s">
        <v>48</v>
      </c>
      <c r="C24" s="9">
        <v>0</v>
      </c>
      <c r="D24" s="9">
        <v>0</v>
      </c>
      <c r="E24" s="9">
        <f>D24-C24</f>
        <v>0</v>
      </c>
      <c r="F24" s="9"/>
      <c r="G24" s="9">
        <v>0</v>
      </c>
      <c r="H24" s="9">
        <v>0</v>
      </c>
      <c r="I24" s="9">
        <f>H24-G24</f>
        <v>0</v>
      </c>
      <c r="J24" s="9"/>
      <c r="K24" s="9">
        <v>0</v>
      </c>
      <c r="L24" s="9">
        <v>0</v>
      </c>
      <c r="M24" s="9">
        <f>L24-K24</f>
        <v>0</v>
      </c>
      <c r="N24" s="9"/>
      <c r="O24" s="9">
        <v>14018</v>
      </c>
      <c r="P24" s="9">
        <v>14544</v>
      </c>
      <c r="Q24" s="9">
        <f>P24-O24</f>
        <v>526</v>
      </c>
      <c r="R24" s="9"/>
      <c r="S24" s="9">
        <v>38243</v>
      </c>
      <c r="T24" s="9">
        <v>19946</v>
      </c>
      <c r="U24" s="9">
        <f>T24-S24</f>
        <v>-18297</v>
      </c>
      <c r="V24" s="9"/>
      <c r="W24" s="9">
        <v>36435</v>
      </c>
      <c r="X24" s="9">
        <v>24335</v>
      </c>
      <c r="Y24" s="9">
        <f>X24-W24</f>
        <v>-12100</v>
      </c>
      <c r="Z24" s="9"/>
      <c r="AA24" s="9">
        <v>24621</v>
      </c>
      <c r="AB24" s="9">
        <v>28468</v>
      </c>
      <c r="AC24" s="9">
        <f>AB24-AA24</f>
        <v>3847</v>
      </c>
      <c r="AD24" s="9"/>
      <c r="AE24" s="9">
        <v>30277</v>
      </c>
      <c r="AF24" s="9">
        <v>27150</v>
      </c>
      <c r="AG24" s="9">
        <f>AF24-AE24</f>
        <v>-3127</v>
      </c>
      <c r="AH24" s="9"/>
      <c r="AI24" s="9">
        <f>C24+G24+K24+O24+S24+W24+AA24+AE24</f>
        <v>143594</v>
      </c>
      <c r="AJ24" s="9">
        <f>D24+H24+L24+P24+T24+X24+AB24+AF24</f>
        <v>114443</v>
      </c>
      <c r="AK24" s="9">
        <f>E24+I24+M24+Q24+U24+Y24+AC24+AG24</f>
        <v>-29151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x14ac:dyDescent="0.2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x14ac:dyDescent="0.2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</row>
    <row r="27" spans="1:111" x14ac:dyDescent="0.2">
      <c r="B27" s="21" t="s">
        <v>35</v>
      </c>
      <c r="C27" s="9">
        <f>C24</f>
        <v>0</v>
      </c>
      <c r="D27" s="9">
        <f>D24</f>
        <v>0</v>
      </c>
      <c r="E27" s="9">
        <f>E24</f>
        <v>0</v>
      </c>
      <c r="F27" s="9"/>
      <c r="G27" s="9">
        <f>G24</f>
        <v>0</v>
      </c>
      <c r="H27" s="9">
        <f>H24</f>
        <v>0</v>
      </c>
      <c r="I27" s="9">
        <f>I24</f>
        <v>0</v>
      </c>
      <c r="J27" s="9"/>
      <c r="K27" s="9">
        <f>K24</f>
        <v>0</v>
      </c>
      <c r="L27" s="9">
        <f>L24</f>
        <v>0</v>
      </c>
      <c r="M27" s="9">
        <f>M24</f>
        <v>0</v>
      </c>
      <c r="N27" s="9"/>
      <c r="O27" s="9">
        <f>O24</f>
        <v>14018</v>
      </c>
      <c r="P27" s="9">
        <f>P24</f>
        <v>14544</v>
      </c>
      <c r="Q27" s="9">
        <f>Q24</f>
        <v>526</v>
      </c>
      <c r="R27" s="9"/>
      <c r="S27" s="9">
        <f>S24</f>
        <v>38243</v>
      </c>
      <c r="T27" s="9">
        <f>T24</f>
        <v>19946</v>
      </c>
      <c r="U27" s="9">
        <f>U24</f>
        <v>-18297</v>
      </c>
      <c r="V27" s="9"/>
      <c r="W27" s="9">
        <f>W24</f>
        <v>36435</v>
      </c>
      <c r="X27" s="9">
        <f>X24</f>
        <v>24335</v>
      </c>
      <c r="Y27" s="9">
        <f>Y24</f>
        <v>-12100</v>
      </c>
      <c r="Z27" s="9"/>
      <c r="AA27" s="9">
        <f>AA24</f>
        <v>24621</v>
      </c>
      <c r="AB27" s="9">
        <f>AB24</f>
        <v>28468</v>
      </c>
      <c r="AC27" s="9">
        <f>AC24</f>
        <v>3847</v>
      </c>
      <c r="AD27" s="9"/>
      <c r="AE27" s="9">
        <f>AE24</f>
        <v>30277</v>
      </c>
      <c r="AF27" s="9">
        <f>AF24</f>
        <v>27150</v>
      </c>
      <c r="AG27" s="9">
        <f>AG24</f>
        <v>-3127</v>
      </c>
      <c r="AH27" s="9"/>
      <c r="AI27" s="9">
        <f>AI24</f>
        <v>143594</v>
      </c>
      <c r="AJ27" s="9">
        <f>AJ24</f>
        <v>114443</v>
      </c>
      <c r="AK27" s="9">
        <f>AK24</f>
        <v>-29151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</row>
    <row r="28" spans="1:111" x14ac:dyDescent="0.2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</row>
    <row r="29" spans="1:111" x14ac:dyDescent="0.2">
      <c r="B29" s="2" t="s">
        <v>38</v>
      </c>
      <c r="C29" s="9"/>
      <c r="D29" s="9"/>
      <c r="E29" s="9">
        <f>SUM(E27:E28)</f>
        <v>0</v>
      </c>
      <c r="F29" s="18">
        <v>0</v>
      </c>
      <c r="G29" s="9"/>
      <c r="H29" s="9"/>
      <c r="I29" s="9">
        <f>SUM(I27)</f>
        <v>0</v>
      </c>
      <c r="J29" s="18">
        <v>0</v>
      </c>
      <c r="K29" s="9"/>
      <c r="L29" s="9"/>
      <c r="M29" s="9">
        <f>SUM(M27)</f>
        <v>0</v>
      </c>
      <c r="N29" s="18">
        <v>0</v>
      </c>
      <c r="O29" s="9"/>
      <c r="P29" s="9"/>
      <c r="Q29" s="9">
        <f>SUM(Q27)</f>
        <v>526</v>
      </c>
      <c r="R29" s="18">
        <f>Q29/O27</f>
        <v>3.7523184477100867E-2</v>
      </c>
      <c r="S29" s="9"/>
      <c r="T29" s="9"/>
      <c r="U29" s="12">
        <f>SUM(U27)</f>
        <v>-18297</v>
      </c>
      <c r="V29" s="18">
        <f>U29/S27</f>
        <v>-0.47844049891483409</v>
      </c>
      <c r="W29" s="9"/>
      <c r="X29" s="9"/>
      <c r="Y29" s="9">
        <f>SUM(Y27)</f>
        <v>-12100</v>
      </c>
      <c r="Z29" s="18">
        <f>Y29/W27</f>
        <v>-0.33209825717030328</v>
      </c>
      <c r="AA29" s="9"/>
      <c r="AB29" s="9"/>
      <c r="AC29" s="9">
        <f>SUM(AC27)</f>
        <v>3847</v>
      </c>
      <c r="AD29" s="18">
        <f>AC29/AA27</f>
        <v>0.15624873075829576</v>
      </c>
      <c r="AE29" s="9"/>
      <c r="AF29" s="9"/>
      <c r="AG29" s="9">
        <f>SUM(AG27)</f>
        <v>-3127</v>
      </c>
      <c r="AH29" s="18">
        <f>AG29/AE27</f>
        <v>-0.10327971727714107</v>
      </c>
      <c r="AK29" s="9">
        <f>SUM(AK27)</f>
        <v>-29151</v>
      </c>
      <c r="AL29" s="18">
        <f>AK29/AI27</f>
        <v>-0.20300987506441773</v>
      </c>
    </row>
    <row r="30" spans="1:111" x14ac:dyDescent="0.2">
      <c r="B30" s="2" t="s">
        <v>39</v>
      </c>
      <c r="C30" s="19"/>
      <c r="D30" s="19"/>
      <c r="E30" s="19">
        <v>4.8502999999999998</v>
      </c>
      <c r="F30" s="19"/>
      <c r="G30" s="19"/>
      <c r="H30" s="19"/>
      <c r="I30" s="19">
        <v>4.8727</v>
      </c>
      <c r="J30" s="19"/>
      <c r="K30" s="19"/>
      <c r="L30" s="19"/>
      <c r="M30" s="19">
        <v>5.2089999999999996</v>
      </c>
      <c r="N30" s="19"/>
      <c r="O30" s="19"/>
      <c r="P30" s="19"/>
      <c r="Q30" s="19">
        <v>8.7181999999999995</v>
      </c>
      <c r="R30" s="19"/>
      <c r="S30" s="19"/>
      <c r="T30" s="19"/>
      <c r="U30" s="30">
        <v>8</v>
      </c>
      <c r="V30" s="28" t="s">
        <v>2</v>
      </c>
      <c r="W30" s="19"/>
      <c r="X30" s="19"/>
      <c r="Y30" s="30">
        <v>5.5555000000000003</v>
      </c>
      <c r="Z30" s="28" t="s">
        <v>2</v>
      </c>
      <c r="AA30" s="19"/>
      <c r="AB30" s="19"/>
      <c r="AC30" s="30">
        <v>4.9851000000000001</v>
      </c>
      <c r="AD30" s="28" t="s">
        <v>2</v>
      </c>
      <c r="AE30" s="19"/>
      <c r="AF30" s="19"/>
      <c r="AG30" s="30">
        <v>4.9474</v>
      </c>
      <c r="AH30" s="28" t="s">
        <v>2</v>
      </c>
      <c r="AI30" s="19"/>
      <c r="AJ30" s="19"/>
      <c r="AK30" s="19">
        <f>AK33/AK29</f>
        <v>7.0427984254399503</v>
      </c>
    </row>
    <row r="31" spans="1:111" s="20" customFormat="1" x14ac:dyDescent="0.2">
      <c r="B31" s="20" t="s">
        <v>40</v>
      </c>
      <c r="E31" s="20">
        <f>E29*E30</f>
        <v>0</v>
      </c>
      <c r="I31" s="20">
        <f>I29*I30</f>
        <v>0</v>
      </c>
      <c r="M31" s="20">
        <f>M29*M30</f>
        <v>0</v>
      </c>
      <c r="Q31" s="20">
        <f>Q29*Q30</f>
        <v>4585.7731999999996</v>
      </c>
      <c r="U31" s="20">
        <f>U29*U30</f>
        <v>-146376</v>
      </c>
      <c r="Y31" s="20">
        <f>Y29*Y30</f>
        <v>-67221.55</v>
      </c>
      <c r="AC31" s="20">
        <f>AC29*AC30</f>
        <v>19177.679700000001</v>
      </c>
      <c r="AG31" s="20">
        <f>AG29*AG30</f>
        <v>-15470.5198</v>
      </c>
    </row>
    <row r="32" spans="1:111" x14ac:dyDescent="0.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111" s="21" customFormat="1" ht="13.5" thickBot="1" x14ac:dyDescent="0.25">
      <c r="B33" s="22" t="s">
        <v>41</v>
      </c>
      <c r="C33" s="23"/>
      <c r="D33" s="23"/>
      <c r="E33" s="24">
        <f>SUM(E31)</f>
        <v>0</v>
      </c>
      <c r="F33" s="23"/>
      <c r="G33" s="23"/>
      <c r="H33" s="23"/>
      <c r="I33" s="24">
        <f>SUM(I31)+E33</f>
        <v>0</v>
      </c>
      <c r="J33" s="23"/>
      <c r="K33" s="23"/>
      <c r="L33" s="23"/>
      <c r="M33" s="24">
        <f>SUM(M31)+I33</f>
        <v>0</v>
      </c>
      <c r="N33" s="23"/>
      <c r="O33" s="23"/>
      <c r="P33" s="23"/>
      <c r="Q33" s="24">
        <f>SUM(Q31)+M33</f>
        <v>4585.7731999999996</v>
      </c>
      <c r="R33" s="23"/>
      <c r="S33" s="23"/>
      <c r="T33" s="23"/>
      <c r="U33" s="24">
        <f>SUM(U31)+Q33</f>
        <v>-141790.2268</v>
      </c>
      <c r="V33" s="23"/>
      <c r="W33" s="23"/>
      <c r="X33" s="23"/>
      <c r="Y33" s="24">
        <f>SUM(Y31)+U33</f>
        <v>-209011.77679999999</v>
      </c>
      <c r="Z33" s="23"/>
      <c r="AA33" s="23"/>
      <c r="AB33" s="23"/>
      <c r="AC33" s="24">
        <f>SUM(AC31)+Y33</f>
        <v>-189834.09709999998</v>
      </c>
      <c r="AD33" s="23"/>
      <c r="AE33" s="23"/>
      <c r="AF33" s="23"/>
      <c r="AG33" s="24">
        <f>SUM(AG31)+AC33</f>
        <v>-205304.61689999999</v>
      </c>
      <c r="AH33" s="23"/>
      <c r="AI33" s="23"/>
      <c r="AJ33" s="23"/>
      <c r="AK33" s="25">
        <f>AG33</f>
        <v>-205304.61689999999</v>
      </c>
    </row>
    <row r="34" spans="1:111" ht="13.5" thickTop="1" x14ac:dyDescent="0.2"/>
    <row r="36" spans="1:111" ht="15.75" x14ac:dyDescent="0.25">
      <c r="A36" s="8" t="s">
        <v>46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x14ac:dyDescent="0.2">
      <c r="B37" s="26" t="s">
        <v>49</v>
      </c>
      <c r="C37" s="9">
        <v>0</v>
      </c>
      <c r="D37" s="9">
        <v>0</v>
      </c>
      <c r="E37" s="9">
        <f>D37-C37</f>
        <v>0</v>
      </c>
      <c r="F37" s="9"/>
      <c r="G37" s="9">
        <v>0</v>
      </c>
      <c r="H37" s="9">
        <v>0</v>
      </c>
      <c r="I37" s="9">
        <f>H37-G37</f>
        <v>0</v>
      </c>
      <c r="J37" s="9"/>
      <c r="K37" s="9">
        <v>19685</v>
      </c>
      <c r="L37" s="9">
        <v>34295</v>
      </c>
      <c r="M37" s="9">
        <f>L37-K37</f>
        <v>14610</v>
      </c>
      <c r="N37" s="9"/>
      <c r="O37" s="9">
        <v>20088</v>
      </c>
      <c r="P37" s="9">
        <v>35446</v>
      </c>
      <c r="Q37" s="9">
        <f>P37-O37</f>
        <v>15358</v>
      </c>
      <c r="R37" s="9"/>
      <c r="S37" s="9">
        <v>33674</v>
      </c>
      <c r="T37" s="9">
        <v>35013</v>
      </c>
      <c r="U37" s="9">
        <f>T37-S37</f>
        <v>1339</v>
      </c>
      <c r="V37" s="9"/>
      <c r="W37" s="9">
        <v>60179</v>
      </c>
      <c r="X37" s="9">
        <v>30879</v>
      </c>
      <c r="Y37" s="9">
        <f>X37-W37</f>
        <v>-29300</v>
      </c>
      <c r="Z37" s="9"/>
      <c r="AA37" s="9">
        <v>38312</v>
      </c>
      <c r="AB37" s="9">
        <v>35176</v>
      </c>
      <c r="AC37" s="9">
        <f>AB37-AA37</f>
        <v>-3136</v>
      </c>
      <c r="AD37" s="9"/>
      <c r="AE37" s="9">
        <v>33335</v>
      </c>
      <c r="AF37" s="9">
        <v>30227</v>
      </c>
      <c r="AG37" s="9">
        <f>AF37-AE37</f>
        <v>-3108</v>
      </c>
      <c r="AH37" s="9"/>
      <c r="AI37" s="9">
        <f>C37+G37+K37+O37+S37+W37+AA37+AE37</f>
        <v>205273</v>
      </c>
      <c r="AJ37" s="9">
        <f>D37+H37+L37+P37+T37+X37+AB37+AF37</f>
        <v>201036</v>
      </c>
      <c r="AK37" s="9">
        <f>E37+I37+M37+Q37+U37+Y37+AC37+AG37</f>
        <v>-4237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x14ac:dyDescent="0.2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 x14ac:dyDescent="0.2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spans="1:111" x14ac:dyDescent="0.2">
      <c r="B40" s="21" t="s">
        <v>35</v>
      </c>
      <c r="C40" s="9">
        <f>C31+C34+C37</f>
        <v>0</v>
      </c>
      <c r="D40" s="9">
        <f>D31+D34+D37</f>
        <v>0</v>
      </c>
      <c r="E40" s="9">
        <f>E31+D34+E37</f>
        <v>0</v>
      </c>
      <c r="F40" s="9"/>
      <c r="G40" s="9">
        <f>G31+G34+G37</f>
        <v>0</v>
      </c>
      <c r="H40" s="9">
        <f>H31+H34+H37</f>
        <v>0</v>
      </c>
      <c r="I40" s="9">
        <f>I31+I34+I37</f>
        <v>0</v>
      </c>
      <c r="J40" s="9"/>
      <c r="K40" s="9">
        <f>K31+K34+K37</f>
        <v>19685</v>
      </c>
      <c r="L40" s="9">
        <f>L31+L34+L37</f>
        <v>34295</v>
      </c>
      <c r="M40" s="9">
        <f>M31+M34+M37</f>
        <v>14610</v>
      </c>
      <c r="N40" s="9"/>
      <c r="O40" s="9">
        <f>O31+O34+O37</f>
        <v>20088</v>
      </c>
      <c r="P40" s="9">
        <f>P31+P34+P37</f>
        <v>35446</v>
      </c>
      <c r="Q40" s="9">
        <f>Q37</f>
        <v>15358</v>
      </c>
      <c r="R40" s="9"/>
      <c r="S40" s="9">
        <f>S31+S34+S37</f>
        <v>33674</v>
      </c>
      <c r="T40" s="9">
        <f>T31+T34+T37</f>
        <v>35013</v>
      </c>
      <c r="U40" s="9">
        <f>U37</f>
        <v>1339</v>
      </c>
      <c r="V40" s="9"/>
      <c r="W40" s="9">
        <f>W31+W34+W37</f>
        <v>60179</v>
      </c>
      <c r="X40" s="9">
        <f>X31+X34+X37</f>
        <v>30879</v>
      </c>
      <c r="Y40" s="9">
        <f>Y37</f>
        <v>-29300</v>
      </c>
      <c r="Z40" s="9"/>
      <c r="AA40" s="9">
        <f>AA31+AA34+AA37</f>
        <v>38312</v>
      </c>
      <c r="AB40" s="9">
        <f>AB31+AB34+AB37</f>
        <v>35176</v>
      </c>
      <c r="AC40" s="9">
        <f>AC37</f>
        <v>-3136</v>
      </c>
      <c r="AD40" s="9"/>
      <c r="AE40" s="9">
        <f>AE31+AE34+AE37</f>
        <v>33335</v>
      </c>
      <c r="AF40" s="9">
        <f>AF31+AF34+AF37</f>
        <v>30227</v>
      </c>
      <c r="AG40" s="9">
        <f>AG37</f>
        <v>-3108</v>
      </c>
      <c r="AH40" s="9"/>
      <c r="AI40" s="9">
        <f>AI31+AI34+AI37</f>
        <v>205273</v>
      </c>
      <c r="AJ40" s="9">
        <f>AJ31+AJ34+AJ37</f>
        <v>201036</v>
      </c>
      <c r="AK40" s="9">
        <f>AK31+AK34+AK37</f>
        <v>-4237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</row>
    <row r="41" spans="1:111" x14ac:dyDescent="0.2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</row>
    <row r="42" spans="1:111" x14ac:dyDescent="0.2">
      <c r="B42" s="2" t="s">
        <v>38</v>
      </c>
      <c r="C42" s="9"/>
      <c r="D42" s="9"/>
      <c r="E42" s="9">
        <f>SUM(E40:E41)</f>
        <v>0</v>
      </c>
      <c r="F42" s="18">
        <v>0</v>
      </c>
      <c r="G42" s="9"/>
      <c r="H42" s="9"/>
      <c r="I42" s="9">
        <f>SUM(I40)</f>
        <v>0</v>
      </c>
      <c r="J42" s="18">
        <v>0</v>
      </c>
      <c r="K42" s="9"/>
      <c r="L42" s="9"/>
      <c r="M42" s="9">
        <f>SUM(M40)</f>
        <v>14610</v>
      </c>
      <c r="N42" s="18">
        <f>M42/K40</f>
        <v>0.74218948437896881</v>
      </c>
      <c r="O42" s="9"/>
      <c r="P42" s="9"/>
      <c r="Q42" s="9">
        <f>SUM(Q40)</f>
        <v>15358</v>
      </c>
      <c r="R42" s="18">
        <f>Q42/O40</f>
        <v>0.76453604141776188</v>
      </c>
      <c r="S42" s="9"/>
      <c r="T42" s="9"/>
      <c r="U42" s="12">
        <f>SUM(U40)</f>
        <v>1339</v>
      </c>
      <c r="V42" s="18">
        <f>U42/S40</f>
        <v>3.9763615846053334E-2</v>
      </c>
      <c r="W42" s="9"/>
      <c r="X42" s="9"/>
      <c r="Y42" s="9">
        <f>SUM(Y40)</f>
        <v>-29300</v>
      </c>
      <c r="Z42" s="18">
        <f>Y42/W40</f>
        <v>-0.48688080559663671</v>
      </c>
      <c r="AA42" s="9"/>
      <c r="AB42" s="9"/>
      <c r="AC42" s="9">
        <f>SUM(AC40)</f>
        <v>-3136</v>
      </c>
      <c r="AD42" s="18">
        <f>AC42/AA40</f>
        <v>-8.1854249321361455E-2</v>
      </c>
      <c r="AE42" s="9"/>
      <c r="AF42" s="9"/>
      <c r="AG42" s="9">
        <f>SUM(AG40)</f>
        <v>-3108</v>
      </c>
      <c r="AH42" s="18">
        <f>AG42/AE40</f>
        <v>-9.3235338233088341E-2</v>
      </c>
      <c r="AK42" s="9">
        <f>SUM(AK40)</f>
        <v>-4237</v>
      </c>
      <c r="AL42" s="18">
        <f>AK42/AI40</f>
        <v>-2.0640805171649464E-2</v>
      </c>
    </row>
    <row r="43" spans="1:111" x14ac:dyDescent="0.2">
      <c r="B43" s="2" t="s">
        <v>39</v>
      </c>
      <c r="C43" s="19"/>
      <c r="D43" s="19"/>
      <c r="E43" s="19">
        <v>4.8502999999999998</v>
      </c>
      <c r="F43" s="19"/>
      <c r="G43" s="19"/>
      <c r="H43" s="19"/>
      <c r="I43" s="19">
        <v>4.8727</v>
      </c>
      <c r="J43" s="19"/>
      <c r="K43" s="19"/>
      <c r="L43" s="19"/>
      <c r="M43" s="19">
        <v>5.2089999999999996</v>
      </c>
      <c r="N43" s="19"/>
      <c r="O43" s="19"/>
      <c r="P43" s="19"/>
      <c r="Q43" s="19">
        <v>8.7181999999999995</v>
      </c>
      <c r="R43" s="19"/>
      <c r="S43" s="19"/>
      <c r="T43" s="19"/>
      <c r="U43" s="30">
        <v>8</v>
      </c>
      <c r="V43" s="28" t="s">
        <v>2</v>
      </c>
      <c r="W43" s="19"/>
      <c r="X43" s="19"/>
      <c r="Y43" s="30">
        <v>5.5555000000000003</v>
      </c>
      <c r="Z43" s="28" t="s">
        <v>2</v>
      </c>
      <c r="AA43" s="19"/>
      <c r="AB43" s="19"/>
      <c r="AC43" s="30">
        <v>4.9851000000000001</v>
      </c>
      <c r="AD43" s="28" t="s">
        <v>2</v>
      </c>
      <c r="AE43" s="19"/>
      <c r="AF43" s="19"/>
      <c r="AG43" s="30">
        <v>4.9474</v>
      </c>
      <c r="AH43" s="28" t="s">
        <v>2</v>
      </c>
      <c r="AI43" s="19"/>
      <c r="AJ43" s="19"/>
      <c r="AK43" s="19">
        <f>AK46/AK42</f>
        <v>-6.3544165211234258</v>
      </c>
    </row>
    <row r="44" spans="1:111" s="20" customFormat="1" x14ac:dyDescent="0.2">
      <c r="B44" s="20" t="s">
        <v>40</v>
      </c>
      <c r="E44" s="20">
        <f>E42*E43</f>
        <v>0</v>
      </c>
      <c r="I44" s="20">
        <f>I42*I43</f>
        <v>0</v>
      </c>
      <c r="M44" s="20">
        <f>M42*M43</f>
        <v>76103.489999999991</v>
      </c>
      <c r="Q44" s="20">
        <f>Q42*Q43</f>
        <v>133894.11559999999</v>
      </c>
      <c r="U44" s="20">
        <f>U42*U43</f>
        <v>10712</v>
      </c>
      <c r="Y44" s="20">
        <f>Y42*Y43</f>
        <v>-162776.15000000002</v>
      </c>
      <c r="AC44" s="20">
        <f>AC42*AC43</f>
        <v>-15633.2736</v>
      </c>
      <c r="AG44" s="20">
        <f>AG42*AG43</f>
        <v>-15376.519200000001</v>
      </c>
    </row>
    <row r="45" spans="1:111" x14ac:dyDescent="0.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 spans="1:111" s="21" customFormat="1" ht="13.5" thickBot="1" x14ac:dyDescent="0.25">
      <c r="B46" s="22" t="s">
        <v>41</v>
      </c>
      <c r="C46" s="23"/>
      <c r="D46" s="23"/>
      <c r="E46" s="24">
        <f>SUM(E44)</f>
        <v>0</v>
      </c>
      <c r="F46" s="23"/>
      <c r="G46" s="23"/>
      <c r="H46" s="23"/>
      <c r="I46" s="24">
        <f>SUM(I44)+E46</f>
        <v>0</v>
      </c>
      <c r="J46" s="23"/>
      <c r="K46" s="23"/>
      <c r="L46" s="23"/>
      <c r="M46" s="24">
        <f>SUM(M44)+I46</f>
        <v>76103.489999999991</v>
      </c>
      <c r="N46" s="23"/>
      <c r="O46" s="23"/>
      <c r="P46" s="23"/>
      <c r="Q46" s="24">
        <f>SUM(Q44)+M46</f>
        <v>209997.60559999998</v>
      </c>
      <c r="R46" s="23"/>
      <c r="S46" s="23"/>
      <c r="T46" s="23"/>
      <c r="U46" s="24">
        <f>SUM(U44)+Q46</f>
        <v>220709.60559999998</v>
      </c>
      <c r="V46" s="23"/>
      <c r="W46" s="23"/>
      <c r="X46" s="23"/>
      <c r="Y46" s="24">
        <f>SUM(Y44)+U46</f>
        <v>57933.455599999957</v>
      </c>
      <c r="Z46" s="23"/>
      <c r="AA46" s="23"/>
      <c r="AB46" s="23"/>
      <c r="AC46" s="24">
        <f>SUM(AC44)+Y46</f>
        <v>42300.181999999957</v>
      </c>
      <c r="AD46" s="23"/>
      <c r="AE46" s="23"/>
      <c r="AF46" s="23"/>
      <c r="AG46" s="24">
        <f>SUM(AG44)+AC46</f>
        <v>26923.662799999955</v>
      </c>
      <c r="AH46" s="23"/>
      <c r="AI46" s="23"/>
      <c r="AJ46" s="23"/>
      <c r="AK46" s="25">
        <f>AG46</f>
        <v>26923.662799999955</v>
      </c>
    </row>
    <row r="47" spans="1:111" ht="13.5" thickTop="1" x14ac:dyDescent="0.2"/>
    <row r="49" spans="1:37" s="21" customFormat="1" ht="13.5" thickBot="1" x14ac:dyDescent="0.25">
      <c r="B49" s="34" t="s">
        <v>55</v>
      </c>
      <c r="C49" s="35"/>
      <c r="D49" s="35"/>
      <c r="E49" s="36">
        <f>E20+E33+E46</f>
        <v>0</v>
      </c>
      <c r="F49" s="35"/>
      <c r="G49" s="35"/>
      <c r="H49" s="35"/>
      <c r="I49" s="36">
        <f>I20+I33+I46</f>
        <v>0</v>
      </c>
      <c r="J49" s="35"/>
      <c r="K49" s="35"/>
      <c r="L49" s="35"/>
      <c r="M49" s="36">
        <f>M20+M33+M46</f>
        <v>76103.489999999991</v>
      </c>
      <c r="N49" s="35"/>
      <c r="O49" s="35"/>
      <c r="P49" s="35"/>
      <c r="Q49" s="36">
        <f>Q20+Q33+Q46</f>
        <v>507436.43499999994</v>
      </c>
      <c r="R49" s="35"/>
      <c r="S49" s="35"/>
      <c r="T49" s="35"/>
      <c r="U49" s="36">
        <f>U20+U33+U46</f>
        <v>94236.434999999969</v>
      </c>
      <c r="V49" s="35"/>
      <c r="W49" s="35"/>
      <c r="X49" s="35"/>
      <c r="Y49" s="36">
        <f>Y20+Y33+Y46</f>
        <v>-391958.7030000001</v>
      </c>
      <c r="Z49" s="35"/>
      <c r="AA49" s="35"/>
      <c r="AB49" s="35"/>
      <c r="AC49" s="36">
        <f>AC20+AC33+AC46</f>
        <v>-324535.2255</v>
      </c>
      <c r="AD49" s="35"/>
      <c r="AE49" s="35"/>
      <c r="AF49" s="35"/>
      <c r="AG49" s="36">
        <f>AG20+AG33+AG46</f>
        <v>-316846.96590000007</v>
      </c>
      <c r="AH49" s="35"/>
      <c r="AI49" s="35"/>
      <c r="AJ49" s="35"/>
      <c r="AK49" s="37">
        <f>AG49</f>
        <v>-316846.96590000007</v>
      </c>
    </row>
    <row r="50" spans="1:37" ht="13.5" thickTop="1" x14ac:dyDescent="0.2">
      <c r="AI50"/>
      <c r="AJ50"/>
      <c r="AK50"/>
    </row>
    <row r="51" spans="1:37" customFormat="1" x14ac:dyDescent="0.2">
      <c r="A51" s="65" t="s">
        <v>80</v>
      </c>
      <c r="B51" s="65" t="s">
        <v>81</v>
      </c>
    </row>
    <row r="52" spans="1:37" customFormat="1" x14ac:dyDescent="0.2">
      <c r="A52" s="65" t="s">
        <v>82</v>
      </c>
      <c r="B52" s="65" t="s">
        <v>83</v>
      </c>
    </row>
    <row r="53" spans="1:37" ht="5.25" customHeight="1" x14ac:dyDescent="0.2">
      <c r="AI53"/>
      <c r="AJ53"/>
      <c r="AK53"/>
    </row>
    <row r="54" spans="1:37" x14ac:dyDescent="0.2">
      <c r="AI54"/>
      <c r="AJ54"/>
      <c r="AK54"/>
    </row>
  </sheetData>
  <mergeCells count="12">
    <mergeCell ref="W5:Y5"/>
    <mergeCell ref="AA5:AC5"/>
    <mergeCell ref="AE5:AG5"/>
    <mergeCell ref="AI5:AK5"/>
    <mergeCell ref="A1:AK1"/>
    <mergeCell ref="A2:AK2"/>
    <mergeCell ref="A3:AK3"/>
    <mergeCell ref="C5:E5"/>
    <mergeCell ref="G5:I5"/>
    <mergeCell ref="K5:M5"/>
    <mergeCell ref="O5:Q5"/>
    <mergeCell ref="S5:U5"/>
  </mergeCells>
  <pageMargins left="0.52" right="0.28000000000000003" top="0.75" bottom="0.74" header="0.5" footer="0.5"/>
  <pageSetup scale="75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N26" sqref="N26"/>
    </sheetView>
  </sheetViews>
  <sheetFormatPr defaultRowHeight="12.75" x14ac:dyDescent="0.2"/>
  <cols>
    <col min="1" max="1" width="4.140625" customWidth="1"/>
    <col min="2" max="2" width="9.85546875" customWidth="1"/>
    <col min="3" max="3" width="2.42578125" customWidth="1"/>
    <col min="5" max="5" width="2.7109375" customWidth="1"/>
    <col min="6" max="6" width="15.5703125" customWidth="1"/>
    <col min="7" max="7" width="1.5703125" customWidth="1"/>
    <col min="8" max="8" width="17.140625" customWidth="1"/>
    <col min="9" max="9" width="4.42578125" customWidth="1"/>
    <col min="10" max="10" width="13.28515625" customWidth="1"/>
    <col min="11" max="11" width="1.7109375" customWidth="1"/>
    <col min="12" max="12" width="14.28515625" customWidth="1"/>
  </cols>
  <sheetData>
    <row r="1" spans="1:12" ht="18" x14ac:dyDescent="0.25">
      <c r="A1" s="48" t="s">
        <v>78</v>
      </c>
    </row>
    <row r="2" spans="1:12" ht="15" x14ac:dyDescent="0.2">
      <c r="A2" s="49" t="s">
        <v>65</v>
      </c>
    </row>
    <row r="5" spans="1:12" s="39" customFormat="1" ht="11.25" x14ac:dyDescent="0.2">
      <c r="F5" s="72" t="s">
        <v>77</v>
      </c>
      <c r="G5" s="72"/>
      <c r="H5" s="72"/>
      <c r="J5" s="72" t="s">
        <v>76</v>
      </c>
      <c r="K5" s="72"/>
      <c r="L5" s="72"/>
    </row>
    <row r="6" spans="1:12" s="40" customFormat="1" ht="11.25" x14ac:dyDescent="0.2">
      <c r="F6" s="40" t="s">
        <v>59</v>
      </c>
      <c r="H6" s="40" t="s">
        <v>59</v>
      </c>
      <c r="J6" s="40" t="s">
        <v>62</v>
      </c>
      <c r="L6" s="40" t="s">
        <v>64</v>
      </c>
    </row>
    <row r="7" spans="1:12" s="40" customFormat="1" ht="11.25" x14ac:dyDescent="0.2">
      <c r="B7" s="40" t="s">
        <v>56</v>
      </c>
      <c r="D7" s="40" t="s">
        <v>57</v>
      </c>
      <c r="F7" s="40" t="s">
        <v>60</v>
      </c>
      <c r="H7" s="40" t="s">
        <v>61</v>
      </c>
      <c r="J7" s="40" t="s">
        <v>63</v>
      </c>
      <c r="L7" s="40" t="s">
        <v>63</v>
      </c>
    </row>
    <row r="8" spans="1:12" ht="6.75" customHeight="1" x14ac:dyDescent="0.2"/>
    <row r="9" spans="1:12" ht="12.75" customHeight="1" x14ac:dyDescent="0.2">
      <c r="A9" s="51" t="s">
        <v>73</v>
      </c>
    </row>
    <row r="10" spans="1:12" x14ac:dyDescent="0.2">
      <c r="A10" s="51"/>
      <c r="B10" s="38">
        <v>107446</v>
      </c>
      <c r="D10" s="38" t="s">
        <v>58</v>
      </c>
      <c r="F10" s="41">
        <v>-4237</v>
      </c>
      <c r="H10" s="43">
        <v>26923.67</v>
      </c>
      <c r="I10" s="63"/>
      <c r="J10" s="50">
        <v>-4237</v>
      </c>
      <c r="K10" s="51"/>
      <c r="L10" s="52">
        <v>26923.67</v>
      </c>
    </row>
    <row r="11" spans="1:12" x14ac:dyDescent="0.2">
      <c r="A11" s="51"/>
      <c r="B11" s="38"/>
      <c r="F11" s="41"/>
      <c r="H11" s="44"/>
      <c r="I11" s="63"/>
      <c r="J11" s="50"/>
      <c r="K11" s="51"/>
      <c r="L11" s="52"/>
    </row>
    <row r="12" spans="1:12" x14ac:dyDescent="0.2">
      <c r="A12" s="51"/>
      <c r="B12" s="38">
        <v>107445</v>
      </c>
      <c r="D12" s="38" t="s">
        <v>58</v>
      </c>
      <c r="F12" s="41">
        <v>-29151</v>
      </c>
      <c r="H12" s="44">
        <v>-205304.62</v>
      </c>
      <c r="I12" s="63"/>
      <c r="J12" s="50">
        <v>-29151</v>
      </c>
      <c r="K12" s="51"/>
      <c r="L12" s="52">
        <v>-205304.62</v>
      </c>
    </row>
    <row r="13" spans="1:12" x14ac:dyDescent="0.2">
      <c r="A13" s="51"/>
      <c r="B13" s="38"/>
      <c r="F13" s="41"/>
      <c r="H13" s="44"/>
      <c r="I13" s="63"/>
      <c r="J13" s="50"/>
      <c r="K13" s="51"/>
      <c r="L13" s="52"/>
    </row>
    <row r="14" spans="1:12" x14ac:dyDescent="0.2">
      <c r="A14" s="51"/>
      <c r="B14" s="38">
        <v>107444</v>
      </c>
      <c r="D14" s="38" t="s">
        <v>58</v>
      </c>
      <c r="F14" s="41">
        <v>-26614</v>
      </c>
      <c r="H14" s="44">
        <v>-138466.01</v>
      </c>
      <c r="I14" s="63"/>
      <c r="J14" s="50">
        <f>F14</f>
        <v>-26614</v>
      </c>
      <c r="K14" s="51"/>
      <c r="L14" s="52">
        <f>H14</f>
        <v>-138466.01</v>
      </c>
    </row>
    <row r="15" spans="1:12" ht="3.75" customHeight="1" x14ac:dyDescent="0.2">
      <c r="A15" s="51"/>
      <c r="B15" s="38"/>
      <c r="F15" s="46"/>
      <c r="H15" s="47"/>
      <c r="I15" s="63"/>
      <c r="J15" s="53"/>
      <c r="K15" s="51"/>
      <c r="L15" s="54"/>
    </row>
    <row r="16" spans="1:12" x14ac:dyDescent="0.2">
      <c r="A16" s="51"/>
      <c r="B16" s="38"/>
      <c r="F16" s="42">
        <f>SUM(F10:F14)</f>
        <v>-60002</v>
      </c>
      <c r="H16" s="45">
        <f>SUM(H10:H15)</f>
        <v>-316846.96000000002</v>
      </c>
      <c r="I16" s="63"/>
      <c r="J16" s="50">
        <f>SUM(J10:J15)</f>
        <v>-60002</v>
      </c>
      <c r="K16" s="51"/>
      <c r="L16" s="52">
        <f>SUM(L10:L15)</f>
        <v>-316846.96000000002</v>
      </c>
    </row>
    <row r="17" spans="1:12" x14ac:dyDescent="0.2">
      <c r="A17" s="51"/>
      <c r="B17" s="38"/>
      <c r="F17" s="41"/>
      <c r="H17" s="44"/>
      <c r="I17" s="63"/>
      <c r="J17" s="50"/>
      <c r="K17" s="51"/>
      <c r="L17" s="52"/>
    </row>
    <row r="18" spans="1:12" x14ac:dyDescent="0.2">
      <c r="A18" s="51" t="s">
        <v>71</v>
      </c>
      <c r="B18" s="38"/>
      <c r="F18" s="41"/>
      <c r="H18" s="44"/>
      <c r="I18" s="63"/>
      <c r="J18" s="50"/>
      <c r="K18" s="51"/>
      <c r="L18" s="52"/>
    </row>
    <row r="19" spans="1:12" x14ac:dyDescent="0.2">
      <c r="A19" s="51"/>
      <c r="B19" s="38">
        <v>106901</v>
      </c>
      <c r="D19" s="38" t="s">
        <v>58</v>
      </c>
      <c r="F19" s="41">
        <v>21483</v>
      </c>
      <c r="H19" s="43">
        <v>171781.26</v>
      </c>
      <c r="I19" s="63"/>
      <c r="J19" s="50">
        <v>21483</v>
      </c>
      <c r="K19" s="51"/>
      <c r="L19" s="52">
        <v>171781.26</v>
      </c>
    </row>
    <row r="20" spans="1:12" x14ac:dyDescent="0.2">
      <c r="A20" s="51"/>
      <c r="B20" s="38"/>
      <c r="F20" s="41"/>
      <c r="H20" s="44"/>
      <c r="I20" s="63"/>
      <c r="J20" s="50"/>
      <c r="K20" s="51"/>
      <c r="L20" s="52"/>
    </row>
    <row r="21" spans="1:12" x14ac:dyDescent="0.2">
      <c r="A21" s="51" t="s">
        <v>72</v>
      </c>
      <c r="B21" s="38"/>
      <c r="F21" s="41"/>
      <c r="H21" s="44"/>
      <c r="I21" s="63"/>
      <c r="J21" s="50"/>
      <c r="K21" s="51"/>
      <c r="L21" s="52"/>
    </row>
    <row r="22" spans="1:12" x14ac:dyDescent="0.2">
      <c r="B22" s="38">
        <v>103138</v>
      </c>
      <c r="D22" s="38" t="s">
        <v>58</v>
      </c>
      <c r="F22" s="41">
        <v>6631</v>
      </c>
      <c r="H22" s="43">
        <v>47818.15</v>
      </c>
      <c r="I22" s="63"/>
      <c r="J22" s="50">
        <v>6631</v>
      </c>
      <c r="K22" s="51"/>
      <c r="L22" s="52">
        <v>47818.16</v>
      </c>
    </row>
    <row r="23" spans="1:12" x14ac:dyDescent="0.2">
      <c r="B23" s="38"/>
      <c r="F23" s="41"/>
      <c r="H23" s="44"/>
      <c r="I23" s="63"/>
      <c r="J23" s="50"/>
      <c r="K23" s="51"/>
      <c r="L23" s="52"/>
    </row>
    <row r="24" spans="1:12" x14ac:dyDescent="0.2">
      <c r="B24" s="38">
        <v>103134</v>
      </c>
      <c r="D24" s="38" t="s">
        <v>58</v>
      </c>
      <c r="F24" s="41">
        <v>-151770</v>
      </c>
      <c r="H24" s="44">
        <v>-1033570.15</v>
      </c>
      <c r="I24" s="63" t="s">
        <v>75</v>
      </c>
      <c r="J24" s="50">
        <v>171904</v>
      </c>
      <c r="K24" s="51"/>
      <c r="L24" s="52">
        <v>-1222743.8999999999</v>
      </c>
    </row>
    <row r="25" spans="1:12" x14ac:dyDescent="0.2">
      <c r="B25" s="38"/>
      <c r="F25" s="41"/>
      <c r="H25" s="44"/>
      <c r="I25" s="63"/>
      <c r="J25" s="50"/>
      <c r="K25" s="51"/>
      <c r="L25" s="52"/>
    </row>
    <row r="26" spans="1:12" x14ac:dyDescent="0.2">
      <c r="B26" s="38">
        <v>103133</v>
      </c>
      <c r="D26" s="38" t="s">
        <v>58</v>
      </c>
      <c r="F26" s="41">
        <v>-17396</v>
      </c>
      <c r="H26" s="44">
        <v>-126492.74</v>
      </c>
      <c r="I26" s="63"/>
      <c r="J26" s="50">
        <v>-9718</v>
      </c>
      <c r="K26" s="51"/>
      <c r="L26" s="52">
        <v>-82641.41</v>
      </c>
    </row>
    <row r="27" spans="1:12" x14ac:dyDescent="0.2">
      <c r="B27" s="38"/>
      <c r="F27" s="41"/>
      <c r="H27" s="44"/>
      <c r="I27" s="63"/>
      <c r="J27" s="50"/>
      <c r="K27" s="51"/>
      <c r="L27" s="52"/>
    </row>
    <row r="28" spans="1:12" x14ac:dyDescent="0.2">
      <c r="B28" s="38">
        <v>103132</v>
      </c>
      <c r="D28" s="38" t="s">
        <v>58</v>
      </c>
      <c r="F28" s="41">
        <v>-148205</v>
      </c>
      <c r="H28" s="44">
        <v>-866590.19</v>
      </c>
      <c r="I28" s="63" t="s">
        <v>75</v>
      </c>
      <c r="J28" s="50">
        <v>-140043</v>
      </c>
      <c r="K28" s="51"/>
      <c r="L28" s="52">
        <v>-954644.44</v>
      </c>
    </row>
    <row r="29" spans="1:12" ht="3.75" customHeight="1" x14ac:dyDescent="0.2">
      <c r="B29" s="38"/>
      <c r="F29" s="46"/>
      <c r="H29" s="47"/>
      <c r="J29" s="53"/>
      <c r="K29" s="51"/>
      <c r="L29" s="54"/>
    </row>
    <row r="30" spans="1:12" x14ac:dyDescent="0.2">
      <c r="B30" s="38"/>
      <c r="F30" s="42">
        <f>SUM(F22:F29)</f>
        <v>-310740</v>
      </c>
      <c r="H30" s="45">
        <f>SUM(H22:H29)</f>
        <v>-1978834.93</v>
      </c>
      <c r="J30" s="50">
        <f>SUM(J22:J29)</f>
        <v>28774</v>
      </c>
      <c r="K30" s="51"/>
      <c r="L30" s="52">
        <f>SUM(L22:L29)</f>
        <v>-2212211.59</v>
      </c>
    </row>
    <row r="31" spans="1:12" x14ac:dyDescent="0.2">
      <c r="B31" s="38"/>
      <c r="F31" s="42"/>
      <c r="H31" s="45"/>
      <c r="J31" s="50"/>
      <c r="K31" s="51"/>
      <c r="L31" s="52"/>
    </row>
    <row r="32" spans="1:12" x14ac:dyDescent="0.2">
      <c r="B32" s="57" t="s">
        <v>74</v>
      </c>
      <c r="C32" s="58"/>
      <c r="D32" s="58"/>
      <c r="E32" s="64"/>
      <c r="F32" s="59">
        <f>F16+F19+F30</f>
        <v>-349259</v>
      </c>
      <c r="G32" s="58"/>
      <c r="H32" s="60">
        <f>H16+H19+H30</f>
        <v>-2123900.63</v>
      </c>
      <c r="I32" s="64"/>
      <c r="J32" s="61">
        <f>J16+J19+J30</f>
        <v>-9745</v>
      </c>
      <c r="K32" s="57"/>
      <c r="L32" s="62">
        <f>L16+L19+L30</f>
        <v>-2357277.29</v>
      </c>
    </row>
    <row r="35" spans="1:2" x14ac:dyDescent="0.2">
      <c r="A35" t="s">
        <v>79</v>
      </c>
    </row>
    <row r="37" spans="1:2" x14ac:dyDescent="0.2">
      <c r="A37" s="65" t="s">
        <v>80</v>
      </c>
      <c r="B37" s="65" t="s">
        <v>81</v>
      </c>
    </row>
    <row r="38" spans="1:2" x14ac:dyDescent="0.2">
      <c r="A38" s="65" t="s">
        <v>82</v>
      </c>
      <c r="B38" s="65" t="s">
        <v>83</v>
      </c>
    </row>
  </sheetData>
  <mergeCells count="2">
    <mergeCell ref="J5:L5"/>
    <mergeCell ref="F5:H5"/>
  </mergeCells>
  <printOptions horizontalCentered="1"/>
  <pageMargins left="0.57999999999999996" right="0.56999999999999995" top="1" bottom="1" header="0.5" footer="0.5"/>
  <pageSetup scale="9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Original OBA's</vt:lpstr>
      <vt:lpstr>Delhi Beaver OBA</vt:lpstr>
      <vt:lpstr>Ellis-Woodward-Clark</vt:lpstr>
      <vt:lpstr>Conf. Letter Imb. Comparison</vt:lpstr>
      <vt:lpstr>'Original OBA''s'!Print_Area</vt:lpstr>
      <vt:lpstr>'Delhi Beaver OBA'!Print_Titles</vt:lpstr>
      <vt:lpstr>'Ellis-Woodward-Clark'!Print_Titles</vt:lpstr>
      <vt:lpstr>'Original OBA''s'!Print_Titles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2001-06-04T19:20:26Z</cp:lastPrinted>
  <dcterms:created xsi:type="dcterms:W3CDTF">2001-02-09T20:52:34Z</dcterms:created>
  <dcterms:modified xsi:type="dcterms:W3CDTF">2014-09-04T16:36:45Z</dcterms:modified>
</cp:coreProperties>
</file>