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945" yWindow="0" windowWidth="8700" windowHeight="8655" tabRatio="570"/>
  </bookViews>
  <sheets>
    <sheet name="OCTOBER" sheetId="1" r:id="rId1"/>
    <sheet name="Page 2" sheetId="416" r:id="rId2"/>
    <sheet name="BusOb" sheetId="3180" r:id="rId3"/>
    <sheet name="Sheet1" sheetId="412" r:id="rId4"/>
    <sheet name="ChartFDD" sheetId="3184" r:id="rId5"/>
    <sheet name="ChartIDD" sheetId="3185" r:id="rId6"/>
    <sheet name="ChartPNR" sheetId="3186" r:id="rId7"/>
    <sheet name="Chart1" sheetId="3187" r:id="rId8"/>
    <sheet name="Chart2" sheetId="3188" r:id="rId9"/>
    <sheet name="Chart3" sheetId="3189" r:id="rId10"/>
    <sheet name="Sheet2" sheetId="16" r:id="rId11"/>
    <sheet name="properties" sheetId="5" r:id="rId12"/>
  </sheets>
  <externalReferences>
    <externalReference r:id="rId13"/>
    <externalReference r:id="rId14"/>
  </externalReferences>
  <definedNames>
    <definedName name="\s">OCTOBER!$AS$1:$AS$4</definedName>
    <definedName name="__123Graph_A" localSheetId="0" hidden="1">OCTOBER!$AA$18:$AA$45</definedName>
    <definedName name="__123Graph_AJUNEACT" localSheetId="0" hidden="1">OCTOBER!$AA$18:$AA$45</definedName>
    <definedName name="__123Graph_B" localSheetId="0" hidden="1">OCTOBER!$Z$18:$Z$39</definedName>
    <definedName name="__123Graph_BJUNEACT" localSheetId="0" hidden="1">OCTOBER!$Z$18:$Z$39</definedName>
    <definedName name="__123Graph_C" localSheetId="0" hidden="1">OCTOBER!$AF$17:$AF$38</definedName>
    <definedName name="__123Graph_CJUNEACT" localSheetId="0" hidden="1">OCTOBER!$AF$17:$AF$38</definedName>
    <definedName name="__123Graph_X" localSheetId="0" hidden="1">OCTOBER!$C$18:$C$45</definedName>
    <definedName name="__123Graph_XJUNEACT" localSheetId="0" hidden="1">OCTOBER!$C$18:$C$45</definedName>
    <definedName name="File_Name_1" localSheetId="11">properties!$B$1</definedName>
    <definedName name="File_Name_1">#REF!</definedName>
    <definedName name="_xlnm.Print_Area" localSheetId="2">BusOb!$A$1:$W$188</definedName>
    <definedName name="_xlnm.Print_Area" localSheetId="0">OCTOBER!$C$6:$AH$84</definedName>
    <definedName name="_xlnm.Print_Area" localSheetId="1">'Page 2'!$D$1:$AJ$70</definedName>
    <definedName name="_xlnm.Print_Area" localSheetId="11">properties!$A$1:$B$17</definedName>
    <definedName name="_xlnm.Print_Area" localSheetId="3">Sheet1!$M$1:$AC$56</definedName>
    <definedName name="Print_Area_MI">OCTOBER!$A$1:$Q$51</definedName>
    <definedName name="_xlnm.Recorder" localSheetId="11">#REF!</definedName>
    <definedName name="_xlnm.Recorder">#REF!</definedName>
  </definedNames>
  <calcPr calcId="152511"/>
</workbook>
</file>

<file path=xl/calcChain.xml><?xml version="1.0" encoding="utf-8"?>
<calcChain xmlns="http://schemas.openxmlformats.org/spreadsheetml/2006/main">
  <c r="AA1" i="1" l="1"/>
  <c r="B2" i="1"/>
  <c r="C2" i="1"/>
  <c r="AA2" i="1"/>
  <c r="C3" i="1"/>
  <c r="AA3" i="1"/>
  <c r="B4" i="1"/>
  <c r="AA4" i="1"/>
  <c r="J10" i="1"/>
  <c r="L10" i="1" s="1"/>
  <c r="K10" i="1"/>
  <c r="P10" i="1"/>
  <c r="AC7" i="16" s="1"/>
  <c r="T10" i="1"/>
  <c r="U10" i="1"/>
  <c r="X10" i="1"/>
  <c r="AA10" i="1"/>
  <c r="F15" i="1"/>
  <c r="F10" i="1" s="1"/>
  <c r="H10" i="1" s="1"/>
  <c r="V7" i="16" s="1"/>
  <c r="G15" i="1"/>
  <c r="G10" i="1" s="1"/>
  <c r="J15" i="1"/>
  <c r="K15" i="1"/>
  <c r="L15" i="1"/>
  <c r="L57" i="1" s="1"/>
  <c r="M15" i="1"/>
  <c r="N15" i="1"/>
  <c r="O15" i="1"/>
  <c r="P15" i="1"/>
  <c r="P57" i="1" s="1"/>
  <c r="T15" i="1"/>
  <c r="U15" i="1"/>
  <c r="V15" i="1"/>
  <c r="V10" i="1" s="1"/>
  <c r="W15" i="1"/>
  <c r="X15" i="1"/>
  <c r="Y15" i="1"/>
  <c r="Y10" i="1" s="1"/>
  <c r="AA15" i="1"/>
  <c r="W16" i="1"/>
  <c r="X16" i="1"/>
  <c r="AN17" i="1"/>
  <c r="H18" i="1"/>
  <c r="L18" i="1"/>
  <c r="N18" i="1"/>
  <c r="AA18" i="1"/>
  <c r="AG18" i="1"/>
  <c r="AP18" i="1"/>
  <c r="AR18" i="1"/>
  <c r="AN18" i="1" s="1"/>
  <c r="AI18" i="1" s="1"/>
  <c r="AY18" i="1"/>
  <c r="AZ18" i="1"/>
  <c r="H19" i="1"/>
  <c r="L19" i="1"/>
  <c r="AA19" i="1"/>
  <c r="AG19" i="1"/>
  <c r="AI19" i="1"/>
  <c r="AN19" i="1"/>
  <c r="AP19" i="1"/>
  <c r="AR19" i="1"/>
  <c r="AY19" i="1"/>
  <c r="AZ19" i="1"/>
  <c r="H20" i="1"/>
  <c r="L20" i="1"/>
  <c r="M20" i="1"/>
  <c r="N20" i="1"/>
  <c r="AA20" i="1"/>
  <c r="AE17" i="16" s="1"/>
  <c r="AG20" i="1"/>
  <c r="AP20" i="1"/>
  <c r="AR20" i="1"/>
  <c r="AN20" i="1" s="1"/>
  <c r="AI20" i="1" s="1"/>
  <c r="AY20" i="1"/>
  <c r="AZ20" i="1"/>
  <c r="H21" i="1"/>
  <c r="L21" i="1"/>
  <c r="M21" i="1"/>
  <c r="AA21" i="1"/>
  <c r="AG21" i="1"/>
  <c r="AI21" i="1"/>
  <c r="AN21" i="1"/>
  <c r="AP21" i="1"/>
  <c r="AR21" i="1"/>
  <c r="AY21" i="1"/>
  <c r="AZ21" i="1"/>
  <c r="H22" i="1"/>
  <c r="L22" i="1"/>
  <c r="M22" i="1"/>
  <c r="AA22" i="1"/>
  <c r="AG22" i="1"/>
  <c r="AN22" i="1"/>
  <c r="AI22" i="1" s="1"/>
  <c r="AP22" i="1"/>
  <c r="AR22" i="1"/>
  <c r="AY22" i="1"/>
  <c r="AZ22" i="1"/>
  <c r="H23" i="1"/>
  <c r="L23" i="1"/>
  <c r="N23" i="1"/>
  <c r="AA20" i="16" s="1"/>
  <c r="AA23" i="1"/>
  <c r="AG23" i="1"/>
  <c r="AP23" i="1"/>
  <c r="AR23" i="1"/>
  <c r="AN23" i="1" s="1"/>
  <c r="AI23" i="1" s="1"/>
  <c r="AY23" i="1"/>
  <c r="AZ23" i="1"/>
  <c r="H24" i="1"/>
  <c r="I29" i="1" s="1"/>
  <c r="L24" i="1"/>
  <c r="AA24" i="1"/>
  <c r="AG24" i="1"/>
  <c r="AP24" i="1"/>
  <c r="AR24" i="1"/>
  <c r="AN24" i="1" s="1"/>
  <c r="AI24" i="1" s="1"/>
  <c r="AY24" i="1"/>
  <c r="AZ24" i="1"/>
  <c r="H25" i="1"/>
  <c r="L25" i="1"/>
  <c r="M25" i="1"/>
  <c r="AA25" i="1"/>
  <c r="AG25" i="1"/>
  <c r="AN25" i="1"/>
  <c r="AI25" i="1" s="1"/>
  <c r="AP25" i="1"/>
  <c r="AR25" i="1"/>
  <c r="AY25" i="1"/>
  <c r="AZ25" i="1"/>
  <c r="H26" i="1"/>
  <c r="L26" i="1"/>
  <c r="M26" i="1"/>
  <c r="AA26" i="1"/>
  <c r="AG26" i="1"/>
  <c r="AP26" i="1"/>
  <c r="AR26" i="1"/>
  <c r="AN26" i="1" s="1"/>
  <c r="AI26" i="1" s="1"/>
  <c r="AY26" i="1"/>
  <c r="AZ26" i="1"/>
  <c r="H27" i="1"/>
  <c r="L27" i="1"/>
  <c r="M27" i="1"/>
  <c r="AA27" i="1"/>
  <c r="AG27" i="1"/>
  <c r="AN27" i="1"/>
  <c r="AI27" i="1" s="1"/>
  <c r="AP27" i="1"/>
  <c r="AR27" i="1"/>
  <c r="AY27" i="1"/>
  <c r="AZ27" i="1"/>
  <c r="H28" i="1"/>
  <c r="L28" i="1"/>
  <c r="AA28" i="1"/>
  <c r="AG28" i="1"/>
  <c r="AP28" i="1"/>
  <c r="AR28" i="1"/>
  <c r="AN28" i="1" s="1"/>
  <c r="AI28" i="1" s="1"/>
  <c r="AY28" i="1"/>
  <c r="AZ28" i="1"/>
  <c r="H29" i="1"/>
  <c r="L29" i="1"/>
  <c r="AA29" i="1"/>
  <c r="AG29" i="1"/>
  <c r="AP29" i="1"/>
  <c r="AR29" i="1"/>
  <c r="AN29" i="1" s="1"/>
  <c r="AI29" i="1" s="1"/>
  <c r="AY29" i="1"/>
  <c r="AZ29" i="1"/>
  <c r="H30" i="1"/>
  <c r="L30" i="1"/>
  <c r="M30" i="1"/>
  <c r="AA30" i="1"/>
  <c r="AG30" i="1"/>
  <c r="AN30" i="1"/>
  <c r="AI30" i="1" s="1"/>
  <c r="AP30" i="1"/>
  <c r="AR30" i="1"/>
  <c r="AY30" i="1"/>
  <c r="AZ30" i="1"/>
  <c r="H31" i="1"/>
  <c r="L31" i="1"/>
  <c r="Y28" i="16" s="1"/>
  <c r="M31" i="1"/>
  <c r="AA31" i="1"/>
  <c r="AG31" i="1"/>
  <c r="AI31" i="1"/>
  <c r="AN31" i="1"/>
  <c r="AP31" i="1"/>
  <c r="AR31" i="1"/>
  <c r="AY31" i="1"/>
  <c r="AZ31" i="1"/>
  <c r="H32" i="1"/>
  <c r="L32" i="1"/>
  <c r="Y29" i="16" s="1"/>
  <c r="AA32" i="1"/>
  <c r="AG32" i="1"/>
  <c r="AP32" i="1"/>
  <c r="AR32" i="1"/>
  <c r="AN32" i="1" s="1"/>
  <c r="AI32" i="1" s="1"/>
  <c r="AY32" i="1"/>
  <c r="AZ32" i="1"/>
  <c r="H33" i="1"/>
  <c r="L33" i="1"/>
  <c r="AA33" i="1"/>
  <c r="AG33" i="1"/>
  <c r="AI33" i="1"/>
  <c r="AN33" i="1"/>
  <c r="AP33" i="1"/>
  <c r="AR33" i="1"/>
  <c r="AY33" i="1"/>
  <c r="AZ33" i="1"/>
  <c r="H34" i="1"/>
  <c r="L34" i="1"/>
  <c r="M34" i="1"/>
  <c r="AA34" i="1"/>
  <c r="AG34" i="1"/>
  <c r="AP34" i="1"/>
  <c r="AR34" i="1"/>
  <c r="AN34" i="1" s="1"/>
  <c r="AI34" i="1" s="1"/>
  <c r="AY34" i="1"/>
  <c r="AZ34" i="1"/>
  <c r="H35" i="1"/>
  <c r="L35" i="1"/>
  <c r="M35" i="1"/>
  <c r="O35" i="1" s="1"/>
  <c r="N35" i="1"/>
  <c r="P35" i="1"/>
  <c r="Q35" i="1" s="1"/>
  <c r="AA35" i="1"/>
  <c r="AG35" i="1"/>
  <c r="AN35" i="1"/>
  <c r="AI35" i="1" s="1"/>
  <c r="AP35" i="1"/>
  <c r="AR35" i="1"/>
  <c r="AY35" i="1"/>
  <c r="AZ35" i="1"/>
  <c r="H36" i="1"/>
  <c r="I36" i="1"/>
  <c r="I38" i="1" s="1"/>
  <c r="L36" i="1"/>
  <c r="M36" i="1"/>
  <c r="AA36" i="1"/>
  <c r="AG36" i="1"/>
  <c r="AI36" i="1"/>
  <c r="AN36" i="1"/>
  <c r="AP36" i="1"/>
  <c r="AR36" i="1"/>
  <c r="AY36" i="1"/>
  <c r="AZ36" i="1"/>
  <c r="BN36" i="1"/>
  <c r="BO36" i="1"/>
  <c r="H37" i="1"/>
  <c r="L37" i="1"/>
  <c r="S37" i="1"/>
  <c r="AA37" i="1"/>
  <c r="AG37" i="1"/>
  <c r="AI37" i="1"/>
  <c r="AP37" i="1"/>
  <c r="AR37" i="1"/>
  <c r="AY37" i="1"/>
  <c r="AZ37" i="1"/>
  <c r="BN37" i="1"/>
  <c r="BO37" i="1"/>
  <c r="A38" i="1"/>
  <c r="H38" i="1"/>
  <c r="L38" i="1"/>
  <c r="M38" i="1"/>
  <c r="AA38" i="1"/>
  <c r="AG38" i="1"/>
  <c r="AN38" i="1"/>
  <c r="AI38" i="1" s="1"/>
  <c r="AP38" i="1"/>
  <c r="AR38" i="1"/>
  <c r="AY38" i="1"/>
  <c r="AZ38" i="1"/>
  <c r="BN38" i="1"/>
  <c r="BO38" i="1"/>
  <c r="H39" i="1"/>
  <c r="L39" i="1"/>
  <c r="AA39" i="1"/>
  <c r="AG39" i="1"/>
  <c r="AP39" i="1"/>
  <c r="AN39" i="1" s="1"/>
  <c r="AI39" i="1" s="1"/>
  <c r="AR39" i="1"/>
  <c r="AY39" i="1"/>
  <c r="AZ39" i="1"/>
  <c r="BN39" i="1"/>
  <c r="BO39" i="1"/>
  <c r="H40" i="1"/>
  <c r="L40" i="1"/>
  <c r="M40" i="1"/>
  <c r="N40" i="1"/>
  <c r="AA40" i="1"/>
  <c r="AG40" i="1"/>
  <c r="AP40" i="1"/>
  <c r="AR40" i="1"/>
  <c r="AN40" i="1" s="1"/>
  <c r="AI40" i="1" s="1"/>
  <c r="AY40" i="1"/>
  <c r="AZ40" i="1"/>
  <c r="BN40" i="1"/>
  <c r="BO40" i="1"/>
  <c r="H41" i="1"/>
  <c r="L41" i="1"/>
  <c r="AA41" i="1"/>
  <c r="AG41" i="1"/>
  <c r="AP41" i="1"/>
  <c r="AN41" i="1" s="1"/>
  <c r="AI41" i="1" s="1"/>
  <c r="AR41" i="1"/>
  <c r="AY41" i="1"/>
  <c r="AZ41" i="1"/>
  <c r="BN41" i="1"/>
  <c r="BO41" i="1"/>
  <c r="H42" i="1"/>
  <c r="L42" i="1"/>
  <c r="M42" i="1"/>
  <c r="O42" i="1" s="1"/>
  <c r="P42" i="1" s="1"/>
  <c r="Q42" i="1" s="1"/>
  <c r="Z42" i="1" s="1"/>
  <c r="AC42" i="1" s="1"/>
  <c r="N42" i="1"/>
  <c r="S42" i="1"/>
  <c r="AA42" i="1"/>
  <c r="AH42" i="1" s="1"/>
  <c r="AG42" i="1"/>
  <c r="AI42" i="1"/>
  <c r="AN42" i="1"/>
  <c r="AP42" i="1"/>
  <c r="AR42" i="1"/>
  <c r="AY42" i="1"/>
  <c r="AZ42" i="1"/>
  <c r="BN42" i="1"/>
  <c r="BO42" i="1"/>
  <c r="H43" i="1"/>
  <c r="L43" i="1"/>
  <c r="N43" i="1"/>
  <c r="AA43" i="1"/>
  <c r="AB43" i="1"/>
  <c r="AG43" i="1"/>
  <c r="AP43" i="1"/>
  <c r="AN43" i="1" s="1"/>
  <c r="AI43" i="1" s="1"/>
  <c r="AR43" i="1"/>
  <c r="AY43" i="1"/>
  <c r="AZ43" i="1"/>
  <c r="H44" i="1"/>
  <c r="L44" i="1"/>
  <c r="O44" i="1"/>
  <c r="S44" i="1"/>
  <c r="AA44" i="1"/>
  <c r="AG44" i="1"/>
  <c r="AI44" i="1"/>
  <c r="AY44" i="1"/>
  <c r="AZ44" i="1"/>
  <c r="H45" i="1"/>
  <c r="L45" i="1"/>
  <c r="AA45" i="1"/>
  <c r="AG45" i="1"/>
  <c r="AI45" i="1"/>
  <c r="AY45" i="1"/>
  <c r="AZ45" i="1"/>
  <c r="H46" i="1"/>
  <c r="L46" i="1"/>
  <c r="M46" i="1"/>
  <c r="N46" i="1"/>
  <c r="AA43" i="16" s="1"/>
  <c r="AA46" i="1"/>
  <c r="AG46" i="1"/>
  <c r="AI46" i="1"/>
  <c r="H47" i="1"/>
  <c r="L47" i="1"/>
  <c r="M47" i="1"/>
  <c r="O47" i="1" s="1"/>
  <c r="AA47" i="1"/>
  <c r="AG47" i="1"/>
  <c r="AI47" i="1"/>
  <c r="H48" i="1"/>
  <c r="L48" i="1"/>
  <c r="O48" i="1"/>
  <c r="P48" i="1"/>
  <c r="Q48" i="1" s="1"/>
  <c r="Z48" i="1" s="1"/>
  <c r="AA48" i="1"/>
  <c r="AG48" i="1"/>
  <c r="F49" i="1"/>
  <c r="G49" i="1"/>
  <c r="J49" i="1"/>
  <c r="J9" i="1" s="1"/>
  <c r="K49" i="1"/>
  <c r="K9" i="1" s="1"/>
  <c r="X6" i="16" s="1"/>
  <c r="T49" i="1"/>
  <c r="T9" i="1" s="1"/>
  <c r="T11" i="1" s="1"/>
  <c r="U49" i="1"/>
  <c r="U9" i="1" s="1"/>
  <c r="U11" i="1" s="1"/>
  <c r="V49" i="1"/>
  <c r="V9" i="1" s="1"/>
  <c r="V11" i="1" s="1"/>
  <c r="W49" i="1"/>
  <c r="X49" i="1"/>
  <c r="X9" i="1" s="1"/>
  <c r="Y49" i="1"/>
  <c r="AG49" i="1"/>
  <c r="AJ49" i="1"/>
  <c r="AT49" i="1"/>
  <c r="AU49" i="1"/>
  <c r="AU54" i="1" s="1"/>
  <c r="AV49" i="1"/>
  <c r="AW49" i="1"/>
  <c r="AX49" i="1"/>
  <c r="BA49" i="1"/>
  <c r="H53" i="1"/>
  <c r="H15" i="1" s="1"/>
  <c r="H57" i="1" s="1"/>
  <c r="L53" i="1"/>
  <c r="P53" i="1"/>
  <c r="Q53" i="1"/>
  <c r="AT54" i="1"/>
  <c r="F56" i="1"/>
  <c r="P26" i="412" s="1"/>
  <c r="G56" i="1"/>
  <c r="J56" i="1"/>
  <c r="O54" i="412" s="1"/>
  <c r="K56" i="1"/>
  <c r="G57" i="1"/>
  <c r="Q27" i="412" s="1"/>
  <c r="J57" i="1"/>
  <c r="K57" i="1"/>
  <c r="P55" i="412" s="1"/>
  <c r="AA57" i="1"/>
  <c r="AC57" i="1"/>
  <c r="AT58" i="1"/>
  <c r="AU58" i="1"/>
  <c r="AT61" i="1"/>
  <c r="AU61" i="1"/>
  <c r="AT64" i="1"/>
  <c r="AU64" i="1"/>
  <c r="AT67" i="1"/>
  <c r="AU67" i="1"/>
  <c r="AA100" i="1"/>
  <c r="AC100" i="1"/>
  <c r="AC106" i="1" s="1"/>
  <c r="AA101" i="1"/>
  <c r="AC101" i="1"/>
  <c r="AA102" i="1"/>
  <c r="AC102" i="1"/>
  <c r="AA103" i="1"/>
  <c r="AC103" i="1"/>
  <c r="AA104" i="1"/>
  <c r="AC104" i="1"/>
  <c r="AA105" i="1"/>
  <c r="AC105" i="1"/>
  <c r="AA106" i="1"/>
  <c r="F4" i="416"/>
  <c r="F5" i="416"/>
  <c r="AN6" i="416"/>
  <c r="E41" i="412" s="1"/>
  <c r="K41" i="412" s="1"/>
  <c r="AO6" i="416"/>
  <c r="H41" i="412" s="1"/>
  <c r="H7" i="416"/>
  <c r="AN7" i="416"/>
  <c r="E42" i="412" s="1"/>
  <c r="AO7" i="416"/>
  <c r="H8" i="416"/>
  <c r="AN8" i="416"/>
  <c r="AO8" i="416"/>
  <c r="F9" i="416"/>
  <c r="G9" i="416"/>
  <c r="AN9" i="416"/>
  <c r="AO9" i="416"/>
  <c r="G10" i="416"/>
  <c r="AN10" i="416"/>
  <c r="E45" i="412" s="1"/>
  <c r="AO10" i="416"/>
  <c r="N22" i="1" s="1"/>
  <c r="B11" i="416"/>
  <c r="AN11" i="416"/>
  <c r="AO11" i="416"/>
  <c r="H46" i="412" s="1"/>
  <c r="AN12" i="416"/>
  <c r="M24" i="1" s="1"/>
  <c r="AO12" i="416"/>
  <c r="B13" i="416"/>
  <c r="AN13" i="416"/>
  <c r="E48" i="412" s="1"/>
  <c r="AO13" i="416"/>
  <c r="N25" i="1" s="1"/>
  <c r="AA22" i="16" s="1"/>
  <c r="AN14" i="416"/>
  <c r="AO14" i="416"/>
  <c r="H49" i="412" s="1"/>
  <c r="K49" i="412" s="1"/>
  <c r="AN15" i="416"/>
  <c r="E50" i="412" s="1"/>
  <c r="AO15" i="416"/>
  <c r="N27" i="1" s="1"/>
  <c r="AN16" i="416"/>
  <c r="E51" i="412" s="1"/>
  <c r="AO16" i="416"/>
  <c r="H51" i="412" s="1"/>
  <c r="AN17" i="416"/>
  <c r="M29" i="1" s="1"/>
  <c r="AO17" i="416"/>
  <c r="N29" i="1" s="1"/>
  <c r="O29" i="1" s="1"/>
  <c r="AB26" i="16" s="1"/>
  <c r="AN18" i="416"/>
  <c r="AO18" i="416"/>
  <c r="N30" i="1" s="1"/>
  <c r="AN19" i="416"/>
  <c r="AO19" i="416"/>
  <c r="N31" i="1" s="1"/>
  <c r="AN20" i="416"/>
  <c r="E55" i="412" s="1"/>
  <c r="AO20" i="416"/>
  <c r="N32" i="1" s="1"/>
  <c r="AN21" i="416"/>
  <c r="M33" i="1" s="1"/>
  <c r="AO21" i="416"/>
  <c r="N33" i="1" s="1"/>
  <c r="AA30" i="16" s="1"/>
  <c r="AN22" i="416"/>
  <c r="AO22" i="416"/>
  <c r="N34" i="1" s="1"/>
  <c r="AA31" i="16" s="1"/>
  <c r="AN23" i="416"/>
  <c r="AO23" i="416"/>
  <c r="H24" i="416"/>
  <c r="I24" i="416"/>
  <c r="AN24" i="416"/>
  <c r="AO24" i="416"/>
  <c r="N36" i="1" s="1"/>
  <c r="AA33" i="16" s="1"/>
  <c r="H25" i="416"/>
  <c r="I25" i="416"/>
  <c r="AN25" i="416"/>
  <c r="M37" i="1" s="1"/>
  <c r="AO25" i="416"/>
  <c r="N37" i="1" s="1"/>
  <c r="O37" i="1" s="1"/>
  <c r="AB34" i="16" s="1"/>
  <c r="H26" i="416"/>
  <c r="I26" i="416"/>
  <c r="AN26" i="416"/>
  <c r="AO26" i="416"/>
  <c r="N38" i="1" s="1"/>
  <c r="AA35" i="16" s="1"/>
  <c r="AN27" i="416"/>
  <c r="M39" i="1" s="1"/>
  <c r="AO27" i="416"/>
  <c r="N39" i="1" s="1"/>
  <c r="S39" i="1" s="1"/>
  <c r="AN28" i="416"/>
  <c r="AO28" i="416"/>
  <c r="AN29" i="416"/>
  <c r="M41" i="1" s="1"/>
  <c r="AO29" i="416"/>
  <c r="H64" i="412" s="1"/>
  <c r="AN30" i="416"/>
  <c r="AO30" i="416"/>
  <c r="AN31" i="416"/>
  <c r="M43" i="1" s="1"/>
  <c r="AO31" i="416"/>
  <c r="AN32" i="416"/>
  <c r="M44" i="1" s="1"/>
  <c r="AO32" i="416"/>
  <c r="N44" i="1" s="1"/>
  <c r="AN33" i="416"/>
  <c r="M45" i="1" s="1"/>
  <c r="AO33" i="416"/>
  <c r="N45" i="1" s="1"/>
  <c r="AA42" i="16" s="1"/>
  <c r="AN34" i="416"/>
  <c r="AO34" i="416"/>
  <c r="AN35" i="416"/>
  <c r="AO35" i="416"/>
  <c r="N47" i="1" s="1"/>
  <c r="AN36" i="416"/>
  <c r="M48" i="1" s="1"/>
  <c r="AO36" i="416"/>
  <c r="N48" i="1" s="1"/>
  <c r="AO60" i="416"/>
  <c r="B3" i="5"/>
  <c r="B7" i="5"/>
  <c r="D3" i="412"/>
  <c r="E3" i="412"/>
  <c r="F3" i="412"/>
  <c r="D4" i="412"/>
  <c r="E4" i="412"/>
  <c r="F4" i="412"/>
  <c r="AI4" i="412"/>
  <c r="AL4" i="412"/>
  <c r="AM4" i="412"/>
  <c r="AO4" i="412" s="1"/>
  <c r="D5" i="412"/>
  <c r="E5" i="412"/>
  <c r="F5" i="412"/>
  <c r="AI5" i="412"/>
  <c r="AL5" i="412"/>
  <c r="AM5" i="412"/>
  <c r="AO5" i="412" s="1"/>
  <c r="D6" i="412"/>
  <c r="E6" i="412"/>
  <c r="F6" i="412"/>
  <c r="AI6" i="412"/>
  <c r="AL6" i="412"/>
  <c r="AM6" i="412"/>
  <c r="AO6" i="412" s="1"/>
  <c r="D7" i="412"/>
  <c r="E7" i="412"/>
  <c r="F7" i="412"/>
  <c r="AI7" i="412"/>
  <c r="AL7" i="412"/>
  <c r="AM7" i="412"/>
  <c r="AO7" i="412" s="1"/>
  <c r="D8" i="412"/>
  <c r="E8" i="412"/>
  <c r="F8" i="412"/>
  <c r="AI8" i="412"/>
  <c r="AL8" i="412"/>
  <c r="AM8" i="412"/>
  <c r="AO8" i="412" s="1"/>
  <c r="D9" i="412"/>
  <c r="E9" i="412"/>
  <c r="F9" i="412"/>
  <c r="AI9" i="412"/>
  <c r="AL9" i="412"/>
  <c r="AM9" i="412"/>
  <c r="AO9" i="412" s="1"/>
  <c r="D10" i="412"/>
  <c r="E10" i="412"/>
  <c r="F10" i="412"/>
  <c r="AI10" i="412"/>
  <c r="AL10" i="412"/>
  <c r="AM10" i="412"/>
  <c r="AO10" i="412" s="1"/>
  <c r="D11" i="412"/>
  <c r="E11" i="412"/>
  <c r="F11" i="412"/>
  <c r="AI11" i="412"/>
  <c r="AL11" i="412"/>
  <c r="AM11" i="412"/>
  <c r="AO11" i="412" s="1"/>
  <c r="D12" i="412"/>
  <c r="E12" i="412"/>
  <c r="F12" i="412"/>
  <c r="AI12" i="412"/>
  <c r="AL12" i="412"/>
  <c r="AM12" i="412"/>
  <c r="AO12" i="412" s="1"/>
  <c r="D13" i="412"/>
  <c r="E13" i="412"/>
  <c r="F13" i="412"/>
  <c r="AI13" i="412"/>
  <c r="AL13" i="412"/>
  <c r="AM13" i="412"/>
  <c r="AO13" i="412" s="1"/>
  <c r="D14" i="412"/>
  <c r="E14" i="412"/>
  <c r="F14" i="412"/>
  <c r="AI14" i="412"/>
  <c r="AL14" i="412"/>
  <c r="AM14" i="412"/>
  <c r="AO14" i="412" s="1"/>
  <c r="D15" i="412"/>
  <c r="E15" i="412"/>
  <c r="F15" i="412"/>
  <c r="AI15" i="412"/>
  <c r="AL15" i="412"/>
  <c r="AM15" i="412"/>
  <c r="AO15" i="412" s="1"/>
  <c r="D16" i="412"/>
  <c r="E16" i="412"/>
  <c r="F16" i="412"/>
  <c r="AI16" i="412"/>
  <c r="AL16" i="412"/>
  <c r="AM16" i="412"/>
  <c r="AO16" i="412" s="1"/>
  <c r="D17" i="412"/>
  <c r="E17" i="412"/>
  <c r="F17" i="412"/>
  <c r="AI17" i="412"/>
  <c r="AL17" i="412"/>
  <c r="AM17" i="412"/>
  <c r="AO17" i="412" s="1"/>
  <c r="D18" i="412"/>
  <c r="E18" i="412"/>
  <c r="F18" i="412"/>
  <c r="AI18" i="412"/>
  <c r="AL18" i="412"/>
  <c r="AM18" i="412"/>
  <c r="AO18" i="412" s="1"/>
  <c r="D19" i="412"/>
  <c r="E19" i="412"/>
  <c r="F19" i="412"/>
  <c r="AI19" i="412"/>
  <c r="AL19" i="412"/>
  <c r="AM19" i="412"/>
  <c r="AO19" i="412" s="1"/>
  <c r="D20" i="412"/>
  <c r="E20" i="412"/>
  <c r="F20" i="412"/>
  <c r="AI20" i="412"/>
  <c r="AL20" i="412"/>
  <c r="AM20" i="412"/>
  <c r="AO20" i="412" s="1"/>
  <c r="D21" i="412"/>
  <c r="E21" i="412"/>
  <c r="F21" i="412"/>
  <c r="AI21" i="412"/>
  <c r="AL21" i="412"/>
  <c r="AM21" i="412"/>
  <c r="AO21" i="412" s="1"/>
  <c r="D22" i="412"/>
  <c r="E22" i="412"/>
  <c r="F22" i="412"/>
  <c r="AI22" i="412"/>
  <c r="AL22" i="412"/>
  <c r="AM22" i="412"/>
  <c r="AO22" i="412" s="1"/>
  <c r="D23" i="412"/>
  <c r="E23" i="412"/>
  <c r="F23" i="412"/>
  <c r="R23" i="412"/>
  <c r="AI23" i="412"/>
  <c r="AL23" i="412"/>
  <c r="AM23" i="412"/>
  <c r="D24" i="412"/>
  <c r="E24" i="412"/>
  <c r="F24" i="412"/>
  <c r="AI24" i="412"/>
  <c r="AL24" i="412"/>
  <c r="AM24" i="412"/>
  <c r="D25" i="412"/>
  <c r="E25" i="412"/>
  <c r="F25" i="412"/>
  <c r="AI25" i="412"/>
  <c r="AL25" i="412"/>
  <c r="AM25" i="412"/>
  <c r="D26" i="412"/>
  <c r="E26" i="412"/>
  <c r="F26" i="412"/>
  <c r="Q26" i="412"/>
  <c r="AI26" i="412"/>
  <c r="AL26" i="412"/>
  <c r="AM26" i="412"/>
  <c r="D27" i="412"/>
  <c r="E27" i="412"/>
  <c r="F27" i="412"/>
  <c r="P27" i="412"/>
  <c r="R27" i="412"/>
  <c r="AI27" i="412"/>
  <c r="AL27" i="412"/>
  <c r="AM27" i="412"/>
  <c r="AO27" i="412"/>
  <c r="D28" i="412"/>
  <c r="E28" i="412"/>
  <c r="F28" i="412"/>
  <c r="AI28" i="412"/>
  <c r="AL28" i="412"/>
  <c r="AO28" i="412" s="1"/>
  <c r="AM28" i="412"/>
  <c r="D29" i="412"/>
  <c r="E29" i="412"/>
  <c r="AI29" i="412"/>
  <c r="AL29" i="412"/>
  <c r="AO29" i="412" s="1"/>
  <c r="AM29" i="412"/>
  <c r="D30" i="412"/>
  <c r="E30" i="412"/>
  <c r="F30" i="412"/>
  <c r="AI30" i="412"/>
  <c r="AL30" i="412"/>
  <c r="AO30" i="412" s="1"/>
  <c r="AM30" i="412"/>
  <c r="D31" i="412"/>
  <c r="E31" i="412"/>
  <c r="F31" i="412"/>
  <c r="AI31" i="412"/>
  <c r="AL31" i="412"/>
  <c r="AM31" i="412"/>
  <c r="AO31" i="412" s="1"/>
  <c r="D32" i="412"/>
  <c r="E32" i="412"/>
  <c r="F32" i="412"/>
  <c r="AI32" i="412"/>
  <c r="AL32" i="412"/>
  <c r="AM32" i="412"/>
  <c r="AO32" i="412"/>
  <c r="D33" i="412"/>
  <c r="E33" i="412"/>
  <c r="F33" i="412"/>
  <c r="AI33" i="412"/>
  <c r="AL33" i="412"/>
  <c r="AM33" i="412"/>
  <c r="AI34" i="412"/>
  <c r="AL34" i="412"/>
  <c r="AO34" i="412" s="1"/>
  <c r="AM34" i="412"/>
  <c r="AL35" i="412"/>
  <c r="AM35" i="412"/>
  <c r="D41" i="412"/>
  <c r="F41" i="412" s="1"/>
  <c r="G41" i="412"/>
  <c r="I41" i="412"/>
  <c r="J41" i="412"/>
  <c r="D42" i="412"/>
  <c r="F42" i="412"/>
  <c r="G42" i="412"/>
  <c r="D43" i="412"/>
  <c r="F43" i="412" s="1"/>
  <c r="E43" i="412"/>
  <c r="G43" i="412"/>
  <c r="I43" i="412" s="1"/>
  <c r="H43" i="412"/>
  <c r="K43" i="412"/>
  <c r="D44" i="412"/>
  <c r="F44" i="412" s="1"/>
  <c r="E44" i="412"/>
  <c r="G44" i="412"/>
  <c r="D45" i="412"/>
  <c r="F45" i="412" s="1"/>
  <c r="J45" i="412" s="1"/>
  <c r="G45" i="412"/>
  <c r="H45" i="412"/>
  <c r="I45" i="412"/>
  <c r="K45" i="412"/>
  <c r="D46" i="412"/>
  <c r="G46" i="412"/>
  <c r="I46" i="412" s="1"/>
  <c r="D47" i="412"/>
  <c r="F47" i="412" s="1"/>
  <c r="E47" i="412"/>
  <c r="G47" i="412"/>
  <c r="D48" i="412"/>
  <c r="F48" i="412" s="1"/>
  <c r="J48" i="412" s="1"/>
  <c r="G48" i="412"/>
  <c r="H48" i="412"/>
  <c r="I48" i="412"/>
  <c r="K48" i="412"/>
  <c r="D49" i="412"/>
  <c r="E49" i="412"/>
  <c r="F49" i="412"/>
  <c r="G49" i="412"/>
  <c r="I49" i="412"/>
  <c r="J49" i="412"/>
  <c r="D50" i="412"/>
  <c r="F50" i="412"/>
  <c r="G50" i="412"/>
  <c r="I50" i="412" s="1"/>
  <c r="J50" i="412" s="1"/>
  <c r="H50" i="412"/>
  <c r="K50" i="412"/>
  <c r="D51" i="412"/>
  <c r="F51" i="412" s="1"/>
  <c r="G51" i="412"/>
  <c r="I51" i="412"/>
  <c r="J51" i="412"/>
  <c r="Q51" i="412"/>
  <c r="D52" i="412"/>
  <c r="E52" i="412"/>
  <c r="F52" i="412" s="1"/>
  <c r="G52" i="412"/>
  <c r="H52" i="412"/>
  <c r="I52" i="412" s="1"/>
  <c r="D53" i="412"/>
  <c r="E53" i="412"/>
  <c r="G53" i="412"/>
  <c r="H53" i="412"/>
  <c r="I53" i="412" s="1"/>
  <c r="D54" i="412"/>
  <c r="E54" i="412"/>
  <c r="K54" i="412" s="1"/>
  <c r="F54" i="412"/>
  <c r="G54" i="412"/>
  <c r="H54" i="412"/>
  <c r="I54" i="412"/>
  <c r="J54" i="412" s="1"/>
  <c r="P54" i="412"/>
  <c r="D55" i="412"/>
  <c r="F55" i="412"/>
  <c r="G55" i="412"/>
  <c r="H55" i="412"/>
  <c r="K55" i="412" s="1"/>
  <c r="O55" i="412"/>
  <c r="Q55" i="412"/>
  <c r="D56" i="412"/>
  <c r="F56" i="412" s="1"/>
  <c r="J56" i="412" s="1"/>
  <c r="E56" i="412"/>
  <c r="G56" i="412"/>
  <c r="H56" i="412"/>
  <c r="K56" i="412" s="1"/>
  <c r="I56" i="412"/>
  <c r="D57" i="412"/>
  <c r="E57" i="412"/>
  <c r="G57" i="412"/>
  <c r="D58" i="412"/>
  <c r="F58" i="412" s="1"/>
  <c r="E58" i="412"/>
  <c r="K58" i="412" s="1"/>
  <c r="G58" i="412"/>
  <c r="H58" i="412"/>
  <c r="I58" i="412"/>
  <c r="D59" i="412"/>
  <c r="F59" i="412" s="1"/>
  <c r="E59" i="412"/>
  <c r="G59" i="412"/>
  <c r="H59" i="412"/>
  <c r="I59" i="412"/>
  <c r="K59" i="412"/>
  <c r="D60" i="412"/>
  <c r="F60" i="412" s="1"/>
  <c r="J60" i="412" s="1"/>
  <c r="E60" i="412"/>
  <c r="G60" i="412"/>
  <c r="H60" i="412"/>
  <c r="K60" i="412" s="1"/>
  <c r="I60" i="412"/>
  <c r="D61" i="412"/>
  <c r="E61" i="412"/>
  <c r="K61" i="412" s="1"/>
  <c r="G61" i="412"/>
  <c r="H61" i="412"/>
  <c r="I61" i="412"/>
  <c r="D62" i="412"/>
  <c r="F62" i="412" s="1"/>
  <c r="E62" i="412"/>
  <c r="K62" i="412" s="1"/>
  <c r="G62" i="412"/>
  <c r="H62" i="412"/>
  <c r="I62" i="412"/>
  <c r="D63" i="412"/>
  <c r="F63" i="412" s="1"/>
  <c r="E63" i="412"/>
  <c r="G63" i="412"/>
  <c r="H63" i="412"/>
  <c r="I63" i="412"/>
  <c r="K63" i="412"/>
  <c r="D64" i="412"/>
  <c r="F64" i="412" s="1"/>
  <c r="E64" i="412"/>
  <c r="G64" i="412"/>
  <c r="D65" i="412"/>
  <c r="E65" i="412"/>
  <c r="K65" i="412" s="1"/>
  <c r="G65" i="412"/>
  <c r="H65" i="412"/>
  <c r="I65" i="412"/>
  <c r="D66" i="412"/>
  <c r="F66" i="412" s="1"/>
  <c r="E66" i="412"/>
  <c r="K66" i="412" s="1"/>
  <c r="G66" i="412"/>
  <c r="H66" i="412"/>
  <c r="I66" i="412"/>
  <c r="D67" i="412"/>
  <c r="F67" i="412" s="1"/>
  <c r="E67" i="412"/>
  <c r="G67" i="412"/>
  <c r="H67" i="412"/>
  <c r="I67" i="412"/>
  <c r="K67" i="412"/>
  <c r="D68" i="412"/>
  <c r="F68" i="412" s="1"/>
  <c r="E68" i="412"/>
  <c r="G68" i="412"/>
  <c r="D69" i="412"/>
  <c r="E69" i="412"/>
  <c r="K69" i="412" s="1"/>
  <c r="G69" i="412"/>
  <c r="H69" i="412"/>
  <c r="I69" i="412"/>
  <c r="D70" i="412"/>
  <c r="F70" i="412" s="1"/>
  <c r="E70" i="412"/>
  <c r="G70" i="412"/>
  <c r="H70" i="412"/>
  <c r="I70" i="412" s="1"/>
  <c r="D71" i="412"/>
  <c r="F71" i="412" s="1"/>
  <c r="E71" i="412"/>
  <c r="G71" i="412"/>
  <c r="H71" i="412"/>
  <c r="I71" i="412"/>
  <c r="K71" i="412"/>
  <c r="B2" i="16"/>
  <c r="C2" i="16"/>
  <c r="B4" i="16"/>
  <c r="T4" i="16"/>
  <c r="U4" i="16"/>
  <c r="V4" i="16"/>
  <c r="W4" i="16"/>
  <c r="X4" i="16"/>
  <c r="Y4" i="16"/>
  <c r="Z4" i="16"/>
  <c r="AA4" i="16"/>
  <c r="AB4" i="16"/>
  <c r="AC4" i="16"/>
  <c r="AD4" i="16"/>
  <c r="T5" i="16"/>
  <c r="U5" i="16"/>
  <c r="V5" i="16"/>
  <c r="W5" i="16"/>
  <c r="X5" i="16"/>
  <c r="Y5" i="16"/>
  <c r="Z5" i="16"/>
  <c r="AA5" i="16"/>
  <c r="AB5" i="16"/>
  <c r="AC5" i="16"/>
  <c r="AD5" i="16"/>
  <c r="W6" i="16"/>
  <c r="Z6" i="16"/>
  <c r="AA6" i="16"/>
  <c r="AB6" i="16"/>
  <c r="U7" i="16"/>
  <c r="W7" i="16"/>
  <c r="X7" i="16"/>
  <c r="Y7" i="16"/>
  <c r="Z7" i="16"/>
  <c r="AA7" i="16"/>
  <c r="AB7" i="16"/>
  <c r="Z8" i="16"/>
  <c r="AA8" i="16"/>
  <c r="AB8" i="16"/>
  <c r="T9" i="16"/>
  <c r="U9" i="16"/>
  <c r="V9" i="16"/>
  <c r="W9" i="16"/>
  <c r="X9" i="16"/>
  <c r="Y9" i="16"/>
  <c r="Z9" i="16"/>
  <c r="AA9" i="16"/>
  <c r="AB9" i="16"/>
  <c r="AC9" i="16"/>
  <c r="AD9" i="16"/>
  <c r="T10" i="16"/>
  <c r="U10" i="16"/>
  <c r="V10" i="16"/>
  <c r="W10" i="16"/>
  <c r="X10" i="16"/>
  <c r="Y10" i="16"/>
  <c r="Z10" i="16"/>
  <c r="AA10" i="16"/>
  <c r="AB10" i="16"/>
  <c r="AC10" i="16"/>
  <c r="AD10" i="16"/>
  <c r="AF10" i="16"/>
  <c r="T11" i="16"/>
  <c r="U11" i="16"/>
  <c r="V11" i="16"/>
  <c r="W11" i="16"/>
  <c r="X11" i="16"/>
  <c r="Y11" i="16"/>
  <c r="Z11" i="16"/>
  <c r="AA11" i="16"/>
  <c r="AB11" i="16"/>
  <c r="AC11" i="16"/>
  <c r="AD11" i="16"/>
  <c r="AF11" i="16"/>
  <c r="T12" i="16"/>
  <c r="U12" i="16"/>
  <c r="W12" i="16"/>
  <c r="X12" i="16"/>
  <c r="Y12" i="16"/>
  <c r="Z12" i="16"/>
  <c r="AA12" i="16"/>
  <c r="AB12" i="16"/>
  <c r="AC12" i="16"/>
  <c r="AF12" i="16"/>
  <c r="AF13" i="16"/>
  <c r="W14" i="16"/>
  <c r="X14" i="16"/>
  <c r="Z14" i="16"/>
  <c r="AA14" i="16"/>
  <c r="AC14" i="16"/>
  <c r="T15" i="16"/>
  <c r="U15" i="16"/>
  <c r="V15" i="16"/>
  <c r="W15" i="16"/>
  <c r="X15" i="16"/>
  <c r="Y15" i="16"/>
  <c r="AJ15" i="16" s="1"/>
  <c r="AA15" i="16"/>
  <c r="AE15" i="16"/>
  <c r="AN15" i="16" s="1"/>
  <c r="AG15" i="16"/>
  <c r="AH15" i="16"/>
  <c r="AI15" i="16"/>
  <c r="AM15" i="16"/>
  <c r="AU15" i="16"/>
  <c r="AV15" i="16"/>
  <c r="C16" i="16"/>
  <c r="C17" i="16" s="1"/>
  <c r="S16" i="16"/>
  <c r="T16" i="16"/>
  <c r="U16" i="16"/>
  <c r="V16" i="16"/>
  <c r="W16" i="16"/>
  <c r="X16" i="16"/>
  <c r="Y16" i="16"/>
  <c r="AI16" i="16" s="1"/>
  <c r="AE16" i="16"/>
  <c r="AJ16" i="16"/>
  <c r="AM16" i="16"/>
  <c r="AN16" i="16"/>
  <c r="AU16" i="16"/>
  <c r="AV16" i="16"/>
  <c r="S17" i="16"/>
  <c r="T17" i="16"/>
  <c r="U17" i="16"/>
  <c r="V17" i="16"/>
  <c r="W17" i="16"/>
  <c r="X17" i="16"/>
  <c r="Y17" i="16"/>
  <c r="AI17" i="16" s="1"/>
  <c r="AA17" i="16"/>
  <c r="AG17" i="16"/>
  <c r="AH17" i="16"/>
  <c r="AU17" i="16"/>
  <c r="AV17" i="16"/>
  <c r="C18" i="16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S18" i="16"/>
  <c r="S19" i="16" s="1"/>
  <c r="S20" i="16" s="1"/>
  <c r="S21" i="16" s="1"/>
  <c r="T18" i="16"/>
  <c r="U18" i="16"/>
  <c r="V18" i="16"/>
  <c r="AG18" i="16" s="1"/>
  <c r="W18" i="16"/>
  <c r="X18" i="16"/>
  <c r="Y18" i="16"/>
  <c r="Z18" i="16"/>
  <c r="AE18" i="16"/>
  <c r="AM18" i="16" s="1"/>
  <c r="AH18" i="16"/>
  <c r="AI18" i="16"/>
  <c r="AJ18" i="16"/>
  <c r="AU18" i="16"/>
  <c r="AV18" i="16"/>
  <c r="T19" i="16"/>
  <c r="U19" i="16"/>
  <c r="V19" i="16"/>
  <c r="AH19" i="16" s="1"/>
  <c r="W19" i="16"/>
  <c r="X19" i="16"/>
  <c r="Y19" i="16"/>
  <c r="AJ19" i="16" s="1"/>
  <c r="Z19" i="16"/>
  <c r="AE19" i="16"/>
  <c r="AM19" i="16" s="1"/>
  <c r="AG19" i="16"/>
  <c r="AI19" i="16"/>
  <c r="AN19" i="16"/>
  <c r="AU19" i="16"/>
  <c r="AV19" i="16"/>
  <c r="T20" i="16"/>
  <c r="U20" i="16"/>
  <c r="V20" i="16"/>
  <c r="AG20" i="16" s="1"/>
  <c r="W20" i="16"/>
  <c r="X20" i="16"/>
  <c r="Y20" i="16"/>
  <c r="AI20" i="16" s="1"/>
  <c r="AE20" i="16"/>
  <c r="AH20" i="16"/>
  <c r="AJ20" i="16"/>
  <c r="AM20" i="16"/>
  <c r="AN20" i="16"/>
  <c r="AU20" i="16"/>
  <c r="AV20" i="16"/>
  <c r="T21" i="16"/>
  <c r="U21" i="16"/>
  <c r="V21" i="16"/>
  <c r="AH21" i="16" s="1"/>
  <c r="W21" i="16"/>
  <c r="X21" i="16"/>
  <c r="Y21" i="16"/>
  <c r="AJ21" i="16" s="1"/>
  <c r="Z21" i="16"/>
  <c r="AE21" i="16"/>
  <c r="AI21" i="16"/>
  <c r="AM21" i="16"/>
  <c r="AN21" i="16"/>
  <c r="AU21" i="16"/>
  <c r="AV21" i="16"/>
  <c r="S22" i="16"/>
  <c r="S23" i="16" s="1"/>
  <c r="S24" i="16" s="1"/>
  <c r="S25" i="16" s="1"/>
  <c r="T22" i="16"/>
  <c r="U22" i="16"/>
  <c r="V22" i="16"/>
  <c r="W22" i="16"/>
  <c r="X22" i="16"/>
  <c r="Y22" i="16"/>
  <c r="AJ22" i="16" s="1"/>
  <c r="Z22" i="16"/>
  <c r="AE22" i="16"/>
  <c r="AN22" i="16" s="1"/>
  <c r="AI22" i="16"/>
  <c r="AM22" i="16"/>
  <c r="AU22" i="16"/>
  <c r="AV22" i="16"/>
  <c r="T23" i="16"/>
  <c r="U23" i="16"/>
  <c r="V23" i="16"/>
  <c r="AG23" i="16" s="1"/>
  <c r="W23" i="16"/>
  <c r="X23" i="16"/>
  <c r="Y23" i="16"/>
  <c r="Z23" i="16"/>
  <c r="AE23" i="16"/>
  <c r="AM23" i="16"/>
  <c r="AN23" i="16"/>
  <c r="AU23" i="16"/>
  <c r="AV23" i="16"/>
  <c r="T24" i="16"/>
  <c r="U24" i="16"/>
  <c r="V24" i="16"/>
  <c r="W24" i="16"/>
  <c r="X24" i="16"/>
  <c r="Y24" i="16"/>
  <c r="AI24" i="16" s="1"/>
  <c r="AA24" i="16"/>
  <c r="AE24" i="16"/>
  <c r="AG24" i="16"/>
  <c r="AH24" i="16"/>
  <c r="AM24" i="16"/>
  <c r="AN24" i="16"/>
  <c r="AU24" i="16"/>
  <c r="AV24" i="16"/>
  <c r="T25" i="16"/>
  <c r="U25" i="16"/>
  <c r="V25" i="16"/>
  <c r="AG25" i="16" s="1"/>
  <c r="W25" i="16"/>
  <c r="X25" i="16"/>
  <c r="Y25" i="16"/>
  <c r="AE25" i="16"/>
  <c r="AM25" i="16" s="1"/>
  <c r="AI25" i="16"/>
  <c r="AJ25" i="16"/>
  <c r="AU25" i="16"/>
  <c r="AV25" i="16"/>
  <c r="S26" i="16"/>
  <c r="S27" i="16" s="1"/>
  <c r="S28" i="16" s="1"/>
  <c r="T26" i="16"/>
  <c r="U26" i="16"/>
  <c r="V26" i="16"/>
  <c r="W26" i="16"/>
  <c r="X26" i="16"/>
  <c r="Z26" i="16"/>
  <c r="AE26" i="16"/>
  <c r="AN26" i="16" s="1"/>
  <c r="AG26" i="16"/>
  <c r="AH26" i="16"/>
  <c r="AU26" i="16"/>
  <c r="AV26" i="16"/>
  <c r="T27" i="16"/>
  <c r="U27" i="16"/>
  <c r="V27" i="16"/>
  <c r="AG27" i="16" s="1"/>
  <c r="W27" i="16"/>
  <c r="X27" i="16"/>
  <c r="Y27" i="16"/>
  <c r="AI27" i="16" s="1"/>
  <c r="Z27" i="16"/>
  <c r="AA27" i="16"/>
  <c r="AE27" i="16"/>
  <c r="AJ27" i="16"/>
  <c r="AM27" i="16"/>
  <c r="AN27" i="16"/>
  <c r="AU27" i="16"/>
  <c r="AV27" i="16"/>
  <c r="T28" i="16"/>
  <c r="U28" i="16"/>
  <c r="V28" i="16"/>
  <c r="AH28" i="16" s="1"/>
  <c r="W28" i="16"/>
  <c r="X28" i="16"/>
  <c r="AA28" i="16"/>
  <c r="AE28" i="16"/>
  <c r="AG28" i="16"/>
  <c r="AM28" i="16"/>
  <c r="AN28" i="16"/>
  <c r="AU28" i="16"/>
  <c r="AV28" i="16"/>
  <c r="S29" i="16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T29" i="16"/>
  <c r="U29" i="16"/>
  <c r="V29" i="16"/>
  <c r="AG29" i="16" s="1"/>
  <c r="W29" i="16"/>
  <c r="X29" i="16"/>
  <c r="AA29" i="16"/>
  <c r="AH29" i="16"/>
  <c r="AI29" i="16"/>
  <c r="AJ29" i="16"/>
  <c r="AU29" i="16"/>
  <c r="AV29" i="16"/>
  <c r="T30" i="16"/>
  <c r="U30" i="16"/>
  <c r="V30" i="16"/>
  <c r="W30" i="16"/>
  <c r="X30" i="16"/>
  <c r="Y30" i="16"/>
  <c r="AJ30" i="16" s="1"/>
  <c r="AE30" i="16"/>
  <c r="AN30" i="16" s="1"/>
  <c r="AI30" i="16"/>
  <c r="AU30" i="16"/>
  <c r="AV30" i="16"/>
  <c r="T31" i="16"/>
  <c r="U31" i="16"/>
  <c r="V31" i="16"/>
  <c r="AH31" i="16" s="1"/>
  <c r="W31" i="16"/>
  <c r="X31" i="16"/>
  <c r="Y31" i="16"/>
  <c r="Z31" i="16"/>
  <c r="AE31" i="16"/>
  <c r="AG31" i="16"/>
  <c r="AM31" i="16"/>
  <c r="AN31" i="16"/>
  <c r="AU31" i="16"/>
  <c r="AV31" i="16"/>
  <c r="T32" i="16"/>
  <c r="U32" i="16"/>
  <c r="V32" i="16"/>
  <c r="W32" i="16"/>
  <c r="X32" i="16"/>
  <c r="Y32" i="16"/>
  <c r="Z32" i="16"/>
  <c r="AA32" i="16"/>
  <c r="AB32" i="16"/>
  <c r="AL32" i="16" s="1"/>
  <c r="AC32" i="16"/>
  <c r="AE32" i="16"/>
  <c r="AG32" i="16"/>
  <c r="AH32" i="16"/>
  <c r="AI32" i="16"/>
  <c r="AJ32" i="16"/>
  <c r="AM32" i="16"/>
  <c r="AN32" i="16"/>
  <c r="AU32" i="16"/>
  <c r="AV32" i="16"/>
  <c r="T33" i="16"/>
  <c r="U33" i="16"/>
  <c r="V33" i="16"/>
  <c r="W33" i="16"/>
  <c r="X33" i="16"/>
  <c r="Z33" i="16"/>
  <c r="AE33" i="16"/>
  <c r="AM33" i="16"/>
  <c r="AN33" i="16"/>
  <c r="AU33" i="16"/>
  <c r="AV33" i="16"/>
  <c r="T34" i="16"/>
  <c r="U34" i="16"/>
  <c r="V34" i="16"/>
  <c r="W34" i="16"/>
  <c r="X34" i="16"/>
  <c r="Y34" i="16"/>
  <c r="Z34" i="16"/>
  <c r="AA34" i="16"/>
  <c r="AE34" i="16"/>
  <c r="AU34" i="16"/>
  <c r="AV34" i="16"/>
  <c r="T35" i="16"/>
  <c r="U35" i="16"/>
  <c r="V35" i="16"/>
  <c r="W35" i="16"/>
  <c r="X35" i="16"/>
  <c r="Y35" i="16"/>
  <c r="Z35" i="16"/>
  <c r="AU35" i="16"/>
  <c r="AV35" i="16"/>
  <c r="T36" i="16"/>
  <c r="U36" i="16"/>
  <c r="V36" i="16"/>
  <c r="W36" i="16"/>
  <c r="X36" i="16"/>
  <c r="Y36" i="16"/>
  <c r="Z36" i="16"/>
  <c r="AA36" i="16"/>
  <c r="AE36" i="16"/>
  <c r="AU36" i="16"/>
  <c r="AV36" i="16"/>
  <c r="T37" i="16"/>
  <c r="U37" i="16"/>
  <c r="V37" i="16"/>
  <c r="W37" i="16"/>
  <c r="X37" i="16"/>
  <c r="AA37" i="16"/>
  <c r="AE37" i="16"/>
  <c r="AU37" i="16"/>
  <c r="AV37" i="16"/>
  <c r="T38" i="16"/>
  <c r="U38" i="16"/>
  <c r="V38" i="16"/>
  <c r="W38" i="16"/>
  <c r="X38" i="16"/>
  <c r="Y38" i="16"/>
  <c r="Z38" i="16"/>
  <c r="AE38" i="16"/>
  <c r="AU38" i="16"/>
  <c r="AV38" i="16"/>
  <c r="T39" i="16"/>
  <c r="U39" i="16"/>
  <c r="V39" i="16"/>
  <c r="W39" i="16"/>
  <c r="X39" i="16"/>
  <c r="Y39" i="16"/>
  <c r="Z39" i="16"/>
  <c r="AA39" i="16"/>
  <c r="AB39" i="16"/>
  <c r="AC39" i="16"/>
  <c r="AD39" i="16"/>
  <c r="AE39" i="16"/>
  <c r="AU39" i="16"/>
  <c r="AV39" i="16"/>
  <c r="BM39" i="16"/>
  <c r="T40" i="16"/>
  <c r="U40" i="16"/>
  <c r="V40" i="16"/>
  <c r="W40" i="16"/>
  <c r="X40" i="16"/>
  <c r="Y40" i="16"/>
  <c r="Z40" i="16"/>
  <c r="AA40" i="16"/>
  <c r="AE40" i="16"/>
  <c r="AU40" i="16"/>
  <c r="AV40" i="16"/>
  <c r="T41" i="16"/>
  <c r="U41" i="16"/>
  <c r="W41" i="16"/>
  <c r="X41" i="16"/>
  <c r="Y41" i="16"/>
  <c r="Z41" i="16"/>
  <c r="AA41" i="16"/>
  <c r="AB41" i="16"/>
  <c r="AE41" i="16"/>
  <c r="AU41" i="16"/>
  <c r="AV41" i="16"/>
  <c r="T42" i="16"/>
  <c r="U42" i="16"/>
  <c r="V42" i="16"/>
  <c r="W42" i="16"/>
  <c r="X42" i="16"/>
  <c r="Y42" i="16"/>
  <c r="Z42" i="16"/>
  <c r="AE42" i="16"/>
  <c r="AU42" i="16"/>
  <c r="AV42" i="16"/>
  <c r="T43" i="16"/>
  <c r="U43" i="16"/>
  <c r="V43" i="16"/>
  <c r="W43" i="16"/>
  <c r="X43" i="16"/>
  <c r="Y43" i="16"/>
  <c r="AE43" i="16"/>
  <c r="T44" i="16"/>
  <c r="U44" i="16"/>
  <c r="V44" i="16"/>
  <c r="W44" i="16"/>
  <c r="X44" i="16"/>
  <c r="Y44" i="16"/>
  <c r="AA44" i="16"/>
  <c r="AE44" i="16"/>
  <c r="K46" i="16"/>
  <c r="AK26" i="16" l="1"/>
  <c r="AL26" i="16"/>
  <c r="AI28" i="16"/>
  <c r="AJ28" i="16"/>
  <c r="AA26" i="16"/>
  <c r="AG21" i="16"/>
  <c r="O33" i="1"/>
  <c r="Z30" i="16"/>
  <c r="Z53" i="1"/>
  <c r="Z15" i="1" s="1"/>
  <c r="Z10" i="1" s="1"/>
  <c r="Q15" i="1"/>
  <c r="AG30" i="16"/>
  <c r="AH30" i="16"/>
  <c r="AI23" i="16"/>
  <c r="AJ23" i="16"/>
  <c r="J43" i="412"/>
  <c r="I64" i="412"/>
  <c r="J64" i="412" s="1"/>
  <c r="K64" i="412"/>
  <c r="S33" i="1"/>
  <c r="AH27" i="16"/>
  <c r="F53" i="412"/>
  <c r="J53" i="412" s="1"/>
  <c r="K53" i="412"/>
  <c r="S47" i="1"/>
  <c r="O46" i="1"/>
  <c r="AB43" i="16" s="1"/>
  <c r="S46" i="1"/>
  <c r="Z43" i="16"/>
  <c r="Z35" i="1"/>
  <c r="AC35" i="1" s="1"/>
  <c r="AD32" i="16"/>
  <c r="AM17" i="16"/>
  <c r="AN17" i="16"/>
  <c r="AN18" i="16"/>
  <c r="AN25" i="16"/>
  <c r="AH23" i="16"/>
  <c r="AJ28" i="412"/>
  <c r="AF39" i="16"/>
  <c r="AL42" i="1"/>
  <c r="O40" i="1"/>
  <c r="AB37" i="16" s="1"/>
  <c r="S40" i="1"/>
  <c r="Z37" i="16"/>
  <c r="AA19" i="16"/>
  <c r="S22" i="1"/>
  <c r="AM26" i="16"/>
  <c r="P47" i="1"/>
  <c r="AC44" i="16" s="1"/>
  <c r="AB44" i="16"/>
  <c r="P29" i="1"/>
  <c r="L55" i="1"/>
  <c r="Y26" i="16"/>
  <c r="AG33" i="16"/>
  <c r="AH33" i="16"/>
  <c r="Y16" i="1"/>
  <c r="Y9" i="1"/>
  <c r="Y11" i="1" s="1"/>
  <c r="Q44" i="1"/>
  <c r="F29" i="412"/>
  <c r="V41" i="16"/>
  <c r="Y37" i="16"/>
  <c r="O27" i="1"/>
  <c r="S27" i="1"/>
  <c r="Z24" i="16"/>
  <c r="AJ24" i="16"/>
  <c r="AB45" i="1"/>
  <c r="AI49" i="1"/>
  <c r="Z44" i="16"/>
  <c r="AI31" i="16"/>
  <c r="AJ31" i="16"/>
  <c r="AG22" i="16"/>
  <c r="AH22" i="16"/>
  <c r="K70" i="412"/>
  <c r="AK32" i="16"/>
  <c r="AM30" i="16"/>
  <c r="AJ17" i="16"/>
  <c r="AG16" i="16"/>
  <c r="AH16" i="16"/>
  <c r="T7" i="16"/>
  <c r="J70" i="412"/>
  <c r="O31" i="1"/>
  <c r="AB28" i="16" s="1"/>
  <c r="S31" i="1"/>
  <c r="Z28" i="16"/>
  <c r="V12" i="16"/>
  <c r="F69" i="412"/>
  <c r="J69" i="412" s="1"/>
  <c r="F65" i="412"/>
  <c r="J65" i="412" s="1"/>
  <c r="F61" i="412"/>
  <c r="J61" i="412" s="1"/>
  <c r="F57" i="412"/>
  <c r="J57" i="412" s="1"/>
  <c r="K52" i="412"/>
  <c r="AO23" i="412"/>
  <c r="F35" i="412"/>
  <c r="N19" i="1"/>
  <c r="AA16" i="16" s="1"/>
  <c r="H42" i="412"/>
  <c r="K42" i="412" s="1"/>
  <c r="N41" i="1"/>
  <c r="N28" i="1"/>
  <c r="AA25" i="16" s="1"/>
  <c r="AE35" i="16"/>
  <c r="AO33" i="412"/>
  <c r="AO25" i="412"/>
  <c r="AN60" i="416"/>
  <c r="S45" i="1"/>
  <c r="O45" i="1"/>
  <c r="S41" i="1"/>
  <c r="K51" i="412"/>
  <c r="N24" i="1"/>
  <c r="H47" i="412"/>
  <c r="N21" i="1"/>
  <c r="H44" i="412"/>
  <c r="J11" i="1"/>
  <c r="W8" i="16" s="1"/>
  <c r="L9" i="1"/>
  <c r="O36" i="1"/>
  <c r="AB33" i="16" s="1"/>
  <c r="S36" i="1"/>
  <c r="M32" i="1"/>
  <c r="M28" i="1"/>
  <c r="N26" i="1"/>
  <c r="AA23" i="16" s="1"/>
  <c r="M19" i="1"/>
  <c r="K11" i="1"/>
  <c r="X8" i="16" s="1"/>
  <c r="J66" i="412"/>
  <c r="AE29" i="16"/>
  <c r="H68" i="412"/>
  <c r="I55" i="412"/>
  <c r="F9" i="1"/>
  <c r="F16" i="1"/>
  <c r="T13" i="16" s="1"/>
  <c r="O38" i="1"/>
  <c r="S38" i="1"/>
  <c r="O30" i="1"/>
  <c r="S30" i="1"/>
  <c r="V16" i="1"/>
  <c r="G55" i="1"/>
  <c r="Q25" i="412" s="1"/>
  <c r="AA55" i="1"/>
  <c r="H55" i="1"/>
  <c r="J55" i="1"/>
  <c r="O53" i="412" s="1"/>
  <c r="K55" i="1"/>
  <c r="P53" i="412" s="1"/>
  <c r="F55" i="1"/>
  <c r="P25" i="412" s="1"/>
  <c r="J58" i="412"/>
  <c r="P36" i="1"/>
  <c r="AH25" i="16"/>
  <c r="J67" i="412"/>
  <c r="J63" i="412"/>
  <c r="J55" i="412"/>
  <c r="J52" i="412"/>
  <c r="I42" i="412"/>
  <c r="J42" i="412" s="1"/>
  <c r="E46" i="412"/>
  <c r="K46" i="412" s="1"/>
  <c r="M23" i="1"/>
  <c r="I43" i="1"/>
  <c r="I45" i="1" s="1"/>
  <c r="H49" i="1"/>
  <c r="H16" i="1" s="1"/>
  <c r="H56" i="1"/>
  <c r="AB36" i="1"/>
  <c r="O20" i="1"/>
  <c r="AB17" i="16" s="1"/>
  <c r="S20" i="1"/>
  <c r="Z17" i="16"/>
  <c r="M18" i="1"/>
  <c r="J62" i="412"/>
  <c r="J71" i="412"/>
  <c r="J59" i="412"/>
  <c r="Y33" i="16"/>
  <c r="H57" i="412"/>
  <c r="I57" i="412" s="1"/>
  <c r="O43" i="1"/>
  <c r="AB40" i="16" s="1"/>
  <c r="S43" i="1"/>
  <c r="O39" i="1"/>
  <c r="AB36" i="16" s="1"/>
  <c r="AA49" i="1"/>
  <c r="AC48" i="1"/>
  <c r="AJ34" i="412" s="1"/>
  <c r="AH35" i="1"/>
  <c r="AY49" i="1"/>
  <c r="S35" i="1"/>
  <c r="O26" i="1"/>
  <c r="AB23" i="16" s="1"/>
  <c r="O25" i="1"/>
  <c r="AB22" i="1"/>
  <c r="AB24" i="1" s="1"/>
  <c r="AO26" i="412"/>
  <c r="S48" i="1"/>
  <c r="G9" i="1"/>
  <c r="G16" i="1"/>
  <c r="U13" i="16" s="1"/>
  <c r="P37" i="1"/>
  <c r="AC34" i="16" s="1"/>
  <c r="O34" i="1"/>
  <c r="AB31" i="16" s="1"/>
  <c r="S34" i="1"/>
  <c r="AB29" i="1"/>
  <c r="AB31" i="1" s="1"/>
  <c r="AA56" i="1"/>
  <c r="O22" i="1"/>
  <c r="AO24" i="412"/>
  <c r="S29" i="1"/>
  <c r="X11" i="1"/>
  <c r="L49" i="1"/>
  <c r="L16" i="1" s="1"/>
  <c r="Y13" i="16" s="1"/>
  <c r="P46" i="1"/>
  <c r="P44" i="1"/>
  <c r="AC41" i="16" s="1"/>
  <c r="S25" i="1"/>
  <c r="L56" i="1"/>
  <c r="O21" i="1"/>
  <c r="AZ49" i="1"/>
  <c r="U16" i="1"/>
  <c r="K16" i="1"/>
  <c r="X13" i="16" s="1"/>
  <c r="T16" i="1"/>
  <c r="J16" i="1"/>
  <c r="W13" i="16" s="1"/>
  <c r="Q46" i="1" l="1"/>
  <c r="AC43" i="16"/>
  <c r="I55" i="1"/>
  <c r="S25" i="412" s="1"/>
  <c r="R25" i="412"/>
  <c r="I68" i="412"/>
  <c r="J68" i="412" s="1"/>
  <c r="K68" i="412"/>
  <c r="AD41" i="16"/>
  <c r="Z44" i="1"/>
  <c r="O23" i="1"/>
  <c r="S23" i="1"/>
  <c r="Z20" i="16"/>
  <c r="Q36" i="1"/>
  <c r="AC33" i="16"/>
  <c r="AM29" i="16"/>
  <c r="AN29" i="16"/>
  <c r="O18" i="1"/>
  <c r="S18" i="1"/>
  <c r="M49" i="1"/>
  <c r="M16" i="1" s="1"/>
  <c r="Z13" i="16" s="1"/>
  <c r="Z15" i="16"/>
  <c r="Q47" i="1"/>
  <c r="AL35" i="1"/>
  <c r="AF32" i="16"/>
  <c r="AJ21" i="412"/>
  <c r="P39" i="1"/>
  <c r="AB35" i="16"/>
  <c r="P38" i="1"/>
  <c r="AA21" i="16"/>
  <c r="O24" i="1"/>
  <c r="O28" i="1"/>
  <c r="S28" i="1"/>
  <c r="Z25" i="16"/>
  <c r="AQ32" i="16"/>
  <c r="AR32" i="16"/>
  <c r="AB22" i="16"/>
  <c r="P25" i="1"/>
  <c r="P20" i="1"/>
  <c r="AB38" i="1"/>
  <c r="AB56" i="1" s="1"/>
  <c r="P26" i="1"/>
  <c r="G11" i="1"/>
  <c r="U8" i="16" s="1"/>
  <c r="U6" i="16"/>
  <c r="S26" i="1"/>
  <c r="P34" i="1"/>
  <c r="P43" i="1"/>
  <c r="O32" i="1"/>
  <c r="S32" i="1"/>
  <c r="Z29" i="16"/>
  <c r="L11" i="1"/>
  <c r="Y8" i="16" s="1"/>
  <c r="Y6" i="16"/>
  <c r="P45" i="1"/>
  <c r="AB42" i="16"/>
  <c r="AL28" i="16"/>
  <c r="AK28" i="16"/>
  <c r="P27" i="1"/>
  <c r="AB24" i="16"/>
  <c r="P31" i="1"/>
  <c r="F46" i="412"/>
  <c r="J46" i="412" s="1"/>
  <c r="AK23" i="16"/>
  <c r="AL23" i="16"/>
  <c r="AI33" i="16"/>
  <c r="AJ33" i="16"/>
  <c r="R26" i="412"/>
  <c r="I56" i="1"/>
  <c r="S26" i="412" s="1"/>
  <c r="AD12" i="16"/>
  <c r="Q10" i="1"/>
  <c r="AD7" i="16" s="1"/>
  <c r="V13" i="16"/>
  <c r="I22" i="1"/>
  <c r="H9" i="1"/>
  <c r="F11" i="1"/>
  <c r="T8" i="16" s="1"/>
  <c r="T6" i="16"/>
  <c r="I44" i="412"/>
  <c r="J44" i="412" s="1"/>
  <c r="K44" i="412"/>
  <c r="P30" i="1"/>
  <c r="AB27" i="16"/>
  <c r="S21" i="1"/>
  <c r="AA18" i="16"/>
  <c r="AA38" i="16"/>
  <c r="O41" i="1"/>
  <c r="K57" i="412"/>
  <c r="N49" i="1"/>
  <c r="N16" i="1" s="1"/>
  <c r="AA13" i="16" s="1"/>
  <c r="O19" i="1"/>
  <c r="S19" i="1"/>
  <c r="Z16" i="16"/>
  <c r="AK31" i="16"/>
  <c r="AL31" i="16"/>
  <c r="AL17" i="16"/>
  <c r="AK17" i="16"/>
  <c r="P40" i="1"/>
  <c r="AJ26" i="16"/>
  <c r="AI26" i="16"/>
  <c r="AB19" i="16"/>
  <c r="P22" i="1"/>
  <c r="P21" i="1"/>
  <c r="AB18" i="16"/>
  <c r="S24" i="1"/>
  <c r="AA9" i="1"/>
  <c r="AA11" i="1" s="1"/>
  <c r="AA16" i="1"/>
  <c r="Q37" i="1"/>
  <c r="AB55" i="1"/>
  <c r="AK33" i="16"/>
  <c r="AL33" i="16"/>
  <c r="K47" i="412"/>
  <c r="I47" i="412"/>
  <c r="J47" i="412" s="1"/>
  <c r="Q29" i="1"/>
  <c r="AC26" i="16"/>
  <c r="P33" i="1"/>
  <c r="AB30" i="16"/>
  <c r="AK18" i="16" l="1"/>
  <c r="AL18" i="16"/>
  <c r="AC23" i="16"/>
  <c r="Q26" i="1"/>
  <c r="Z29" i="1"/>
  <c r="AD26" i="16"/>
  <c r="Q40" i="1"/>
  <c r="AC37" i="16"/>
  <c r="AC36" i="16"/>
  <c r="Q39" i="1"/>
  <c r="AB15" i="16"/>
  <c r="O49" i="1"/>
  <c r="O16" i="1" s="1"/>
  <c r="AB13" i="16" s="1"/>
  <c r="P18" i="1"/>
  <c r="AH44" i="1"/>
  <c r="AC44" i="1"/>
  <c r="Q31" i="1"/>
  <c r="AC28" i="16"/>
  <c r="Q22" i="1"/>
  <c r="AC19" i="16"/>
  <c r="AB29" i="16"/>
  <c r="P32" i="1"/>
  <c r="AB21" i="16"/>
  <c r="P24" i="1"/>
  <c r="Z36" i="1"/>
  <c r="AD33" i="16"/>
  <c r="AK30" i="16"/>
  <c r="AL30" i="16"/>
  <c r="H11" i="1"/>
  <c r="V8" i="16" s="1"/>
  <c r="V6" i="16"/>
  <c r="AC40" i="16"/>
  <c r="Q43" i="1"/>
  <c r="Q25" i="1"/>
  <c r="AC22" i="16"/>
  <c r="AL24" i="16"/>
  <c r="AK24" i="16"/>
  <c r="P41" i="1"/>
  <c r="AB38" i="16"/>
  <c r="AP32" i="16"/>
  <c r="AO32" i="16"/>
  <c r="AC18" i="16"/>
  <c r="Q21" i="1"/>
  <c r="Q27" i="1"/>
  <c r="AC24" i="16"/>
  <c r="AB25" i="16"/>
  <c r="P28" i="1"/>
  <c r="Q20" i="1"/>
  <c r="AC17" i="16"/>
  <c r="Z47" i="1"/>
  <c r="AD44" i="16"/>
  <c r="AK19" i="16"/>
  <c r="AL19" i="16"/>
  <c r="AC30" i="16"/>
  <c r="Q33" i="1"/>
  <c r="AD34" i="16"/>
  <c r="Z37" i="1"/>
  <c r="AL27" i="16"/>
  <c r="AK27" i="16"/>
  <c r="I24" i="1"/>
  <c r="I31" i="1"/>
  <c r="Q34" i="1"/>
  <c r="AC31" i="16"/>
  <c r="AK22" i="16"/>
  <c r="AL22" i="16"/>
  <c r="Q38" i="1"/>
  <c r="AC35" i="16"/>
  <c r="P19" i="1"/>
  <c r="AB16" i="16"/>
  <c r="Q30" i="1"/>
  <c r="AC27" i="16"/>
  <c r="Q45" i="1"/>
  <c r="AC42" i="16"/>
  <c r="S50" i="1"/>
  <c r="S59" i="1" s="1"/>
  <c r="AB20" i="16"/>
  <c r="P23" i="1"/>
  <c r="Z46" i="1"/>
  <c r="AD43" i="16"/>
  <c r="Z20" i="1" l="1"/>
  <c r="AD17" i="16"/>
  <c r="AK21" i="16"/>
  <c r="AL21" i="16"/>
  <c r="AR26" i="16"/>
  <c r="AQ26" i="16"/>
  <c r="Z30" i="1"/>
  <c r="AD27" i="16"/>
  <c r="Z33" i="1"/>
  <c r="AD30" i="16"/>
  <c r="AH37" i="1"/>
  <c r="AC37" i="1"/>
  <c r="AC47" i="1"/>
  <c r="AH47" i="1"/>
  <c r="Z25" i="1"/>
  <c r="AD22" i="16"/>
  <c r="AC36" i="1"/>
  <c r="AH36" i="1"/>
  <c r="Z31" i="1"/>
  <c r="AD28" i="16"/>
  <c r="Z45" i="1"/>
  <c r="AD42" i="16"/>
  <c r="Z43" i="1"/>
  <c r="AD40" i="16"/>
  <c r="Q24" i="1"/>
  <c r="AC21" i="16"/>
  <c r="AL44" i="1"/>
  <c r="AJ30" i="412"/>
  <c r="AF41" i="16"/>
  <c r="Z40" i="1"/>
  <c r="AD37" i="16"/>
  <c r="Z34" i="1"/>
  <c r="AD31" i="16"/>
  <c r="Q28" i="1"/>
  <c r="AC25" i="16"/>
  <c r="Q32" i="1"/>
  <c r="R36" i="1" s="1"/>
  <c r="AC29" i="16"/>
  <c r="Q18" i="1"/>
  <c r="AC15" i="16"/>
  <c r="P49" i="1"/>
  <c r="P55" i="1"/>
  <c r="AC29" i="1"/>
  <c r="AH29" i="1"/>
  <c r="AC46" i="1"/>
  <c r="AH46" i="1"/>
  <c r="AL16" i="16"/>
  <c r="AK16" i="16"/>
  <c r="AK25" i="16"/>
  <c r="AL25" i="16"/>
  <c r="AC38" i="16"/>
  <c r="Q41" i="1"/>
  <c r="AK29" i="16"/>
  <c r="AL29" i="16"/>
  <c r="Z26" i="1"/>
  <c r="AD23" i="16"/>
  <c r="Q23" i="1"/>
  <c r="P56" i="1"/>
  <c r="AC20" i="16"/>
  <c r="Q19" i="1"/>
  <c r="AC16" i="16"/>
  <c r="AK15" i="16"/>
  <c r="AL15" i="16"/>
  <c r="AL20" i="16"/>
  <c r="AK20" i="16"/>
  <c r="Z27" i="1"/>
  <c r="AD24" i="16"/>
  <c r="Z22" i="1"/>
  <c r="AD19" i="16"/>
  <c r="Z39" i="1"/>
  <c r="AD36" i="16"/>
  <c r="Z38" i="1"/>
  <c r="AD35" i="16"/>
  <c r="Z21" i="1"/>
  <c r="AD18" i="16"/>
  <c r="AQ33" i="16"/>
  <c r="AR33" i="16"/>
  <c r="AC38" i="1" l="1"/>
  <c r="AH38" i="1"/>
  <c r="AQ23" i="16"/>
  <c r="AR23" i="16"/>
  <c r="AC43" i="1"/>
  <c r="AH43" i="1"/>
  <c r="AC25" i="1"/>
  <c r="AH25" i="1"/>
  <c r="AC26" i="1"/>
  <c r="AH26" i="1"/>
  <c r="Z18" i="1"/>
  <c r="Q49" i="1"/>
  <c r="AD15" i="16"/>
  <c r="AC40" i="1"/>
  <c r="AH40" i="1"/>
  <c r="AC30" i="1"/>
  <c r="AH30" i="1"/>
  <c r="AC39" i="1"/>
  <c r="AH39" i="1"/>
  <c r="AH45" i="1"/>
  <c r="AC45" i="1"/>
  <c r="AJ33" i="412"/>
  <c r="AF44" i="16"/>
  <c r="AR19" i="16"/>
  <c r="AQ19" i="16"/>
  <c r="AJ32" i="412"/>
  <c r="AL46" i="1"/>
  <c r="AF43" i="16"/>
  <c r="Z32" i="1"/>
  <c r="AD29" i="16"/>
  <c r="AQ28" i="16"/>
  <c r="AR28" i="16"/>
  <c r="AJ23" i="412"/>
  <c r="AL37" i="1"/>
  <c r="AF34" i="16"/>
  <c r="AC22" i="1"/>
  <c r="AH22" i="1"/>
  <c r="Z19" i="1"/>
  <c r="AD16" i="16"/>
  <c r="Z41" i="1"/>
  <c r="AD38" i="16"/>
  <c r="R43" i="1"/>
  <c r="R45" i="1" s="1"/>
  <c r="AH31" i="1"/>
  <c r="AC31" i="1"/>
  <c r="AQ18" i="16"/>
  <c r="AR18" i="16"/>
  <c r="AQ24" i="16"/>
  <c r="AR24" i="16"/>
  <c r="AL29" i="1"/>
  <c r="AJ15" i="412"/>
  <c r="AF26" i="16"/>
  <c r="Z28" i="1"/>
  <c r="AD25" i="16"/>
  <c r="AR30" i="16"/>
  <c r="AQ30" i="16"/>
  <c r="AC21" i="1"/>
  <c r="AH21" i="1"/>
  <c r="AC27" i="1"/>
  <c r="AH27" i="1"/>
  <c r="Q56" i="1"/>
  <c r="R54" i="412" s="1"/>
  <c r="Q54" i="412"/>
  <c r="Q55" i="1"/>
  <c r="R53" i="412" s="1"/>
  <c r="Q53" i="412"/>
  <c r="AQ31" i="16"/>
  <c r="AR31" i="16"/>
  <c r="Z24" i="1"/>
  <c r="AD21" i="16"/>
  <c r="AL36" i="1"/>
  <c r="AJ22" i="412"/>
  <c r="AF33" i="16"/>
  <c r="AC33" i="1"/>
  <c r="AH33" i="1"/>
  <c r="AQ17" i="16"/>
  <c r="AR17" i="16"/>
  <c r="R29" i="1"/>
  <c r="Z23" i="1"/>
  <c r="AD20" i="16"/>
  <c r="P16" i="1"/>
  <c r="AC13" i="16" s="1"/>
  <c r="P9" i="1"/>
  <c r="AC34" i="1"/>
  <c r="AH34" i="1"/>
  <c r="AR22" i="16"/>
  <c r="AQ22" i="16"/>
  <c r="AQ27" i="16"/>
  <c r="AR27" i="16"/>
  <c r="AH20" i="1"/>
  <c r="AC20" i="1"/>
  <c r="AC23" i="1" l="1"/>
  <c r="AH23" i="1"/>
  <c r="AC32" i="1"/>
  <c r="AH32" i="1"/>
  <c r="AL43" i="1"/>
  <c r="AJ29" i="412"/>
  <c r="AF40" i="16"/>
  <c r="AO33" i="16"/>
  <c r="AP33" i="16"/>
  <c r="AC19" i="1"/>
  <c r="AH19" i="1"/>
  <c r="AL25" i="1"/>
  <c r="AJ11" i="412"/>
  <c r="AF22" i="16"/>
  <c r="AQ20" i="16"/>
  <c r="AR20" i="16"/>
  <c r="AQ25" i="16"/>
  <c r="AR25" i="16"/>
  <c r="AQ29" i="16"/>
  <c r="AR29" i="16"/>
  <c r="AJ26" i="412"/>
  <c r="AL40" i="1"/>
  <c r="AF37" i="16"/>
  <c r="AC28" i="1"/>
  <c r="AH28" i="1"/>
  <c r="AJ17" i="412"/>
  <c r="AL31" i="1"/>
  <c r="AF28" i="16"/>
  <c r="AL22" i="1"/>
  <c r="AJ8" i="412"/>
  <c r="AF19" i="16"/>
  <c r="AL45" i="1"/>
  <c r="AJ31" i="412"/>
  <c r="AF42" i="16"/>
  <c r="AR15" i="16"/>
  <c r="AQ15" i="16"/>
  <c r="AR21" i="16"/>
  <c r="AQ21" i="16"/>
  <c r="AO26" i="16"/>
  <c r="AP26" i="16"/>
  <c r="Q9" i="1"/>
  <c r="Q16" i="1"/>
  <c r="AC24" i="1"/>
  <c r="AH24" i="1"/>
  <c r="AF24" i="16"/>
  <c r="AL27" i="1"/>
  <c r="AJ13" i="412"/>
  <c r="AC18" i="1"/>
  <c r="Z49" i="1"/>
  <c r="AH18" i="1"/>
  <c r="AL39" i="1"/>
  <c r="AJ25" i="412"/>
  <c r="AF36" i="16"/>
  <c r="AL34" i="1"/>
  <c r="AJ20" i="412"/>
  <c r="AF31" i="16"/>
  <c r="AL21" i="1"/>
  <c r="AJ7" i="412"/>
  <c r="AF18" i="16"/>
  <c r="AC41" i="1"/>
  <c r="AH41" i="1"/>
  <c r="AL26" i="1"/>
  <c r="AF23" i="16"/>
  <c r="AJ12" i="412"/>
  <c r="AJ24" i="412"/>
  <c r="AL38" i="1"/>
  <c r="AF35" i="16"/>
  <c r="AL20" i="1"/>
  <c r="AJ6" i="412"/>
  <c r="AF17" i="16"/>
  <c r="P11" i="1"/>
  <c r="AC8" i="16" s="1"/>
  <c r="AC6" i="16"/>
  <c r="AL33" i="1"/>
  <c r="AJ19" i="412"/>
  <c r="AF30" i="16"/>
  <c r="AQ16" i="16"/>
  <c r="AR16" i="16"/>
  <c r="AD36" i="1"/>
  <c r="AF27" i="16"/>
  <c r="AJ16" i="412"/>
  <c r="AL30" i="1"/>
  <c r="R38" i="1"/>
  <c r="AO27" i="16" l="1"/>
  <c r="AP27" i="16"/>
  <c r="AP23" i="16"/>
  <c r="AO23" i="16"/>
  <c r="AL28" i="1"/>
  <c r="AJ14" i="412"/>
  <c r="AF25" i="16"/>
  <c r="AP17" i="16"/>
  <c r="AO17" i="16"/>
  <c r="AP19" i="16"/>
  <c r="AO19" i="16"/>
  <c r="AP24" i="16"/>
  <c r="AO24" i="16"/>
  <c r="AO22" i="16"/>
  <c r="AP22" i="16"/>
  <c r="AL41" i="1"/>
  <c r="AJ27" i="412"/>
  <c r="AF38" i="16"/>
  <c r="AD43" i="1"/>
  <c r="AD45" i="1" s="1"/>
  <c r="AO30" i="16"/>
  <c r="AP30" i="16"/>
  <c r="AO18" i="16"/>
  <c r="AP18" i="16"/>
  <c r="AJ10" i="412"/>
  <c r="AF21" i="16"/>
  <c r="AL24" i="1"/>
  <c r="AP28" i="16"/>
  <c r="AO28" i="16"/>
  <c r="AH49" i="1"/>
  <c r="R22" i="1"/>
  <c r="AD13" i="16"/>
  <c r="AL32" i="1"/>
  <c r="AJ18" i="412"/>
  <c r="AF29" i="16"/>
  <c r="Z16" i="1"/>
  <c r="Z9" i="1"/>
  <c r="Z11" i="1" s="1"/>
  <c r="AD6" i="16"/>
  <c r="Q11" i="1"/>
  <c r="AD8" i="16" s="1"/>
  <c r="AF16" i="16"/>
  <c r="AL19" i="1"/>
  <c r="AJ5" i="412"/>
  <c r="AO31" i="16"/>
  <c r="AP31" i="16"/>
  <c r="AC49" i="1"/>
  <c r="AC53" i="1" s="1"/>
  <c r="AC59" i="1"/>
  <c r="AF15" i="16"/>
  <c r="AL18" i="1"/>
  <c r="AC58" i="1"/>
  <c r="AC55" i="1"/>
  <c r="AD22" i="1"/>
  <c r="AD24" i="1" s="1"/>
  <c r="AJ4" i="412"/>
  <c r="AD29" i="1"/>
  <c r="AD31" i="1" s="1"/>
  <c r="AF20" i="16"/>
  <c r="AC56" i="1"/>
  <c r="AL23" i="1"/>
  <c r="AJ9" i="412"/>
  <c r="AL49" i="1" l="1"/>
  <c r="AP16" i="16"/>
  <c r="AO16" i="16"/>
  <c r="AD38" i="1"/>
  <c r="AO15" i="16"/>
  <c r="AP15" i="16"/>
  <c r="R24" i="1"/>
  <c r="R31" i="1"/>
  <c r="AO25" i="16"/>
  <c r="AP25" i="16"/>
  <c r="AO20" i="16"/>
  <c r="AP20" i="16"/>
  <c r="AO29" i="16"/>
  <c r="AP29" i="16"/>
  <c r="AP21" i="16"/>
  <c r="AO21" i="16"/>
</calcChain>
</file>

<file path=xl/sharedStrings.xml><?xml version="1.0" encoding="utf-8"?>
<sst xmlns="http://schemas.openxmlformats.org/spreadsheetml/2006/main" count="871" uniqueCount="295">
  <si>
    <t>Day #</t>
  </si>
  <si>
    <t>TOTAL</t>
  </si>
  <si>
    <t>SBA</t>
  </si>
  <si>
    <t>PIPELINE</t>
  </si>
  <si>
    <t>APPROVED</t>
  </si>
  <si>
    <t>FDD----------</t>
  </si>
  <si>
    <t>-</t>
  </si>
  <si>
    <t>NET</t>
  </si>
  <si>
    <t>IDD---------</t>
  </si>
  <si>
    <t>FDD/IDD</t>
  </si>
  <si>
    <t>PURCHASE</t>
  </si>
  <si>
    <t>PAYBACK *</t>
  </si>
  <si>
    <t>PAPER</t>
  </si>
  <si>
    <t>PHYSICAL</t>
  </si>
  <si>
    <t>ACTUAL</t>
  </si>
  <si>
    <t>PLAN M-T-D</t>
  </si>
  <si>
    <t>% of PLAN</t>
  </si>
  <si>
    <t>IDD INJ</t>
  </si>
  <si>
    <t>UNANTICIPATED</t>
  </si>
  <si>
    <t>FDD</t>
  </si>
  <si>
    <t>IDD</t>
  </si>
  <si>
    <t>SWING</t>
  </si>
  <si>
    <t>Avg\d Plan</t>
  </si>
  <si>
    <t>Avg/d Actual</t>
  </si>
  <si>
    <t>TEMP</t>
  </si>
  <si>
    <t>MAX/d</t>
  </si>
  <si>
    <t>day</t>
  </si>
  <si>
    <t>avg</t>
  </si>
  <si>
    <t>Storage Recap</t>
  </si>
  <si>
    <t>BOM</t>
  </si>
  <si>
    <t>CurEST in (Bcf)</t>
  </si>
  <si>
    <t>_</t>
  </si>
  <si>
    <t>SERVICES</t>
  </si>
  <si>
    <t xml:space="preserve"> </t>
  </si>
  <si>
    <t>PLAN</t>
  </si>
  <si>
    <t xml:space="preserve">Today's </t>
  </si>
  <si>
    <t>STORAGE FACILITIES</t>
  </si>
  <si>
    <t>Avg/d-M-T-D</t>
  </si>
  <si>
    <t>Estimate*</t>
  </si>
  <si>
    <t>% of Plan</t>
  </si>
  <si>
    <t>WRENSHALL</t>
  </si>
  <si>
    <t>GARNER</t>
  </si>
  <si>
    <t>REDFIELD</t>
  </si>
  <si>
    <t>LYONS</t>
  </si>
  <si>
    <t>CUNNINGHAM</t>
  </si>
  <si>
    <t>Tot. w/o Lyons</t>
  </si>
  <si>
    <t>PEAK</t>
  </si>
  <si>
    <t>PEAK  DAYS</t>
  </si>
  <si>
    <t>PROVIDERS</t>
  </si>
  <si>
    <t>Available*</t>
  </si>
  <si>
    <t xml:space="preserve"> Remaining</t>
  </si>
  <si>
    <t>PACK DAYS</t>
  </si>
  <si>
    <t>Contract Year to Date</t>
  </si>
  <si>
    <t>Pack</t>
  </si>
  <si>
    <t>OGE</t>
  </si>
  <si>
    <t>Puchases</t>
  </si>
  <si>
    <t>Tenaska</t>
  </si>
  <si>
    <t>MAX BAL</t>
  </si>
  <si>
    <t>+/-</t>
  </si>
  <si>
    <t>Total</t>
  </si>
  <si>
    <t>PACK CHANGES</t>
  </si>
  <si>
    <t>South</t>
  </si>
  <si>
    <t>Plan</t>
  </si>
  <si>
    <t>Injection</t>
  </si>
  <si>
    <t>Withdrawal</t>
  </si>
  <si>
    <t>Net FDD</t>
  </si>
  <si>
    <t xml:space="preserve">FDD </t>
  </si>
  <si>
    <t>by</t>
  </si>
  <si>
    <t>AGA</t>
  </si>
  <si>
    <t>Week</t>
  </si>
  <si>
    <t>PHYS</t>
  </si>
  <si>
    <t>Copied</t>
  </si>
  <si>
    <t>PNR In</t>
  </si>
  <si>
    <t>PNR Wd</t>
  </si>
  <si>
    <t>Net Book</t>
  </si>
  <si>
    <t>Net PnR</t>
  </si>
  <si>
    <t>Plan (Baseload)</t>
  </si>
  <si>
    <t>Avg Weekdays</t>
  </si>
  <si>
    <t>Avg Weekends</t>
  </si>
  <si>
    <t>Injections</t>
  </si>
  <si>
    <t>Withdrawals</t>
  </si>
  <si>
    <t>Today</t>
  </si>
  <si>
    <t>Weekday Avg</t>
  </si>
  <si>
    <t>Weekend Avg</t>
  </si>
  <si>
    <t xml:space="preserve">Storage </t>
  </si>
  <si>
    <t>Absolute</t>
  </si>
  <si>
    <t>000's</t>
  </si>
  <si>
    <t>Change</t>
  </si>
  <si>
    <t># of Days Swing Greater than 50</t>
  </si>
  <si>
    <t># of Days Swing Less than (50)</t>
  </si>
  <si>
    <t>%of Plan</t>
  </si>
  <si>
    <t xml:space="preserve">IDD </t>
  </si>
  <si>
    <t xml:space="preserve">  TEMPERATURES</t>
  </si>
  <si>
    <t>DATE</t>
  </si>
  <si>
    <r>
      <t>Book I</t>
    </r>
    <r>
      <rPr>
        <i/>
        <sz val="10"/>
        <rFont val="Arial MT"/>
      </rPr>
      <t>njection</t>
    </r>
  </si>
  <si>
    <t>Book Withdraw</t>
  </si>
  <si>
    <t>AVG TEMP</t>
  </si>
  <si>
    <t>ACTUAL Temp</t>
  </si>
  <si>
    <t>Phys Storage</t>
  </si>
  <si>
    <t>Cash</t>
  </si>
  <si>
    <t>Index</t>
  </si>
  <si>
    <t>Cash/Index</t>
  </si>
  <si>
    <t xml:space="preserve">Total </t>
  </si>
  <si>
    <t>SHIPPER</t>
  </si>
  <si>
    <t>CONTRACT</t>
  </si>
  <si>
    <t>ANR</t>
  </si>
  <si>
    <t xml:space="preserve">Volumetric OBA - Customer committed </t>
  </si>
  <si>
    <t>Permian</t>
  </si>
  <si>
    <t>Demarc</t>
  </si>
  <si>
    <t>PowerTex</t>
  </si>
  <si>
    <t>Pinnacle Lea</t>
  </si>
  <si>
    <t>TW Halley</t>
  </si>
  <si>
    <t>MID 2</t>
  </si>
  <si>
    <t>MID 3</t>
  </si>
  <si>
    <t>MID 4</t>
  </si>
  <si>
    <t>MID 5</t>
  </si>
  <si>
    <t>MID 6</t>
  </si>
  <si>
    <t>MID 10</t>
  </si>
  <si>
    <t>MID 13</t>
  </si>
  <si>
    <t>MID 16</t>
  </si>
  <si>
    <t>MID 17</t>
  </si>
  <si>
    <t>Ventura</t>
  </si>
  <si>
    <t>Ogden</t>
  </si>
  <si>
    <t>MID 8</t>
  </si>
  <si>
    <t>File Name for 1st save</t>
  </si>
  <si>
    <t>Curr_Daily_Storage_Summary.xls</t>
  </si>
  <si>
    <t>Path for 1st save</t>
  </si>
  <si>
    <t>File Name for 2nd save</t>
  </si>
  <si>
    <t>Path for 2nd save</t>
  </si>
  <si>
    <t>File Name for 1st print file (PDF)</t>
  </si>
  <si>
    <t>Curr_Daily_Storage_Summary.pdf</t>
  </si>
  <si>
    <t>Path for 1st print file (PDF)</t>
  </si>
  <si>
    <t>File Name for 2nd print file (PDF)</t>
  </si>
  <si>
    <t>Path for 2nd print file (PDF)</t>
  </si>
  <si>
    <t xml:space="preserve">(Template Above) </t>
  </si>
  <si>
    <t>Owner: Mike Bodner</t>
  </si>
  <si>
    <t>J:\SHARED\Marketing\Rev_Mgt\Storage_Services\Storage_Summary\</t>
  </si>
  <si>
    <t>J:\SHARED\Marketing\Rev_Mgt\Storage_Services\Storage_Summary\History\</t>
  </si>
  <si>
    <t>Texaco</t>
  </si>
  <si>
    <t>Utilicorp</t>
  </si>
  <si>
    <t>Engage</t>
  </si>
  <si>
    <t>Transcanada</t>
  </si>
  <si>
    <t>IDD WD</t>
  </si>
  <si>
    <t>PURCH</t>
  </si>
  <si>
    <t>STOR PUR</t>
  </si>
  <si>
    <t>Carry Over</t>
  </si>
  <si>
    <t>South pack is the sum of ending pack from Permian, Anadarko &amp; Central regions</t>
  </si>
  <si>
    <t>NOTE:</t>
  </si>
  <si>
    <t>MID 16A</t>
  </si>
  <si>
    <t>Offset</t>
  </si>
  <si>
    <t>Net</t>
  </si>
  <si>
    <t>TW Daily Notes:</t>
  </si>
  <si>
    <t>PACK</t>
  </si>
  <si>
    <t>Park</t>
  </si>
  <si>
    <t>Ride</t>
  </si>
  <si>
    <t>Park N Ride Pivot</t>
  </si>
  <si>
    <t>STORAGE ALLOCATIONS</t>
  </si>
  <si>
    <t>Timely</t>
  </si>
  <si>
    <t>Evening</t>
  </si>
  <si>
    <t>Non Grid</t>
  </si>
  <si>
    <t>IntraDay 1</t>
  </si>
  <si>
    <t>IntraDay 2</t>
  </si>
  <si>
    <t xml:space="preserve">Operational </t>
  </si>
  <si>
    <t>Storage</t>
  </si>
  <si>
    <t>Oper. Storage</t>
  </si>
  <si>
    <t>y</t>
  </si>
  <si>
    <t>w/offset</t>
  </si>
  <si>
    <t xml:space="preserve">n </t>
  </si>
  <si>
    <t>Apr 1</t>
  </si>
  <si>
    <t>Apr 2</t>
  </si>
  <si>
    <t>Apr 3</t>
  </si>
  <si>
    <t>Apr 4</t>
  </si>
  <si>
    <t>Apr 5</t>
  </si>
  <si>
    <t>Apr 6</t>
  </si>
  <si>
    <t>Apr 7</t>
  </si>
  <si>
    <t>Apr 8</t>
  </si>
  <si>
    <t>Apr 9</t>
  </si>
  <si>
    <t>Apr 10</t>
  </si>
  <si>
    <t>Apr 11</t>
  </si>
  <si>
    <t>Apr 12</t>
  </si>
  <si>
    <t>Apr 13</t>
  </si>
  <si>
    <t>Apr-1</t>
  </si>
  <si>
    <t>Apr-2</t>
  </si>
  <si>
    <t>Apr-3</t>
  </si>
  <si>
    <t>Apr-4</t>
  </si>
  <si>
    <t>Apr-5</t>
  </si>
  <si>
    <t>Apr-6</t>
  </si>
  <si>
    <t>Apr-7</t>
  </si>
  <si>
    <t>Apr-8</t>
  </si>
  <si>
    <t>Apr-9</t>
  </si>
  <si>
    <t>Apr-10</t>
  </si>
  <si>
    <t>Apr-11</t>
  </si>
  <si>
    <t>Apr-12</t>
  </si>
  <si>
    <t>Apr-13</t>
  </si>
  <si>
    <t>Apr-14</t>
  </si>
  <si>
    <t>Apr-15</t>
  </si>
  <si>
    <t>Apr-16</t>
  </si>
  <si>
    <t>Apr-17</t>
  </si>
  <si>
    <t>Apr-18</t>
  </si>
  <si>
    <t>Apr-19</t>
  </si>
  <si>
    <t>Apr-20</t>
  </si>
  <si>
    <t>Apr-21</t>
  </si>
  <si>
    <t>Apr-22</t>
  </si>
  <si>
    <t>Apr-23</t>
  </si>
  <si>
    <t>Apr-24</t>
  </si>
  <si>
    <t>Apr-25</t>
  </si>
  <si>
    <t>Apr-26</t>
  </si>
  <si>
    <t>Apr-27</t>
  </si>
  <si>
    <t>Apr-28</t>
  </si>
  <si>
    <t>Apr-29</t>
  </si>
  <si>
    <t>Apr-30</t>
  </si>
  <si>
    <t>Apr-31</t>
  </si>
  <si>
    <t>STORAGE SUMMARY</t>
  </si>
  <si>
    <t>Sales</t>
  </si>
  <si>
    <t>Market</t>
  </si>
  <si>
    <t>June</t>
  </si>
  <si>
    <t>BaseGas</t>
  </si>
  <si>
    <t>SALES</t>
  </si>
  <si>
    <t>PACKET</t>
  </si>
  <si>
    <t>WITHDRAW</t>
  </si>
  <si>
    <t>INJECTION</t>
  </si>
  <si>
    <t>PACKETS</t>
  </si>
  <si>
    <t>PNR</t>
  </si>
  <si>
    <t>PARK'N RIDE</t>
  </si>
  <si>
    <t>Withdraw</t>
  </si>
  <si>
    <t>THIRD</t>
  </si>
  <si>
    <t>PARTY</t>
  </si>
  <si>
    <t>3rd Party</t>
  </si>
  <si>
    <t>CHANGES</t>
  </si>
  <si>
    <t>IN</t>
  </si>
  <si>
    <t>including</t>
  </si>
  <si>
    <t>Days\Mo</t>
  </si>
  <si>
    <t>Forecasted</t>
  </si>
  <si>
    <t>1 Day Out</t>
  </si>
  <si>
    <t>2 Days Out</t>
  </si>
  <si>
    <t>3 Days Out</t>
  </si>
  <si>
    <t>NORMAL</t>
  </si>
  <si>
    <t>Proj Temps</t>
  </si>
  <si>
    <t>Change in FDD</t>
  </si>
  <si>
    <t>Change in Packets</t>
  </si>
  <si>
    <t>Change in PNR</t>
  </si>
  <si>
    <t>Change in Swing</t>
  </si>
  <si>
    <t>% Change/FDD</t>
  </si>
  <si>
    <t>% Change/IDD</t>
  </si>
  <si>
    <t>% Change/PNR</t>
  </si>
  <si>
    <t>% Change/Swing</t>
  </si>
  <si>
    <t>Change in Physical</t>
  </si>
  <si>
    <t>% change in Phys</t>
  </si>
  <si>
    <t>FDD INJECT</t>
  </si>
  <si>
    <t>FDD WITH</t>
  </si>
  <si>
    <t>FDD INJ RT</t>
  </si>
  <si>
    <t>FDD W/D RT</t>
  </si>
  <si>
    <t>1st REPORTED</t>
  </si>
  <si>
    <t>REAL TIME</t>
  </si>
  <si>
    <t>INCLUDING</t>
  </si>
  <si>
    <t>Steve's</t>
  </si>
  <si>
    <t>Calc</t>
  </si>
  <si>
    <t>Change in Total</t>
  </si>
  <si>
    <t>% Change in Total</t>
  </si>
  <si>
    <t>Physical</t>
  </si>
  <si>
    <t>Gas Control</t>
  </si>
  <si>
    <t>STORAGE</t>
  </si>
  <si>
    <t>VARIANCE</t>
  </si>
  <si>
    <t>October 2001</t>
  </si>
  <si>
    <t>All Daily Pivot</t>
  </si>
  <si>
    <t>AQUILA ENERGY MARKETING CORPORATION</t>
  </si>
  <si>
    <t>INJ</t>
  </si>
  <si>
    <t>WTH</t>
  </si>
  <si>
    <t>CORAL ENERGY RESOURCES, L.P.</t>
  </si>
  <si>
    <t>DENVER CITY ENERGY ASSOCIATES, L.P.</t>
  </si>
  <si>
    <t>DUKE ENERGY TRADING AND MARKETING,L.L.C.</t>
  </si>
  <si>
    <t>DYNEGY GAS TRANSPORTATION, INC.</t>
  </si>
  <si>
    <t>ENRON NORTH AMERICA CORP.</t>
  </si>
  <si>
    <t>GREAT RIVER ENERGY</t>
  </si>
  <si>
    <t>MIDAMERICAN ENERGY COMPANY</t>
  </si>
  <si>
    <t>MIRANT AMERICAS ENERGY MARKETING, LP</t>
  </si>
  <si>
    <t>NICOR ENERCHANGE L.L.C.</t>
  </si>
  <si>
    <t>NORTHERN STATES POWER - GENERATION</t>
  </si>
  <si>
    <t>OCCIDENTAL ENERGY MARKETING, INC.</t>
  </si>
  <si>
    <t>OGE ENERGY RESOURCES, INC.</t>
  </si>
  <si>
    <t>PANCANADIAN ENERGY SERVICES L.P.</t>
  </si>
  <si>
    <t>RELIANT ENERGY SERVICES, INC.</t>
  </si>
  <si>
    <t>TENASKA GAS STORAGE, LLC</t>
  </si>
  <si>
    <t>TRANSCANADA ENERGY MARKETING USA INC.</t>
  </si>
  <si>
    <t>VIRGINIA POWER ENERGY MARKETING, INC.</t>
  </si>
  <si>
    <t>WILLIAMS ENERGY MARKETING &amp; TRADING CO.</t>
  </si>
  <si>
    <t>Recap History @ October 15th</t>
  </si>
  <si>
    <t>F   45</t>
  </si>
  <si>
    <t>F   48</t>
  </si>
  <si>
    <t>F   50</t>
  </si>
  <si>
    <t>F   43</t>
  </si>
  <si>
    <t>X</t>
  </si>
  <si>
    <t>NONE</t>
  </si>
  <si>
    <t>x</t>
  </si>
  <si>
    <r>
      <t xml:space="preserve">BOLD </t>
    </r>
    <r>
      <rPr>
        <sz val="12"/>
        <rFont val="Arial MT"/>
      </rPr>
      <t>Denotes No Allocation that 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</si>
</sst>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8" formatCode="&quot;$&quot;#,##0.00_);[Red]\(&quot;$&quot;#,##0.00\)"/>
    <numFmt numFmtId="44" formatCode="_(&quot;$&quot;* #,##0.00_);_(&quot;$&quot;* \(#,##0.00\);_(&quot;$&quot;* &quot;-&quot;??_);_(@_)"/>
    <numFmt numFmtId="164" formatCode="General_)"/>
    <numFmt numFmtId="165" formatCode="0.000_)"/>
    <numFmt numFmtId="166" formatCode="0_)"/>
    <numFmt numFmtId="167" formatCode="0.000"/>
    <numFmt numFmtId="170" formatCode="#,##0.0_);[Red]\(#,##0.0\)"/>
    <numFmt numFmtId="173" formatCode="#,##0.000_);[Red]\(#,##0.000\)"/>
    <numFmt numFmtId="176" formatCode="0.00_);[Red]\(0.00\)"/>
    <numFmt numFmtId="177" formatCode="0.000_);[Red]\(0.000\)"/>
    <numFmt numFmtId="178" formatCode="0_);[Red]\(0\)"/>
    <numFmt numFmtId="180" formatCode="_(&quot;$&quot;* #,##0.0000_);_(&quot;$&quot;* \(#,##0.0000\);_(&quot;$&quot;* &quot;-&quot;??_);_(@_)"/>
    <numFmt numFmtId="182" formatCode="&quot;$&quot;#,##0.0000_);[Red]\(&quot;$&quot;#,##0.0000\)"/>
    <numFmt numFmtId="185" formatCode="&quot;$&quot;#,##0.0000"/>
    <numFmt numFmtId="188" formatCode="0.0"/>
    <numFmt numFmtId="190" formatCode="_(* #,##0_);_(* \(#,##0\);_(* &quot;-&quot;??_);_(@_)"/>
    <numFmt numFmtId="191" formatCode="m/d"/>
    <numFmt numFmtId="199" formatCode="#,##0.000_);\(#,##0.000\)"/>
    <numFmt numFmtId="200" formatCode="0.00_);\(0.00\)"/>
  </numFmts>
  <fonts count="40">
    <font>
      <sz val="10"/>
      <name val="Arial MT"/>
    </font>
    <font>
      <b/>
      <sz val="10"/>
      <name val="MS Sans Serif"/>
    </font>
    <font>
      <sz val="10"/>
      <name val="MS Sans Serif"/>
    </font>
    <font>
      <b/>
      <i/>
      <sz val="12"/>
      <name val="Century Gothic"/>
    </font>
    <font>
      <sz val="12"/>
      <name val="Arial MT"/>
    </font>
    <font>
      <b/>
      <sz val="12"/>
      <name val="CG Times (WN)"/>
    </font>
    <font>
      <b/>
      <sz val="12"/>
      <name val="Arial MT"/>
    </font>
    <font>
      <sz val="12"/>
      <name val="MS Sans Serif"/>
    </font>
    <font>
      <b/>
      <sz val="12"/>
      <color indexed="10"/>
      <name val="Arial MT"/>
    </font>
    <font>
      <i/>
      <sz val="12"/>
      <name val="Arial MT"/>
    </font>
    <font>
      <sz val="12"/>
      <color indexed="22"/>
      <name val="Arial MT"/>
    </font>
    <font>
      <b/>
      <i/>
      <sz val="12"/>
      <name val="Arial MT"/>
    </font>
    <font>
      <sz val="12"/>
      <color indexed="8"/>
      <name val="Arial MT"/>
    </font>
    <font>
      <sz val="12"/>
      <name val="Matura MT Script Capitals"/>
      <family val="4"/>
    </font>
    <font>
      <sz val="10"/>
      <name val="Arial"/>
    </font>
    <font>
      <sz val="10"/>
      <name val="Arial"/>
      <family val="2"/>
    </font>
    <font>
      <sz val="10"/>
      <name val="Arial MT"/>
    </font>
    <font>
      <b/>
      <sz val="12"/>
      <name val="Matura MT茌鐁〈ጘ怐Ј悰䈇【pitals"/>
    </font>
    <font>
      <sz val="9"/>
      <name val="Arial MT"/>
    </font>
    <font>
      <b/>
      <sz val="13"/>
      <name val="Arial MT"/>
    </font>
    <font>
      <i/>
      <sz val="10"/>
      <name val="Arial MT"/>
    </font>
    <font>
      <b/>
      <i/>
      <sz val="10"/>
      <name val="Arial MT"/>
    </font>
    <font>
      <sz val="14"/>
      <name val="Arial MT"/>
    </font>
    <font>
      <b/>
      <i/>
      <sz val="14"/>
      <name val="Arial MT"/>
    </font>
    <font>
      <i/>
      <sz val="14"/>
      <name val="Arial MT"/>
    </font>
    <font>
      <b/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12"/>
      <name val="Arial MT"/>
    </font>
    <font>
      <sz val="12"/>
      <color indexed="10"/>
      <name val="Arial MT"/>
    </font>
    <font>
      <sz val="12"/>
      <name val="Arial"/>
      <family val="2"/>
    </font>
    <font>
      <sz val="7.5"/>
      <name val="Times"/>
    </font>
    <font>
      <sz val="7.5"/>
      <color indexed="28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b/>
      <i/>
      <sz val="11"/>
      <name val="Arial MT"/>
    </font>
    <font>
      <b/>
      <sz val="10"/>
      <name val="Arial MT"/>
    </font>
    <font>
      <sz val="8"/>
      <name val="Arial"/>
      <family val="2"/>
    </font>
    <font>
      <sz val="12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lightTrellis">
        <bgColor indexed="26"/>
      </patternFill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lightTrellis"/>
    </fill>
    <fill>
      <patternFill patternType="solid">
        <fgColor indexed="3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7">
    <xf numFmtId="164" fontId="0" fillId="0" borderId="0"/>
    <xf numFmtId="40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44" fontId="14" fillId="0" borderId="0" applyFont="0" applyFill="0" applyBorder="0" applyAlignment="0" applyProtection="0"/>
    <xf numFmtId="164" fontId="16" fillId="0" borderId="0"/>
    <xf numFmtId="0" fontId="14" fillId="0" borderId="0"/>
    <xf numFmtId="0" fontId="14" fillId="0" borderId="0"/>
  </cellStyleXfs>
  <cellXfs count="481">
    <xf numFmtId="164" fontId="0" fillId="0" borderId="0" xfId="0"/>
    <xf numFmtId="164" fontId="3" fillId="0" borderId="1" xfId="0" quotePrefix="1" applyNumberFormat="1" applyFont="1" applyBorder="1" applyAlignment="1" applyProtection="1">
      <alignment horizontal="lef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4" fontId="4" fillId="0" borderId="0" xfId="0" applyFont="1" applyProtection="1"/>
    <xf numFmtId="164" fontId="4" fillId="0" borderId="0" xfId="0" applyFont="1"/>
    <xf numFmtId="164" fontId="4" fillId="0" borderId="0" xfId="0" applyFont="1" applyAlignment="1" applyProtection="1">
      <alignment horizontal="center"/>
    </xf>
    <xf numFmtId="164" fontId="4" fillId="0" borderId="0" xfId="0" applyNumberFormat="1" applyFont="1" applyAlignment="1" applyProtection="1">
      <alignment horizontal="left"/>
    </xf>
    <xf numFmtId="164" fontId="5" fillId="0" borderId="0" xfId="0" applyFont="1"/>
    <xf numFmtId="164" fontId="4" fillId="0" borderId="0" xfId="0" applyFont="1" applyFill="1" applyProtection="1"/>
    <xf numFmtId="164" fontId="6" fillId="0" borderId="0" xfId="0" applyFont="1" applyFill="1" applyProtection="1"/>
    <xf numFmtId="164" fontId="4" fillId="0" borderId="0" xfId="0" applyFont="1" applyAlignment="1">
      <alignment horizontal="center"/>
    </xf>
    <xf numFmtId="164" fontId="6" fillId="0" borderId="0" xfId="0" applyFont="1" applyAlignment="1">
      <alignment horizontal="center"/>
    </xf>
    <xf numFmtId="164" fontId="4" fillId="0" borderId="0" xfId="0" quotePrefix="1" applyFont="1" applyAlignment="1" applyProtection="1">
      <alignment horizontal="left"/>
    </xf>
    <xf numFmtId="164" fontId="4" fillId="0" borderId="0" xfId="0" applyFont="1" applyAlignment="1" applyProtection="1">
      <alignment horizontal="right"/>
    </xf>
    <xf numFmtId="164" fontId="4" fillId="0" borderId="2" xfId="0" applyFont="1" applyBorder="1" applyAlignment="1">
      <alignment horizontal="center"/>
    </xf>
    <xf numFmtId="165" fontId="4" fillId="0" borderId="0" xfId="0" applyNumberFormat="1" applyFont="1" applyProtection="1"/>
    <xf numFmtId="167" fontId="7" fillId="0" borderId="0" xfId="0" applyNumberFormat="1" applyFont="1"/>
    <xf numFmtId="164" fontId="6" fillId="0" borderId="0" xfId="0" applyFont="1" applyFill="1" applyBorder="1" applyAlignment="1" applyProtection="1">
      <alignment horizontal="center"/>
    </xf>
    <xf numFmtId="2" fontId="4" fillId="0" borderId="0" xfId="0" applyNumberFormat="1" applyFont="1"/>
    <xf numFmtId="173" fontId="4" fillId="0" borderId="0" xfId="0" applyNumberFormat="1" applyFont="1" applyProtection="1"/>
    <xf numFmtId="173" fontId="4" fillId="0" borderId="0" xfId="0" applyNumberFormat="1" applyFont="1"/>
    <xf numFmtId="167" fontId="4" fillId="0" borderId="0" xfId="0" applyNumberFormat="1" applyFont="1"/>
    <xf numFmtId="164" fontId="4" fillId="0" borderId="0" xfId="0" quotePrefix="1" applyFont="1" applyAlignment="1">
      <alignment horizontal="left"/>
    </xf>
    <xf numFmtId="173" fontId="6" fillId="0" borderId="0" xfId="0" applyNumberFormat="1" applyFont="1" applyProtection="1"/>
    <xf numFmtId="165" fontId="6" fillId="0" borderId="1" xfId="0" applyNumberFormat="1" applyFont="1" applyBorder="1" applyAlignment="1" applyProtection="1">
      <alignment horizontal="right"/>
    </xf>
    <xf numFmtId="165" fontId="6" fillId="0" borderId="3" xfId="0" applyNumberFormat="1" applyFont="1" applyBorder="1" applyProtection="1"/>
    <xf numFmtId="165" fontId="6" fillId="0" borderId="0" xfId="0" applyNumberFormat="1" applyFont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6" fillId="0" borderId="0" xfId="0" applyNumberFormat="1" applyFont="1" applyAlignment="1" applyProtection="1">
      <alignment horizontal="left"/>
    </xf>
    <xf numFmtId="165" fontId="4" fillId="0" borderId="0" xfId="0" applyNumberFormat="1" applyFont="1" applyAlignment="1" applyProtection="1">
      <alignment horizontal="fill"/>
    </xf>
    <xf numFmtId="164" fontId="4" fillId="0" borderId="4" xfId="0" applyFont="1" applyBorder="1"/>
    <xf numFmtId="164" fontId="4" fillId="0" borderId="0" xfId="0" applyFont="1" applyAlignment="1" applyProtection="1">
      <alignment horizontal="left"/>
    </xf>
    <xf numFmtId="173" fontId="6" fillId="0" borderId="0" xfId="0" applyNumberFormat="1" applyFont="1"/>
    <xf numFmtId="164" fontId="4" fillId="0" borderId="0" xfId="0" applyFont="1" applyBorder="1"/>
    <xf numFmtId="164" fontId="6" fillId="0" borderId="0" xfId="0" applyFont="1" applyAlignment="1"/>
    <xf numFmtId="164" fontId="4" fillId="0" borderId="0" xfId="0" applyFont="1" applyAlignment="1" applyProtection="1">
      <alignment horizontal="fill"/>
    </xf>
    <xf numFmtId="38" fontId="4" fillId="0" borderId="0" xfId="0" applyNumberFormat="1" applyFont="1"/>
    <xf numFmtId="38" fontId="4" fillId="0" borderId="0" xfId="0" applyNumberFormat="1" applyFont="1" applyAlignment="1">
      <alignment horizontal="center"/>
    </xf>
    <xf numFmtId="164" fontId="4" fillId="0" borderId="0" xfId="0" applyFont="1" applyAlignment="1">
      <alignment horizontal="left"/>
    </xf>
    <xf numFmtId="0" fontId="4" fillId="0" borderId="0" xfId="0" applyNumberFormat="1" applyFont="1" applyBorder="1"/>
    <xf numFmtId="164" fontId="4" fillId="0" borderId="0" xfId="0" applyFont="1" applyAlignment="1" applyProtection="1"/>
    <xf numFmtId="164" fontId="6" fillId="0" borderId="5" xfId="0" applyFont="1" applyBorder="1" applyAlignment="1">
      <alignment horizontal="center"/>
    </xf>
    <xf numFmtId="164" fontId="6" fillId="0" borderId="5" xfId="0" quotePrefix="1" applyFont="1" applyBorder="1" applyAlignment="1" applyProtection="1">
      <alignment horizontal="center"/>
    </xf>
    <xf numFmtId="164" fontId="4" fillId="0" borderId="1" xfId="0" applyFont="1" applyBorder="1"/>
    <xf numFmtId="164" fontId="6" fillId="0" borderId="6" xfId="0" applyNumberFormat="1" applyFont="1" applyBorder="1" applyAlignment="1" applyProtection="1">
      <alignment horizontal="left"/>
    </xf>
    <xf numFmtId="164" fontId="6" fillId="0" borderId="7" xfId="0" applyFont="1" applyBorder="1" applyAlignment="1">
      <alignment horizontal="center"/>
    </xf>
    <xf numFmtId="166" fontId="6" fillId="0" borderId="7" xfId="0" quotePrefix="1" applyNumberFormat="1" applyFont="1" applyBorder="1" applyAlignment="1" applyProtection="1">
      <alignment horizontal="center"/>
    </xf>
    <xf numFmtId="166" fontId="6" fillId="0" borderId="8" xfId="0" applyNumberFormat="1" applyFont="1" applyBorder="1" applyAlignment="1" applyProtection="1">
      <alignment horizontal="center"/>
    </xf>
    <xf numFmtId="166" fontId="6" fillId="0" borderId="9" xfId="0" applyNumberFormat="1" applyFont="1" applyBorder="1" applyAlignment="1" applyProtection="1">
      <alignment horizontal="center"/>
    </xf>
    <xf numFmtId="165" fontId="6" fillId="0" borderId="10" xfId="0" applyNumberFormat="1" applyFont="1" applyBorder="1" applyProtection="1"/>
    <xf numFmtId="164" fontId="3" fillId="0" borderId="11" xfId="0" applyNumberFormat="1" applyFont="1" applyBorder="1" applyAlignment="1" applyProtection="1">
      <alignment horizontal="left"/>
    </xf>
    <xf numFmtId="10" fontId="4" fillId="0" borderId="0" xfId="0" applyNumberFormat="1" applyFont="1" applyAlignment="1" applyProtection="1">
      <alignment horizontal="left"/>
    </xf>
    <xf numFmtId="165" fontId="4" fillId="0" borderId="10" xfId="0" applyNumberFormat="1" applyFont="1" applyBorder="1" applyProtection="1"/>
    <xf numFmtId="165" fontId="6" fillId="0" borderId="12" xfId="0" applyNumberFormat="1" applyFont="1" applyBorder="1" applyProtection="1"/>
    <xf numFmtId="165" fontId="4" fillId="0" borderId="12" xfId="0" applyNumberFormat="1" applyFont="1" applyBorder="1" applyProtection="1"/>
    <xf numFmtId="165" fontId="6" fillId="0" borderId="13" xfId="0" applyNumberFormat="1" applyFont="1" applyBorder="1" applyProtection="1"/>
    <xf numFmtId="164" fontId="4" fillId="0" borderId="6" xfId="0" applyFont="1" applyBorder="1"/>
    <xf numFmtId="165" fontId="6" fillId="0" borderId="14" xfId="0" applyNumberFormat="1" applyFont="1" applyBorder="1" applyProtection="1"/>
    <xf numFmtId="165" fontId="4" fillId="0" borderId="13" xfId="0" applyNumberFormat="1" applyFont="1" applyBorder="1" applyProtection="1"/>
    <xf numFmtId="164" fontId="4" fillId="0" borderId="0" xfId="0" applyFont="1" applyAlignment="1" applyProtection="1">
      <alignment horizontal="centerContinuous"/>
    </xf>
    <xf numFmtId="164" fontId="9" fillId="0" borderId="0" xfId="0" applyFont="1" applyProtection="1"/>
    <xf numFmtId="164" fontId="6" fillId="0" borderId="1" xfId="0" applyFont="1" applyBorder="1"/>
    <xf numFmtId="164" fontId="6" fillId="0" borderId="1" xfId="0" applyFont="1" applyBorder="1" applyAlignment="1">
      <alignment horizontal="centerContinuous"/>
    </xf>
    <xf numFmtId="164" fontId="6" fillId="0" borderId="3" xfId="0" applyFont="1" applyBorder="1" applyAlignment="1">
      <alignment horizontal="centerContinuous"/>
    </xf>
    <xf numFmtId="164" fontId="6" fillId="0" borderId="14" xfId="0" applyFont="1" applyBorder="1" applyAlignment="1">
      <alignment horizontal="center"/>
    </xf>
    <xf numFmtId="164" fontId="4" fillId="2" borderId="0" xfId="0" applyFont="1" applyFill="1"/>
    <xf numFmtId="164" fontId="4" fillId="0" borderId="5" xfId="0" applyFont="1" applyBorder="1" applyAlignment="1">
      <alignment horizontal="center"/>
    </xf>
    <xf numFmtId="164" fontId="4" fillId="0" borderId="7" xfId="0" applyFont="1" applyBorder="1" applyAlignment="1">
      <alignment horizontal="center"/>
    </xf>
    <xf numFmtId="164" fontId="6" fillId="0" borderId="1" xfId="0" applyFont="1" applyBorder="1" applyAlignment="1">
      <alignment horizontal="left"/>
    </xf>
    <xf numFmtId="164" fontId="6" fillId="0" borderId="14" xfId="0" quotePrefix="1" applyFont="1" applyBorder="1" applyAlignment="1">
      <alignment horizontal="left"/>
    </xf>
    <xf numFmtId="164" fontId="4" fillId="0" borderId="15" xfId="0" applyFont="1" applyBorder="1" applyAlignment="1">
      <alignment horizontal="center"/>
    </xf>
    <xf numFmtId="164" fontId="4" fillId="0" borderId="16" xfId="0" applyFont="1" applyBorder="1" applyAlignment="1">
      <alignment horizontal="center"/>
    </xf>
    <xf numFmtId="164" fontId="4" fillId="0" borderId="17" xfId="0" applyFont="1" applyBorder="1" applyAlignment="1">
      <alignment horizontal="center"/>
    </xf>
    <xf numFmtId="164" fontId="10" fillId="0" borderId="0" xfId="0" applyFont="1"/>
    <xf numFmtId="164" fontId="6" fillId="0" borderId="0" xfId="0" applyFont="1"/>
    <xf numFmtId="3" fontId="4" fillId="0" borderId="0" xfId="0" applyNumberFormat="1" applyFont="1"/>
    <xf numFmtId="173" fontId="4" fillId="0" borderId="0" xfId="1" applyNumberFormat="1" applyFont="1" applyProtection="1"/>
    <xf numFmtId="173" fontId="4" fillId="0" borderId="0" xfId="1" applyNumberFormat="1" applyFont="1"/>
    <xf numFmtId="173" fontId="4" fillId="0" borderId="0" xfId="1" applyNumberFormat="1" applyFont="1" applyAlignment="1">
      <alignment horizontal="center"/>
    </xf>
    <xf numFmtId="164" fontId="11" fillId="0" borderId="0" xfId="0" applyFont="1" applyAlignment="1">
      <alignment horizontal="left"/>
    </xf>
    <xf numFmtId="164" fontId="4" fillId="0" borderId="0" xfId="0" applyFont="1" applyBorder="1" applyAlignment="1"/>
    <xf numFmtId="164" fontId="4" fillId="0" borderId="0" xfId="0" applyFont="1" applyBorder="1" applyAlignment="1">
      <alignment horizontal="center"/>
    </xf>
    <xf numFmtId="177" fontId="4" fillId="0" borderId="0" xfId="0" applyNumberFormat="1" applyFont="1"/>
    <xf numFmtId="164" fontId="0" fillId="0" borderId="0" xfId="0" applyBorder="1"/>
    <xf numFmtId="8" fontId="15" fillId="0" borderId="0" xfId="5" applyNumberFormat="1" applyFont="1" applyBorder="1"/>
    <xf numFmtId="180" fontId="15" fillId="0" borderId="0" xfId="3" applyNumberFormat="1" applyFont="1" applyBorder="1"/>
    <xf numFmtId="164" fontId="13" fillId="0" borderId="5" xfId="0" applyFont="1" applyBorder="1"/>
    <xf numFmtId="164" fontId="13" fillId="0" borderId="2" xfId="0" applyFont="1" applyBorder="1"/>
    <xf numFmtId="164" fontId="13" fillId="0" borderId="7" xfId="0" applyFont="1" applyBorder="1"/>
    <xf numFmtId="164" fontId="17" fillId="0" borderId="7" xfId="0" applyFont="1" applyBorder="1"/>
    <xf numFmtId="164" fontId="11" fillId="0" borderId="0" xfId="0" applyFont="1"/>
    <xf numFmtId="14" fontId="4" fillId="0" borderId="0" xfId="0" applyNumberFormat="1" applyFont="1"/>
    <xf numFmtId="14" fontId="4" fillId="0" borderId="0" xfId="0" applyNumberFormat="1" applyFont="1" applyFill="1" applyAlignment="1">
      <alignment horizontal="center"/>
    </xf>
    <xf numFmtId="165" fontId="4" fillId="0" borderId="18" xfId="0" applyNumberFormat="1" applyFont="1" applyBorder="1" applyProtection="1"/>
    <xf numFmtId="3" fontId="4" fillId="0" borderId="0" xfId="0" quotePrefix="1" applyNumberFormat="1" applyFont="1" applyAlignment="1">
      <alignment horizontal="right"/>
    </xf>
    <xf numFmtId="164" fontId="18" fillId="0" borderId="0" xfId="0" quotePrefix="1" applyFont="1" applyAlignment="1">
      <alignment horizontal="left"/>
    </xf>
    <xf numFmtId="16" fontId="4" fillId="0" borderId="0" xfId="0" quotePrefix="1" applyNumberFormat="1" applyFont="1" applyFill="1" applyAlignment="1">
      <alignment horizontal="center"/>
    </xf>
    <xf numFmtId="173" fontId="4" fillId="0" borderId="0" xfId="0" applyNumberFormat="1" applyFont="1" applyFill="1" applyProtection="1"/>
    <xf numFmtId="173" fontId="4" fillId="0" borderId="0" xfId="0" applyNumberFormat="1" applyFont="1" applyFill="1" applyAlignment="1" applyProtection="1">
      <alignment horizontal="right"/>
    </xf>
    <xf numFmtId="173" fontId="4" fillId="0" borderId="0" xfId="0" applyNumberFormat="1" applyFont="1" applyFill="1"/>
    <xf numFmtId="164" fontId="4" fillId="3" borderId="0" xfId="0" applyFont="1" applyFill="1" applyBorder="1" applyAlignment="1">
      <alignment horizontal="center"/>
    </xf>
    <xf numFmtId="3" fontId="4" fillId="0" borderId="0" xfId="0" applyNumberFormat="1" applyFont="1" applyBorder="1"/>
    <xf numFmtId="164" fontId="18" fillId="0" borderId="0" xfId="0" applyFont="1" applyAlignment="1">
      <alignment horizontal="center"/>
    </xf>
    <xf numFmtId="164" fontId="4" fillId="0" borderId="0" xfId="0" applyFont="1" applyFill="1" applyBorder="1"/>
    <xf numFmtId="164" fontId="4" fillId="0" borderId="0" xfId="0" applyFont="1" applyBorder="1" applyProtection="1"/>
    <xf numFmtId="173" fontId="4" fillId="0" borderId="0" xfId="1" applyNumberFormat="1" applyFont="1" applyBorder="1" applyProtection="1"/>
    <xf numFmtId="173" fontId="4" fillId="0" borderId="0" xfId="1" applyNumberFormat="1" applyFont="1" applyBorder="1"/>
    <xf numFmtId="164" fontId="6" fillId="0" borderId="0" xfId="0" applyFont="1" applyBorder="1" applyAlignment="1">
      <alignment horizontal="center"/>
    </xf>
    <xf numFmtId="164" fontId="6" fillId="0" borderId="0" xfId="0" applyFont="1" applyBorder="1" applyProtection="1"/>
    <xf numFmtId="38" fontId="4" fillId="0" borderId="5" xfId="0" applyNumberFormat="1" applyFont="1" applyBorder="1" applyAlignment="1">
      <alignment horizontal="center"/>
    </xf>
    <xf numFmtId="185" fontId="4" fillId="0" borderId="0" xfId="2" applyNumberFormat="1" applyFont="1" applyAlignment="1" applyProtection="1">
      <alignment horizontal="center"/>
    </xf>
    <xf numFmtId="185" fontId="4" fillId="0" borderId="0" xfId="0" applyNumberFormat="1" applyFont="1" applyProtection="1"/>
    <xf numFmtId="185" fontId="4" fillId="0" borderId="0" xfId="2" applyNumberFormat="1" applyFont="1" applyAlignment="1">
      <alignment horizontal="center"/>
    </xf>
    <xf numFmtId="185" fontId="4" fillId="0" borderId="0" xfId="0" applyNumberFormat="1" applyFont="1"/>
    <xf numFmtId="185" fontId="6" fillId="0" borderId="19" xfId="2" applyNumberFormat="1" applyFont="1" applyFill="1" applyBorder="1" applyAlignment="1" applyProtection="1">
      <alignment horizontal="center"/>
    </xf>
    <xf numFmtId="185" fontId="6" fillId="0" borderId="19" xfId="0" applyNumberFormat="1" applyFont="1" applyFill="1" applyBorder="1" applyAlignment="1" applyProtection="1">
      <alignment horizontal="center"/>
    </xf>
    <xf numFmtId="165" fontId="6" fillId="0" borderId="0" xfId="0" applyNumberFormat="1" applyFont="1" applyAlignment="1" applyProtection="1">
      <alignment horizontal="centerContinuous"/>
    </xf>
    <xf numFmtId="164" fontId="6" fillId="0" borderId="1" xfId="0" applyFont="1" applyBorder="1" applyAlignment="1">
      <alignment horizontal="center"/>
    </xf>
    <xf numFmtId="164" fontId="6" fillId="0" borderId="20" xfId="0" applyFont="1" applyBorder="1" applyAlignment="1">
      <alignment horizontal="center"/>
    </xf>
    <xf numFmtId="164" fontId="6" fillId="0" borderId="21" xfId="0" applyFont="1" applyBorder="1" applyAlignment="1">
      <alignment horizontal="center"/>
    </xf>
    <xf numFmtId="164" fontId="4" fillId="0" borderId="14" xfId="0" applyFont="1" applyBorder="1" applyAlignment="1">
      <alignment horizontal="center"/>
    </xf>
    <xf numFmtId="165" fontId="4" fillId="0" borderId="22" xfId="0" applyNumberFormat="1" applyFont="1" applyBorder="1" applyProtection="1"/>
    <xf numFmtId="165" fontId="4" fillId="0" borderId="11" xfId="0" applyNumberFormat="1" applyFont="1" applyBorder="1" applyAlignment="1" applyProtection="1">
      <alignment horizontal="right"/>
    </xf>
    <xf numFmtId="165" fontId="4" fillId="0" borderId="11" xfId="0" applyNumberFormat="1" applyFont="1" applyBorder="1" applyProtection="1"/>
    <xf numFmtId="164" fontId="6" fillId="0" borderId="23" xfId="0" applyFont="1" applyBorder="1" applyAlignment="1">
      <alignment horizontal="center"/>
    </xf>
    <xf numFmtId="164" fontId="6" fillId="0" borderId="24" xfId="0" quotePrefix="1" applyFont="1" applyBorder="1" applyAlignment="1">
      <alignment horizontal="center"/>
    </xf>
    <xf numFmtId="178" fontId="6" fillId="0" borderId="14" xfId="0" applyNumberFormat="1" applyFont="1" applyBorder="1" applyAlignment="1">
      <alignment horizontal="center"/>
    </xf>
    <xf numFmtId="164" fontId="4" fillId="0" borderId="25" xfId="0" quotePrefix="1" applyFont="1" applyBorder="1" applyAlignment="1">
      <alignment horizontal="center"/>
    </xf>
    <xf numFmtId="164" fontId="4" fillId="0" borderId="26" xfId="0" applyFont="1" applyBorder="1" applyAlignment="1">
      <alignment horizontal="center"/>
    </xf>
    <xf numFmtId="164" fontId="4" fillId="0" borderId="27" xfId="0" applyFont="1" applyBorder="1" applyAlignment="1">
      <alignment horizontal="center"/>
    </xf>
    <xf numFmtId="164" fontId="6" fillId="0" borderId="15" xfId="0" applyFont="1" applyBorder="1" applyAlignment="1">
      <alignment horizontal="left"/>
    </xf>
    <xf numFmtId="164" fontId="6" fillId="0" borderId="14" xfId="0" applyFont="1" applyBorder="1"/>
    <xf numFmtId="164" fontId="16" fillId="0" borderId="0" xfId="0" applyFont="1"/>
    <xf numFmtId="164" fontId="4" fillId="0" borderId="1" xfId="0" applyFont="1" applyBorder="1" applyAlignment="1" applyProtection="1">
      <alignment horizontal="right"/>
    </xf>
    <xf numFmtId="164" fontId="4" fillId="0" borderId="6" xfId="0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88" fontId="4" fillId="0" borderId="0" xfId="0" applyNumberFormat="1" applyFont="1" applyProtection="1"/>
    <xf numFmtId="188" fontId="4" fillId="0" borderId="0" xfId="0" applyNumberFormat="1" applyFont="1"/>
    <xf numFmtId="188" fontId="4" fillId="0" borderId="0" xfId="1" applyNumberFormat="1" applyFont="1"/>
    <xf numFmtId="188" fontId="4" fillId="0" borderId="0" xfId="1" applyNumberFormat="1" applyFont="1" applyProtection="1"/>
    <xf numFmtId="164" fontId="4" fillId="0" borderId="6" xfId="0" applyFont="1" applyBorder="1" applyAlignment="1" applyProtection="1">
      <alignment horizontal="center"/>
    </xf>
    <xf numFmtId="173" fontId="4" fillId="0" borderId="3" xfId="1" applyNumberFormat="1" applyFont="1" applyBorder="1" applyAlignment="1" applyProtection="1"/>
    <xf numFmtId="164" fontId="6" fillId="0" borderId="0" xfId="0" applyFont="1" applyAlignment="1" applyProtection="1">
      <alignment horizontal="left"/>
    </xf>
    <xf numFmtId="173" fontId="4" fillId="0" borderId="0" xfId="1" applyNumberFormat="1" applyFont="1" applyAlignment="1">
      <alignment horizontal="right"/>
    </xf>
    <xf numFmtId="185" fontId="4" fillId="0" borderId="19" xfId="0" applyNumberFormat="1" applyFont="1" applyBorder="1" applyProtection="1"/>
    <xf numFmtId="173" fontId="4" fillId="3" borderId="0" xfId="0" applyNumberFormat="1" applyFont="1" applyFill="1" applyProtection="1"/>
    <xf numFmtId="3" fontId="4" fillId="0" borderId="16" xfId="0" applyNumberFormat="1" applyFont="1" applyBorder="1"/>
    <xf numFmtId="164" fontId="4" fillId="0" borderId="16" xfId="0" applyFont="1" applyBorder="1"/>
    <xf numFmtId="16" fontId="0" fillId="0" borderId="0" xfId="0" applyNumberFormat="1"/>
    <xf numFmtId="177" fontId="0" fillId="0" borderId="0" xfId="0" applyNumberFormat="1"/>
    <xf numFmtId="164" fontId="0" fillId="0" borderId="14" xfId="0" applyBorder="1"/>
    <xf numFmtId="178" fontId="0" fillId="0" borderId="0" xfId="0" applyNumberFormat="1"/>
    <xf numFmtId="165" fontId="6" fillId="0" borderId="0" xfId="0" applyNumberFormat="1" applyFont="1" applyBorder="1" applyProtection="1"/>
    <xf numFmtId="164" fontId="11" fillId="0" borderId="0" xfId="0" applyFont="1" applyProtection="1"/>
    <xf numFmtId="178" fontId="11" fillId="0" borderId="0" xfId="0" applyNumberFormat="1" applyFont="1" applyProtection="1"/>
    <xf numFmtId="178" fontId="11" fillId="0" borderId="0" xfId="0" applyNumberFormat="1" applyFont="1" applyAlignment="1" applyProtection="1">
      <alignment horizontal="center"/>
    </xf>
    <xf numFmtId="178" fontId="11" fillId="0" borderId="0" xfId="0" applyNumberFormat="1" applyFont="1"/>
    <xf numFmtId="164" fontId="21" fillId="0" borderId="0" xfId="0" applyFont="1"/>
    <xf numFmtId="178" fontId="11" fillId="0" borderId="0" xfId="0" applyNumberFormat="1" applyFont="1" applyAlignment="1">
      <alignment horizontal="left"/>
    </xf>
    <xf numFmtId="178" fontId="11" fillId="0" borderId="0" xfId="0" quotePrefix="1" applyNumberFormat="1" applyFont="1" applyAlignment="1">
      <alignment horizontal="left"/>
    </xf>
    <xf numFmtId="10" fontId="4" fillId="0" borderId="0" xfId="0" applyNumberFormat="1" applyFont="1"/>
    <xf numFmtId="164" fontId="22" fillId="0" borderId="0" xfId="0" applyFont="1"/>
    <xf numFmtId="177" fontId="22" fillId="0" borderId="0" xfId="0" applyNumberFormat="1" applyFont="1" applyBorder="1"/>
    <xf numFmtId="9" fontId="23" fillId="0" borderId="0" xfId="0" applyNumberFormat="1" applyFont="1" applyProtection="1"/>
    <xf numFmtId="177" fontId="22" fillId="0" borderId="0" xfId="0" applyNumberFormat="1" applyFont="1"/>
    <xf numFmtId="177" fontId="24" fillId="0" borderId="0" xfId="0" applyNumberFormat="1" applyFont="1"/>
    <xf numFmtId="164" fontId="23" fillId="0" borderId="0" xfId="0" applyFont="1"/>
    <xf numFmtId="178" fontId="23" fillId="0" borderId="0" xfId="0" applyNumberFormat="1" applyFont="1"/>
    <xf numFmtId="178" fontId="23" fillId="0" borderId="0" xfId="0" applyNumberFormat="1" applyFont="1" applyProtection="1"/>
    <xf numFmtId="178" fontId="11" fillId="0" borderId="0" xfId="0" quotePrefix="1" applyNumberFormat="1" applyFont="1"/>
    <xf numFmtId="3" fontId="4" fillId="0" borderId="6" xfId="0" applyNumberFormat="1" applyFont="1" applyBorder="1"/>
    <xf numFmtId="10" fontId="0" fillId="0" borderId="0" xfId="0" applyNumberFormat="1"/>
    <xf numFmtId="164" fontId="0" fillId="0" borderId="5" xfId="0" applyBorder="1" applyAlignment="1">
      <alignment horizontal="center"/>
    </xf>
    <xf numFmtId="164" fontId="0" fillId="0" borderId="7" xfId="0" applyBorder="1" applyAlignment="1">
      <alignment horizontal="center"/>
    </xf>
    <xf numFmtId="10" fontId="0" fillId="0" borderId="14" xfId="0" applyNumberFormat="1" applyBorder="1"/>
    <xf numFmtId="164" fontId="21" fillId="0" borderId="0" xfId="0" applyFont="1" applyAlignment="1">
      <alignment horizontal="center"/>
    </xf>
    <xf numFmtId="164" fontId="21" fillId="0" borderId="0" xfId="0" applyFont="1" applyBorder="1" applyAlignment="1">
      <alignment horizontal="right"/>
    </xf>
    <xf numFmtId="164" fontId="21" fillId="0" borderId="0" xfId="0" applyFont="1" applyAlignment="1">
      <alignment horizontal="right"/>
    </xf>
    <xf numFmtId="178" fontId="11" fillId="0" borderId="28" xfId="0" applyNumberFormat="1" applyFont="1" applyBorder="1"/>
    <xf numFmtId="38" fontId="11" fillId="0" borderId="14" xfId="0" applyNumberFormat="1" applyFont="1" applyBorder="1" applyProtection="1"/>
    <xf numFmtId="164" fontId="0" fillId="0" borderId="0" xfId="0" quotePrefix="1"/>
    <xf numFmtId="177" fontId="0" fillId="0" borderId="14" xfId="0" applyNumberFormat="1" applyBorder="1"/>
    <xf numFmtId="1" fontId="4" fillId="0" borderId="0" xfId="0" applyNumberFormat="1" applyFont="1" applyFill="1" applyAlignment="1" applyProtection="1">
      <alignment horizontal="center"/>
    </xf>
    <xf numFmtId="3" fontId="4" fillId="3" borderId="0" xfId="0" applyNumberFormat="1" applyFont="1" applyFill="1" applyBorder="1" applyAlignment="1">
      <alignment horizontal="center"/>
    </xf>
    <xf numFmtId="14" fontId="4" fillId="0" borderId="0" xfId="0" applyNumberFormat="1" applyFont="1" applyBorder="1"/>
    <xf numFmtId="14" fontId="4" fillId="3" borderId="0" xfId="0" applyNumberFormat="1" applyFont="1" applyFill="1" applyBorder="1"/>
    <xf numFmtId="176" fontId="0" fillId="0" borderId="0" xfId="0" applyNumberFormat="1"/>
    <xf numFmtId="164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64" fontId="4" fillId="0" borderId="14" xfId="0" applyFont="1" applyBorder="1"/>
    <xf numFmtId="177" fontId="11" fillId="0" borderId="0" xfId="0" applyNumberFormat="1" applyFont="1" applyProtection="1"/>
    <xf numFmtId="177" fontId="4" fillId="0" borderId="0" xfId="0" applyNumberFormat="1" applyFont="1" applyProtection="1"/>
    <xf numFmtId="177" fontId="4" fillId="0" borderId="0" xfId="2" applyNumberFormat="1" applyFont="1" applyAlignment="1" applyProtection="1">
      <alignment horizontal="center"/>
    </xf>
    <xf numFmtId="177" fontId="11" fillId="0" borderId="0" xfId="0" applyNumberFormat="1" applyFont="1" applyFill="1" applyBorder="1" applyProtection="1"/>
    <xf numFmtId="190" fontId="0" fillId="0" borderId="0" xfId="0" applyNumberFormat="1"/>
    <xf numFmtId="1" fontId="4" fillId="0" borderId="14" xfId="0" applyNumberFormat="1" applyFont="1" applyBorder="1"/>
    <xf numFmtId="3" fontId="4" fillId="0" borderId="5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38" fontId="6" fillId="0" borderId="14" xfId="0" applyNumberFormat="1" applyFont="1" applyBorder="1"/>
    <xf numFmtId="167" fontId="0" fillId="0" borderId="14" xfId="0" applyNumberFormat="1" applyBorder="1"/>
    <xf numFmtId="164" fontId="27" fillId="4" borderId="1" xfId="4" applyFont="1" applyFill="1" applyBorder="1" applyAlignment="1">
      <alignment horizontal="left" vertical="center"/>
    </xf>
    <xf numFmtId="164" fontId="27" fillId="4" borderId="3" xfId="4" applyFont="1" applyFill="1" applyBorder="1" applyAlignment="1">
      <alignment horizontal="left" vertical="center"/>
    </xf>
    <xf numFmtId="164" fontId="28" fillId="0" borderId="0" xfId="4" applyFont="1"/>
    <xf numFmtId="164" fontId="16" fillId="0" borderId="0" xfId="4"/>
    <xf numFmtId="164" fontId="27" fillId="0" borderId="0" xfId="4" applyFont="1" applyFill="1" applyBorder="1" applyAlignment="1">
      <alignment horizontal="left" vertical="center"/>
    </xf>
    <xf numFmtId="164" fontId="29" fillId="0" borderId="0" xfId="4" applyFont="1" applyFill="1"/>
    <xf numFmtId="164" fontId="16" fillId="0" borderId="0" xfId="4" applyFill="1"/>
    <xf numFmtId="164" fontId="16" fillId="0" borderId="0" xfId="4" applyFont="1"/>
    <xf numFmtId="0" fontId="14" fillId="0" borderId="0" xfId="6"/>
    <xf numFmtId="164" fontId="4" fillId="0" borderId="2" xfId="0" applyFont="1" applyBorder="1"/>
    <xf numFmtId="177" fontId="4" fillId="0" borderId="0" xfId="0" applyNumberFormat="1" applyFont="1" applyBorder="1"/>
    <xf numFmtId="164" fontId="9" fillId="0" borderId="0" xfId="0" applyFont="1" applyBorder="1"/>
    <xf numFmtId="177" fontId="9" fillId="0" borderId="0" xfId="0" applyNumberFormat="1" applyFont="1"/>
    <xf numFmtId="164" fontId="4" fillId="3" borderId="2" xfId="0" applyFont="1" applyFill="1" applyBorder="1" applyAlignment="1">
      <alignment horizontal="center"/>
    </xf>
    <xf numFmtId="164" fontId="4" fillId="0" borderId="7" xfId="0" applyFont="1" applyBorder="1"/>
    <xf numFmtId="164" fontId="8" fillId="0" borderId="0" xfId="0" applyFont="1" applyFill="1" applyBorder="1" applyAlignment="1">
      <alignment horizontal="center"/>
    </xf>
    <xf numFmtId="164" fontId="4" fillId="0" borderId="0" xfId="0" applyFont="1" applyFill="1"/>
    <xf numFmtId="177" fontId="1" fillId="0" borderId="14" xfId="0" applyNumberFormat="1" applyFont="1" applyBorder="1" applyAlignment="1">
      <alignment horizontal="center" wrapText="1"/>
    </xf>
    <xf numFmtId="177" fontId="26" fillId="0" borderId="0" xfId="0" applyNumberFormat="1" applyFont="1"/>
    <xf numFmtId="177" fontId="25" fillId="0" borderId="0" xfId="0" applyNumberFormat="1" applyFont="1"/>
    <xf numFmtId="177" fontId="25" fillId="0" borderId="0" xfId="0" applyNumberFormat="1" applyFont="1" applyAlignment="1">
      <alignment horizontal="center"/>
    </xf>
    <xf numFmtId="177" fontId="4" fillId="0" borderId="0" xfId="1" applyNumberFormat="1" applyFont="1"/>
    <xf numFmtId="164" fontId="4" fillId="0" borderId="0" xfId="0" applyFont="1" applyFill="1" applyAlignment="1">
      <alignment horizontal="center"/>
    </xf>
    <xf numFmtId="164" fontId="4" fillId="0" borderId="0" xfId="0" quotePrefix="1" applyFont="1" applyFill="1" applyAlignment="1">
      <alignment horizontal="center"/>
    </xf>
    <xf numFmtId="177" fontId="4" fillId="0" borderId="0" xfId="0" applyNumberFormat="1" applyFont="1" applyFill="1" applyAlignment="1">
      <alignment horizontal="right"/>
    </xf>
    <xf numFmtId="164" fontId="9" fillId="0" borderId="0" xfId="0" applyFont="1" applyBorder="1" applyAlignment="1" applyProtection="1">
      <alignment horizontal="right"/>
    </xf>
    <xf numFmtId="177" fontId="14" fillId="0" borderId="0" xfId="0" applyNumberFormat="1" applyFont="1" applyAlignment="1">
      <alignment horizontal="center"/>
    </xf>
    <xf numFmtId="16" fontId="4" fillId="0" borderId="0" xfId="0" applyNumberFormat="1" applyFont="1"/>
    <xf numFmtId="38" fontId="11" fillId="0" borderId="0" xfId="0" applyNumberFormat="1" applyFont="1"/>
    <xf numFmtId="167" fontId="4" fillId="3" borderId="0" xfId="0" applyNumberFormat="1" applyFont="1" applyFill="1"/>
    <xf numFmtId="177" fontId="4" fillId="3" borderId="0" xfId="0" applyNumberFormat="1" applyFont="1" applyFill="1"/>
    <xf numFmtId="164" fontId="4" fillId="3" borderId="0" xfId="0" applyFont="1" applyFill="1"/>
    <xf numFmtId="177" fontId="25" fillId="3" borderId="0" xfId="0" applyNumberFormat="1" applyFont="1" applyFill="1"/>
    <xf numFmtId="177" fontId="25" fillId="3" borderId="0" xfId="0" applyNumberFormat="1" applyFont="1" applyFill="1" applyAlignment="1">
      <alignment horizontal="center"/>
    </xf>
    <xf numFmtId="173" fontId="4" fillId="3" borderId="0" xfId="1" applyNumberFormat="1" applyFont="1" applyFill="1"/>
    <xf numFmtId="178" fontId="11" fillId="3" borderId="0" xfId="0" applyNumberFormat="1" applyFont="1" applyFill="1" applyBorder="1" applyAlignment="1" applyProtection="1">
      <alignment horizontal="center"/>
    </xf>
    <xf numFmtId="164" fontId="4" fillId="0" borderId="0" xfId="0" quotePrefix="1" applyNumberFormat="1" applyFont="1" applyFill="1" applyAlignment="1">
      <alignment horizontal="center"/>
    </xf>
    <xf numFmtId="165" fontId="4" fillId="0" borderId="0" xfId="0" applyNumberFormat="1" applyFont="1" applyFill="1" applyProtection="1"/>
    <xf numFmtId="188" fontId="4" fillId="0" borderId="0" xfId="0" applyNumberFormat="1" applyFont="1" applyFill="1" applyProtection="1"/>
    <xf numFmtId="188" fontId="4" fillId="0" borderId="0" xfId="1" applyNumberFormat="1" applyFont="1" applyFill="1"/>
    <xf numFmtId="177" fontId="4" fillId="0" borderId="0" xfId="0" applyNumberFormat="1" applyFont="1" applyFill="1"/>
    <xf numFmtId="177" fontId="25" fillId="0" borderId="0" xfId="0" applyNumberFormat="1" applyFont="1" applyFill="1"/>
    <xf numFmtId="177" fontId="25" fillId="0" borderId="0" xfId="0" applyNumberFormat="1" applyFont="1" applyFill="1" applyAlignment="1">
      <alignment horizontal="center"/>
    </xf>
    <xf numFmtId="165" fontId="6" fillId="0" borderId="14" xfId="0" applyNumberFormat="1" applyFont="1" applyBorder="1" applyAlignment="1" applyProtection="1">
      <alignment horizontal="fill"/>
    </xf>
    <xf numFmtId="164" fontId="9" fillId="0" borderId="0" xfId="0" applyFont="1"/>
    <xf numFmtId="170" fontId="6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64" fontId="4" fillId="0" borderId="0" xfId="0" applyFont="1" applyBorder="1" applyAlignment="1">
      <alignment horizontal="right"/>
    </xf>
    <xf numFmtId="164" fontId="4" fillId="3" borderId="0" xfId="0" applyFont="1" applyFill="1" applyBorder="1"/>
    <xf numFmtId="164" fontId="4" fillId="3" borderId="0" xfId="0" applyFont="1" applyFill="1" applyBorder="1" applyProtection="1"/>
    <xf numFmtId="164" fontId="6" fillId="3" borderId="0" xfId="0" applyFont="1" applyFill="1" applyBorder="1" applyProtection="1"/>
    <xf numFmtId="164" fontId="11" fillId="3" borderId="0" xfId="0" applyFont="1" applyFill="1" applyBorder="1"/>
    <xf numFmtId="164" fontId="6" fillId="3" borderId="0" xfId="0" applyNumberFormat="1" applyFont="1" applyFill="1" applyBorder="1" applyAlignment="1" applyProtection="1">
      <alignment horizontal="center"/>
    </xf>
    <xf numFmtId="164" fontId="6" fillId="3" borderId="0" xfId="0" applyFont="1" applyFill="1" applyBorder="1" applyAlignment="1" applyProtection="1">
      <alignment horizontal="center"/>
    </xf>
    <xf numFmtId="164" fontId="6" fillId="3" borderId="0" xfId="0" applyFont="1" applyFill="1" applyBorder="1" applyAlignment="1" applyProtection="1">
      <alignment horizontal="fill"/>
    </xf>
    <xf numFmtId="164" fontId="6" fillId="3" borderId="0" xfId="0" applyFont="1" applyFill="1" applyBorder="1" applyAlignment="1">
      <alignment horizontal="center"/>
    </xf>
    <xf numFmtId="164" fontId="6" fillId="5" borderId="5" xfId="0" applyFont="1" applyFill="1" applyBorder="1" applyAlignment="1" applyProtection="1">
      <alignment horizontal="center"/>
    </xf>
    <xf numFmtId="164" fontId="4" fillId="3" borderId="0" xfId="0" applyFont="1" applyFill="1" applyBorder="1" applyAlignment="1" applyProtection="1">
      <alignment horizontal="centerContinuous"/>
    </xf>
    <xf numFmtId="164" fontId="6" fillId="3" borderId="0" xfId="0" applyNumberFormat="1" applyFont="1" applyFill="1" applyBorder="1" applyAlignment="1" applyProtection="1">
      <alignment horizontal="left"/>
    </xf>
    <xf numFmtId="164" fontId="4" fillId="3" borderId="0" xfId="0" applyNumberFormat="1" applyFont="1" applyFill="1" applyBorder="1" applyAlignment="1" applyProtection="1">
      <alignment horizontal="left"/>
    </xf>
    <xf numFmtId="164" fontId="6" fillId="3" borderId="0" xfId="0" applyNumberFormat="1" applyFont="1" applyFill="1" applyBorder="1" applyProtection="1"/>
    <xf numFmtId="178" fontId="11" fillId="3" borderId="0" xfId="0" applyNumberFormat="1" applyFont="1" applyFill="1" applyBorder="1" applyProtection="1"/>
    <xf numFmtId="165" fontId="6" fillId="3" borderId="0" xfId="0" applyNumberFormat="1" applyFont="1" applyFill="1" applyBorder="1" applyProtection="1"/>
    <xf numFmtId="164" fontId="6" fillId="5" borderId="7" xfId="0" applyFont="1" applyFill="1" applyBorder="1" applyAlignment="1" applyProtection="1">
      <alignment horizontal="center"/>
    </xf>
    <xf numFmtId="170" fontId="6" fillId="5" borderId="14" xfId="0" applyNumberFormat="1" applyFont="1" applyFill="1" applyBorder="1" applyProtection="1"/>
    <xf numFmtId="164" fontId="4" fillId="3" borderId="0" xfId="0" applyNumberFormat="1" applyFont="1" applyFill="1" applyBorder="1" applyAlignment="1" applyProtection="1">
      <alignment horizontal="center"/>
    </xf>
    <xf numFmtId="10" fontId="6" fillId="3" borderId="0" xfId="0" applyNumberFormat="1" applyFont="1" applyFill="1" applyBorder="1" applyProtection="1"/>
    <xf numFmtId="164" fontId="4" fillId="5" borderId="0" xfId="0" applyFont="1" applyFill="1" applyBorder="1" applyProtection="1"/>
    <xf numFmtId="164" fontId="11" fillId="5" borderId="0" xfId="0" applyFont="1" applyFill="1" applyBorder="1"/>
    <xf numFmtId="178" fontId="11" fillId="5" borderId="0" xfId="0" applyNumberFormat="1" applyFont="1" applyFill="1" applyBorder="1" applyProtection="1"/>
    <xf numFmtId="164" fontId="4" fillId="5" borderId="0" xfId="0" applyFont="1" applyFill="1" applyBorder="1"/>
    <xf numFmtId="185" fontId="4" fillId="5" borderId="0" xfId="2" applyNumberFormat="1" applyFont="1" applyFill="1" applyBorder="1" applyAlignment="1" applyProtection="1">
      <alignment horizontal="center"/>
    </xf>
    <xf numFmtId="185" fontId="4" fillId="5" borderId="0" xfId="0" applyNumberFormat="1" applyFont="1" applyFill="1" applyBorder="1"/>
    <xf numFmtId="164" fontId="11" fillId="3" borderId="5" xfId="0" applyFont="1" applyFill="1" applyBorder="1" applyAlignment="1" applyProtection="1">
      <alignment horizontal="center"/>
    </xf>
    <xf numFmtId="164" fontId="11" fillId="3" borderId="0" xfId="0" applyFont="1" applyFill="1" applyBorder="1" applyAlignment="1" applyProtection="1">
      <alignment horizontal="center"/>
    </xf>
    <xf numFmtId="164" fontId="11" fillId="3" borderId="2" xfId="0" applyFont="1" applyFill="1" applyBorder="1" applyAlignment="1" applyProtection="1">
      <alignment horizontal="center"/>
    </xf>
    <xf numFmtId="177" fontId="6" fillId="3" borderId="0" xfId="0" applyNumberFormat="1" applyFont="1" applyFill="1" applyBorder="1" applyProtection="1"/>
    <xf numFmtId="177" fontId="19" fillId="3" borderId="0" xfId="0" applyNumberFormat="1" applyFont="1" applyFill="1" applyBorder="1" applyProtection="1"/>
    <xf numFmtId="164" fontId="6" fillId="3" borderId="0" xfId="0" applyFont="1" applyFill="1" applyBorder="1"/>
    <xf numFmtId="164" fontId="11" fillId="3" borderId="7" xfId="0" applyFont="1" applyFill="1" applyBorder="1" applyAlignment="1" applyProtection="1">
      <alignment horizontal="center"/>
    </xf>
    <xf numFmtId="164" fontId="11" fillId="3" borderId="0" xfId="0" quotePrefix="1" applyFont="1" applyFill="1" applyBorder="1" applyAlignment="1" applyProtection="1">
      <alignment horizontal="center"/>
    </xf>
    <xf numFmtId="188" fontId="4" fillId="0" borderId="0" xfId="0" applyNumberFormat="1" applyFont="1" applyFill="1"/>
    <xf numFmtId="188" fontId="12" fillId="0" borderId="0" xfId="1" applyNumberFormat="1" applyFont="1" applyFill="1"/>
    <xf numFmtId="173" fontId="4" fillId="0" borderId="0" xfId="1" applyNumberFormat="1" applyFont="1" applyFill="1"/>
    <xf numFmtId="177" fontId="11" fillId="6" borderId="0" xfId="0" applyNumberFormat="1" applyFont="1" applyFill="1" applyBorder="1" applyProtection="1"/>
    <xf numFmtId="177" fontId="11" fillId="6" borderId="14" xfId="0" applyNumberFormat="1" applyFont="1" applyFill="1" applyBorder="1" applyProtection="1"/>
    <xf numFmtId="178" fontId="11" fillId="6" borderId="0" xfId="0" applyNumberFormat="1" applyFont="1" applyFill="1" applyAlignment="1" applyProtection="1">
      <alignment horizontal="center"/>
    </xf>
    <xf numFmtId="177" fontId="21" fillId="6" borderId="0" xfId="0" applyNumberFormat="1" applyFont="1" applyFill="1" applyAlignment="1" applyProtection="1">
      <alignment horizontal="center"/>
    </xf>
    <xf numFmtId="178" fontId="8" fillId="6" borderId="0" xfId="0" applyNumberFormat="1" applyFont="1" applyFill="1" applyBorder="1" applyAlignment="1" applyProtection="1">
      <alignment horizontal="center"/>
    </xf>
    <xf numFmtId="178" fontId="8" fillId="6" borderId="0" xfId="0" applyNumberFormat="1" applyFont="1" applyFill="1" applyBorder="1" applyAlignment="1" applyProtection="1">
      <alignment horizontal="right"/>
    </xf>
    <xf numFmtId="178" fontId="30" fillId="6" borderId="0" xfId="0" applyNumberFormat="1" applyFont="1" applyFill="1" applyBorder="1" applyAlignment="1" applyProtection="1">
      <alignment horizontal="right"/>
    </xf>
    <xf numFmtId="164" fontId="8" fillId="6" borderId="0" xfId="0" applyNumberFormat="1" applyFont="1" applyFill="1" applyBorder="1" applyAlignment="1" applyProtection="1">
      <alignment horizontal="right"/>
    </xf>
    <xf numFmtId="173" fontId="4" fillId="6" borderId="0" xfId="0" applyNumberFormat="1" applyFont="1" applyFill="1" applyProtection="1"/>
    <xf numFmtId="173" fontId="4" fillId="6" borderId="0" xfId="0" applyNumberFormat="1" applyFont="1" applyFill="1"/>
    <xf numFmtId="176" fontId="6" fillId="3" borderId="0" xfId="0" applyNumberFormat="1" applyFont="1" applyFill="1" applyBorder="1" applyProtection="1"/>
    <xf numFmtId="165" fontId="6" fillId="0" borderId="0" xfId="0" applyNumberFormat="1" applyFont="1" applyBorder="1" applyAlignment="1" applyProtection="1">
      <alignment horizontal="center"/>
    </xf>
    <xf numFmtId="191" fontId="4" fillId="0" borderId="0" xfId="0" applyNumberFormat="1" applyFont="1" applyProtection="1"/>
    <xf numFmtId="1" fontId="4" fillId="6" borderId="0" xfId="0" applyNumberFormat="1" applyFont="1" applyFill="1" applyAlignment="1" applyProtection="1">
      <alignment horizontal="center"/>
    </xf>
    <xf numFmtId="173" fontId="4" fillId="6" borderId="0" xfId="0" applyNumberFormat="1" applyFont="1" applyFill="1" applyAlignment="1" applyProtection="1">
      <alignment horizontal="right"/>
    </xf>
    <xf numFmtId="177" fontId="21" fillId="6" borderId="0" xfId="0" applyNumberFormat="1" applyFont="1" applyFill="1" applyBorder="1" applyAlignment="1" applyProtection="1">
      <alignment horizontal="center"/>
    </xf>
    <xf numFmtId="177" fontId="11" fillId="0" borderId="0" xfId="0" applyNumberFormat="1" applyFont="1" applyFill="1" applyBorder="1" applyAlignment="1" applyProtection="1">
      <alignment horizontal="center"/>
    </xf>
    <xf numFmtId="165" fontId="6" fillId="3" borderId="0" xfId="0" applyNumberFormat="1" applyFont="1" applyFill="1" applyBorder="1" applyAlignment="1" applyProtection="1">
      <alignment horizontal="center"/>
    </xf>
    <xf numFmtId="10" fontId="6" fillId="3" borderId="0" xfId="0" applyNumberFormat="1" applyFont="1" applyFill="1" applyBorder="1" applyAlignment="1" applyProtection="1">
      <alignment horizontal="center"/>
    </xf>
    <xf numFmtId="164" fontId="4" fillId="5" borderId="0" xfId="0" applyFont="1" applyFill="1" applyBorder="1" applyAlignment="1" applyProtection="1">
      <alignment horizontal="center"/>
    </xf>
    <xf numFmtId="177" fontId="6" fillId="3" borderId="0" xfId="0" applyNumberFormat="1" applyFont="1" applyFill="1" applyBorder="1" applyAlignment="1" applyProtection="1">
      <alignment horizontal="center"/>
    </xf>
    <xf numFmtId="167" fontId="7" fillId="0" borderId="0" xfId="0" applyNumberFormat="1" applyFont="1" applyAlignment="1">
      <alignment horizontal="center"/>
    </xf>
    <xf numFmtId="173" fontId="4" fillId="0" borderId="0" xfId="0" applyNumberFormat="1" applyFont="1" applyFill="1" applyAlignment="1" applyProtection="1">
      <alignment horizontal="center"/>
    </xf>
    <xf numFmtId="173" fontId="4" fillId="6" borderId="0" xfId="0" applyNumberFormat="1" applyFont="1" applyFill="1" applyAlignment="1" applyProtection="1">
      <alignment horizontal="center"/>
    </xf>
    <xf numFmtId="173" fontId="4" fillId="0" borderId="0" xfId="0" applyNumberFormat="1" applyFont="1" applyFill="1" applyAlignment="1">
      <alignment horizontal="center"/>
    </xf>
    <xf numFmtId="173" fontId="4" fillId="6" borderId="0" xfId="0" applyNumberFormat="1" applyFont="1" applyFill="1" applyAlignment="1">
      <alignment horizontal="center"/>
    </xf>
    <xf numFmtId="177" fontId="4" fillId="0" borderId="0" xfId="0" applyNumberFormat="1" applyFont="1" applyFill="1" applyAlignment="1">
      <alignment horizontal="center"/>
    </xf>
    <xf numFmtId="164" fontId="22" fillId="0" borderId="0" xfId="0" applyFont="1" applyAlignment="1">
      <alignment horizontal="center"/>
    </xf>
    <xf numFmtId="164" fontId="0" fillId="0" borderId="0" xfId="0" applyAlignment="1">
      <alignment wrapText="1"/>
    </xf>
    <xf numFmtId="164" fontId="31" fillId="4" borderId="0" xfId="0" applyFont="1" applyFill="1" applyAlignment="1">
      <alignment horizontal="center" wrapText="1"/>
    </xf>
    <xf numFmtId="164" fontId="32" fillId="4" borderId="8" xfId="0" applyFont="1" applyFill="1" applyBorder="1" applyAlignment="1">
      <alignment horizontal="center" wrapText="1"/>
    </xf>
    <xf numFmtId="164" fontId="33" fillId="4" borderId="8" xfId="0" applyFont="1" applyFill="1" applyBorder="1" applyAlignment="1">
      <alignment horizontal="right" wrapText="1"/>
    </xf>
    <xf numFmtId="164" fontId="34" fillId="4" borderId="8" xfId="0" applyFont="1" applyFill="1" applyBorder="1" applyAlignment="1">
      <alignment horizontal="center" wrapText="1"/>
    </xf>
    <xf numFmtId="164" fontId="33" fillId="4" borderId="8" xfId="0" applyFont="1" applyFill="1" applyBorder="1" applyAlignment="1">
      <alignment horizontal="center" wrapText="1"/>
    </xf>
    <xf numFmtId="164" fontId="35" fillId="4" borderId="8" xfId="0" applyFont="1" applyFill="1" applyBorder="1" applyAlignment="1">
      <alignment horizontal="right" wrapText="1"/>
    </xf>
    <xf numFmtId="164" fontId="35" fillId="4" borderId="8" xfId="0" applyFont="1" applyFill="1" applyBorder="1" applyAlignment="1">
      <alignment horizontal="center" wrapText="1"/>
    </xf>
    <xf numFmtId="164" fontId="34" fillId="4" borderId="8" xfId="0" applyFont="1" applyFill="1" applyBorder="1" applyAlignment="1">
      <alignment wrapText="1"/>
    </xf>
    <xf numFmtId="164" fontId="34" fillId="4" borderId="8" xfId="0" applyFont="1" applyFill="1" applyBorder="1" applyAlignment="1">
      <alignment horizontal="right" wrapText="1"/>
    </xf>
    <xf numFmtId="191" fontId="32" fillId="4" borderId="8" xfId="0" applyNumberFormat="1" applyFont="1" applyFill="1" applyBorder="1" applyAlignment="1">
      <alignment horizontal="center" wrapText="1"/>
    </xf>
    <xf numFmtId="191" fontId="33" fillId="4" borderId="8" xfId="0" applyNumberFormat="1" applyFont="1" applyFill="1" applyBorder="1" applyAlignment="1">
      <alignment wrapText="1"/>
    </xf>
    <xf numFmtId="191" fontId="34" fillId="4" borderId="8" xfId="0" applyNumberFormat="1" applyFont="1" applyFill="1" applyBorder="1" applyAlignment="1">
      <alignment horizontal="center" wrapText="1"/>
    </xf>
    <xf numFmtId="0" fontId="4" fillId="0" borderId="0" xfId="0" applyNumberFormat="1" applyFont="1"/>
    <xf numFmtId="165" fontId="4" fillId="0" borderId="4" xfId="0" applyNumberFormat="1" applyFont="1" applyBorder="1" applyAlignment="1" applyProtection="1">
      <alignment horizontal="center"/>
    </xf>
    <xf numFmtId="191" fontId="0" fillId="0" borderId="0" xfId="0" applyNumberFormat="1"/>
    <xf numFmtId="173" fontId="6" fillId="3" borderId="0" xfId="0" applyNumberFormat="1" applyFont="1" applyFill="1" applyBorder="1" applyAlignment="1" applyProtection="1">
      <alignment horizontal="center"/>
    </xf>
    <xf numFmtId="38" fontId="4" fillId="0" borderId="0" xfId="1" applyNumberFormat="1" applyFont="1" applyAlignment="1">
      <alignment horizontal="right"/>
    </xf>
    <xf numFmtId="38" fontId="4" fillId="0" borderId="0" xfId="0" applyNumberFormat="1" applyFont="1" applyProtection="1"/>
    <xf numFmtId="191" fontId="4" fillId="0" borderId="0" xfId="0" applyNumberFormat="1" applyFont="1"/>
    <xf numFmtId="178" fontId="4" fillId="0" borderId="0" xfId="0" applyNumberFormat="1" applyFont="1" applyProtection="1"/>
    <xf numFmtId="177" fontId="6" fillId="0" borderId="0" xfId="0" applyNumberFormat="1" applyFont="1" applyAlignment="1">
      <alignment horizontal="center"/>
    </xf>
    <xf numFmtId="177" fontId="6" fillId="0" borderId="28" xfId="0" applyNumberFormat="1" applyFont="1" applyBorder="1" applyAlignment="1">
      <alignment horizontal="center"/>
    </xf>
    <xf numFmtId="164" fontId="0" fillId="0" borderId="0" xfId="0" applyAlignment="1">
      <alignment horizontal="center"/>
    </xf>
    <xf numFmtId="185" fontId="6" fillId="0" borderId="19" xfId="2" applyNumberFormat="1" applyFont="1" applyBorder="1" applyAlignment="1" applyProtection="1">
      <alignment horizontal="center"/>
    </xf>
    <xf numFmtId="164" fontId="4" fillId="7" borderId="0" xfId="0" applyFont="1" applyFill="1" applyBorder="1"/>
    <xf numFmtId="164" fontId="6" fillId="7" borderId="0" xfId="0" applyFont="1" applyFill="1" applyBorder="1"/>
    <xf numFmtId="164" fontId="36" fillId="3" borderId="0" xfId="0" applyFont="1" applyFill="1" applyBorder="1" applyAlignment="1">
      <alignment horizontal="center"/>
    </xf>
    <xf numFmtId="164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4" fontId="0" fillId="0" borderId="0" xfId="0" applyProtection="1"/>
    <xf numFmtId="167" fontId="0" fillId="0" borderId="0" xfId="0" applyNumberFormat="1" applyProtection="1"/>
    <xf numFmtId="164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left"/>
    </xf>
    <xf numFmtId="167" fontId="0" fillId="0" borderId="0" xfId="0" applyNumberFormat="1"/>
    <xf numFmtId="164" fontId="0" fillId="3" borderId="0" xfId="0" applyFill="1"/>
    <xf numFmtId="164" fontId="37" fillId="8" borderId="0" xfId="0" applyNumberFormat="1" applyFont="1" applyFill="1" applyAlignment="1" applyProtection="1">
      <alignment horizontal="center"/>
    </xf>
    <xf numFmtId="164" fontId="37" fillId="8" borderId="0" xfId="0" applyFont="1" applyFill="1" applyAlignment="1" applyProtection="1">
      <alignment horizontal="center"/>
    </xf>
    <xf numFmtId="164" fontId="0" fillId="0" borderId="0" xfId="0" applyAlignment="1" applyProtection="1">
      <alignment horizontal="left"/>
    </xf>
    <xf numFmtId="164" fontId="0" fillId="8" borderId="0" xfId="0" applyFill="1" applyProtection="1"/>
    <xf numFmtId="164" fontId="37" fillId="8" borderId="0" xfId="0" applyNumberFormat="1" applyFont="1" applyFill="1" applyAlignment="1" applyProtection="1">
      <alignment horizontal="left"/>
    </xf>
    <xf numFmtId="164" fontId="0" fillId="8" borderId="0" xfId="0" applyNumberFormat="1" applyFill="1" applyProtection="1"/>
    <xf numFmtId="165" fontId="0" fillId="8" borderId="0" xfId="0" applyNumberFormat="1" applyFill="1" applyProtection="1"/>
    <xf numFmtId="10" fontId="0" fillId="8" borderId="0" xfId="0" applyNumberFormat="1" applyFill="1" applyProtection="1"/>
    <xf numFmtId="164" fontId="0" fillId="9" borderId="0" xfId="0" applyFill="1"/>
    <xf numFmtId="1" fontId="0" fillId="0" borderId="0" xfId="0" applyNumberFormat="1"/>
    <xf numFmtId="164" fontId="0" fillId="0" borderId="0" xfId="0" applyFill="1"/>
    <xf numFmtId="164" fontId="0" fillId="9" borderId="0" xfId="0" applyFill="1" applyProtection="1"/>
    <xf numFmtId="164" fontId="0" fillId="9" borderId="0" xfId="0" applyNumberFormat="1" applyFill="1" applyAlignment="1" applyProtection="1">
      <alignment horizontal="center"/>
    </xf>
    <xf numFmtId="1" fontId="0" fillId="0" borderId="0" xfId="0" applyNumberFormat="1" applyProtection="1"/>
    <xf numFmtId="164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164" fontId="0" fillId="6" borderId="19" xfId="0" applyFill="1" applyBorder="1" applyProtection="1"/>
    <xf numFmtId="164" fontId="0" fillId="9" borderId="0" xfId="0" applyNumberFormat="1" applyFill="1" applyAlignment="1" applyProtection="1">
      <alignment horizontal="left"/>
    </xf>
    <xf numFmtId="165" fontId="0" fillId="9" borderId="0" xfId="0" applyNumberFormat="1" applyFill="1" applyProtection="1"/>
    <xf numFmtId="165" fontId="0" fillId="0" borderId="0" xfId="0" applyNumberFormat="1" applyProtection="1"/>
    <xf numFmtId="164" fontId="0" fillId="3" borderId="23" xfId="0" applyFill="1" applyBorder="1" applyProtection="1"/>
    <xf numFmtId="164" fontId="0" fillId="3" borderId="29" xfId="0" applyFill="1" applyBorder="1" applyProtection="1"/>
    <xf numFmtId="164" fontId="0" fillId="3" borderId="20" xfId="0" quotePrefix="1" applyFill="1" applyBorder="1" applyProtection="1"/>
    <xf numFmtId="164" fontId="0" fillId="3" borderId="24" xfId="0" applyFill="1" applyBorder="1" applyProtection="1"/>
    <xf numFmtId="164" fontId="0" fillId="3" borderId="30" xfId="0" applyFill="1" applyBorder="1" applyProtection="1"/>
    <xf numFmtId="164" fontId="0" fillId="3" borderId="31" xfId="0" applyFill="1" applyBorder="1" applyAlignment="1" applyProtection="1">
      <alignment horizontal="center"/>
    </xf>
    <xf numFmtId="164" fontId="0" fillId="0" borderId="0" xfId="0" applyFill="1" applyAlignment="1">
      <alignment horizontal="center"/>
    </xf>
    <xf numFmtId="177" fontId="0" fillId="0" borderId="0" xfId="0" applyNumberFormat="1" applyProtection="1"/>
    <xf numFmtId="9" fontId="0" fillId="0" borderId="0" xfId="0" applyNumberFormat="1"/>
    <xf numFmtId="165" fontId="0" fillId="0" borderId="0" xfId="0" applyNumberFormat="1" applyAlignment="1" applyProtection="1">
      <alignment horizontal="left"/>
    </xf>
    <xf numFmtId="165" fontId="0" fillId="0" borderId="0" xfId="0" applyNumberFormat="1" applyAlignment="1" applyProtection="1">
      <alignment horizontal="fill"/>
    </xf>
    <xf numFmtId="1" fontId="0" fillId="0" borderId="0" xfId="0" applyNumberFormat="1" applyAlignment="1" applyProtection="1">
      <alignment horizontal="fill"/>
    </xf>
    <xf numFmtId="164" fontId="37" fillId="0" borderId="0" xfId="0" applyFont="1" applyAlignment="1" applyProtection="1">
      <alignment horizontal="left"/>
    </xf>
    <xf numFmtId="167" fontId="0" fillId="0" borderId="0" xfId="0" applyNumberFormat="1" applyAlignment="1" applyProtection="1">
      <alignment horizontal="left"/>
    </xf>
    <xf numFmtId="37" fontId="0" fillId="0" borderId="0" xfId="0" applyNumberFormat="1" applyProtection="1"/>
    <xf numFmtId="164" fontId="0" fillId="0" borderId="0" xfId="0" applyAlignment="1" applyProtection="1">
      <alignment horizontal="fill"/>
    </xf>
    <xf numFmtId="165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right"/>
    </xf>
    <xf numFmtId="1" fontId="37" fillId="0" borderId="0" xfId="0" applyNumberFormat="1" applyFont="1" applyProtection="1"/>
    <xf numFmtId="164" fontId="0" fillId="0" borderId="0" xfId="0" applyFill="1" applyBorder="1" applyProtection="1"/>
    <xf numFmtId="173" fontId="0" fillId="0" borderId="0" xfId="0" applyNumberFormat="1"/>
    <xf numFmtId="177" fontId="39" fillId="0" borderId="0" xfId="0" applyNumberFormat="1" applyFont="1"/>
    <xf numFmtId="177" fontId="39" fillId="0" borderId="0" xfId="0" applyNumberFormat="1" applyFont="1" applyAlignment="1">
      <alignment horizontal="center"/>
    </xf>
    <xf numFmtId="38" fontId="4" fillId="0" borderId="0" xfId="0" applyNumberFormat="1" applyFont="1" applyBorder="1"/>
    <xf numFmtId="164" fontId="30" fillId="6" borderId="0" xfId="0" applyNumberFormat="1" applyFont="1" applyFill="1" applyBorder="1" applyAlignment="1" applyProtection="1">
      <alignment horizontal="right"/>
    </xf>
    <xf numFmtId="1" fontId="4" fillId="0" borderId="0" xfId="0" applyNumberFormat="1" applyFont="1" applyBorder="1"/>
    <xf numFmtId="38" fontId="4" fillId="0" borderId="0" xfId="0" applyNumberFormat="1" applyFont="1" applyBorder="1" applyAlignment="1">
      <alignment horizontal="center"/>
    </xf>
    <xf numFmtId="170" fontId="4" fillId="0" borderId="0" xfId="0" applyNumberFormat="1" applyFont="1" applyBorder="1"/>
    <xf numFmtId="3" fontId="4" fillId="0" borderId="2" xfId="0" applyNumberFormat="1" applyFont="1" applyBorder="1"/>
    <xf numFmtId="3" fontId="4" fillId="3" borderId="2" xfId="0" applyNumberFormat="1" applyFont="1" applyFill="1" applyBorder="1" applyAlignment="1">
      <alignment horizontal="center"/>
    </xf>
    <xf numFmtId="178" fontId="9" fillId="6" borderId="0" xfId="0" applyNumberFormat="1" applyFont="1" applyFill="1" applyAlignment="1" applyProtection="1">
      <alignment horizontal="center"/>
    </xf>
    <xf numFmtId="177" fontId="14" fillId="3" borderId="0" xfId="0" applyNumberFormat="1" applyFont="1" applyFill="1"/>
    <xf numFmtId="177" fontId="14" fillId="3" borderId="0" xfId="0" applyNumberFormat="1" applyFont="1" applyFill="1" applyAlignment="1">
      <alignment horizontal="center"/>
    </xf>
    <xf numFmtId="164" fontId="38" fillId="0" borderId="0" xfId="0" applyFont="1" applyAlignment="1">
      <alignment wrapText="1"/>
    </xf>
    <xf numFmtId="199" fontId="4" fillId="6" borderId="0" xfId="0" applyNumberFormat="1" applyFont="1" applyFill="1"/>
    <xf numFmtId="199" fontId="4" fillId="0" borderId="0" xfId="0" applyNumberFormat="1" applyFont="1" applyFill="1"/>
    <xf numFmtId="199" fontId="4" fillId="0" borderId="0" xfId="0" applyNumberFormat="1" applyFont="1"/>
    <xf numFmtId="199" fontId="6" fillId="0" borderId="0" xfId="0" applyNumberFormat="1" applyFont="1" applyProtection="1"/>
    <xf numFmtId="199" fontId="4" fillId="0" borderId="0" xfId="0" applyNumberFormat="1" applyFont="1" applyProtection="1"/>
    <xf numFmtId="182" fontId="6" fillId="0" borderId="0" xfId="2" applyNumberFormat="1" applyFont="1" applyFill="1" applyBorder="1" applyAlignment="1" applyProtection="1">
      <alignment horizontal="left"/>
      <protection locked="0"/>
    </xf>
    <xf numFmtId="173" fontId="6" fillId="0" borderId="0" xfId="0" applyNumberFormat="1" applyFont="1" applyProtection="1">
      <protection locked="0"/>
    </xf>
    <xf numFmtId="185" fontId="4" fillId="0" borderId="0" xfId="2" applyNumberFormat="1" applyFont="1" applyFill="1" applyBorder="1" applyAlignment="1" applyProtection="1">
      <alignment horizontal="center"/>
      <protection locked="0"/>
    </xf>
    <xf numFmtId="185" fontId="4" fillId="0" borderId="0" xfId="0" applyNumberFormat="1" applyFont="1" applyFill="1" applyBorder="1" applyProtection="1">
      <protection locked="0"/>
    </xf>
    <xf numFmtId="185" fontId="4" fillId="0" borderId="0" xfId="0" applyNumberFormat="1" applyFont="1" applyFill="1" applyBorder="1" applyAlignment="1" applyProtection="1">
      <protection locked="0"/>
    </xf>
    <xf numFmtId="185" fontId="4" fillId="0" borderId="0" xfId="0" applyNumberFormat="1" applyFont="1" applyFill="1" applyBorder="1" applyAlignment="1" applyProtection="1">
      <alignment horizontal="centerContinuous"/>
      <protection locked="0"/>
    </xf>
    <xf numFmtId="185" fontId="6" fillId="0" borderId="0" xfId="2" applyNumberFormat="1" applyFont="1" applyFill="1" applyBorder="1" applyAlignment="1" applyProtection="1">
      <alignment horizontal="center"/>
      <protection locked="0"/>
    </xf>
    <xf numFmtId="177" fontId="11" fillId="6" borderId="0" xfId="0" applyNumberFormat="1" applyFont="1" applyFill="1" applyBorder="1" applyProtection="1">
      <protection locked="0"/>
    </xf>
    <xf numFmtId="182" fontId="6" fillId="6" borderId="0" xfId="2" applyNumberFormat="1" applyFont="1" applyFill="1" applyBorder="1" applyAlignment="1" applyProtection="1">
      <alignment horizontal="left"/>
      <protection locked="0"/>
    </xf>
    <xf numFmtId="200" fontId="6" fillId="10" borderId="0" xfId="0" applyNumberFormat="1" applyFont="1" applyFill="1" applyProtection="1">
      <protection locked="0"/>
    </xf>
    <xf numFmtId="3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right"/>
    </xf>
    <xf numFmtId="3" fontId="4" fillId="0" borderId="7" xfId="0" applyNumberFormat="1" applyFont="1" applyBorder="1"/>
    <xf numFmtId="14" fontId="4" fillId="3" borderId="0" xfId="0" applyNumberFormat="1" applyFont="1" applyFill="1" applyBorder="1" applyAlignment="1">
      <alignment horizontal="center"/>
    </xf>
    <xf numFmtId="199" fontId="4" fillId="0" borderId="0" xfId="0" applyNumberFormat="1" applyFont="1" applyFill="1" applyProtection="1">
      <protection locked="0"/>
    </xf>
    <xf numFmtId="178" fontId="11" fillId="6" borderId="0" xfId="0" applyNumberFormat="1" applyFont="1" applyFill="1" applyAlignment="1" applyProtection="1">
      <alignment horizontal="center"/>
      <protection locked="0"/>
    </xf>
    <xf numFmtId="178" fontId="9" fillId="6" borderId="0" xfId="0" applyNumberFormat="1" applyFont="1" applyFill="1" applyAlignment="1" applyProtection="1">
      <alignment horizontal="center"/>
      <protection locked="0"/>
    </xf>
    <xf numFmtId="177" fontId="21" fillId="6" borderId="0" xfId="0" applyNumberFormat="1" applyFont="1" applyFill="1" applyAlignment="1" applyProtection="1">
      <alignment horizontal="center"/>
      <protection locked="0"/>
    </xf>
    <xf numFmtId="177" fontId="21" fillId="6" borderId="0" xfId="0" applyNumberFormat="1" applyFont="1" applyFill="1" applyBorder="1" applyAlignment="1" applyProtection="1">
      <alignment horizontal="center"/>
      <protection locked="0"/>
    </xf>
    <xf numFmtId="164" fontId="37" fillId="0" borderId="0" xfId="0" applyFont="1"/>
    <xf numFmtId="3" fontId="4" fillId="3" borderId="14" xfId="0" applyNumberFormat="1" applyFont="1" applyFill="1" applyBorder="1" applyAlignment="1">
      <alignment horizontal="center"/>
    </xf>
    <xf numFmtId="3" fontId="4" fillId="0" borderId="14" xfId="0" applyNumberFormat="1" applyFont="1" applyBorder="1"/>
    <xf numFmtId="164" fontId="4" fillId="3" borderId="3" xfId="0" applyFont="1" applyFill="1" applyBorder="1" applyAlignment="1">
      <alignment horizontal="center"/>
    </xf>
    <xf numFmtId="164" fontId="4" fillId="0" borderId="5" xfId="0" applyFont="1" applyBorder="1"/>
    <xf numFmtId="14" fontId="4" fillId="3" borderId="2" xfId="0" applyNumberFormat="1" applyFont="1" applyFill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right"/>
    </xf>
    <xf numFmtId="164" fontId="4" fillId="3" borderId="14" xfId="0" applyFont="1" applyFill="1" applyBorder="1" applyAlignment="1">
      <alignment horizontal="center"/>
    </xf>
    <xf numFmtId="164" fontId="4" fillId="3" borderId="5" xfId="0" applyFont="1" applyFill="1" applyBorder="1" applyAlignment="1">
      <alignment horizontal="center"/>
    </xf>
    <xf numFmtId="164" fontId="4" fillId="0" borderId="2" xfId="0" applyFont="1" applyFill="1" applyBorder="1" applyAlignment="1">
      <alignment horizontal="right"/>
    </xf>
    <xf numFmtId="2" fontId="4" fillId="0" borderId="0" xfId="0" applyNumberFormat="1" applyFont="1" applyBorder="1"/>
    <xf numFmtId="1" fontId="4" fillId="0" borderId="5" xfId="0" applyNumberFormat="1" applyFont="1" applyBorder="1"/>
    <xf numFmtId="38" fontId="4" fillId="0" borderId="0" xfId="0" applyNumberFormat="1" applyFont="1" applyFill="1" applyBorder="1" applyAlignment="1">
      <alignment horizontal="center"/>
    </xf>
    <xf numFmtId="164" fontId="4" fillId="0" borderId="3" xfId="0" applyFont="1" applyBorder="1"/>
    <xf numFmtId="3" fontId="4" fillId="0" borderId="5" xfId="0" applyNumberFormat="1" applyFont="1" applyBorder="1"/>
    <xf numFmtId="1" fontId="4" fillId="0" borderId="2" xfId="0" applyNumberFormat="1" applyFont="1" applyBorder="1"/>
    <xf numFmtId="164" fontId="4" fillId="3" borderId="15" xfId="0" applyFont="1" applyFill="1" applyBorder="1" applyAlignment="1">
      <alignment horizontal="center"/>
    </xf>
    <xf numFmtId="164" fontId="4" fillId="3" borderId="16" xfId="0" applyFont="1" applyFill="1" applyBorder="1" applyAlignment="1">
      <alignment horizontal="center"/>
    </xf>
    <xf numFmtId="164" fontId="4" fillId="0" borderId="16" xfId="0" applyFont="1" applyFill="1" applyBorder="1" applyAlignment="1">
      <alignment horizontal="right"/>
    </xf>
    <xf numFmtId="164" fontId="6" fillId="11" borderId="14" xfId="0" applyFont="1" applyFill="1" applyBorder="1" applyAlignment="1">
      <alignment horizontal="center"/>
    </xf>
    <xf numFmtId="164" fontId="6" fillId="0" borderId="14" xfId="0" applyFont="1" applyFill="1" applyBorder="1" applyAlignment="1">
      <alignment horizontal="center"/>
    </xf>
    <xf numFmtId="164" fontId="6" fillId="12" borderId="26" xfId="0" applyFont="1" applyFill="1" applyBorder="1" applyAlignment="1">
      <alignment horizontal="center"/>
    </xf>
    <xf numFmtId="164" fontId="6" fillId="12" borderId="2" xfId="0" applyFont="1" applyFill="1" applyBorder="1" applyAlignment="1">
      <alignment horizontal="center"/>
    </xf>
    <xf numFmtId="164" fontId="6" fillId="12" borderId="16" xfId="0" applyFont="1" applyFill="1" applyBorder="1" applyAlignment="1">
      <alignment horizontal="center"/>
    </xf>
    <xf numFmtId="164" fontId="6" fillId="12" borderId="27" xfId="0" applyFont="1" applyFill="1" applyBorder="1" applyAlignment="1">
      <alignment horizontal="center"/>
    </xf>
    <xf numFmtId="164" fontId="6" fillId="12" borderId="7" xfId="0" applyFont="1" applyFill="1" applyBorder="1" applyAlignment="1">
      <alignment horizontal="center"/>
    </xf>
    <xf numFmtId="164" fontId="6" fillId="12" borderId="25" xfId="0" applyFont="1" applyFill="1" applyBorder="1" applyAlignment="1">
      <alignment horizontal="center"/>
    </xf>
    <xf numFmtId="164" fontId="6" fillId="12" borderId="5" xfId="0" applyFont="1" applyFill="1" applyBorder="1" applyAlignment="1">
      <alignment horizontal="center"/>
    </xf>
    <xf numFmtId="191" fontId="6" fillId="1" borderId="0" xfId="0" applyNumberFormat="1" applyFont="1" applyFill="1" applyProtection="1"/>
    <xf numFmtId="164" fontId="6" fillId="1" borderId="0" xfId="0" applyFont="1" applyFill="1" applyBorder="1" applyProtection="1"/>
    <xf numFmtId="164" fontId="6" fillId="3" borderId="0" xfId="0" applyFont="1" applyFill="1" applyBorder="1" applyAlignment="1" applyProtection="1">
      <alignment horizontal="center"/>
    </xf>
    <xf numFmtId="165" fontId="6" fillId="0" borderId="1" xfId="0" applyNumberFormat="1" applyFont="1" applyBorder="1" applyAlignment="1" applyProtection="1">
      <alignment horizontal="center"/>
    </xf>
    <xf numFmtId="165" fontId="6" fillId="0" borderId="3" xfId="0" applyNumberFormat="1" applyFont="1" applyBorder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4" fillId="0" borderId="23" xfId="0" applyFont="1" applyBorder="1" applyAlignment="1">
      <alignment horizontal="center"/>
    </xf>
    <xf numFmtId="164" fontId="4" fillId="0" borderId="33" xfId="0" applyFont="1" applyBorder="1" applyAlignment="1">
      <alignment horizontal="center"/>
    </xf>
    <xf numFmtId="164" fontId="4" fillId="0" borderId="29" xfId="0" applyFont="1" applyBorder="1" applyAlignment="1">
      <alignment horizontal="center"/>
    </xf>
    <xf numFmtId="164" fontId="6" fillId="3" borderId="0" xfId="0" applyFont="1" applyFill="1" applyAlignment="1">
      <alignment horizontal="center"/>
    </xf>
    <xf numFmtId="164" fontId="6" fillId="3" borderId="16" xfId="0" applyNumberFormat="1" applyFont="1" applyFill="1" applyBorder="1" applyAlignment="1" applyProtection="1">
      <alignment horizontal="center"/>
    </xf>
    <xf numFmtId="164" fontId="6" fillId="3" borderId="0" xfId="0" applyNumberFormat="1" applyFont="1" applyFill="1" applyBorder="1" applyAlignment="1" applyProtection="1">
      <alignment horizontal="center"/>
    </xf>
    <xf numFmtId="164" fontId="6" fillId="0" borderId="32" xfId="0" applyFont="1" applyBorder="1" applyAlignment="1">
      <alignment horizontal="center"/>
    </xf>
    <xf numFmtId="164" fontId="6" fillId="0" borderId="34" xfId="0" applyFont="1" applyBorder="1" applyAlignment="1">
      <alignment horizontal="center"/>
    </xf>
    <xf numFmtId="164" fontId="6" fillId="0" borderId="35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3" xfId="0" applyFont="1" applyBorder="1" applyAlignment="1">
      <alignment horizontal="center"/>
    </xf>
    <xf numFmtId="164" fontId="0" fillId="0" borderId="0" xfId="0" applyAlignment="1">
      <alignment wrapText="1"/>
    </xf>
    <xf numFmtId="164" fontId="0" fillId="0" borderId="36" xfId="0" applyBorder="1" applyAlignment="1">
      <alignment wrapText="1"/>
    </xf>
    <xf numFmtId="164" fontId="0" fillId="0" borderId="37" xfId="0" applyBorder="1" applyAlignment="1">
      <alignment wrapText="1"/>
    </xf>
    <xf numFmtId="164" fontId="0" fillId="0" borderId="11" xfId="0" applyBorder="1" applyAlignment="1">
      <alignment wrapText="1"/>
    </xf>
    <xf numFmtId="164" fontId="0" fillId="0" borderId="0" xfId="0" applyAlignment="1">
      <alignment horizontal="center"/>
    </xf>
  </cellXfs>
  <cellStyles count="7">
    <cellStyle name="Comma" xfId="1" builtinId="3"/>
    <cellStyle name="Currency" xfId="2" builtinId="4"/>
    <cellStyle name="Currency_October '98" xfId="3"/>
    <cellStyle name="Normal" xfId="0" builtinId="0"/>
    <cellStyle name="Normal_Current_Storage_Summary" xfId="4"/>
    <cellStyle name="Normal_October '98" xfId="5"/>
    <cellStyle name="Normal_Properties_Sheets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externalLink" Target="externalLinks/externalLink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3009844603249148"/>
          <c:y val="1.03523030778261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98588538603272E-2"/>
          <c:y val="3.1056909233478428E-2"/>
          <c:w val="0.90257112320118904"/>
          <c:h val="0.93377773761991811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248</c:v>
                </c:pt>
                <c:pt idx="1">
                  <c:v>248</c:v>
                </c:pt>
                <c:pt idx="2">
                  <c:v>248</c:v>
                </c:pt>
                <c:pt idx="3">
                  <c:v>248</c:v>
                </c:pt>
                <c:pt idx="4">
                  <c:v>248</c:v>
                </c:pt>
                <c:pt idx="5">
                  <c:v>248</c:v>
                </c:pt>
                <c:pt idx="6">
                  <c:v>248</c:v>
                </c:pt>
                <c:pt idx="7">
                  <c:v>248</c:v>
                </c:pt>
                <c:pt idx="8">
                  <c:v>248</c:v>
                </c:pt>
                <c:pt idx="9">
                  <c:v>248</c:v>
                </c:pt>
                <c:pt idx="10">
                  <c:v>248</c:v>
                </c:pt>
                <c:pt idx="11">
                  <c:v>248</c:v>
                </c:pt>
                <c:pt idx="12">
                  <c:v>248</c:v>
                </c:pt>
                <c:pt idx="13">
                  <c:v>248</c:v>
                </c:pt>
                <c:pt idx="14">
                  <c:v>248</c:v>
                </c:pt>
                <c:pt idx="15">
                  <c:v>248</c:v>
                </c:pt>
                <c:pt idx="16">
                  <c:v>248</c:v>
                </c:pt>
                <c:pt idx="17">
                  <c:v>248</c:v>
                </c:pt>
                <c:pt idx="18">
                  <c:v>248</c:v>
                </c:pt>
                <c:pt idx="19">
                  <c:v>248</c:v>
                </c:pt>
                <c:pt idx="20">
                  <c:v>248</c:v>
                </c:pt>
                <c:pt idx="21">
                  <c:v>248</c:v>
                </c:pt>
                <c:pt idx="22">
                  <c:v>248</c:v>
                </c:pt>
                <c:pt idx="23">
                  <c:v>248</c:v>
                </c:pt>
                <c:pt idx="24">
                  <c:v>248</c:v>
                </c:pt>
                <c:pt idx="25">
                  <c:v>248</c:v>
                </c:pt>
                <c:pt idx="26">
                  <c:v>248</c:v>
                </c:pt>
                <c:pt idx="27">
                  <c:v>248</c:v>
                </c:pt>
                <c:pt idx="28">
                  <c:v>248</c:v>
                </c:pt>
                <c:pt idx="29">
                  <c:v>248</c:v>
                </c:pt>
                <c:pt idx="30">
                  <c:v>248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447.63900000000001</c:v>
                </c:pt>
                <c:pt idx="1">
                  <c:v>414.60300000000001</c:v>
                </c:pt>
                <c:pt idx="2">
                  <c:v>320.101</c:v>
                </c:pt>
                <c:pt idx="3">
                  <c:v>199.73099999999999</c:v>
                </c:pt>
                <c:pt idx="4">
                  <c:v>202.548</c:v>
                </c:pt>
                <c:pt idx="5">
                  <c:v>264.96300000000002</c:v>
                </c:pt>
                <c:pt idx="6">
                  <c:v>349.702</c:v>
                </c:pt>
                <c:pt idx="7">
                  <c:v>328.51100000000002</c:v>
                </c:pt>
                <c:pt idx="8">
                  <c:v>366.97</c:v>
                </c:pt>
                <c:pt idx="9">
                  <c:v>318.48599999999999</c:v>
                </c:pt>
                <c:pt idx="10">
                  <c:v>297.18299999999999</c:v>
                </c:pt>
                <c:pt idx="11">
                  <c:v>361.58100000000002</c:v>
                </c:pt>
                <c:pt idx="12">
                  <c:v>381.32900000000001</c:v>
                </c:pt>
                <c:pt idx="13">
                  <c:v>269.55500000000001</c:v>
                </c:pt>
                <c:pt idx="14">
                  <c:v>95.138999999999996</c:v>
                </c:pt>
                <c:pt idx="15">
                  <c:v>83.039000000000001</c:v>
                </c:pt>
                <c:pt idx="16">
                  <c:v>174.797</c:v>
                </c:pt>
                <c:pt idx="17">
                  <c:v>297.08600000000001</c:v>
                </c:pt>
                <c:pt idx="18">
                  <c:v>341.15899999999999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-13.624000000000001</c:v>
                </c:pt>
                <c:pt idx="1">
                  <c:v>0</c:v>
                </c:pt>
                <c:pt idx="2">
                  <c:v>0</c:v>
                </c:pt>
                <c:pt idx="3">
                  <c:v>-9.125</c:v>
                </c:pt>
                <c:pt idx="4">
                  <c:v>-5.1920000000000002</c:v>
                </c:pt>
                <c:pt idx="5">
                  <c:v>-3.5030000000000001</c:v>
                </c:pt>
                <c:pt idx="6">
                  <c:v>-0.192</c:v>
                </c:pt>
                <c:pt idx="7">
                  <c:v>-16.609000000000002</c:v>
                </c:pt>
                <c:pt idx="8">
                  <c:v>-1.6279999999999999</c:v>
                </c:pt>
                <c:pt idx="9">
                  <c:v>-1.212</c:v>
                </c:pt>
                <c:pt idx="10">
                  <c:v>-4.0380000000000003</c:v>
                </c:pt>
                <c:pt idx="11">
                  <c:v>-0.82</c:v>
                </c:pt>
                <c:pt idx="12">
                  <c:v>-0.192</c:v>
                </c:pt>
                <c:pt idx="13">
                  <c:v>-0.75700000000000001</c:v>
                </c:pt>
                <c:pt idx="14">
                  <c:v>-50.040999999999997</c:v>
                </c:pt>
                <c:pt idx="15">
                  <c:v>-102.096</c:v>
                </c:pt>
                <c:pt idx="16">
                  <c:v>-14.292</c:v>
                </c:pt>
                <c:pt idx="17">
                  <c:v>-2.4119999999999999</c:v>
                </c:pt>
                <c:pt idx="18">
                  <c:v>-18.398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434.01499999999999</c:v>
                </c:pt>
                <c:pt idx="1">
                  <c:v>414.60300000000001</c:v>
                </c:pt>
                <c:pt idx="2">
                  <c:v>320.101</c:v>
                </c:pt>
                <c:pt idx="3">
                  <c:v>190.60599999999999</c:v>
                </c:pt>
                <c:pt idx="4">
                  <c:v>197.35599999999999</c:v>
                </c:pt>
                <c:pt idx="5">
                  <c:v>261.46000000000004</c:v>
                </c:pt>
                <c:pt idx="6">
                  <c:v>349.51</c:v>
                </c:pt>
                <c:pt idx="7">
                  <c:v>311.90200000000004</c:v>
                </c:pt>
                <c:pt idx="8">
                  <c:v>365.34200000000004</c:v>
                </c:pt>
                <c:pt idx="9">
                  <c:v>317.274</c:v>
                </c:pt>
                <c:pt idx="10">
                  <c:v>293.14499999999998</c:v>
                </c:pt>
                <c:pt idx="11">
                  <c:v>360.76100000000002</c:v>
                </c:pt>
                <c:pt idx="12">
                  <c:v>381.137</c:v>
                </c:pt>
                <c:pt idx="13">
                  <c:v>268.798</c:v>
                </c:pt>
                <c:pt idx="14">
                  <c:v>45.097999999999999</c:v>
                </c:pt>
                <c:pt idx="15">
                  <c:v>-19.057000000000002</c:v>
                </c:pt>
                <c:pt idx="16">
                  <c:v>160.505</c:v>
                </c:pt>
                <c:pt idx="17">
                  <c:v>294.67400000000004</c:v>
                </c:pt>
                <c:pt idx="18">
                  <c:v>322.76099999999997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763696"/>
        <c:axId val="246764256"/>
      </c:lineChart>
      <c:catAx>
        <c:axId val="24676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5382482998732057"/>
              <c:y val="0.933777737619918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7642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4676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0593557784051515E-2"/>
              <c:y val="0.40373982003521958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76369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6018096465775147E-2"/>
          <c:y val="0.44514903234652414"/>
          <c:w val="0.95553891212144659"/>
          <c:h val="5.1761515389130715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0916149107951"/>
          <c:y val="7.9510940817746609E-2"/>
          <c:w val="0.5139377194183834"/>
          <c:h val="0.78287695574396665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Sheet1!$AG$4:$AG$34</c:f>
              <c:numCache>
                <c:formatCode>General_)</c:formatCode>
                <c:ptCount val="31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55</c:v>
                </c:pt>
                <c:pt idx="7">
                  <c:v>55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51</c:v>
                </c:pt>
                <c:pt idx="18">
                  <c:v>50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61</c:v>
                </c:pt>
                <c:pt idx="1">
                  <c:v>67</c:v>
                </c:pt>
                <c:pt idx="2">
                  <c:v>53</c:v>
                </c:pt>
                <c:pt idx="3">
                  <c:v>47</c:v>
                </c:pt>
                <c:pt idx="4">
                  <c:v>40</c:v>
                </c:pt>
                <c:pt idx="5">
                  <c:v>39</c:v>
                </c:pt>
                <c:pt idx="6">
                  <c:v>49</c:v>
                </c:pt>
                <c:pt idx="7">
                  <c:v>56</c:v>
                </c:pt>
                <c:pt idx="8">
                  <c:v>60</c:v>
                </c:pt>
                <c:pt idx="9">
                  <c:v>50</c:v>
                </c:pt>
                <c:pt idx="10">
                  <c:v>54</c:v>
                </c:pt>
                <c:pt idx="11">
                  <c:v>54</c:v>
                </c:pt>
                <c:pt idx="12">
                  <c:v>49</c:v>
                </c:pt>
                <c:pt idx="13">
                  <c:v>46</c:v>
                </c:pt>
                <c:pt idx="14">
                  <c:v>41</c:v>
                </c:pt>
                <c:pt idx="15">
                  <c:v>38</c:v>
                </c:pt>
                <c:pt idx="16">
                  <c:v>49</c:v>
                </c:pt>
                <c:pt idx="17">
                  <c:v>45</c:v>
                </c:pt>
                <c:pt idx="18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24624"/>
        <c:axId val="148225184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413.1</c:v>
                </c:pt>
                <c:pt idx="1">
                  <c:v>443.5</c:v>
                </c:pt>
                <c:pt idx="2">
                  <c:v>519.1</c:v>
                </c:pt>
                <c:pt idx="3">
                  <c:v>292.89999999999998</c:v>
                </c:pt>
                <c:pt idx="4">
                  <c:v>196.5</c:v>
                </c:pt>
                <c:pt idx="5">
                  <c:v>490</c:v>
                </c:pt>
                <c:pt idx="6">
                  <c:v>518.20000000000005</c:v>
                </c:pt>
                <c:pt idx="7">
                  <c:v>439.7</c:v>
                </c:pt>
                <c:pt idx="8">
                  <c:v>369.6</c:v>
                </c:pt>
                <c:pt idx="9">
                  <c:v>406.9</c:v>
                </c:pt>
                <c:pt idx="10">
                  <c:v>137.6</c:v>
                </c:pt>
                <c:pt idx="11">
                  <c:v>154.4</c:v>
                </c:pt>
                <c:pt idx="12">
                  <c:v>484.1</c:v>
                </c:pt>
                <c:pt idx="13">
                  <c:v>307.5</c:v>
                </c:pt>
                <c:pt idx="14">
                  <c:v>66</c:v>
                </c:pt>
                <c:pt idx="15">
                  <c:v>-231.4</c:v>
                </c:pt>
                <c:pt idx="16">
                  <c:v>-347</c:v>
                </c:pt>
                <c:pt idx="17">
                  <c:v>87</c:v>
                </c:pt>
                <c:pt idx="18">
                  <c:v>174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29.105999999999995</c:v>
                </c:pt>
                <c:pt idx="1">
                  <c:v>-134.37</c:v>
                </c:pt>
                <c:pt idx="2">
                  <c:v>140.48299999999989</c:v>
                </c:pt>
                <c:pt idx="3">
                  <c:v>22.12599999999992</c:v>
                </c:pt>
                <c:pt idx="4">
                  <c:v>-117.55800000000005</c:v>
                </c:pt>
                <c:pt idx="5">
                  <c:v>20.938999999999908</c:v>
                </c:pt>
                <c:pt idx="6">
                  <c:v>-3.1559999999999491</c:v>
                </c:pt>
                <c:pt idx="7">
                  <c:v>64.3479999999999</c:v>
                </c:pt>
                <c:pt idx="8">
                  <c:v>-23.118000000000052</c:v>
                </c:pt>
                <c:pt idx="9">
                  <c:v>85.738999999999919</c:v>
                </c:pt>
                <c:pt idx="10">
                  <c:v>-57.000999999999976</c:v>
                </c:pt>
                <c:pt idx="11">
                  <c:v>-248.3960000000001</c:v>
                </c:pt>
                <c:pt idx="12">
                  <c:v>51.734999999999957</c:v>
                </c:pt>
                <c:pt idx="13">
                  <c:v>47.817999999999984</c:v>
                </c:pt>
                <c:pt idx="14">
                  <c:v>-7.1779999999999973</c:v>
                </c:pt>
                <c:pt idx="15">
                  <c:v>-226.41500000000002</c:v>
                </c:pt>
                <c:pt idx="16">
                  <c:v>-491.48299999999995</c:v>
                </c:pt>
                <c:pt idx="17">
                  <c:v>-241.28400000000011</c:v>
                </c:pt>
                <c:pt idx="18">
                  <c:v>-236.24900000000002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25744"/>
        <c:axId val="148226304"/>
      </c:lineChart>
      <c:catAx>
        <c:axId val="1482246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251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8225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7874588171844523E-2"/>
              <c:y val="0.38532225165523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24624"/>
        <c:crosses val="autoZero"/>
        <c:crossBetween val="between"/>
      </c:valAx>
      <c:catAx>
        <c:axId val="148225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48226304"/>
        <c:crosses val="autoZero"/>
        <c:auto val="0"/>
        <c:lblAlgn val="ctr"/>
        <c:lblOffset val="100"/>
        <c:noMultiLvlLbl val="0"/>
      </c:catAx>
      <c:valAx>
        <c:axId val="1482263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70557551309981448"/>
              <c:y val="0.35779923367985977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25744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655117472572432"/>
          <c:y val="0.34250866813798542"/>
          <c:w val="0.21951238185327562"/>
          <c:h val="0.25993961421186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3181019332161687"/>
          <c:y val="1.54321452791801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9068541300527"/>
          <c:y val="8.6420013563408934E-2"/>
          <c:w val="0.62917398945518455"/>
          <c:h val="0.83642227413156511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29.105999999999995</c:v>
                </c:pt>
                <c:pt idx="1">
                  <c:v>-134.37</c:v>
                </c:pt>
                <c:pt idx="2">
                  <c:v>140.48299999999989</c:v>
                </c:pt>
                <c:pt idx="3">
                  <c:v>22.12599999999992</c:v>
                </c:pt>
                <c:pt idx="4">
                  <c:v>-117.55800000000005</c:v>
                </c:pt>
                <c:pt idx="5">
                  <c:v>20.938999999999908</c:v>
                </c:pt>
                <c:pt idx="6">
                  <c:v>-3.1559999999999491</c:v>
                </c:pt>
                <c:pt idx="7">
                  <c:v>64.3479999999999</c:v>
                </c:pt>
                <c:pt idx="8">
                  <c:v>-23.118000000000052</c:v>
                </c:pt>
                <c:pt idx="9">
                  <c:v>85.738999999999919</c:v>
                </c:pt>
                <c:pt idx="10">
                  <c:v>-57.000999999999976</c:v>
                </c:pt>
                <c:pt idx="11">
                  <c:v>-248.3960000000001</c:v>
                </c:pt>
                <c:pt idx="12">
                  <c:v>51.734999999999957</c:v>
                </c:pt>
                <c:pt idx="13">
                  <c:v>47.817999999999984</c:v>
                </c:pt>
                <c:pt idx="14">
                  <c:v>-7.1779999999999973</c:v>
                </c:pt>
                <c:pt idx="15">
                  <c:v>-226.41500000000002</c:v>
                </c:pt>
                <c:pt idx="16">
                  <c:v>-491.48299999999995</c:v>
                </c:pt>
                <c:pt idx="17">
                  <c:v>-241.28400000000011</c:v>
                </c:pt>
                <c:pt idx="18">
                  <c:v>-236.24900000000002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29104"/>
        <c:axId val="148229664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-1.7700000000000049E-2</c:v>
                </c:pt>
                <c:pt idx="2">
                  <c:v>2.5999999999999801E-2</c:v>
                </c:pt>
                <c:pt idx="3">
                  <c:v>0.16949999999999998</c:v>
                </c:pt>
                <c:pt idx="4">
                  <c:v>0.2782</c:v>
                </c:pt>
                <c:pt idx="5">
                  <c:v>0.14849999999999985</c:v>
                </c:pt>
                <c:pt idx="6">
                  <c:v>0.14849999999999985</c:v>
                </c:pt>
                <c:pt idx="7">
                  <c:v>0.14849999999999985</c:v>
                </c:pt>
                <c:pt idx="8">
                  <c:v>-2.6000000000001577E-3</c:v>
                </c:pt>
                <c:pt idx="9">
                  <c:v>4.9700000000000077E-2</c:v>
                </c:pt>
                <c:pt idx="10">
                  <c:v>0.1742999999999999</c:v>
                </c:pt>
                <c:pt idx="11">
                  <c:v>0.35260000000000002</c:v>
                </c:pt>
                <c:pt idx="12">
                  <c:v>0.23980000000000001</c:v>
                </c:pt>
                <c:pt idx="13">
                  <c:v>0.23980000000000001</c:v>
                </c:pt>
                <c:pt idx="14">
                  <c:v>0.23980000000000001</c:v>
                </c:pt>
                <c:pt idx="15">
                  <c:v>0.19810000000000016</c:v>
                </c:pt>
                <c:pt idx="16">
                  <c:v>0.41590000000000016</c:v>
                </c:pt>
                <c:pt idx="17">
                  <c:v>0.57660000000000022</c:v>
                </c:pt>
                <c:pt idx="18">
                  <c:v>0.27849999999999997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30224"/>
        <c:axId val="148230784"/>
      </c:lineChart>
      <c:catAx>
        <c:axId val="14822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32688927943760981"/>
              <c:y val="0.916669429583301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296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822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8.7873462214411256E-3"/>
              <c:y val="0.42901363876120863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29104"/>
        <c:crosses val="autoZero"/>
        <c:crossBetween val="between"/>
      </c:valAx>
      <c:catAx>
        <c:axId val="148230224"/>
        <c:scaling>
          <c:orientation val="minMax"/>
        </c:scaling>
        <c:delete val="1"/>
        <c:axPos val="b"/>
        <c:majorTickMark val="out"/>
        <c:minorTickMark val="none"/>
        <c:tickLblPos val="nextTo"/>
        <c:crossAx val="148230784"/>
        <c:crosses val="autoZero"/>
        <c:auto val="0"/>
        <c:lblAlgn val="ctr"/>
        <c:lblOffset val="100"/>
        <c:noMultiLvlLbl val="0"/>
      </c:catAx>
      <c:valAx>
        <c:axId val="1482307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81195079086115995"/>
              <c:y val="0.39197649009117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3022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67838312829521"/>
          <c:y val="0.85802727752241725"/>
          <c:w val="0.18453427065026362"/>
          <c:h val="0.132716449400949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1st REPORTED vs REAL TIME &amp; % CHANGE</a:t>
            </a:r>
          </a:p>
        </c:rich>
      </c:tx>
      <c:layout>
        <c:manualLayout>
          <c:xMode val="edge"/>
          <c:yMode val="edge"/>
          <c:x val="0.2863485016648168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8168701442842"/>
          <c:y val="8.3197389885807507E-2"/>
          <c:w val="0.7380688124306326"/>
          <c:h val="0.6884176182707993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423.52499999999998</c:v>
                </c:pt>
                <c:pt idx="1">
                  <c:v>333.02699999999999</c:v>
                </c:pt>
                <c:pt idx="2">
                  <c:v>360.20800000000003</c:v>
                </c:pt>
                <c:pt idx="3">
                  <c:v>274.42599999999999</c:v>
                </c:pt>
                <c:pt idx="4">
                  <c:v>216.76299999999998</c:v>
                </c:pt>
                <c:pt idx="5">
                  <c:v>261.45999999999998</c:v>
                </c:pt>
                <c:pt idx="6">
                  <c:v>337.48700000000002</c:v>
                </c:pt>
                <c:pt idx="7">
                  <c:v>289.83999999999997</c:v>
                </c:pt>
                <c:pt idx="8">
                  <c:v>410.03699999999998</c:v>
                </c:pt>
                <c:pt idx="9">
                  <c:v>336.83199999999999</c:v>
                </c:pt>
                <c:pt idx="10">
                  <c:v>370.16199999999998</c:v>
                </c:pt>
                <c:pt idx="11">
                  <c:v>358.98599999999999</c:v>
                </c:pt>
                <c:pt idx="12">
                  <c:v>387.14100000000002</c:v>
                </c:pt>
                <c:pt idx="13">
                  <c:v>366.303</c:v>
                </c:pt>
                <c:pt idx="14">
                  <c:v>244.58699999999999</c:v>
                </c:pt>
                <c:pt idx="15">
                  <c:v>286.97900000000004</c:v>
                </c:pt>
                <c:pt idx="16">
                  <c:v>270.99400000000003</c:v>
                </c:pt>
                <c:pt idx="17">
                  <c:v>294.67400000000004</c:v>
                </c:pt>
                <c:pt idx="18">
                  <c:v>322.76099999999997</c:v>
                </c:pt>
              </c:numCache>
            </c:numRef>
          </c:val>
        </c:ser>
        <c:ser>
          <c:idx val="0"/>
          <c:order val="1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434.01499999999999</c:v>
                </c:pt>
                <c:pt idx="1">
                  <c:v>414.60300000000001</c:v>
                </c:pt>
                <c:pt idx="2">
                  <c:v>320.101</c:v>
                </c:pt>
                <c:pt idx="3">
                  <c:v>190.60599999999999</c:v>
                </c:pt>
                <c:pt idx="4">
                  <c:v>197.35599999999999</c:v>
                </c:pt>
                <c:pt idx="5">
                  <c:v>261.46000000000004</c:v>
                </c:pt>
                <c:pt idx="6">
                  <c:v>349.51</c:v>
                </c:pt>
                <c:pt idx="7">
                  <c:v>311.90200000000004</c:v>
                </c:pt>
                <c:pt idx="8">
                  <c:v>365.34200000000004</c:v>
                </c:pt>
                <c:pt idx="9">
                  <c:v>317.274</c:v>
                </c:pt>
                <c:pt idx="10">
                  <c:v>293.14499999999998</c:v>
                </c:pt>
                <c:pt idx="11">
                  <c:v>360.76100000000002</c:v>
                </c:pt>
                <c:pt idx="12">
                  <c:v>381.137</c:v>
                </c:pt>
                <c:pt idx="13">
                  <c:v>268.798</c:v>
                </c:pt>
                <c:pt idx="14">
                  <c:v>45.097999999999999</c:v>
                </c:pt>
                <c:pt idx="15">
                  <c:v>-19.057000000000002</c:v>
                </c:pt>
                <c:pt idx="16">
                  <c:v>160.505</c:v>
                </c:pt>
                <c:pt idx="17">
                  <c:v>294.67400000000004</c:v>
                </c:pt>
                <c:pt idx="18">
                  <c:v>322.76099999999997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17392"/>
        <c:axId val="246417952"/>
      </c:barChart>
      <c:lineChart>
        <c:grouping val="standard"/>
        <c:varyColors val="0"/>
        <c:ser>
          <c:idx val="2"/>
          <c:order val="2"/>
          <c:tx>
            <c:strRef>
              <c:f>Sheet2!$AH$14</c:f>
              <c:strCache>
                <c:ptCount val="1"/>
                <c:pt idx="0">
                  <c:v>% Change/FDD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Sheet2!$AH$15:$AH$45</c:f>
              <c:numCache>
                <c:formatCode>0%</c:formatCode>
                <c:ptCount val="31"/>
                <c:pt idx="0">
                  <c:v>2.4169671555130605E-2</c:v>
                </c:pt>
                <c:pt idx="1">
                  <c:v>0.19675689756224635</c:v>
                </c:pt>
                <c:pt idx="2">
                  <c:v>0.1252948288196539</c:v>
                </c:pt>
                <c:pt idx="3">
                  <c:v>0.4397553067584441</c:v>
                </c:pt>
                <c:pt idx="4">
                  <c:v>9.833498854861257E-2</c:v>
                </c:pt>
                <c:pt idx="5">
                  <c:v>2.1740770619141745E-16</c:v>
                </c:pt>
                <c:pt idx="6">
                  <c:v>3.439958799462095E-2</c:v>
                </c:pt>
                <c:pt idx="7">
                  <c:v>7.073375611570322E-2</c:v>
                </c:pt>
                <c:pt idx="8">
                  <c:v>0.1223374263019306</c:v>
                </c:pt>
                <c:pt idx="9">
                  <c:v>6.1643878792463275E-2</c:v>
                </c:pt>
                <c:pt idx="10">
                  <c:v>0.26272663698852106</c:v>
                </c:pt>
                <c:pt idx="11">
                  <c:v>4.9201548947919371E-3</c:v>
                </c:pt>
                <c:pt idx="12">
                  <c:v>1.5752865767427512E-2</c:v>
                </c:pt>
                <c:pt idx="13">
                  <c:v>0.36274451446811357</c:v>
                </c:pt>
                <c:pt idx="14">
                  <c:v>4.423455585613552</c:v>
                </c:pt>
                <c:pt idx="15">
                  <c:v>16.0589809518812</c:v>
                </c:pt>
                <c:pt idx="16">
                  <c:v>0.68838353945359976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18512"/>
        <c:axId val="246419072"/>
      </c:lineChart>
      <c:catAx>
        <c:axId val="24641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7058823529411764"/>
              <c:y val="0.905383360522022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4179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6417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6648168701442843E-2"/>
              <c:y val="0.358890701468189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417392"/>
        <c:crosses val="autoZero"/>
        <c:crossBetween val="between"/>
      </c:valAx>
      <c:catAx>
        <c:axId val="246418512"/>
        <c:scaling>
          <c:orientation val="minMax"/>
        </c:scaling>
        <c:delete val="1"/>
        <c:axPos val="b"/>
        <c:majorTickMark val="out"/>
        <c:minorTickMark val="none"/>
        <c:tickLblPos val="nextTo"/>
        <c:crossAx val="246419072"/>
        <c:crosses val="autoZero"/>
        <c:auto val="0"/>
        <c:lblAlgn val="ctr"/>
        <c:lblOffset val="100"/>
        <c:noMultiLvlLbl val="0"/>
      </c:catAx>
      <c:valAx>
        <c:axId val="2464190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3752039151712887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418512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1st REPORTED vs REAL TIME &amp; % CHANGE</a:t>
            </a:r>
          </a:p>
        </c:rich>
      </c:tx>
      <c:layout>
        <c:manualLayout>
          <c:xMode val="edge"/>
          <c:yMode val="edge"/>
          <c:x val="0.2896781354051054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01997780244172"/>
          <c:y val="0.12887438825448613"/>
          <c:w val="0.69811320754716977"/>
          <c:h val="0.647634584013050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Sheet2!$I$15:$I$45</c:f>
              <c:numCache>
                <c:formatCode>0.000_);[Red]\(0.000\)</c:formatCode>
                <c:ptCount val="31"/>
                <c:pt idx="0">
                  <c:v>61.129000000000019</c:v>
                </c:pt>
                <c:pt idx="1">
                  <c:v>65.263000000000034</c:v>
                </c:pt>
                <c:pt idx="2">
                  <c:v>56.521999999999935</c:v>
                </c:pt>
                <c:pt idx="3">
                  <c:v>56.441999999999979</c:v>
                </c:pt>
                <c:pt idx="4">
                  <c:v>59.771000000000015</c:v>
                </c:pt>
                <c:pt idx="5">
                  <c:v>58.174999999999997</c:v>
                </c:pt>
                <c:pt idx="6">
                  <c:v>58.174999999999997</c:v>
                </c:pt>
                <c:pt idx="7">
                  <c:v>55.586000000000013</c:v>
                </c:pt>
                <c:pt idx="8">
                  <c:v>58.181000000000012</c:v>
                </c:pt>
                <c:pt idx="9">
                  <c:v>59.246000000000009</c:v>
                </c:pt>
                <c:pt idx="10">
                  <c:v>57.634999999999998</c:v>
                </c:pt>
                <c:pt idx="11">
                  <c:v>58.174999999999997</c:v>
                </c:pt>
                <c:pt idx="12">
                  <c:v>58.174999999999997</c:v>
                </c:pt>
                <c:pt idx="13">
                  <c:v>58.173000000000002</c:v>
                </c:pt>
                <c:pt idx="14">
                  <c:v>58.176000000000016</c:v>
                </c:pt>
                <c:pt idx="15">
                  <c:v>58.173000000000002</c:v>
                </c:pt>
                <c:pt idx="16">
                  <c:v>41.882000000000005</c:v>
                </c:pt>
                <c:pt idx="17">
                  <c:v>57.734000000000037</c:v>
                </c:pt>
                <c:pt idx="18">
                  <c:v>58.17</c:v>
                </c:pt>
              </c:numCache>
            </c:numRef>
          </c:val>
        </c:ser>
        <c:ser>
          <c:idx val="0"/>
          <c:order val="1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Sheet2!$Y$15:$Y$45</c:f>
              <c:numCache>
                <c:formatCode>0.000_);[Red]\(0.000\)</c:formatCode>
                <c:ptCount val="31"/>
                <c:pt idx="0">
                  <c:v>61.129000000000019</c:v>
                </c:pt>
                <c:pt idx="1">
                  <c:v>54.28</c:v>
                </c:pt>
                <c:pt idx="2">
                  <c:v>56.581000000000131</c:v>
                </c:pt>
                <c:pt idx="3">
                  <c:v>58.193000000000012</c:v>
                </c:pt>
                <c:pt idx="4">
                  <c:v>59.771000000000015</c:v>
                </c:pt>
                <c:pt idx="5">
                  <c:v>58.175000000000011</c:v>
                </c:pt>
                <c:pt idx="6">
                  <c:v>58.175000000000011</c:v>
                </c:pt>
                <c:pt idx="7">
                  <c:v>52.838000000000022</c:v>
                </c:pt>
                <c:pt idx="8">
                  <c:v>58.181000000000012</c:v>
                </c:pt>
                <c:pt idx="9">
                  <c:v>59.246000000000009</c:v>
                </c:pt>
                <c:pt idx="10">
                  <c:v>58.173000000000002</c:v>
                </c:pt>
                <c:pt idx="11">
                  <c:v>58.175000000000011</c:v>
                </c:pt>
                <c:pt idx="12">
                  <c:v>58.175000000000011</c:v>
                </c:pt>
                <c:pt idx="13">
                  <c:v>58.173000000000002</c:v>
                </c:pt>
                <c:pt idx="14">
                  <c:v>58.5</c:v>
                </c:pt>
                <c:pt idx="15">
                  <c:v>58.173000000000002</c:v>
                </c:pt>
                <c:pt idx="16">
                  <c:v>58.171999999999997</c:v>
                </c:pt>
                <c:pt idx="17">
                  <c:v>57.734000000000037</c:v>
                </c:pt>
                <c:pt idx="18">
                  <c:v>58.170000000000016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23552"/>
        <c:axId val="246424112"/>
      </c:barChart>
      <c:lineChart>
        <c:grouping val="standard"/>
        <c:varyColors val="0"/>
        <c:ser>
          <c:idx val="2"/>
          <c:order val="2"/>
          <c:tx>
            <c:strRef>
              <c:f>Sheet2!$AJ$14</c:f>
              <c:strCache>
                <c:ptCount val="1"/>
                <c:pt idx="0">
                  <c:v>% Change/IDD</c:v>
                </c:pt>
              </c:strCache>
            </c:strRef>
          </c:tx>
          <c:spPr>
            <a:ln w="381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Sheet2!$AJ$15:$AJ$45</c:f>
              <c:numCache>
                <c:formatCode>0%</c:formatCode>
                <c:ptCount val="31"/>
                <c:pt idx="0">
                  <c:v>0</c:v>
                </c:pt>
                <c:pt idx="1">
                  <c:v>0.2023397199705238</c:v>
                </c:pt>
                <c:pt idx="2">
                  <c:v>1.0427528675738555E-3</c:v>
                </c:pt>
                <c:pt idx="3">
                  <c:v>3.0089529668517394E-2</c:v>
                </c:pt>
                <c:pt idx="4">
                  <c:v>0</c:v>
                </c:pt>
                <c:pt idx="5">
                  <c:v>2.4427769170953161E-16</c:v>
                </c:pt>
                <c:pt idx="6">
                  <c:v>2.4427769170953161E-16</c:v>
                </c:pt>
                <c:pt idx="7">
                  <c:v>5.2008024527801761E-2</c:v>
                </c:pt>
                <c:pt idx="8">
                  <c:v>0</c:v>
                </c:pt>
                <c:pt idx="9">
                  <c:v>0</c:v>
                </c:pt>
                <c:pt idx="10">
                  <c:v>9.2482766919361869E-3</c:v>
                </c:pt>
                <c:pt idx="11">
                  <c:v>2.4427769170953161E-16</c:v>
                </c:pt>
                <c:pt idx="12">
                  <c:v>2.4427769170953161E-16</c:v>
                </c:pt>
                <c:pt idx="13">
                  <c:v>0</c:v>
                </c:pt>
                <c:pt idx="14">
                  <c:v>5.5384615384612623E-3</c:v>
                </c:pt>
                <c:pt idx="15">
                  <c:v>0</c:v>
                </c:pt>
                <c:pt idx="16">
                  <c:v>0.28003163033761935</c:v>
                </c:pt>
                <c:pt idx="17">
                  <c:v>0</c:v>
                </c:pt>
                <c:pt idx="18">
                  <c:v>2.4429868858865392E-16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24672"/>
        <c:axId val="246425232"/>
      </c:lineChart>
      <c:catAx>
        <c:axId val="24642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614872364039955"/>
              <c:y val="0.91027732463295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424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642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9977802441731411E-2"/>
              <c:y val="0.383360522022838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423552"/>
        <c:crosses val="autoZero"/>
        <c:crossBetween val="between"/>
      </c:valAx>
      <c:catAx>
        <c:axId val="246424672"/>
        <c:scaling>
          <c:orientation val="minMax"/>
        </c:scaling>
        <c:delete val="1"/>
        <c:axPos val="b"/>
        <c:majorTickMark val="out"/>
        <c:minorTickMark val="none"/>
        <c:tickLblPos val="nextTo"/>
        <c:crossAx val="246425232"/>
        <c:crosses val="autoZero"/>
        <c:auto val="0"/>
        <c:lblAlgn val="ctr"/>
        <c:lblOffset val="100"/>
        <c:noMultiLvlLbl val="0"/>
      </c:catAx>
      <c:valAx>
        <c:axId val="2464252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223085460599334"/>
              <c:y val="0.3523654159869494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424672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PNR 1st REPORTED VS REAL TIME &amp; % CHANGE</a:t>
            </a:r>
          </a:p>
        </c:rich>
      </c:tx>
      <c:layout>
        <c:manualLayout>
          <c:xMode val="edge"/>
          <c:yMode val="edge"/>
          <c:x val="0.2841287458379578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0144284128746"/>
          <c:y val="8.1566068515497553E-2"/>
          <c:w val="0.72253052164261933"/>
          <c:h val="0.686786296900489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Sheet2!$L$15:$L$45</c:f>
              <c:numCache>
                <c:formatCode>0.000_);[Red]\(0.000\)</c:formatCode>
                <c:ptCount val="31"/>
                <c:pt idx="0">
                  <c:v>-110.69900000000001</c:v>
                </c:pt>
                <c:pt idx="1">
                  <c:v>60.738999999999997</c:v>
                </c:pt>
                <c:pt idx="2">
                  <c:v>-33.032000000000004</c:v>
                </c:pt>
                <c:pt idx="3">
                  <c:v>21.195</c:v>
                </c:pt>
                <c:pt idx="4">
                  <c:v>36.248999999999995</c:v>
                </c:pt>
                <c:pt idx="5">
                  <c:v>81.805999999999997</c:v>
                </c:pt>
                <c:pt idx="6">
                  <c:v>92.833999999999989</c:v>
                </c:pt>
                <c:pt idx="7">
                  <c:v>102.83</c:v>
                </c:pt>
                <c:pt idx="8">
                  <c:v>46.112000000000002</c:v>
                </c:pt>
                <c:pt idx="9">
                  <c:v>-48.415999999999997</c:v>
                </c:pt>
                <c:pt idx="10">
                  <c:v>-125.093</c:v>
                </c:pt>
                <c:pt idx="11">
                  <c:v>-24.98899999999999</c:v>
                </c:pt>
                <c:pt idx="12">
                  <c:v>-7.2119999999999962</c:v>
                </c:pt>
                <c:pt idx="13">
                  <c:v>3.8059999999999974</c:v>
                </c:pt>
                <c:pt idx="14">
                  <c:v>-42.673000000000002</c:v>
                </c:pt>
                <c:pt idx="15">
                  <c:v>-40.452999999999996</c:v>
                </c:pt>
                <c:pt idx="16">
                  <c:v>-28.272999999999996</c:v>
                </c:pt>
                <c:pt idx="17">
                  <c:v>-32.971000000000004</c:v>
                </c:pt>
                <c:pt idx="18">
                  <c:v>20.471000000000004</c:v>
                </c:pt>
              </c:numCache>
            </c:numRef>
          </c:val>
        </c:ser>
        <c:ser>
          <c:idx val="0"/>
          <c:order val="1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7"/>
            <c:invertIfNegative val="0"/>
            <c:bubble3D val="0"/>
          </c:dPt>
          <c:val>
            <c:numRef>
              <c:f>Sheet2!$AB$15:$AB$45</c:f>
              <c:numCache>
                <c:formatCode>0.000_);[Red]\(0.000\)</c:formatCode>
                <c:ptCount val="31"/>
                <c:pt idx="0">
                  <c:v>-119.99700000000001</c:v>
                </c:pt>
                <c:pt idx="1">
                  <c:v>100.14</c:v>
                </c:pt>
                <c:pt idx="2">
                  <c:v>-6.9120000000000061</c:v>
                </c:pt>
                <c:pt idx="3">
                  <c:v>13.127999999999997</c:v>
                </c:pt>
                <c:pt idx="4">
                  <c:v>-11.915999999999997</c:v>
                </c:pt>
                <c:pt idx="5">
                  <c:v>80.579000000000008</c:v>
                </c:pt>
                <c:pt idx="6">
                  <c:v>104.82400000000001</c:v>
                </c:pt>
                <c:pt idx="7">
                  <c:v>61.764999999999986</c:v>
                </c:pt>
                <c:pt idx="8">
                  <c:v>20.328000000000003</c:v>
                </c:pt>
                <c:pt idx="9">
                  <c:v>-64.205999999999989</c:v>
                </c:pt>
                <c:pt idx="10">
                  <c:v>-165.56399999999999</c:v>
                </c:pt>
                <c:pt idx="11">
                  <c:v>-24.98899999999999</c:v>
                </c:pt>
                <c:pt idx="12">
                  <c:v>-15.793999999999997</c:v>
                </c:pt>
                <c:pt idx="13">
                  <c:v>-16.136000000000003</c:v>
                </c:pt>
                <c:pt idx="14">
                  <c:v>-39.267000000000003</c:v>
                </c:pt>
                <c:pt idx="15">
                  <c:v>-52.948</c:v>
                </c:pt>
                <c:pt idx="16">
                  <c:v>-83.040999999999997</c:v>
                </c:pt>
                <c:pt idx="17">
                  <c:v>-32.971000000000004</c:v>
                </c:pt>
                <c:pt idx="18">
                  <c:v>20.471000000000004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29712"/>
        <c:axId val="246430272"/>
      </c:barChart>
      <c:lineChart>
        <c:grouping val="standard"/>
        <c:varyColors val="0"/>
        <c:ser>
          <c:idx val="2"/>
          <c:order val="2"/>
          <c:tx>
            <c:strRef>
              <c:f>Sheet2!$AL$14</c:f>
              <c:strCache>
                <c:ptCount val="1"/>
                <c:pt idx="0">
                  <c:v>% Change/PNR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Sheet2!$AL$15:$AL$45</c:f>
              <c:numCache>
                <c:formatCode>0%</c:formatCode>
                <c:ptCount val="31"/>
                <c:pt idx="0">
                  <c:v>7.7485270465094971E-2</c:v>
                </c:pt>
                <c:pt idx="1">
                  <c:v>0.39345915717994812</c:v>
                </c:pt>
                <c:pt idx="2">
                  <c:v>3.7789351851851816</c:v>
                </c:pt>
                <c:pt idx="3">
                  <c:v>0.61448811700182859</c:v>
                </c:pt>
                <c:pt idx="4">
                  <c:v>4.0420443101711987</c:v>
                </c:pt>
                <c:pt idx="5">
                  <c:v>1.5227292470742868E-2</c:v>
                </c:pt>
                <c:pt idx="6">
                  <c:v>0.11438220254903478</c:v>
                </c:pt>
                <c:pt idx="7">
                  <c:v>0.66485873876791102</c:v>
                </c:pt>
                <c:pt idx="8">
                  <c:v>1.2683982683982682</c:v>
                </c:pt>
                <c:pt idx="9">
                  <c:v>0.24592717191539723</c:v>
                </c:pt>
                <c:pt idx="10">
                  <c:v>0.24444323645236882</c:v>
                </c:pt>
                <c:pt idx="11">
                  <c:v>0</c:v>
                </c:pt>
                <c:pt idx="12">
                  <c:v>0.54337090034190216</c:v>
                </c:pt>
                <c:pt idx="13">
                  <c:v>1.2358701041150222</c:v>
                </c:pt>
                <c:pt idx="14">
                  <c:v>8.6739501362467178E-2</c:v>
                </c:pt>
                <c:pt idx="15">
                  <c:v>0.23598625066102599</c:v>
                </c:pt>
                <c:pt idx="16">
                  <c:v>0.65952962994183595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30832"/>
        <c:axId val="246759216"/>
      </c:lineChart>
      <c:catAx>
        <c:axId val="24642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503884572697002"/>
              <c:y val="0.9021207177814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430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6430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8867924528301886E-2"/>
              <c:y val="0.355628058727569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429712"/>
        <c:crosses val="autoZero"/>
        <c:crossBetween val="between"/>
      </c:valAx>
      <c:catAx>
        <c:axId val="246430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46759216"/>
        <c:crosses val="autoZero"/>
        <c:auto val="0"/>
        <c:lblAlgn val="ctr"/>
        <c:lblOffset val="100"/>
        <c:noMultiLvlLbl val="0"/>
      </c:catAx>
      <c:valAx>
        <c:axId val="2467592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4117647058823528"/>
              <c:y val="0.3246329526916802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430832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1st REPORTED vs REAL TIME &amp; % CHANGE</a:t>
            </a:r>
          </a:p>
        </c:rich>
      </c:tx>
      <c:layout>
        <c:manualLayout>
          <c:xMode val="edge"/>
          <c:yMode val="edge"/>
          <c:x val="0.2763596004439511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8779134295228"/>
          <c:y val="0.12234910277324633"/>
          <c:w val="0.64150943396226412"/>
          <c:h val="0.804241435562805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Sheet2!$N$14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Sheet2!$N$15:$N$45</c:f>
              <c:numCache>
                <c:formatCode>0.000_);[Red]\(0.000\)</c:formatCode>
                <c:ptCount val="31"/>
                <c:pt idx="0">
                  <c:v>373.95499999999998</c:v>
                </c:pt>
                <c:pt idx="1">
                  <c:v>459.029</c:v>
                </c:pt>
                <c:pt idx="2">
                  <c:v>383.69799999999998</c:v>
                </c:pt>
                <c:pt idx="3">
                  <c:v>352.06299999999999</c:v>
                </c:pt>
                <c:pt idx="4">
                  <c:v>312.78300000000002</c:v>
                </c:pt>
                <c:pt idx="5">
                  <c:v>401.44100000000003</c:v>
                </c:pt>
                <c:pt idx="6">
                  <c:v>488.49600000000004</c:v>
                </c:pt>
                <c:pt idx="7">
                  <c:v>448.25600000000003</c:v>
                </c:pt>
                <c:pt idx="8">
                  <c:v>514.33000000000004</c:v>
                </c:pt>
                <c:pt idx="9">
                  <c:v>347.66200000000003</c:v>
                </c:pt>
                <c:pt idx="10">
                  <c:v>302.70399999999995</c:v>
                </c:pt>
                <c:pt idx="11">
                  <c:v>392.17200000000003</c:v>
                </c:pt>
                <c:pt idx="12">
                  <c:v>438.10400000000004</c:v>
                </c:pt>
                <c:pt idx="13">
                  <c:v>428.28199999999998</c:v>
                </c:pt>
                <c:pt idx="14">
                  <c:v>260.08999999999997</c:v>
                </c:pt>
                <c:pt idx="15">
                  <c:v>304.69900000000007</c:v>
                </c:pt>
                <c:pt idx="16">
                  <c:v>284.60300000000007</c:v>
                </c:pt>
                <c:pt idx="17">
                  <c:v>319.43700000000007</c:v>
                </c:pt>
                <c:pt idx="18">
                  <c:v>401.40199999999999</c:v>
                </c:pt>
              </c:numCache>
            </c:numRef>
          </c:val>
        </c:ser>
        <c:ser>
          <c:idx val="0"/>
          <c:order val="1"/>
          <c:tx>
            <c:strRef>
              <c:f>Sheet2!$AD$14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Sheet2!$AD$15:$AD$45</c:f>
              <c:numCache>
                <c:formatCode>0.000_);[Red]\(0.000\)</c:formatCode>
                <c:ptCount val="31"/>
                <c:pt idx="0">
                  <c:v>375.14699999999999</c:v>
                </c:pt>
                <c:pt idx="1">
                  <c:v>569.02300000000002</c:v>
                </c:pt>
                <c:pt idx="2">
                  <c:v>369.7700000000001</c:v>
                </c:pt>
                <c:pt idx="3">
                  <c:v>261.92700000000002</c:v>
                </c:pt>
                <c:pt idx="4">
                  <c:v>245.21100000000001</c:v>
                </c:pt>
                <c:pt idx="5">
                  <c:v>400.21400000000006</c:v>
                </c:pt>
                <c:pt idx="6">
                  <c:v>512.50900000000001</c:v>
                </c:pt>
                <c:pt idx="7">
                  <c:v>426.50500000000005</c:v>
                </c:pt>
                <c:pt idx="8">
                  <c:v>443.85100000000006</c:v>
                </c:pt>
                <c:pt idx="9">
                  <c:v>312.31400000000002</c:v>
                </c:pt>
                <c:pt idx="10">
                  <c:v>185.75399999999999</c:v>
                </c:pt>
                <c:pt idx="11">
                  <c:v>393.94700000000006</c:v>
                </c:pt>
                <c:pt idx="12">
                  <c:v>423.51800000000003</c:v>
                </c:pt>
                <c:pt idx="13">
                  <c:v>310.83499999999998</c:v>
                </c:pt>
                <c:pt idx="14">
                  <c:v>64.330999999999989</c:v>
                </c:pt>
                <c:pt idx="15">
                  <c:v>-13.832000000000001</c:v>
                </c:pt>
                <c:pt idx="16">
                  <c:v>135.636</c:v>
                </c:pt>
                <c:pt idx="17">
                  <c:v>319.43700000000007</c:v>
                </c:pt>
                <c:pt idx="18">
                  <c:v>401.40199999999999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60896"/>
        <c:axId val="148961456"/>
      </c:barChart>
      <c:lineChart>
        <c:grouping val="standard"/>
        <c:varyColors val="0"/>
        <c:ser>
          <c:idx val="2"/>
          <c:order val="2"/>
          <c:tx>
            <c:strRef>
              <c:f>Sheet2!$AR$15</c:f>
              <c:strCache>
                <c:ptCount val="1"/>
                <c:pt idx="0">
                  <c:v>0%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Sheet2!$AR$16:$AR$45</c:f>
              <c:numCache>
                <c:formatCode>0%</c:formatCode>
                <c:ptCount val="30"/>
                <c:pt idx="0">
                  <c:v>0.19330325839201584</c:v>
                </c:pt>
                <c:pt idx="1">
                  <c:v>3.7666657652053653E-2</c:v>
                </c:pt>
                <c:pt idx="2">
                  <c:v>0.34412641690241924</c:v>
                </c:pt>
                <c:pt idx="3">
                  <c:v>0.2755667567931292</c:v>
                </c:pt>
                <c:pt idx="4">
                  <c:v>3.0658597650256494E-3</c:v>
                </c:pt>
                <c:pt idx="5">
                  <c:v>4.6853811347703118E-2</c:v>
                </c:pt>
                <c:pt idx="6">
                  <c:v>5.0998229798009338E-2</c:v>
                </c:pt>
                <c:pt idx="7">
                  <c:v>0.15878977404579458</c:v>
                </c:pt>
                <c:pt idx="8">
                  <c:v>0.11318096531055287</c:v>
                </c:pt>
                <c:pt idx="9">
                  <c:v>0.62959613251935342</c:v>
                </c:pt>
                <c:pt idx="10">
                  <c:v>4.5056822364430591E-3</c:v>
                </c:pt>
                <c:pt idx="11">
                  <c:v>3.4440094635883274E-2</c:v>
                </c:pt>
                <c:pt idx="12">
                  <c:v>0.3778435504367269</c:v>
                </c:pt>
                <c:pt idx="13">
                  <c:v>3.0429963781069782</c:v>
                </c:pt>
                <c:pt idx="14">
                  <c:v>23.028556969346447</c:v>
                </c:pt>
                <c:pt idx="15">
                  <c:v>1.098285116045888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62016"/>
        <c:axId val="148962576"/>
      </c:lineChart>
      <c:catAx>
        <c:axId val="14896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36736958934517205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61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896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60896"/>
        <c:crosses val="autoZero"/>
        <c:crossBetween val="between"/>
      </c:valAx>
      <c:catAx>
        <c:axId val="1489620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8962576"/>
        <c:crosses val="autoZero"/>
        <c:auto val="0"/>
        <c:lblAlgn val="ctr"/>
        <c:lblOffset val="100"/>
        <c:noMultiLvlLbl val="0"/>
      </c:catAx>
      <c:valAx>
        <c:axId val="1489625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81021087680355164"/>
              <c:y val="0.4241435562805872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6201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905660377358494"/>
          <c:y val="0.4730831973898858"/>
          <c:w val="0.146503884572697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93588417786964E-2"/>
          <c:y val="3.5593220338983052E-2"/>
          <c:w val="0.83660806618407446"/>
          <c:h val="0.845762711864406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Sheet2!$O$14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Sheet2!$O$15:$O$45</c:f>
              <c:numCache>
                <c:formatCode>0.000_);[Red]\(0.000\)</c:formatCode>
                <c:ptCount val="31"/>
                <c:pt idx="0">
                  <c:v>419</c:v>
                </c:pt>
                <c:pt idx="1">
                  <c:v>468</c:v>
                </c:pt>
                <c:pt idx="2">
                  <c:v>447</c:v>
                </c:pt>
                <c:pt idx="3">
                  <c:v>394</c:v>
                </c:pt>
                <c:pt idx="4">
                  <c:v>134</c:v>
                </c:pt>
                <c:pt idx="5">
                  <c:v>490</c:v>
                </c:pt>
                <c:pt idx="6">
                  <c:v>490</c:v>
                </c:pt>
                <c:pt idx="7">
                  <c:v>527</c:v>
                </c:pt>
                <c:pt idx="8">
                  <c:v>375</c:v>
                </c:pt>
                <c:pt idx="9">
                  <c:v>175</c:v>
                </c:pt>
                <c:pt idx="10">
                  <c:v>65</c:v>
                </c:pt>
                <c:pt idx="11">
                  <c:v>154.4</c:v>
                </c:pt>
                <c:pt idx="12">
                  <c:v>484.1</c:v>
                </c:pt>
                <c:pt idx="13">
                  <c:v>311</c:v>
                </c:pt>
                <c:pt idx="14">
                  <c:v>84</c:v>
                </c:pt>
                <c:pt idx="15">
                  <c:v>-177</c:v>
                </c:pt>
                <c:pt idx="16">
                  <c:v>-135</c:v>
                </c:pt>
                <c:pt idx="17">
                  <c:v>87</c:v>
                </c:pt>
                <c:pt idx="18">
                  <c:v>174</c:v>
                </c:pt>
              </c:numCache>
            </c:numRef>
          </c:val>
        </c:ser>
        <c:ser>
          <c:idx val="0"/>
          <c:order val="1"/>
          <c:tx>
            <c:strRef>
              <c:f>Sheet2!$AE$14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Sheet2!$AE$15:$AE$45</c:f>
              <c:numCache>
                <c:formatCode>0.000_);[Red]\(0.000\)</c:formatCode>
                <c:ptCount val="31"/>
                <c:pt idx="0">
                  <c:v>413.1</c:v>
                </c:pt>
                <c:pt idx="1">
                  <c:v>443.5</c:v>
                </c:pt>
                <c:pt idx="2">
                  <c:v>519.1</c:v>
                </c:pt>
                <c:pt idx="3">
                  <c:v>292.89999999999998</c:v>
                </c:pt>
                <c:pt idx="4">
                  <c:v>196.5</c:v>
                </c:pt>
                <c:pt idx="5">
                  <c:v>490</c:v>
                </c:pt>
                <c:pt idx="6">
                  <c:v>518.20000000000005</c:v>
                </c:pt>
                <c:pt idx="7">
                  <c:v>439.7</c:v>
                </c:pt>
                <c:pt idx="8">
                  <c:v>369.6</c:v>
                </c:pt>
                <c:pt idx="9">
                  <c:v>406.9</c:v>
                </c:pt>
                <c:pt idx="10">
                  <c:v>137.6</c:v>
                </c:pt>
                <c:pt idx="11">
                  <c:v>154.4</c:v>
                </c:pt>
                <c:pt idx="12">
                  <c:v>484.1</c:v>
                </c:pt>
                <c:pt idx="13">
                  <c:v>307.5</c:v>
                </c:pt>
                <c:pt idx="14">
                  <c:v>66</c:v>
                </c:pt>
                <c:pt idx="15">
                  <c:v>-231.4</c:v>
                </c:pt>
                <c:pt idx="16">
                  <c:v>-347</c:v>
                </c:pt>
                <c:pt idx="17">
                  <c:v>87</c:v>
                </c:pt>
                <c:pt idx="18">
                  <c:v>174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215200"/>
        <c:axId val="246215760"/>
      </c:barChart>
      <c:lineChart>
        <c:grouping val="standard"/>
        <c:varyColors val="0"/>
        <c:ser>
          <c:idx val="2"/>
          <c:order val="2"/>
          <c:tx>
            <c:strRef>
              <c:f>Sheet2!$AM$14</c:f>
              <c:strCache>
                <c:ptCount val="1"/>
                <c:pt idx="0">
                  <c:v>Change in Physical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Sheet2!$AM$15:$AM$45</c:f>
              <c:numCache>
                <c:formatCode>0.000_);[Red]\(0.000\)</c:formatCode>
                <c:ptCount val="31"/>
                <c:pt idx="0">
                  <c:v>-5.8999999999999773</c:v>
                </c:pt>
                <c:pt idx="1">
                  <c:v>-24.5</c:v>
                </c:pt>
                <c:pt idx="2">
                  <c:v>72.100000000000023</c:v>
                </c:pt>
                <c:pt idx="3">
                  <c:v>-101.10000000000002</c:v>
                </c:pt>
                <c:pt idx="4">
                  <c:v>62.5</c:v>
                </c:pt>
                <c:pt idx="5">
                  <c:v>0</c:v>
                </c:pt>
                <c:pt idx="6">
                  <c:v>28.200000000000045</c:v>
                </c:pt>
                <c:pt idx="7">
                  <c:v>-87.300000000000011</c:v>
                </c:pt>
                <c:pt idx="8">
                  <c:v>-5.3999999999999773</c:v>
                </c:pt>
                <c:pt idx="9">
                  <c:v>231.89999999999998</c:v>
                </c:pt>
                <c:pt idx="10">
                  <c:v>72.599999999999994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-18</c:v>
                </c:pt>
                <c:pt idx="15">
                  <c:v>-54.400000000000006</c:v>
                </c:pt>
                <c:pt idx="16">
                  <c:v>-212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16320"/>
        <c:axId val="246216880"/>
      </c:lineChart>
      <c:catAx>
        <c:axId val="2462152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215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6215760"/>
        <c:scaling>
          <c:orientation val="minMax"/>
        </c:scaling>
        <c:delete val="0"/>
        <c:axPos val="l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215200"/>
        <c:crosses val="autoZero"/>
        <c:crossBetween val="between"/>
      </c:valAx>
      <c:catAx>
        <c:axId val="246216320"/>
        <c:scaling>
          <c:orientation val="minMax"/>
        </c:scaling>
        <c:delete val="1"/>
        <c:axPos val="b"/>
        <c:majorTickMark val="out"/>
        <c:minorTickMark val="none"/>
        <c:tickLblPos val="nextTo"/>
        <c:crossAx val="246216880"/>
        <c:crosses val="autoZero"/>
        <c:auto val="0"/>
        <c:lblAlgn val="ctr"/>
        <c:lblOffset val="100"/>
        <c:noMultiLvlLbl val="0"/>
      </c:catAx>
      <c:valAx>
        <c:axId val="246216880"/>
        <c:scaling>
          <c:orientation val="minMax"/>
        </c:scaling>
        <c:delete val="0"/>
        <c:axPos val="r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21632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375387797311272E-2"/>
          <c:y val="0.92033898305084749"/>
          <c:w val="0.79937952430196479"/>
          <c:h val="7.11864406779661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SWING 1st REPORTED vs REAL TIME &amp; % CHANGE </a:t>
            </a:r>
          </a:p>
        </c:rich>
      </c:tx>
      <c:layout>
        <c:manualLayout>
          <c:xMode val="edge"/>
          <c:yMode val="edge"/>
          <c:x val="0.2905894519131334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17683557394002"/>
          <c:y val="0.23220338983050848"/>
          <c:w val="0.72388831437435364"/>
          <c:h val="0.405084745762711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Sheet2!$P$14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Sheet2!$P$15:$P$45</c:f>
              <c:numCache>
                <c:formatCode>0.000_);[Red]\(0.000\)</c:formatCode>
                <c:ptCount val="31"/>
                <c:pt idx="0">
                  <c:v>31.30699999999996</c:v>
                </c:pt>
                <c:pt idx="1">
                  <c:v>-4.7669999999999959</c:v>
                </c:pt>
                <c:pt idx="2">
                  <c:v>54.454999999999998</c:v>
                </c:pt>
                <c:pt idx="3">
                  <c:v>33.090000000000003</c:v>
                </c:pt>
                <c:pt idx="5">
                  <c:v>19.711999999999932</c:v>
                </c:pt>
                <c:pt idx="6">
                  <c:v>-7.3430000000000746</c:v>
                </c:pt>
                <c:pt idx="7">
                  <c:v>109.89699999999993</c:v>
                </c:pt>
                <c:pt idx="8">
                  <c:v>-88.196999999999946</c:v>
                </c:pt>
                <c:pt idx="9">
                  <c:v>-181.50900000000007</c:v>
                </c:pt>
                <c:pt idx="10">
                  <c:v>-242.065</c:v>
                </c:pt>
                <c:pt idx="11">
                  <c:v>-246.62100000000007</c:v>
                </c:pt>
                <c:pt idx="12">
                  <c:v>37.148999999999944</c:v>
                </c:pt>
                <c:pt idx="13">
                  <c:v>-66.129000000000019</c:v>
                </c:pt>
                <c:pt idx="14">
                  <c:v>-184.93700000000007</c:v>
                </c:pt>
                <c:pt idx="15">
                  <c:v>-490.54600000000011</c:v>
                </c:pt>
                <c:pt idx="16">
                  <c:v>-428.45</c:v>
                </c:pt>
                <c:pt idx="17">
                  <c:v>-241.28400000000011</c:v>
                </c:pt>
                <c:pt idx="18">
                  <c:v>-236.24900000000002</c:v>
                </c:pt>
              </c:numCache>
            </c:numRef>
          </c:val>
        </c:ser>
        <c:ser>
          <c:idx val="0"/>
          <c:order val="1"/>
          <c:tx>
            <c:strRef>
              <c:f>Sheet2!$AF$14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Sheet2!$AF$15:$AF$45</c:f>
              <c:numCache>
                <c:formatCode>0.000_);[Red]\(0.000\)</c:formatCode>
                <c:ptCount val="31"/>
                <c:pt idx="0">
                  <c:v>29.105999999999995</c:v>
                </c:pt>
                <c:pt idx="1">
                  <c:v>-134.37</c:v>
                </c:pt>
                <c:pt idx="2">
                  <c:v>140.48299999999989</c:v>
                </c:pt>
                <c:pt idx="3">
                  <c:v>22.12599999999992</c:v>
                </c:pt>
                <c:pt idx="4">
                  <c:v>-117.55800000000005</c:v>
                </c:pt>
                <c:pt idx="5">
                  <c:v>20.938999999999908</c:v>
                </c:pt>
                <c:pt idx="6">
                  <c:v>-3.1559999999999491</c:v>
                </c:pt>
                <c:pt idx="7">
                  <c:v>64.3479999999999</c:v>
                </c:pt>
                <c:pt idx="8">
                  <c:v>-23.118000000000052</c:v>
                </c:pt>
                <c:pt idx="9">
                  <c:v>85.738999999999919</c:v>
                </c:pt>
                <c:pt idx="10">
                  <c:v>-57.000999999999976</c:v>
                </c:pt>
                <c:pt idx="11">
                  <c:v>-248.3960000000001</c:v>
                </c:pt>
                <c:pt idx="12">
                  <c:v>51.734999999999957</c:v>
                </c:pt>
                <c:pt idx="13">
                  <c:v>47.817999999999984</c:v>
                </c:pt>
                <c:pt idx="14">
                  <c:v>-7.1779999999999973</c:v>
                </c:pt>
                <c:pt idx="15">
                  <c:v>-226.41500000000002</c:v>
                </c:pt>
                <c:pt idx="16">
                  <c:v>-491.48299999999995</c:v>
                </c:pt>
                <c:pt idx="17">
                  <c:v>-241.28400000000011</c:v>
                </c:pt>
                <c:pt idx="18">
                  <c:v>-236.24900000000002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227520"/>
        <c:axId val="246228080"/>
      </c:barChart>
      <c:lineChart>
        <c:grouping val="standard"/>
        <c:varyColors val="0"/>
        <c:ser>
          <c:idx val="2"/>
          <c:order val="2"/>
          <c:tx>
            <c:strRef>
              <c:f>Sheet2!$AP$14</c:f>
              <c:strCache>
                <c:ptCount val="1"/>
                <c:pt idx="0">
                  <c:v>% Change/Swing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Sheet2!$AP$15:$AP$45</c:f>
              <c:numCache>
                <c:formatCode>0%</c:formatCode>
                <c:ptCount val="31"/>
                <c:pt idx="0">
                  <c:v>7.5620147048717293E-2</c:v>
                </c:pt>
                <c:pt idx="1">
                  <c:v>0.96452333110069211</c:v>
                </c:pt>
                <c:pt idx="2">
                  <c:v>0.61237302734138621</c:v>
                </c:pt>
                <c:pt idx="3">
                  <c:v>0.49552562596041416</c:v>
                </c:pt>
                <c:pt idx="4">
                  <c:v>1</c:v>
                </c:pt>
                <c:pt idx="5">
                  <c:v>5.8598786952575616E-2</c:v>
                </c:pt>
                <c:pt idx="6">
                  <c:v>1.3266793409379571</c:v>
                </c:pt>
                <c:pt idx="7">
                  <c:v>0.70785416796170986</c:v>
                </c:pt>
                <c:pt idx="8">
                  <c:v>2.815079159096797</c:v>
                </c:pt>
                <c:pt idx="9">
                  <c:v>3.1169945998903676</c:v>
                </c:pt>
                <c:pt idx="10">
                  <c:v>3.246679882809075</c:v>
                </c:pt>
                <c:pt idx="11">
                  <c:v>7.1458477592233104E-3</c:v>
                </c:pt>
                <c:pt idx="12">
                  <c:v>0.28193679327341309</c:v>
                </c:pt>
                <c:pt idx="13">
                  <c:v>2.3829311138065172</c:v>
                </c:pt>
                <c:pt idx="14">
                  <c:v>24.764419058233511</c:v>
                </c:pt>
                <c:pt idx="15">
                  <c:v>1.1665790694079459</c:v>
                </c:pt>
                <c:pt idx="16">
                  <c:v>0.12825062107946758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28640"/>
        <c:axId val="246229200"/>
      </c:lineChart>
      <c:catAx>
        <c:axId val="24622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5015511892450879"/>
              <c:y val="0.78983050847457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228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6228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9648397104446741E-2"/>
              <c:y val="0.36779661016949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227520"/>
        <c:crosses val="autoZero"/>
        <c:crossBetween val="between"/>
      </c:valAx>
      <c:catAx>
        <c:axId val="24622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46229200"/>
        <c:crosses val="autoZero"/>
        <c:auto val="0"/>
        <c:lblAlgn val="ctr"/>
        <c:lblOffset val="100"/>
        <c:noMultiLvlLbl val="0"/>
      </c:catAx>
      <c:valAx>
        <c:axId val="2462292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648397104446742"/>
              <c:y val="0.3796610169491525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228640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8091024020228E-2"/>
          <c:y val="9.0278083896497593E-2"/>
          <c:w val="0.79772439949431095"/>
          <c:h val="0.822919457056535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423.52499999999998</c:v>
                </c:pt>
                <c:pt idx="1">
                  <c:v>333.02699999999999</c:v>
                </c:pt>
                <c:pt idx="2">
                  <c:v>360.20800000000003</c:v>
                </c:pt>
                <c:pt idx="3">
                  <c:v>274.42599999999999</c:v>
                </c:pt>
                <c:pt idx="4">
                  <c:v>216.76299999999998</c:v>
                </c:pt>
                <c:pt idx="5">
                  <c:v>261.45999999999998</c:v>
                </c:pt>
                <c:pt idx="6">
                  <c:v>337.48700000000002</c:v>
                </c:pt>
                <c:pt idx="7">
                  <c:v>289.83999999999997</c:v>
                </c:pt>
                <c:pt idx="8">
                  <c:v>410.03699999999998</c:v>
                </c:pt>
                <c:pt idx="9">
                  <c:v>336.83199999999999</c:v>
                </c:pt>
                <c:pt idx="10">
                  <c:v>370.16199999999998</c:v>
                </c:pt>
                <c:pt idx="11">
                  <c:v>358.98599999999999</c:v>
                </c:pt>
                <c:pt idx="12">
                  <c:v>387.14100000000002</c:v>
                </c:pt>
                <c:pt idx="13">
                  <c:v>366.303</c:v>
                </c:pt>
                <c:pt idx="14">
                  <c:v>244.58699999999999</c:v>
                </c:pt>
                <c:pt idx="15">
                  <c:v>286.97900000000004</c:v>
                </c:pt>
                <c:pt idx="16">
                  <c:v>270.99400000000003</c:v>
                </c:pt>
                <c:pt idx="17">
                  <c:v>294.67400000000004</c:v>
                </c:pt>
                <c:pt idx="18">
                  <c:v>322.76099999999997</c:v>
                </c:pt>
              </c:numCache>
            </c:numRef>
          </c:val>
        </c:ser>
        <c:ser>
          <c:idx val="1"/>
          <c:order val="1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434.01499999999999</c:v>
                </c:pt>
                <c:pt idx="1">
                  <c:v>414.60300000000001</c:v>
                </c:pt>
                <c:pt idx="2">
                  <c:v>320.101</c:v>
                </c:pt>
                <c:pt idx="3">
                  <c:v>190.60599999999999</c:v>
                </c:pt>
                <c:pt idx="4">
                  <c:v>197.35599999999999</c:v>
                </c:pt>
                <c:pt idx="5">
                  <c:v>261.46000000000004</c:v>
                </c:pt>
                <c:pt idx="6">
                  <c:v>349.51</c:v>
                </c:pt>
                <c:pt idx="7">
                  <c:v>311.90200000000004</c:v>
                </c:pt>
                <c:pt idx="8">
                  <c:v>365.34200000000004</c:v>
                </c:pt>
                <c:pt idx="9">
                  <c:v>317.274</c:v>
                </c:pt>
                <c:pt idx="10">
                  <c:v>293.14499999999998</c:v>
                </c:pt>
                <c:pt idx="11">
                  <c:v>360.76100000000002</c:v>
                </c:pt>
                <c:pt idx="12">
                  <c:v>381.137</c:v>
                </c:pt>
                <c:pt idx="13">
                  <c:v>268.798</c:v>
                </c:pt>
                <c:pt idx="14">
                  <c:v>45.097999999999999</c:v>
                </c:pt>
                <c:pt idx="15">
                  <c:v>-19.057000000000002</c:v>
                </c:pt>
                <c:pt idx="16">
                  <c:v>160.505</c:v>
                </c:pt>
                <c:pt idx="17">
                  <c:v>294.67400000000004</c:v>
                </c:pt>
                <c:pt idx="18">
                  <c:v>322.76099999999997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03808"/>
        <c:axId val="248304368"/>
      </c:barChart>
      <c:catAx>
        <c:axId val="24830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30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304368"/>
        <c:scaling>
          <c:orientation val="minMax"/>
        </c:scaling>
        <c:delete val="0"/>
        <c:axPos val="l"/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303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97597977243993"/>
          <c:y val="0.4305570155063731"/>
          <c:w val="8.0910240202275607E-2"/>
          <c:h val="0.149306061828822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TEMPERATURE COMPARISON</a:t>
            </a:r>
          </a:p>
        </c:rich>
      </c:tx>
      <c:layout>
        <c:manualLayout>
          <c:xMode val="edge"/>
          <c:yMode val="edge"/>
          <c:x val="0.36779127267201561"/>
          <c:y val="3.8194573956210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22349638251944E-2"/>
          <c:y val="0.15625052982086121"/>
          <c:w val="0.87595258728098391"/>
          <c:h val="0.59027977932325348"/>
        </c:manualLayout>
      </c:layout>
      <c:lineChart>
        <c:grouping val="standard"/>
        <c:varyColors val="0"/>
        <c:ser>
          <c:idx val="0"/>
          <c:order val="0"/>
          <c:tx>
            <c:strRef>
              <c:f>Sheet2!$AU$14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Sheet2!$AU$15:$AU$45</c:f>
              <c:numCache>
                <c:formatCode>General_)</c:formatCode>
                <c:ptCount val="31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55</c:v>
                </c:pt>
                <c:pt idx="7">
                  <c:v>55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51</c:v>
                </c:pt>
                <c:pt idx="18">
                  <c:v>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Sheet2!$AV$14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Sheet2!$AV$15:$AV$45</c:f>
              <c:numCache>
                <c:formatCode>General_)</c:formatCode>
                <c:ptCount val="31"/>
                <c:pt idx="0">
                  <c:v>61</c:v>
                </c:pt>
                <c:pt idx="1">
                  <c:v>67</c:v>
                </c:pt>
                <c:pt idx="2">
                  <c:v>53</c:v>
                </c:pt>
                <c:pt idx="3">
                  <c:v>47</c:v>
                </c:pt>
                <c:pt idx="4">
                  <c:v>40</c:v>
                </c:pt>
                <c:pt idx="5">
                  <c:v>39</c:v>
                </c:pt>
                <c:pt idx="6">
                  <c:v>49</c:v>
                </c:pt>
                <c:pt idx="7">
                  <c:v>56</c:v>
                </c:pt>
                <c:pt idx="8">
                  <c:v>60</c:v>
                </c:pt>
                <c:pt idx="9">
                  <c:v>50</c:v>
                </c:pt>
                <c:pt idx="10">
                  <c:v>54</c:v>
                </c:pt>
                <c:pt idx="11">
                  <c:v>54</c:v>
                </c:pt>
                <c:pt idx="12">
                  <c:v>49</c:v>
                </c:pt>
                <c:pt idx="13">
                  <c:v>46</c:v>
                </c:pt>
                <c:pt idx="14">
                  <c:v>41</c:v>
                </c:pt>
                <c:pt idx="15">
                  <c:v>38</c:v>
                </c:pt>
                <c:pt idx="16">
                  <c:v>49</c:v>
                </c:pt>
                <c:pt idx="17">
                  <c:v>45</c:v>
                </c:pt>
                <c:pt idx="18">
                  <c:v>48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307168"/>
        <c:axId val="248307728"/>
      </c:lineChart>
      <c:catAx>
        <c:axId val="24830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4613713006299841"/>
              <c:y val="0.868058499004784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307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30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1.1969538459740154E-2"/>
              <c:y val="0.340278931609875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3071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30906572460392"/>
          <c:y val="0.91666977494905244"/>
          <c:w val="0.23830262933482668"/>
          <c:h val="6.94446799203827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40181171207156802"/>
          <c:y val="1.04825232204566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466979355834694E-2"/>
          <c:y val="3.1447569661370058E-2"/>
          <c:w val="0.92056862392515959"/>
          <c:h val="0.93923408055291902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716.93700000000001</c:v>
                </c:pt>
                <c:pt idx="1">
                  <c:v>127.59199999999998</c:v>
                </c:pt>
                <c:pt idx="2">
                  <c:v>1654.07</c:v>
                </c:pt>
                <c:pt idx="3">
                  <c:v>232.15700000000001</c:v>
                </c:pt>
                <c:pt idx="4">
                  <c:v>232.38300000000001</c:v>
                </c:pt>
                <c:pt idx="5">
                  <c:v>153.09100000000001</c:v>
                </c:pt>
                <c:pt idx="6">
                  <c:v>125.86500000000001</c:v>
                </c:pt>
                <c:pt idx="7">
                  <c:v>135.20700000000002</c:v>
                </c:pt>
                <c:pt idx="8">
                  <c:v>190.70400000000001</c:v>
                </c:pt>
                <c:pt idx="9">
                  <c:v>260.50100000000003</c:v>
                </c:pt>
                <c:pt idx="10">
                  <c:v>247.084</c:v>
                </c:pt>
                <c:pt idx="11">
                  <c:v>202.70699999999999</c:v>
                </c:pt>
                <c:pt idx="12">
                  <c:v>226.78500000000003</c:v>
                </c:pt>
                <c:pt idx="13">
                  <c:v>208.11100000000002</c:v>
                </c:pt>
                <c:pt idx="14">
                  <c:v>225.52200000000002</c:v>
                </c:pt>
                <c:pt idx="15">
                  <c:v>223.39400000000001</c:v>
                </c:pt>
                <c:pt idx="16">
                  <c:v>254.58799999999999</c:v>
                </c:pt>
                <c:pt idx="17">
                  <c:v>224.88700000000003</c:v>
                </c:pt>
                <c:pt idx="18">
                  <c:v>189.83500000000004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00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-535.81099999999992</c:v>
                </c:pt>
                <c:pt idx="1">
                  <c:v>-173.452</c:v>
                </c:pt>
                <c:pt idx="2">
                  <c:v>-1590.577</c:v>
                </c:pt>
                <c:pt idx="3">
                  <c:v>-187.09199999999998</c:v>
                </c:pt>
                <c:pt idx="4">
                  <c:v>-160.696</c:v>
                </c:pt>
                <c:pt idx="5">
                  <c:v>-175.495</c:v>
                </c:pt>
                <c:pt idx="6">
                  <c:v>-172.51400000000001</c:v>
                </c:pt>
                <c:pt idx="7">
                  <c:v>-144.13399999999999</c:v>
                </c:pt>
                <c:pt idx="8">
                  <c:v>-152.851</c:v>
                </c:pt>
                <c:pt idx="9">
                  <c:v>-137.04900000000001</c:v>
                </c:pt>
                <c:pt idx="10">
                  <c:v>-23.347000000000008</c:v>
                </c:pt>
                <c:pt idx="11">
                  <c:v>-119.54300000000001</c:v>
                </c:pt>
                <c:pt idx="12">
                  <c:v>-152.816</c:v>
                </c:pt>
                <c:pt idx="13">
                  <c:v>-133.80200000000002</c:v>
                </c:pt>
                <c:pt idx="14">
                  <c:v>-127.75500000000001</c:v>
                </c:pt>
                <c:pt idx="15">
                  <c:v>-112.27300000000001</c:v>
                </c:pt>
                <c:pt idx="16">
                  <c:v>-113.375</c:v>
                </c:pt>
                <c:pt idx="17">
                  <c:v>-134.18199999999999</c:v>
                </c:pt>
                <c:pt idx="18">
                  <c:v>-152.13600000000002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ysDash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181.12600000000009</c:v>
                </c:pt>
                <c:pt idx="1">
                  <c:v>-45.860000000000014</c:v>
                </c:pt>
                <c:pt idx="2">
                  <c:v>63.492999999999938</c:v>
                </c:pt>
                <c:pt idx="3">
                  <c:v>45.065000000000026</c:v>
                </c:pt>
                <c:pt idx="4">
                  <c:v>71.687000000000012</c:v>
                </c:pt>
                <c:pt idx="5">
                  <c:v>-22.403999999999996</c:v>
                </c:pt>
                <c:pt idx="6">
                  <c:v>-46.649000000000001</c:v>
                </c:pt>
                <c:pt idx="7">
                  <c:v>-8.9269999999999641</c:v>
                </c:pt>
                <c:pt idx="8">
                  <c:v>37.853000000000009</c:v>
                </c:pt>
                <c:pt idx="9">
                  <c:v>123.45200000000003</c:v>
                </c:pt>
                <c:pt idx="10">
                  <c:v>223.73699999999999</c:v>
                </c:pt>
                <c:pt idx="11">
                  <c:v>83.163999999999987</c:v>
                </c:pt>
                <c:pt idx="12">
                  <c:v>73.969000000000023</c:v>
                </c:pt>
                <c:pt idx="13">
                  <c:v>74.308999999999997</c:v>
                </c:pt>
                <c:pt idx="14">
                  <c:v>97.76700000000001</c:v>
                </c:pt>
                <c:pt idx="15">
                  <c:v>111.121</c:v>
                </c:pt>
                <c:pt idx="16">
                  <c:v>141.21299999999999</c:v>
                </c:pt>
                <c:pt idx="17">
                  <c:v>90.705000000000041</c:v>
                </c:pt>
                <c:pt idx="18">
                  <c:v>37.699000000000012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-119.99700000000001</c:v>
                </c:pt>
                <c:pt idx="1">
                  <c:v>100.14</c:v>
                </c:pt>
                <c:pt idx="2">
                  <c:v>-6.9120000000000061</c:v>
                </c:pt>
                <c:pt idx="3">
                  <c:v>13.127999999999997</c:v>
                </c:pt>
                <c:pt idx="4">
                  <c:v>-11.915999999999997</c:v>
                </c:pt>
                <c:pt idx="5">
                  <c:v>80.579000000000008</c:v>
                </c:pt>
                <c:pt idx="6">
                  <c:v>104.82400000000001</c:v>
                </c:pt>
                <c:pt idx="7">
                  <c:v>61.764999999999986</c:v>
                </c:pt>
                <c:pt idx="8">
                  <c:v>20.328000000000003</c:v>
                </c:pt>
                <c:pt idx="9">
                  <c:v>-64.205999999999989</c:v>
                </c:pt>
                <c:pt idx="10">
                  <c:v>-165.56399999999999</c:v>
                </c:pt>
                <c:pt idx="11">
                  <c:v>-24.98899999999999</c:v>
                </c:pt>
                <c:pt idx="12">
                  <c:v>-15.793999999999997</c:v>
                </c:pt>
                <c:pt idx="13">
                  <c:v>-16.136000000000003</c:v>
                </c:pt>
                <c:pt idx="14">
                  <c:v>-39.267000000000003</c:v>
                </c:pt>
                <c:pt idx="15">
                  <c:v>-52.948</c:v>
                </c:pt>
                <c:pt idx="16">
                  <c:v>-83.040999999999997</c:v>
                </c:pt>
                <c:pt idx="17">
                  <c:v>-32.971000000000004</c:v>
                </c:pt>
                <c:pt idx="18">
                  <c:v>20.471000000000004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769296"/>
        <c:axId val="246769856"/>
      </c:lineChart>
      <c:catAx>
        <c:axId val="24676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76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76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7.4964871655143293E-3"/>
              <c:y val="0.43816947061508943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769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7.4964871655143293E-3"/>
          <c:y val="1.0482523220456685E-2"/>
          <c:w val="0.62820562447010075"/>
          <c:h val="8.59566904077448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TRUE UP vs EVENING SCHEDULED</a:t>
            </a:r>
          </a:p>
        </c:rich>
      </c:tx>
      <c:layout>
        <c:manualLayout>
          <c:xMode val="edge"/>
          <c:yMode val="edge"/>
          <c:x val="0.26355762330829258"/>
          <c:y val="3.1460708677919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4410765495126"/>
          <c:y val="0.14382038252763182"/>
          <c:w val="0.83839523793131754"/>
          <c:h val="0.7056187517761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423.52499999999998</c:v>
                </c:pt>
                <c:pt idx="1">
                  <c:v>333.02699999999999</c:v>
                </c:pt>
                <c:pt idx="2">
                  <c:v>360.20800000000003</c:v>
                </c:pt>
                <c:pt idx="3">
                  <c:v>274.42599999999999</c:v>
                </c:pt>
                <c:pt idx="4">
                  <c:v>216.76299999999998</c:v>
                </c:pt>
                <c:pt idx="5">
                  <c:v>261.45999999999998</c:v>
                </c:pt>
                <c:pt idx="6">
                  <c:v>337.48700000000002</c:v>
                </c:pt>
                <c:pt idx="7">
                  <c:v>289.83999999999997</c:v>
                </c:pt>
                <c:pt idx="8">
                  <c:v>410.03699999999998</c:v>
                </c:pt>
                <c:pt idx="9">
                  <c:v>336.83199999999999</c:v>
                </c:pt>
                <c:pt idx="10">
                  <c:v>370.16199999999998</c:v>
                </c:pt>
                <c:pt idx="11">
                  <c:v>358.98599999999999</c:v>
                </c:pt>
                <c:pt idx="12">
                  <c:v>387.14100000000002</c:v>
                </c:pt>
                <c:pt idx="13">
                  <c:v>366.303</c:v>
                </c:pt>
                <c:pt idx="14">
                  <c:v>244.58699999999999</c:v>
                </c:pt>
                <c:pt idx="15">
                  <c:v>286.97900000000004</c:v>
                </c:pt>
                <c:pt idx="16">
                  <c:v>270.99400000000003</c:v>
                </c:pt>
                <c:pt idx="17">
                  <c:v>294.67400000000004</c:v>
                </c:pt>
                <c:pt idx="18">
                  <c:v>322.76099999999997</c:v>
                </c:pt>
              </c:numCache>
            </c:numRef>
          </c:val>
        </c:ser>
        <c:ser>
          <c:idx val="1"/>
          <c:order val="1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00FFFF"/>
            </a:solidFill>
            <a:ln w="25400">
              <a:pattFill prst="pct25">
                <a:fgClr>
                  <a:srgbClr val="00FFFF"/>
                </a:fgClr>
                <a:bgClr>
                  <a:srgbClr val="FFFFFF"/>
                </a:bgClr>
              </a:pattFill>
              <a:prstDash val="solid"/>
            </a:ln>
          </c:spPr>
          <c:invertIfNegative val="0"/>
          <c:val>
            <c:numRef>
              <c:f>Sheet2!$I$15:$I$45</c:f>
              <c:numCache>
                <c:formatCode>0.000_);[Red]\(0.000\)</c:formatCode>
                <c:ptCount val="31"/>
                <c:pt idx="0">
                  <c:v>61.129000000000019</c:v>
                </c:pt>
                <c:pt idx="1">
                  <c:v>65.263000000000034</c:v>
                </c:pt>
                <c:pt idx="2">
                  <c:v>56.521999999999935</c:v>
                </c:pt>
                <c:pt idx="3">
                  <c:v>56.441999999999979</c:v>
                </c:pt>
                <c:pt idx="4">
                  <c:v>59.771000000000015</c:v>
                </c:pt>
                <c:pt idx="5">
                  <c:v>58.174999999999997</c:v>
                </c:pt>
                <c:pt idx="6">
                  <c:v>58.174999999999997</c:v>
                </c:pt>
                <c:pt idx="7">
                  <c:v>55.586000000000013</c:v>
                </c:pt>
                <c:pt idx="8">
                  <c:v>58.181000000000012</c:v>
                </c:pt>
                <c:pt idx="9">
                  <c:v>59.246000000000009</c:v>
                </c:pt>
                <c:pt idx="10">
                  <c:v>57.634999999999998</c:v>
                </c:pt>
                <c:pt idx="11">
                  <c:v>58.174999999999997</c:v>
                </c:pt>
                <c:pt idx="12">
                  <c:v>58.174999999999997</c:v>
                </c:pt>
                <c:pt idx="13">
                  <c:v>58.173000000000002</c:v>
                </c:pt>
                <c:pt idx="14">
                  <c:v>58.176000000000016</c:v>
                </c:pt>
                <c:pt idx="15">
                  <c:v>58.173000000000002</c:v>
                </c:pt>
                <c:pt idx="16">
                  <c:v>41.882000000000005</c:v>
                </c:pt>
                <c:pt idx="17">
                  <c:v>57.734000000000037</c:v>
                </c:pt>
                <c:pt idx="18">
                  <c:v>58.17</c:v>
                </c:pt>
              </c:numCache>
            </c:numRef>
          </c:val>
        </c:ser>
        <c:ser>
          <c:idx val="2"/>
          <c:order val="2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Sheet2!$L$15:$L$45</c:f>
              <c:numCache>
                <c:formatCode>0.000_);[Red]\(0.000\)</c:formatCode>
                <c:ptCount val="31"/>
                <c:pt idx="0">
                  <c:v>-110.69900000000001</c:v>
                </c:pt>
                <c:pt idx="1">
                  <c:v>60.738999999999997</c:v>
                </c:pt>
                <c:pt idx="2">
                  <c:v>-33.032000000000004</c:v>
                </c:pt>
                <c:pt idx="3">
                  <c:v>21.195</c:v>
                </c:pt>
                <c:pt idx="4">
                  <c:v>36.248999999999995</c:v>
                </c:pt>
                <c:pt idx="5">
                  <c:v>81.805999999999997</c:v>
                </c:pt>
                <c:pt idx="6">
                  <c:v>92.833999999999989</c:v>
                </c:pt>
                <c:pt idx="7">
                  <c:v>102.83</c:v>
                </c:pt>
                <c:pt idx="8">
                  <c:v>46.112000000000002</c:v>
                </c:pt>
                <c:pt idx="9">
                  <c:v>-48.415999999999997</c:v>
                </c:pt>
                <c:pt idx="10">
                  <c:v>-125.093</c:v>
                </c:pt>
                <c:pt idx="11">
                  <c:v>-24.98899999999999</c:v>
                </c:pt>
                <c:pt idx="12">
                  <c:v>-7.2119999999999962</c:v>
                </c:pt>
                <c:pt idx="13">
                  <c:v>3.8059999999999974</c:v>
                </c:pt>
                <c:pt idx="14">
                  <c:v>-42.673000000000002</c:v>
                </c:pt>
                <c:pt idx="15">
                  <c:v>-40.452999999999996</c:v>
                </c:pt>
                <c:pt idx="16">
                  <c:v>-28.272999999999996</c:v>
                </c:pt>
                <c:pt idx="17">
                  <c:v>-32.971000000000004</c:v>
                </c:pt>
                <c:pt idx="18">
                  <c:v>20.471000000000004</c:v>
                </c:pt>
              </c:numCache>
            </c:numRef>
          </c:val>
        </c:ser>
        <c:ser>
          <c:idx val="3"/>
          <c:order val="3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434.01499999999999</c:v>
                </c:pt>
                <c:pt idx="1">
                  <c:v>414.60300000000001</c:v>
                </c:pt>
                <c:pt idx="2">
                  <c:v>320.101</c:v>
                </c:pt>
                <c:pt idx="3">
                  <c:v>190.60599999999999</c:v>
                </c:pt>
                <c:pt idx="4">
                  <c:v>197.35599999999999</c:v>
                </c:pt>
                <c:pt idx="5">
                  <c:v>261.46000000000004</c:v>
                </c:pt>
                <c:pt idx="6">
                  <c:v>349.51</c:v>
                </c:pt>
                <c:pt idx="7">
                  <c:v>311.90200000000004</c:v>
                </c:pt>
                <c:pt idx="8">
                  <c:v>365.34200000000004</c:v>
                </c:pt>
                <c:pt idx="9">
                  <c:v>317.274</c:v>
                </c:pt>
                <c:pt idx="10">
                  <c:v>293.14499999999998</c:v>
                </c:pt>
                <c:pt idx="11">
                  <c:v>360.76100000000002</c:v>
                </c:pt>
                <c:pt idx="12">
                  <c:v>381.137</c:v>
                </c:pt>
                <c:pt idx="13">
                  <c:v>268.798</c:v>
                </c:pt>
                <c:pt idx="14">
                  <c:v>45.097999999999999</c:v>
                </c:pt>
                <c:pt idx="15">
                  <c:v>-19.057000000000002</c:v>
                </c:pt>
                <c:pt idx="16">
                  <c:v>160.505</c:v>
                </c:pt>
                <c:pt idx="17">
                  <c:v>294.67400000000004</c:v>
                </c:pt>
                <c:pt idx="18">
                  <c:v>322.76099999999997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FF00"/>
              </a:solidFill>
              <a:prstDash val="solid"/>
            </a:ln>
          </c:spPr>
          <c:invertIfNegative val="0"/>
          <c:val>
            <c:numRef>
              <c:f>Sheet2!$Y$15:$Y$45</c:f>
              <c:numCache>
                <c:formatCode>0.000_);[Red]\(0.000\)</c:formatCode>
                <c:ptCount val="31"/>
                <c:pt idx="0">
                  <c:v>61.129000000000019</c:v>
                </c:pt>
                <c:pt idx="1">
                  <c:v>54.28</c:v>
                </c:pt>
                <c:pt idx="2">
                  <c:v>56.581000000000131</c:v>
                </c:pt>
                <c:pt idx="3">
                  <c:v>58.193000000000012</c:v>
                </c:pt>
                <c:pt idx="4">
                  <c:v>59.771000000000015</c:v>
                </c:pt>
                <c:pt idx="5">
                  <c:v>58.175000000000011</c:v>
                </c:pt>
                <c:pt idx="6">
                  <c:v>58.175000000000011</c:v>
                </c:pt>
                <c:pt idx="7">
                  <c:v>52.838000000000022</c:v>
                </c:pt>
                <c:pt idx="8">
                  <c:v>58.181000000000012</c:v>
                </c:pt>
                <c:pt idx="9">
                  <c:v>59.246000000000009</c:v>
                </c:pt>
                <c:pt idx="10">
                  <c:v>58.173000000000002</c:v>
                </c:pt>
                <c:pt idx="11">
                  <c:v>58.175000000000011</c:v>
                </c:pt>
                <c:pt idx="12">
                  <c:v>58.175000000000011</c:v>
                </c:pt>
                <c:pt idx="13">
                  <c:v>58.173000000000002</c:v>
                </c:pt>
                <c:pt idx="14">
                  <c:v>58.5</c:v>
                </c:pt>
                <c:pt idx="15">
                  <c:v>58.173000000000002</c:v>
                </c:pt>
                <c:pt idx="16">
                  <c:v>58.171999999999997</c:v>
                </c:pt>
                <c:pt idx="17">
                  <c:v>57.734000000000037</c:v>
                </c:pt>
                <c:pt idx="18">
                  <c:v>58.170000000000016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Sheet2!$AB$15:$AB$45</c:f>
              <c:numCache>
                <c:formatCode>0.000_);[Red]\(0.000\)</c:formatCode>
                <c:ptCount val="31"/>
                <c:pt idx="0">
                  <c:v>-119.99700000000001</c:v>
                </c:pt>
                <c:pt idx="1">
                  <c:v>100.14</c:v>
                </c:pt>
                <c:pt idx="2">
                  <c:v>-6.9120000000000061</c:v>
                </c:pt>
                <c:pt idx="3">
                  <c:v>13.127999999999997</c:v>
                </c:pt>
                <c:pt idx="4">
                  <c:v>-11.915999999999997</c:v>
                </c:pt>
                <c:pt idx="5">
                  <c:v>80.579000000000008</c:v>
                </c:pt>
                <c:pt idx="6">
                  <c:v>104.82400000000001</c:v>
                </c:pt>
                <c:pt idx="7">
                  <c:v>61.764999999999986</c:v>
                </c:pt>
                <c:pt idx="8">
                  <c:v>20.328000000000003</c:v>
                </c:pt>
                <c:pt idx="9">
                  <c:v>-64.205999999999989</c:v>
                </c:pt>
                <c:pt idx="10">
                  <c:v>-165.56399999999999</c:v>
                </c:pt>
                <c:pt idx="11">
                  <c:v>-24.98899999999999</c:v>
                </c:pt>
                <c:pt idx="12">
                  <c:v>-15.793999999999997</c:v>
                </c:pt>
                <c:pt idx="13">
                  <c:v>-16.136000000000003</c:v>
                </c:pt>
                <c:pt idx="14">
                  <c:v>-39.267000000000003</c:v>
                </c:pt>
                <c:pt idx="15">
                  <c:v>-52.948</c:v>
                </c:pt>
                <c:pt idx="16">
                  <c:v>-83.040999999999997</c:v>
                </c:pt>
                <c:pt idx="17">
                  <c:v>-32.971000000000004</c:v>
                </c:pt>
                <c:pt idx="18">
                  <c:v>20.471000000000004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13328"/>
        <c:axId val="248313888"/>
      </c:barChart>
      <c:catAx>
        <c:axId val="24831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3138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4831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313328"/>
        <c:crosses val="autoZero"/>
        <c:crossBetween val="between"/>
        <c:majorUnit val="10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42299636436816E-3"/>
          <c:y val="0.20449460640647649"/>
          <c:w val="0.98806993758787875"/>
          <c:h val="0.1191012542806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731381888149388E-2"/>
          <c:y val="3.7296122195790982E-2"/>
          <c:w val="0.8036185849919566"/>
          <c:h val="0.88112088687556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Sheet2!$N$14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Sheet2!$N$15:$N$45</c:f>
              <c:numCache>
                <c:formatCode>0.000_);[Red]\(0.000\)</c:formatCode>
                <c:ptCount val="31"/>
                <c:pt idx="0">
                  <c:v>373.95499999999998</c:v>
                </c:pt>
                <c:pt idx="1">
                  <c:v>459.029</c:v>
                </c:pt>
                <c:pt idx="2">
                  <c:v>383.69799999999998</c:v>
                </c:pt>
                <c:pt idx="3">
                  <c:v>352.06299999999999</c:v>
                </c:pt>
                <c:pt idx="4">
                  <c:v>312.78300000000002</c:v>
                </c:pt>
                <c:pt idx="5">
                  <c:v>401.44100000000003</c:v>
                </c:pt>
                <c:pt idx="6">
                  <c:v>488.49600000000004</c:v>
                </c:pt>
                <c:pt idx="7">
                  <c:v>448.25600000000003</c:v>
                </c:pt>
                <c:pt idx="8">
                  <c:v>514.33000000000004</c:v>
                </c:pt>
                <c:pt idx="9">
                  <c:v>347.66200000000003</c:v>
                </c:pt>
                <c:pt idx="10">
                  <c:v>302.70399999999995</c:v>
                </c:pt>
                <c:pt idx="11">
                  <c:v>392.17200000000003</c:v>
                </c:pt>
                <c:pt idx="12">
                  <c:v>438.10400000000004</c:v>
                </c:pt>
                <c:pt idx="13">
                  <c:v>428.28199999999998</c:v>
                </c:pt>
                <c:pt idx="14">
                  <c:v>260.08999999999997</c:v>
                </c:pt>
                <c:pt idx="15">
                  <c:v>304.69900000000007</c:v>
                </c:pt>
                <c:pt idx="16">
                  <c:v>284.60300000000007</c:v>
                </c:pt>
                <c:pt idx="17">
                  <c:v>319.43700000000007</c:v>
                </c:pt>
                <c:pt idx="18">
                  <c:v>401.40199999999999</c:v>
                </c:pt>
              </c:numCache>
            </c:numRef>
          </c:val>
        </c:ser>
        <c:ser>
          <c:idx val="0"/>
          <c:order val="1"/>
          <c:tx>
            <c:strRef>
              <c:f>Sheet2!$AD$14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Sheet2!$AD$15:$AD$45</c:f>
              <c:numCache>
                <c:formatCode>0.000_);[Red]\(0.000\)</c:formatCode>
                <c:ptCount val="31"/>
                <c:pt idx="0">
                  <c:v>375.14699999999999</c:v>
                </c:pt>
                <c:pt idx="1">
                  <c:v>569.02300000000002</c:v>
                </c:pt>
                <c:pt idx="2">
                  <c:v>369.7700000000001</c:v>
                </c:pt>
                <c:pt idx="3">
                  <c:v>261.92700000000002</c:v>
                </c:pt>
                <c:pt idx="4">
                  <c:v>245.21100000000001</c:v>
                </c:pt>
                <c:pt idx="5">
                  <c:v>400.21400000000006</c:v>
                </c:pt>
                <c:pt idx="6">
                  <c:v>512.50900000000001</c:v>
                </c:pt>
                <c:pt idx="7">
                  <c:v>426.50500000000005</c:v>
                </c:pt>
                <c:pt idx="8">
                  <c:v>443.85100000000006</c:v>
                </c:pt>
                <c:pt idx="9">
                  <c:v>312.31400000000002</c:v>
                </c:pt>
                <c:pt idx="10">
                  <c:v>185.75399999999999</c:v>
                </c:pt>
                <c:pt idx="11">
                  <c:v>393.94700000000006</c:v>
                </c:pt>
                <c:pt idx="12">
                  <c:v>423.51800000000003</c:v>
                </c:pt>
                <c:pt idx="13">
                  <c:v>310.83499999999998</c:v>
                </c:pt>
                <c:pt idx="14">
                  <c:v>64.330999999999989</c:v>
                </c:pt>
                <c:pt idx="15">
                  <c:v>-13.832000000000001</c:v>
                </c:pt>
                <c:pt idx="16">
                  <c:v>135.636</c:v>
                </c:pt>
                <c:pt idx="17">
                  <c:v>319.43700000000007</c:v>
                </c:pt>
                <c:pt idx="18">
                  <c:v>401.40199999999999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17808"/>
        <c:axId val="248318368"/>
      </c:barChart>
      <c:lineChart>
        <c:grouping val="standard"/>
        <c:varyColors val="0"/>
        <c:ser>
          <c:idx val="2"/>
          <c:order val="2"/>
          <c:tx>
            <c:strRef>
              <c:f>Sheet2!$AR$14</c:f>
              <c:strCache>
                <c:ptCount val="1"/>
                <c:pt idx="0">
                  <c:v>% Change in 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Sheet2!$AR$15:$AR$45</c:f>
              <c:numCache>
                <c:formatCode>0%</c:formatCode>
                <c:ptCount val="31"/>
                <c:pt idx="0">
                  <c:v>3.1774211175885914E-3</c:v>
                </c:pt>
                <c:pt idx="1">
                  <c:v>0.19330325839201584</c:v>
                </c:pt>
                <c:pt idx="2">
                  <c:v>3.7666657652053653E-2</c:v>
                </c:pt>
                <c:pt idx="3">
                  <c:v>0.34412641690241924</c:v>
                </c:pt>
                <c:pt idx="4">
                  <c:v>0.2755667567931292</c:v>
                </c:pt>
                <c:pt idx="5">
                  <c:v>3.0658597650256494E-3</c:v>
                </c:pt>
                <c:pt idx="6">
                  <c:v>4.6853811347703118E-2</c:v>
                </c:pt>
                <c:pt idx="7">
                  <c:v>5.0998229798009338E-2</c:v>
                </c:pt>
                <c:pt idx="8">
                  <c:v>0.15878977404579458</c:v>
                </c:pt>
                <c:pt idx="9">
                  <c:v>0.11318096531055287</c:v>
                </c:pt>
                <c:pt idx="10">
                  <c:v>0.62959613251935342</c:v>
                </c:pt>
                <c:pt idx="11">
                  <c:v>4.5056822364430591E-3</c:v>
                </c:pt>
                <c:pt idx="12">
                  <c:v>3.4440094635883274E-2</c:v>
                </c:pt>
                <c:pt idx="13">
                  <c:v>0.3778435504367269</c:v>
                </c:pt>
                <c:pt idx="14">
                  <c:v>3.0429963781069782</c:v>
                </c:pt>
                <c:pt idx="15">
                  <c:v>23.028556969346447</c:v>
                </c:pt>
                <c:pt idx="16">
                  <c:v>1.098285116045888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633904"/>
        <c:axId val="248634464"/>
      </c:lineChart>
      <c:catAx>
        <c:axId val="2483178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318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8318368"/>
        <c:scaling>
          <c:orientation val="minMax"/>
        </c:scaling>
        <c:delete val="0"/>
        <c:axPos val="l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317808"/>
        <c:crosses val="autoZero"/>
        <c:crossBetween val="between"/>
      </c:valAx>
      <c:catAx>
        <c:axId val="248633904"/>
        <c:scaling>
          <c:orientation val="minMax"/>
        </c:scaling>
        <c:delete val="1"/>
        <c:axPos val="b"/>
        <c:majorTickMark val="out"/>
        <c:minorTickMark val="none"/>
        <c:tickLblPos val="nextTo"/>
        <c:crossAx val="248634464"/>
        <c:crosses val="autoZero"/>
        <c:auto val="0"/>
        <c:lblAlgn val="ctr"/>
        <c:lblOffset val="100"/>
        <c:noMultiLvlLbl val="0"/>
      </c:catAx>
      <c:valAx>
        <c:axId val="248634464"/>
        <c:scaling>
          <c:orientation val="minMax"/>
        </c:scaling>
        <c:delete val="0"/>
        <c:axPos val="r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6339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891492918651232"/>
          <c:y val="0.881120886875562"/>
          <c:w val="0.66149954263003496"/>
          <c:h val="6.06061985681603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28538819018984E-2"/>
          <c:y val="8.6420013563408934E-2"/>
          <c:w val="0.81794590297483472"/>
          <c:h val="0.75926154773566423"/>
        </c:manualLayout>
      </c:layout>
      <c:lineChart>
        <c:grouping val="standard"/>
        <c:varyColors val="0"/>
        <c:ser>
          <c:idx val="0"/>
          <c:order val="0"/>
          <c:tx>
            <c:strRef>
              <c:f>Sheet2!$AU$14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Sheet2!$AU$15:$AU$45</c:f>
              <c:numCache>
                <c:formatCode>General_)</c:formatCode>
                <c:ptCount val="31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55</c:v>
                </c:pt>
                <c:pt idx="7">
                  <c:v>55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51</c:v>
                </c:pt>
                <c:pt idx="18">
                  <c:v>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Sheet2!$AV$14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Sheet2!$AV$15:$AV$45</c:f>
              <c:numCache>
                <c:formatCode>General_)</c:formatCode>
                <c:ptCount val="31"/>
                <c:pt idx="0">
                  <c:v>61</c:v>
                </c:pt>
                <c:pt idx="1">
                  <c:v>67</c:v>
                </c:pt>
                <c:pt idx="2">
                  <c:v>53</c:v>
                </c:pt>
                <c:pt idx="3">
                  <c:v>47</c:v>
                </c:pt>
                <c:pt idx="4">
                  <c:v>40</c:v>
                </c:pt>
                <c:pt idx="5">
                  <c:v>39</c:v>
                </c:pt>
                <c:pt idx="6">
                  <c:v>49</c:v>
                </c:pt>
                <c:pt idx="7">
                  <c:v>56</c:v>
                </c:pt>
                <c:pt idx="8">
                  <c:v>60</c:v>
                </c:pt>
                <c:pt idx="9">
                  <c:v>50</c:v>
                </c:pt>
                <c:pt idx="10">
                  <c:v>54</c:v>
                </c:pt>
                <c:pt idx="11">
                  <c:v>54</c:v>
                </c:pt>
                <c:pt idx="12">
                  <c:v>49</c:v>
                </c:pt>
                <c:pt idx="13">
                  <c:v>46</c:v>
                </c:pt>
                <c:pt idx="14">
                  <c:v>41</c:v>
                </c:pt>
                <c:pt idx="15">
                  <c:v>38</c:v>
                </c:pt>
                <c:pt idx="16">
                  <c:v>49</c:v>
                </c:pt>
                <c:pt idx="17">
                  <c:v>45</c:v>
                </c:pt>
                <c:pt idx="18">
                  <c:v>48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637264"/>
        <c:axId val="248637824"/>
      </c:lineChart>
      <c:catAx>
        <c:axId val="24863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6378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48637824"/>
        <c:scaling>
          <c:orientation val="minMax"/>
          <c:max val="9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637264"/>
        <c:crosses val="autoZero"/>
        <c:crossBetween val="between"/>
        <c:majorUnit val="10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339421719703525"/>
          <c:y val="0.92901514580664613"/>
          <c:w val="0.50975324954870471"/>
          <c:h val="5.5555723005048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977528997928569E-2"/>
          <c:y val="3.3058890688987513E-2"/>
          <c:w val="0.8606542664279061"/>
          <c:h val="0.89465622927072463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Sheet1!$AG$34</c:f>
              <c:numCache>
                <c:formatCode>General_)</c:formatCode>
                <c:ptCount val="1"/>
              </c:numCache>
            </c:numRef>
          </c:val>
          <c:smooth val="0"/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61</c:v>
                </c:pt>
                <c:pt idx="1">
                  <c:v>67</c:v>
                </c:pt>
                <c:pt idx="2">
                  <c:v>53</c:v>
                </c:pt>
                <c:pt idx="3">
                  <c:v>47</c:v>
                </c:pt>
                <c:pt idx="4">
                  <c:v>40</c:v>
                </c:pt>
                <c:pt idx="5">
                  <c:v>39</c:v>
                </c:pt>
                <c:pt idx="6">
                  <c:v>49</c:v>
                </c:pt>
                <c:pt idx="7">
                  <c:v>56</c:v>
                </c:pt>
                <c:pt idx="8">
                  <c:v>60</c:v>
                </c:pt>
                <c:pt idx="9">
                  <c:v>50</c:v>
                </c:pt>
                <c:pt idx="10">
                  <c:v>54</c:v>
                </c:pt>
                <c:pt idx="11">
                  <c:v>54</c:v>
                </c:pt>
                <c:pt idx="12">
                  <c:v>49</c:v>
                </c:pt>
                <c:pt idx="13">
                  <c:v>46</c:v>
                </c:pt>
                <c:pt idx="14">
                  <c:v>41</c:v>
                </c:pt>
                <c:pt idx="15">
                  <c:v>38</c:v>
                </c:pt>
                <c:pt idx="16">
                  <c:v>49</c:v>
                </c:pt>
                <c:pt idx="17">
                  <c:v>45</c:v>
                </c:pt>
                <c:pt idx="18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774336"/>
        <c:axId val="246774896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413.1</c:v>
                </c:pt>
                <c:pt idx="1">
                  <c:v>443.5</c:v>
                </c:pt>
                <c:pt idx="2">
                  <c:v>519.1</c:v>
                </c:pt>
                <c:pt idx="3">
                  <c:v>292.89999999999998</c:v>
                </c:pt>
                <c:pt idx="4">
                  <c:v>196.5</c:v>
                </c:pt>
                <c:pt idx="5">
                  <c:v>490</c:v>
                </c:pt>
                <c:pt idx="6">
                  <c:v>518.20000000000005</c:v>
                </c:pt>
                <c:pt idx="7">
                  <c:v>439.7</c:v>
                </c:pt>
                <c:pt idx="8">
                  <c:v>369.6</c:v>
                </c:pt>
                <c:pt idx="9">
                  <c:v>406.9</c:v>
                </c:pt>
                <c:pt idx="10">
                  <c:v>137.6</c:v>
                </c:pt>
                <c:pt idx="11">
                  <c:v>154.4</c:v>
                </c:pt>
                <c:pt idx="12">
                  <c:v>484.1</c:v>
                </c:pt>
                <c:pt idx="13">
                  <c:v>307.5</c:v>
                </c:pt>
                <c:pt idx="14">
                  <c:v>66</c:v>
                </c:pt>
                <c:pt idx="15">
                  <c:v>-231.4</c:v>
                </c:pt>
                <c:pt idx="16">
                  <c:v>-347</c:v>
                </c:pt>
                <c:pt idx="17">
                  <c:v>87</c:v>
                </c:pt>
                <c:pt idx="18">
                  <c:v>174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29.105999999999995</c:v>
                </c:pt>
                <c:pt idx="1">
                  <c:v>-134.37</c:v>
                </c:pt>
                <c:pt idx="2">
                  <c:v>140.48299999999989</c:v>
                </c:pt>
                <c:pt idx="3">
                  <c:v>22.12599999999992</c:v>
                </c:pt>
                <c:pt idx="4">
                  <c:v>-117.55800000000005</c:v>
                </c:pt>
                <c:pt idx="5">
                  <c:v>20.938999999999908</c:v>
                </c:pt>
                <c:pt idx="6">
                  <c:v>-3.1559999999999491</c:v>
                </c:pt>
                <c:pt idx="7">
                  <c:v>64.3479999999999</c:v>
                </c:pt>
                <c:pt idx="8">
                  <c:v>-23.118000000000052</c:v>
                </c:pt>
                <c:pt idx="9">
                  <c:v>85.738999999999919</c:v>
                </c:pt>
                <c:pt idx="10">
                  <c:v>-57.000999999999976</c:v>
                </c:pt>
                <c:pt idx="11">
                  <c:v>-248.3960000000001</c:v>
                </c:pt>
                <c:pt idx="12">
                  <c:v>51.734999999999957</c:v>
                </c:pt>
                <c:pt idx="13">
                  <c:v>47.817999999999984</c:v>
                </c:pt>
                <c:pt idx="14">
                  <c:v>-7.1779999999999973</c:v>
                </c:pt>
                <c:pt idx="15">
                  <c:v>-226.41500000000002</c:v>
                </c:pt>
                <c:pt idx="16">
                  <c:v>-491.48299999999995</c:v>
                </c:pt>
                <c:pt idx="17">
                  <c:v>-241.28400000000011</c:v>
                </c:pt>
                <c:pt idx="18">
                  <c:v>-236.24900000000002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131392"/>
        <c:axId val="247131952"/>
      </c:lineChart>
      <c:catAx>
        <c:axId val="2467743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7748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4677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8.711075571132652E-3"/>
              <c:y val="0.42150085628459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774336"/>
        <c:crosses val="autoZero"/>
        <c:crossBetween val="between"/>
      </c:valAx>
      <c:catAx>
        <c:axId val="247131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47131952"/>
        <c:crosses val="autoZero"/>
        <c:auto val="0"/>
        <c:lblAlgn val="ctr"/>
        <c:lblOffset val="100"/>
        <c:noMultiLvlLbl val="0"/>
      </c:catAx>
      <c:valAx>
        <c:axId val="2471319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93731173145387336"/>
              <c:y val="0.37811106225529473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131392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610562179129998"/>
          <c:y val="0.12810320141982662"/>
          <c:w val="0.73695699331782238"/>
          <c:h val="5.78530587057281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31971793340023547"/>
          <c:y val="1.23207145773815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155365006442161E-2"/>
          <c:y val="3.2855238873017577E-2"/>
          <c:w val="0.86134055116958419"/>
          <c:h val="0.93637430788100107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29.105999999999995</c:v>
                </c:pt>
                <c:pt idx="1">
                  <c:v>-134.37</c:v>
                </c:pt>
                <c:pt idx="2">
                  <c:v>140.48299999999989</c:v>
                </c:pt>
                <c:pt idx="3">
                  <c:v>22.12599999999992</c:v>
                </c:pt>
                <c:pt idx="4">
                  <c:v>-117.55800000000005</c:v>
                </c:pt>
                <c:pt idx="5">
                  <c:v>20.938999999999908</c:v>
                </c:pt>
                <c:pt idx="6">
                  <c:v>-3.1559999999999491</c:v>
                </c:pt>
                <c:pt idx="7">
                  <c:v>64.3479999999999</c:v>
                </c:pt>
                <c:pt idx="8">
                  <c:v>-23.118000000000052</c:v>
                </c:pt>
                <c:pt idx="9">
                  <c:v>85.738999999999919</c:v>
                </c:pt>
                <c:pt idx="10">
                  <c:v>-57.000999999999976</c:v>
                </c:pt>
                <c:pt idx="11">
                  <c:v>-248.3960000000001</c:v>
                </c:pt>
                <c:pt idx="12">
                  <c:v>51.734999999999957</c:v>
                </c:pt>
                <c:pt idx="13">
                  <c:v>47.817999999999984</c:v>
                </c:pt>
                <c:pt idx="14">
                  <c:v>-7.1779999999999973</c:v>
                </c:pt>
                <c:pt idx="15">
                  <c:v>-226.41500000000002</c:v>
                </c:pt>
                <c:pt idx="16">
                  <c:v>-491.48299999999995</c:v>
                </c:pt>
                <c:pt idx="17">
                  <c:v>-241.28400000000011</c:v>
                </c:pt>
                <c:pt idx="18">
                  <c:v>-236.24900000000002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134752"/>
        <c:axId val="247135312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-1.7700000000000049E-2</c:v>
                </c:pt>
                <c:pt idx="2">
                  <c:v>2.5999999999999801E-2</c:v>
                </c:pt>
                <c:pt idx="3">
                  <c:v>0.16949999999999998</c:v>
                </c:pt>
                <c:pt idx="4">
                  <c:v>0.2782</c:v>
                </c:pt>
                <c:pt idx="5">
                  <c:v>0.14849999999999985</c:v>
                </c:pt>
                <c:pt idx="6">
                  <c:v>0.14849999999999985</c:v>
                </c:pt>
                <c:pt idx="7">
                  <c:v>0.14849999999999985</c:v>
                </c:pt>
                <c:pt idx="8">
                  <c:v>-2.6000000000001577E-3</c:v>
                </c:pt>
                <c:pt idx="9">
                  <c:v>4.9700000000000077E-2</c:v>
                </c:pt>
                <c:pt idx="10">
                  <c:v>0.1742999999999999</c:v>
                </c:pt>
                <c:pt idx="11">
                  <c:v>0.35260000000000002</c:v>
                </c:pt>
                <c:pt idx="12">
                  <c:v>0.23980000000000001</c:v>
                </c:pt>
                <c:pt idx="13">
                  <c:v>0.23980000000000001</c:v>
                </c:pt>
                <c:pt idx="14">
                  <c:v>0.23980000000000001</c:v>
                </c:pt>
                <c:pt idx="15">
                  <c:v>0.19810000000000016</c:v>
                </c:pt>
                <c:pt idx="16">
                  <c:v>0.41590000000000016</c:v>
                </c:pt>
                <c:pt idx="17">
                  <c:v>0.57660000000000022</c:v>
                </c:pt>
                <c:pt idx="18">
                  <c:v>0.27849999999999997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135872"/>
        <c:axId val="247136432"/>
      </c:lineChart>
      <c:catAx>
        <c:axId val="2471347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135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713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7.2994961963524082E-3"/>
              <c:y val="0.44970608207442814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134752"/>
        <c:crosses val="autoZero"/>
        <c:crossBetween val="between"/>
      </c:valAx>
      <c:catAx>
        <c:axId val="247135872"/>
        <c:scaling>
          <c:orientation val="minMax"/>
        </c:scaling>
        <c:delete val="1"/>
        <c:axPos val="b"/>
        <c:majorTickMark val="out"/>
        <c:minorTickMark val="none"/>
        <c:tickLblPos val="nextTo"/>
        <c:crossAx val="247136432"/>
        <c:crosses val="autoZero"/>
        <c:auto val="0"/>
        <c:lblAlgn val="ctr"/>
        <c:lblOffset val="100"/>
        <c:noMultiLvlLbl val="0"/>
      </c:catAx>
      <c:valAx>
        <c:axId val="2471364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96061369943997688"/>
              <c:y val="0.42711810534922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135872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9855868810089752"/>
          <c:y val="0.94458811759925543"/>
          <c:w val="0.39563269384230054"/>
          <c:h val="4.92828583095263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1st REPORTED vs REAL TIME &amp; % CHANGE</a:t>
            </a:r>
          </a:p>
        </c:rich>
      </c:tx>
      <c:layout>
        <c:manualLayout>
          <c:xMode val="edge"/>
          <c:yMode val="edge"/>
          <c:x val="0.27759301368911005"/>
          <c:y val="2.76881826787020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02894193226801"/>
          <c:y val="9.1208131176900853E-2"/>
          <c:w val="0.71663133659489908"/>
          <c:h val="0.7606106653502268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423.52499999999998</c:v>
                </c:pt>
                <c:pt idx="1">
                  <c:v>333.02699999999999</c:v>
                </c:pt>
                <c:pt idx="2">
                  <c:v>360.20800000000003</c:v>
                </c:pt>
                <c:pt idx="3">
                  <c:v>274.42599999999999</c:v>
                </c:pt>
                <c:pt idx="4">
                  <c:v>216.76299999999998</c:v>
                </c:pt>
                <c:pt idx="5">
                  <c:v>261.45999999999998</c:v>
                </c:pt>
                <c:pt idx="6">
                  <c:v>337.48700000000002</c:v>
                </c:pt>
                <c:pt idx="7">
                  <c:v>289.83999999999997</c:v>
                </c:pt>
                <c:pt idx="8">
                  <c:v>410.03699999999998</c:v>
                </c:pt>
                <c:pt idx="9">
                  <c:v>336.83199999999999</c:v>
                </c:pt>
                <c:pt idx="10">
                  <c:v>370.16199999999998</c:v>
                </c:pt>
                <c:pt idx="11">
                  <c:v>358.98599999999999</c:v>
                </c:pt>
                <c:pt idx="12">
                  <c:v>387.14100000000002</c:v>
                </c:pt>
                <c:pt idx="13">
                  <c:v>366.303</c:v>
                </c:pt>
                <c:pt idx="14">
                  <c:v>244.58699999999999</c:v>
                </c:pt>
                <c:pt idx="15">
                  <c:v>286.97900000000004</c:v>
                </c:pt>
                <c:pt idx="16">
                  <c:v>270.99400000000003</c:v>
                </c:pt>
                <c:pt idx="17">
                  <c:v>294.67400000000004</c:v>
                </c:pt>
                <c:pt idx="18">
                  <c:v>322.76099999999997</c:v>
                </c:pt>
              </c:numCache>
            </c:numRef>
          </c:val>
        </c:ser>
        <c:ser>
          <c:idx val="0"/>
          <c:order val="1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434.01499999999999</c:v>
                </c:pt>
                <c:pt idx="1">
                  <c:v>414.60300000000001</c:v>
                </c:pt>
                <c:pt idx="2">
                  <c:v>320.101</c:v>
                </c:pt>
                <c:pt idx="3">
                  <c:v>190.60599999999999</c:v>
                </c:pt>
                <c:pt idx="4">
                  <c:v>197.35599999999999</c:v>
                </c:pt>
                <c:pt idx="5">
                  <c:v>261.46000000000004</c:v>
                </c:pt>
                <c:pt idx="6">
                  <c:v>349.51</c:v>
                </c:pt>
                <c:pt idx="7">
                  <c:v>311.90200000000004</c:v>
                </c:pt>
                <c:pt idx="8">
                  <c:v>365.34200000000004</c:v>
                </c:pt>
                <c:pt idx="9">
                  <c:v>317.274</c:v>
                </c:pt>
                <c:pt idx="10">
                  <c:v>293.14499999999998</c:v>
                </c:pt>
                <c:pt idx="11">
                  <c:v>360.76100000000002</c:v>
                </c:pt>
                <c:pt idx="12">
                  <c:v>381.137</c:v>
                </c:pt>
                <c:pt idx="13">
                  <c:v>268.798</c:v>
                </c:pt>
                <c:pt idx="14">
                  <c:v>45.097999999999999</c:v>
                </c:pt>
                <c:pt idx="15">
                  <c:v>-19.057000000000002</c:v>
                </c:pt>
                <c:pt idx="16">
                  <c:v>160.505</c:v>
                </c:pt>
                <c:pt idx="17">
                  <c:v>294.67400000000004</c:v>
                </c:pt>
                <c:pt idx="18">
                  <c:v>322.76099999999997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220800"/>
        <c:axId val="246220240"/>
      </c:barChart>
      <c:lineChart>
        <c:grouping val="standard"/>
        <c:varyColors val="0"/>
        <c:ser>
          <c:idx val="2"/>
          <c:order val="2"/>
          <c:tx>
            <c:strRef>
              <c:f>Sheet2!$AH$14</c:f>
              <c:strCache>
                <c:ptCount val="1"/>
                <c:pt idx="0">
                  <c:v>% Change/FDD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Sheet2!$AH$15:$AH$45</c:f>
              <c:numCache>
                <c:formatCode>0%</c:formatCode>
                <c:ptCount val="31"/>
                <c:pt idx="0">
                  <c:v>2.4169671555130605E-2</c:v>
                </c:pt>
                <c:pt idx="1">
                  <c:v>0.19675689756224635</c:v>
                </c:pt>
                <c:pt idx="2">
                  <c:v>0.1252948288196539</c:v>
                </c:pt>
                <c:pt idx="3">
                  <c:v>0.4397553067584441</c:v>
                </c:pt>
                <c:pt idx="4">
                  <c:v>9.833498854861257E-2</c:v>
                </c:pt>
                <c:pt idx="5">
                  <c:v>2.1740770619141745E-16</c:v>
                </c:pt>
                <c:pt idx="6">
                  <c:v>3.439958799462095E-2</c:v>
                </c:pt>
                <c:pt idx="7">
                  <c:v>7.073375611570322E-2</c:v>
                </c:pt>
                <c:pt idx="8">
                  <c:v>0.1223374263019306</c:v>
                </c:pt>
                <c:pt idx="9">
                  <c:v>6.1643878792463275E-2</c:v>
                </c:pt>
                <c:pt idx="10">
                  <c:v>0.26272663698852106</c:v>
                </c:pt>
                <c:pt idx="11">
                  <c:v>4.9201548947919371E-3</c:v>
                </c:pt>
                <c:pt idx="12">
                  <c:v>1.5752865767427512E-2</c:v>
                </c:pt>
                <c:pt idx="13">
                  <c:v>0.36274451446811357</c:v>
                </c:pt>
                <c:pt idx="14">
                  <c:v>4.423455585613552</c:v>
                </c:pt>
                <c:pt idx="15">
                  <c:v>16.0589809518812</c:v>
                </c:pt>
                <c:pt idx="16">
                  <c:v>0.68838353945359976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139232"/>
        <c:axId val="247139792"/>
      </c:lineChart>
      <c:catAx>
        <c:axId val="24622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7039820311334546"/>
              <c:y val="0.95605666072930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2202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622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3229540894486197E-2"/>
              <c:y val="0.402293007155259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220800"/>
        <c:crosses val="autoZero"/>
        <c:crossBetween val="between"/>
      </c:valAx>
      <c:catAx>
        <c:axId val="247139232"/>
        <c:scaling>
          <c:orientation val="minMax"/>
        </c:scaling>
        <c:delete val="1"/>
        <c:axPos val="b"/>
        <c:majorTickMark val="out"/>
        <c:minorTickMark val="none"/>
        <c:tickLblPos val="nextTo"/>
        <c:crossAx val="247139792"/>
        <c:crosses val="autoZero"/>
        <c:auto val="0"/>
        <c:lblAlgn val="ctr"/>
        <c:lblOffset val="100"/>
        <c:noMultiLvlLbl val="0"/>
      </c:catAx>
      <c:valAx>
        <c:axId val="2471397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5705708485283125"/>
              <c:y val="0.4185801734368485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139232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1st REPORTED vs REAL TIME&amp; % CHANGE</a:t>
            </a:r>
          </a:p>
        </c:rich>
      </c:tx>
      <c:layout>
        <c:manualLayout>
          <c:xMode val="edge"/>
          <c:yMode val="edge"/>
          <c:x val="0.29438647713803667"/>
          <c:y val="2.7157410073401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33451174654755"/>
          <c:y val="0.12939707152620708"/>
          <c:w val="0.6891069221395989"/>
          <c:h val="0.69171520951663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Sheet2!$I$15:$I$45</c:f>
              <c:numCache>
                <c:formatCode>0.000_);[Red]\(0.000\)</c:formatCode>
                <c:ptCount val="31"/>
                <c:pt idx="0">
                  <c:v>61.129000000000019</c:v>
                </c:pt>
                <c:pt idx="1">
                  <c:v>65.263000000000034</c:v>
                </c:pt>
                <c:pt idx="2">
                  <c:v>56.521999999999935</c:v>
                </c:pt>
                <c:pt idx="3">
                  <c:v>56.441999999999979</c:v>
                </c:pt>
                <c:pt idx="4">
                  <c:v>59.771000000000015</c:v>
                </c:pt>
                <c:pt idx="5">
                  <c:v>58.174999999999997</c:v>
                </c:pt>
                <c:pt idx="6">
                  <c:v>58.174999999999997</c:v>
                </c:pt>
                <c:pt idx="7">
                  <c:v>55.586000000000013</c:v>
                </c:pt>
                <c:pt idx="8">
                  <c:v>58.181000000000012</c:v>
                </c:pt>
                <c:pt idx="9">
                  <c:v>59.246000000000009</c:v>
                </c:pt>
                <c:pt idx="10">
                  <c:v>57.634999999999998</c:v>
                </c:pt>
                <c:pt idx="11">
                  <c:v>58.174999999999997</c:v>
                </c:pt>
                <c:pt idx="12">
                  <c:v>58.174999999999997</c:v>
                </c:pt>
                <c:pt idx="13">
                  <c:v>58.173000000000002</c:v>
                </c:pt>
                <c:pt idx="14">
                  <c:v>58.176000000000016</c:v>
                </c:pt>
                <c:pt idx="15">
                  <c:v>58.173000000000002</c:v>
                </c:pt>
                <c:pt idx="16">
                  <c:v>41.882000000000005</c:v>
                </c:pt>
                <c:pt idx="17">
                  <c:v>57.734000000000037</c:v>
                </c:pt>
                <c:pt idx="18">
                  <c:v>58.17</c:v>
                </c:pt>
              </c:numCache>
            </c:numRef>
          </c:val>
        </c:ser>
        <c:ser>
          <c:idx val="0"/>
          <c:order val="1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Sheet2!$Y$15:$Y$45</c:f>
              <c:numCache>
                <c:formatCode>0.000_);[Red]\(0.000\)</c:formatCode>
                <c:ptCount val="31"/>
                <c:pt idx="0">
                  <c:v>61.129000000000019</c:v>
                </c:pt>
                <c:pt idx="1">
                  <c:v>54.28</c:v>
                </c:pt>
                <c:pt idx="2">
                  <c:v>56.581000000000131</c:v>
                </c:pt>
                <c:pt idx="3">
                  <c:v>58.193000000000012</c:v>
                </c:pt>
                <c:pt idx="4">
                  <c:v>59.771000000000015</c:v>
                </c:pt>
                <c:pt idx="5">
                  <c:v>58.175000000000011</c:v>
                </c:pt>
                <c:pt idx="6">
                  <c:v>58.175000000000011</c:v>
                </c:pt>
                <c:pt idx="7">
                  <c:v>52.838000000000022</c:v>
                </c:pt>
                <c:pt idx="8">
                  <c:v>58.181000000000012</c:v>
                </c:pt>
                <c:pt idx="9">
                  <c:v>59.246000000000009</c:v>
                </c:pt>
                <c:pt idx="10">
                  <c:v>58.173000000000002</c:v>
                </c:pt>
                <c:pt idx="11">
                  <c:v>58.175000000000011</c:v>
                </c:pt>
                <c:pt idx="12">
                  <c:v>58.175000000000011</c:v>
                </c:pt>
                <c:pt idx="13">
                  <c:v>58.173000000000002</c:v>
                </c:pt>
                <c:pt idx="14">
                  <c:v>58.5</c:v>
                </c:pt>
                <c:pt idx="15">
                  <c:v>58.173000000000002</c:v>
                </c:pt>
                <c:pt idx="16">
                  <c:v>58.171999999999997</c:v>
                </c:pt>
                <c:pt idx="17">
                  <c:v>57.734000000000037</c:v>
                </c:pt>
                <c:pt idx="18">
                  <c:v>58.170000000000016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44272"/>
        <c:axId val="247144832"/>
      </c:barChart>
      <c:lineChart>
        <c:grouping val="standard"/>
        <c:varyColors val="0"/>
        <c:ser>
          <c:idx val="2"/>
          <c:order val="2"/>
          <c:tx>
            <c:strRef>
              <c:f>Sheet2!$AJ$14</c:f>
              <c:strCache>
                <c:ptCount val="1"/>
                <c:pt idx="0">
                  <c:v>% Change/IDD</c:v>
                </c:pt>
              </c:strCache>
            </c:strRef>
          </c:tx>
          <c:spPr>
            <a:ln w="381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Sheet2!$AJ$15:$AJ$45</c:f>
              <c:numCache>
                <c:formatCode>0%</c:formatCode>
                <c:ptCount val="31"/>
                <c:pt idx="0">
                  <c:v>0</c:v>
                </c:pt>
                <c:pt idx="1">
                  <c:v>0.2023397199705238</c:v>
                </c:pt>
                <c:pt idx="2">
                  <c:v>1.0427528675738555E-3</c:v>
                </c:pt>
                <c:pt idx="3">
                  <c:v>3.0089529668517394E-2</c:v>
                </c:pt>
                <c:pt idx="4">
                  <c:v>0</c:v>
                </c:pt>
                <c:pt idx="5">
                  <c:v>2.4427769170953161E-16</c:v>
                </c:pt>
                <c:pt idx="6">
                  <c:v>2.4427769170953161E-16</c:v>
                </c:pt>
                <c:pt idx="7">
                  <c:v>5.2008024527801761E-2</c:v>
                </c:pt>
                <c:pt idx="8">
                  <c:v>0</c:v>
                </c:pt>
                <c:pt idx="9">
                  <c:v>0</c:v>
                </c:pt>
                <c:pt idx="10">
                  <c:v>9.2482766919361869E-3</c:v>
                </c:pt>
                <c:pt idx="11">
                  <c:v>2.4427769170953161E-16</c:v>
                </c:pt>
                <c:pt idx="12">
                  <c:v>2.4427769170953161E-16</c:v>
                </c:pt>
                <c:pt idx="13">
                  <c:v>0</c:v>
                </c:pt>
                <c:pt idx="14">
                  <c:v>5.5384615384612623E-3</c:v>
                </c:pt>
                <c:pt idx="15">
                  <c:v>0</c:v>
                </c:pt>
                <c:pt idx="16">
                  <c:v>0.28003163033761935</c:v>
                </c:pt>
                <c:pt idx="17">
                  <c:v>0</c:v>
                </c:pt>
                <c:pt idx="18">
                  <c:v>2.4429868858865392E-16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145392"/>
        <c:axId val="247145952"/>
      </c:lineChart>
      <c:catAx>
        <c:axId val="24714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638756490408056"/>
              <c:y val="0.952106847279252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144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714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5359134734737242E-2"/>
              <c:y val="0.4073611511010223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144272"/>
        <c:crosses val="autoZero"/>
        <c:crossBetween val="between"/>
      </c:valAx>
      <c:catAx>
        <c:axId val="24714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47145952"/>
        <c:crosses val="autoZero"/>
        <c:auto val="0"/>
        <c:lblAlgn val="ctr"/>
        <c:lblOffset val="100"/>
        <c:noMultiLvlLbl val="0"/>
      </c:catAx>
      <c:valAx>
        <c:axId val="2471459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1733913475223405"/>
              <c:y val="0.37700875160722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145392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PNR 1st REPORTED VS REAL TIME &amp; % CHANGE</a:t>
            </a:r>
          </a:p>
        </c:rich>
      </c:tx>
      <c:layout>
        <c:manualLayout>
          <c:xMode val="edge"/>
          <c:yMode val="edge"/>
          <c:x val="0.26082406049164858"/>
          <c:y val="2.85723107874814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83674614548424"/>
          <c:y val="9.2439829018322289E-2"/>
          <c:w val="0.68234540943786737"/>
          <c:h val="0.72775356299879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Sheet2!$L$15:$L$45</c:f>
              <c:numCache>
                <c:formatCode>0.000_);[Red]\(0.000\)</c:formatCode>
                <c:ptCount val="31"/>
                <c:pt idx="0">
                  <c:v>-110.69900000000001</c:v>
                </c:pt>
                <c:pt idx="1">
                  <c:v>60.738999999999997</c:v>
                </c:pt>
                <c:pt idx="2">
                  <c:v>-33.032000000000004</c:v>
                </c:pt>
                <c:pt idx="3">
                  <c:v>21.195</c:v>
                </c:pt>
                <c:pt idx="4">
                  <c:v>36.248999999999995</c:v>
                </c:pt>
                <c:pt idx="5">
                  <c:v>81.805999999999997</c:v>
                </c:pt>
                <c:pt idx="6">
                  <c:v>92.833999999999989</c:v>
                </c:pt>
                <c:pt idx="7">
                  <c:v>102.83</c:v>
                </c:pt>
                <c:pt idx="8">
                  <c:v>46.112000000000002</c:v>
                </c:pt>
                <c:pt idx="9">
                  <c:v>-48.415999999999997</c:v>
                </c:pt>
                <c:pt idx="10">
                  <c:v>-125.093</c:v>
                </c:pt>
                <c:pt idx="11">
                  <c:v>-24.98899999999999</c:v>
                </c:pt>
                <c:pt idx="12">
                  <c:v>-7.2119999999999962</c:v>
                </c:pt>
                <c:pt idx="13">
                  <c:v>3.8059999999999974</c:v>
                </c:pt>
                <c:pt idx="14">
                  <c:v>-42.673000000000002</c:v>
                </c:pt>
                <c:pt idx="15">
                  <c:v>-40.452999999999996</c:v>
                </c:pt>
                <c:pt idx="16">
                  <c:v>-28.272999999999996</c:v>
                </c:pt>
                <c:pt idx="17">
                  <c:v>-32.971000000000004</c:v>
                </c:pt>
                <c:pt idx="18">
                  <c:v>20.471000000000004</c:v>
                </c:pt>
              </c:numCache>
            </c:numRef>
          </c:val>
        </c:ser>
        <c:ser>
          <c:idx val="0"/>
          <c:order val="1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7"/>
            <c:invertIfNegative val="0"/>
            <c:bubble3D val="0"/>
          </c:dPt>
          <c:val>
            <c:numRef>
              <c:f>Sheet2!$AB$15:$AB$45</c:f>
              <c:numCache>
                <c:formatCode>0.000_);[Red]\(0.000\)</c:formatCode>
                <c:ptCount val="31"/>
                <c:pt idx="0">
                  <c:v>-119.99700000000001</c:v>
                </c:pt>
                <c:pt idx="1">
                  <c:v>100.14</c:v>
                </c:pt>
                <c:pt idx="2">
                  <c:v>-6.9120000000000061</c:v>
                </c:pt>
                <c:pt idx="3">
                  <c:v>13.127999999999997</c:v>
                </c:pt>
                <c:pt idx="4">
                  <c:v>-11.915999999999997</c:v>
                </c:pt>
                <c:pt idx="5">
                  <c:v>80.579000000000008</c:v>
                </c:pt>
                <c:pt idx="6">
                  <c:v>104.82400000000001</c:v>
                </c:pt>
                <c:pt idx="7">
                  <c:v>61.764999999999986</c:v>
                </c:pt>
                <c:pt idx="8">
                  <c:v>20.328000000000003</c:v>
                </c:pt>
                <c:pt idx="9">
                  <c:v>-64.205999999999989</c:v>
                </c:pt>
                <c:pt idx="10">
                  <c:v>-165.56399999999999</c:v>
                </c:pt>
                <c:pt idx="11">
                  <c:v>-24.98899999999999</c:v>
                </c:pt>
                <c:pt idx="12">
                  <c:v>-15.793999999999997</c:v>
                </c:pt>
                <c:pt idx="13">
                  <c:v>-16.136000000000003</c:v>
                </c:pt>
                <c:pt idx="14">
                  <c:v>-39.267000000000003</c:v>
                </c:pt>
                <c:pt idx="15">
                  <c:v>-52.948</c:v>
                </c:pt>
                <c:pt idx="16">
                  <c:v>-83.040999999999997</c:v>
                </c:pt>
                <c:pt idx="17">
                  <c:v>-32.971000000000004</c:v>
                </c:pt>
                <c:pt idx="18">
                  <c:v>20.471000000000004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472976"/>
        <c:axId val="247473536"/>
      </c:barChart>
      <c:lineChart>
        <c:grouping val="standard"/>
        <c:varyColors val="0"/>
        <c:ser>
          <c:idx val="2"/>
          <c:order val="2"/>
          <c:tx>
            <c:strRef>
              <c:f>Sheet2!$AL$14</c:f>
              <c:strCache>
                <c:ptCount val="1"/>
                <c:pt idx="0">
                  <c:v>% Change/PNR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Sheet2!$AL$15:$AL$45</c:f>
              <c:numCache>
                <c:formatCode>0%</c:formatCode>
                <c:ptCount val="31"/>
                <c:pt idx="0">
                  <c:v>7.7485270465094971E-2</c:v>
                </c:pt>
                <c:pt idx="1">
                  <c:v>0.39345915717994812</c:v>
                </c:pt>
                <c:pt idx="2">
                  <c:v>3.7789351851851816</c:v>
                </c:pt>
                <c:pt idx="3">
                  <c:v>0.61448811700182859</c:v>
                </c:pt>
                <c:pt idx="4">
                  <c:v>4.0420443101711987</c:v>
                </c:pt>
                <c:pt idx="5">
                  <c:v>1.5227292470742868E-2</c:v>
                </c:pt>
                <c:pt idx="6">
                  <c:v>0.11438220254903478</c:v>
                </c:pt>
                <c:pt idx="7">
                  <c:v>0.66485873876791102</c:v>
                </c:pt>
                <c:pt idx="8">
                  <c:v>1.2683982683982682</c:v>
                </c:pt>
                <c:pt idx="9">
                  <c:v>0.24592717191539723</c:v>
                </c:pt>
                <c:pt idx="10">
                  <c:v>0.24444323645236882</c:v>
                </c:pt>
                <c:pt idx="11">
                  <c:v>0</c:v>
                </c:pt>
                <c:pt idx="12">
                  <c:v>0.54337090034190216</c:v>
                </c:pt>
                <c:pt idx="13">
                  <c:v>1.2358701041150222</c:v>
                </c:pt>
                <c:pt idx="14">
                  <c:v>8.6739501362467178E-2</c:v>
                </c:pt>
                <c:pt idx="15">
                  <c:v>0.23598625066102599</c:v>
                </c:pt>
                <c:pt idx="16">
                  <c:v>0.65952962994183595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474096"/>
        <c:axId val="247474656"/>
      </c:lineChart>
      <c:catAx>
        <c:axId val="24747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5860533858958114"/>
              <c:y val="0.954651325134673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4735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7473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5958792750353649E-2"/>
              <c:y val="0.384885833549014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472976"/>
        <c:crosses val="autoZero"/>
        <c:crossBetween val="between"/>
      </c:valAx>
      <c:catAx>
        <c:axId val="247474096"/>
        <c:scaling>
          <c:orientation val="minMax"/>
        </c:scaling>
        <c:delete val="1"/>
        <c:axPos val="b"/>
        <c:majorTickMark val="out"/>
        <c:minorTickMark val="none"/>
        <c:tickLblPos val="nextTo"/>
        <c:crossAx val="247474656"/>
        <c:crosses val="autoZero"/>
        <c:auto val="0"/>
        <c:lblAlgn val="ctr"/>
        <c:lblOffset val="100"/>
        <c:noMultiLvlLbl val="0"/>
      </c:catAx>
      <c:valAx>
        <c:axId val="24747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3080814004839507"/>
              <c:y val="0.3529520744335942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474096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1269912350350579"/>
          <c:y val="1.5822809259433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1168862931381"/>
          <c:y val="9.8101417408489613E-2"/>
          <c:w val="0.60317564204358542"/>
          <c:h val="0.82595064334244483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248</c:v>
                </c:pt>
                <c:pt idx="1">
                  <c:v>248</c:v>
                </c:pt>
                <c:pt idx="2">
                  <c:v>248</c:v>
                </c:pt>
                <c:pt idx="3">
                  <c:v>248</c:v>
                </c:pt>
                <c:pt idx="4">
                  <c:v>248</c:v>
                </c:pt>
                <c:pt idx="5">
                  <c:v>248</c:v>
                </c:pt>
                <c:pt idx="6">
                  <c:v>248</c:v>
                </c:pt>
                <c:pt idx="7">
                  <c:v>248</c:v>
                </c:pt>
                <c:pt idx="8">
                  <c:v>248</c:v>
                </c:pt>
                <c:pt idx="9">
                  <c:v>248</c:v>
                </c:pt>
                <c:pt idx="10">
                  <c:v>248</c:v>
                </c:pt>
                <c:pt idx="11">
                  <c:v>248</c:v>
                </c:pt>
                <c:pt idx="12">
                  <c:v>248</c:v>
                </c:pt>
                <c:pt idx="13">
                  <c:v>248</c:v>
                </c:pt>
                <c:pt idx="14">
                  <c:v>248</c:v>
                </c:pt>
                <c:pt idx="15">
                  <c:v>248</c:v>
                </c:pt>
                <c:pt idx="16">
                  <c:v>248</c:v>
                </c:pt>
                <c:pt idx="17">
                  <c:v>248</c:v>
                </c:pt>
                <c:pt idx="18">
                  <c:v>248</c:v>
                </c:pt>
                <c:pt idx="19">
                  <c:v>248</c:v>
                </c:pt>
                <c:pt idx="20">
                  <c:v>248</c:v>
                </c:pt>
                <c:pt idx="21">
                  <c:v>248</c:v>
                </c:pt>
                <c:pt idx="22">
                  <c:v>248</c:v>
                </c:pt>
                <c:pt idx="23">
                  <c:v>248</c:v>
                </c:pt>
                <c:pt idx="24">
                  <c:v>248</c:v>
                </c:pt>
                <c:pt idx="25">
                  <c:v>248</c:v>
                </c:pt>
                <c:pt idx="26">
                  <c:v>248</c:v>
                </c:pt>
                <c:pt idx="27">
                  <c:v>248</c:v>
                </c:pt>
                <c:pt idx="28">
                  <c:v>248</c:v>
                </c:pt>
                <c:pt idx="29">
                  <c:v>248</c:v>
                </c:pt>
                <c:pt idx="30">
                  <c:v>248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447.63900000000001</c:v>
                </c:pt>
                <c:pt idx="1">
                  <c:v>414.60300000000001</c:v>
                </c:pt>
                <c:pt idx="2">
                  <c:v>320.101</c:v>
                </c:pt>
                <c:pt idx="3">
                  <c:v>199.73099999999999</c:v>
                </c:pt>
                <c:pt idx="4">
                  <c:v>202.548</c:v>
                </c:pt>
                <c:pt idx="5">
                  <c:v>264.96300000000002</c:v>
                </c:pt>
                <c:pt idx="6">
                  <c:v>349.702</c:v>
                </c:pt>
                <c:pt idx="7">
                  <c:v>328.51100000000002</c:v>
                </c:pt>
                <c:pt idx="8">
                  <c:v>366.97</c:v>
                </c:pt>
                <c:pt idx="9">
                  <c:v>318.48599999999999</c:v>
                </c:pt>
                <c:pt idx="10">
                  <c:v>297.18299999999999</c:v>
                </c:pt>
                <c:pt idx="11">
                  <c:v>361.58100000000002</c:v>
                </c:pt>
                <c:pt idx="12">
                  <c:v>381.32900000000001</c:v>
                </c:pt>
                <c:pt idx="13">
                  <c:v>269.55500000000001</c:v>
                </c:pt>
                <c:pt idx="14">
                  <c:v>95.138999999999996</c:v>
                </c:pt>
                <c:pt idx="15">
                  <c:v>83.039000000000001</c:v>
                </c:pt>
                <c:pt idx="16">
                  <c:v>174.797</c:v>
                </c:pt>
                <c:pt idx="17">
                  <c:v>297.08600000000001</c:v>
                </c:pt>
                <c:pt idx="18">
                  <c:v>341.15899999999999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-13.624000000000001</c:v>
                </c:pt>
                <c:pt idx="1">
                  <c:v>0</c:v>
                </c:pt>
                <c:pt idx="2">
                  <c:v>0</c:v>
                </c:pt>
                <c:pt idx="3">
                  <c:v>-9.125</c:v>
                </c:pt>
                <c:pt idx="4">
                  <c:v>-5.1920000000000002</c:v>
                </c:pt>
                <c:pt idx="5">
                  <c:v>-3.5030000000000001</c:v>
                </c:pt>
                <c:pt idx="6">
                  <c:v>-0.192</c:v>
                </c:pt>
                <c:pt idx="7">
                  <c:v>-16.609000000000002</c:v>
                </c:pt>
                <c:pt idx="8">
                  <c:v>-1.6279999999999999</c:v>
                </c:pt>
                <c:pt idx="9">
                  <c:v>-1.212</c:v>
                </c:pt>
                <c:pt idx="10">
                  <c:v>-4.0380000000000003</c:v>
                </c:pt>
                <c:pt idx="11">
                  <c:v>-0.82</c:v>
                </c:pt>
                <c:pt idx="12">
                  <c:v>-0.192</c:v>
                </c:pt>
                <c:pt idx="13">
                  <c:v>-0.75700000000000001</c:v>
                </c:pt>
                <c:pt idx="14">
                  <c:v>-50.040999999999997</c:v>
                </c:pt>
                <c:pt idx="15">
                  <c:v>-102.096</c:v>
                </c:pt>
                <c:pt idx="16">
                  <c:v>-14.292</c:v>
                </c:pt>
                <c:pt idx="17">
                  <c:v>-2.4119999999999999</c:v>
                </c:pt>
                <c:pt idx="18">
                  <c:v>-18.398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434.01499999999999</c:v>
                </c:pt>
                <c:pt idx="1">
                  <c:v>414.60300000000001</c:v>
                </c:pt>
                <c:pt idx="2">
                  <c:v>320.101</c:v>
                </c:pt>
                <c:pt idx="3">
                  <c:v>190.60599999999999</c:v>
                </c:pt>
                <c:pt idx="4">
                  <c:v>197.35599999999999</c:v>
                </c:pt>
                <c:pt idx="5">
                  <c:v>261.46000000000004</c:v>
                </c:pt>
                <c:pt idx="6">
                  <c:v>349.51</c:v>
                </c:pt>
                <c:pt idx="7">
                  <c:v>311.90200000000004</c:v>
                </c:pt>
                <c:pt idx="8">
                  <c:v>365.34200000000004</c:v>
                </c:pt>
                <c:pt idx="9">
                  <c:v>317.274</c:v>
                </c:pt>
                <c:pt idx="10">
                  <c:v>293.14499999999998</c:v>
                </c:pt>
                <c:pt idx="11">
                  <c:v>360.76100000000002</c:v>
                </c:pt>
                <c:pt idx="12">
                  <c:v>381.137</c:v>
                </c:pt>
                <c:pt idx="13">
                  <c:v>268.798</c:v>
                </c:pt>
                <c:pt idx="14">
                  <c:v>45.097999999999999</c:v>
                </c:pt>
                <c:pt idx="15">
                  <c:v>-19.057000000000002</c:v>
                </c:pt>
                <c:pt idx="16">
                  <c:v>160.505</c:v>
                </c:pt>
                <c:pt idx="17">
                  <c:v>294.67400000000004</c:v>
                </c:pt>
                <c:pt idx="18">
                  <c:v>322.76099999999997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475776"/>
        <c:axId val="247477456"/>
      </c:lineChart>
      <c:catAx>
        <c:axId val="24747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4391593625292149"/>
              <c:y val="0.89873556593584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4774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4747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36708917481886438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47577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601544590402805"/>
          <c:y val="0.12974703592735723"/>
          <c:w val="0.21693159055953512"/>
          <c:h val="0.29430425222546885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41725387981909506"/>
          <c:y val="1.57233187257969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0293192511067"/>
          <c:y val="8.1761257374144358E-2"/>
          <c:w val="0.67429635430680768"/>
          <c:h val="0.83648055621239992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716.93700000000001</c:v>
                </c:pt>
                <c:pt idx="1">
                  <c:v>127.59199999999998</c:v>
                </c:pt>
                <c:pt idx="2">
                  <c:v>1654.07</c:v>
                </c:pt>
                <c:pt idx="3">
                  <c:v>232.15700000000001</c:v>
                </c:pt>
                <c:pt idx="4">
                  <c:v>232.38300000000001</c:v>
                </c:pt>
                <c:pt idx="5">
                  <c:v>153.09100000000001</c:v>
                </c:pt>
                <c:pt idx="6">
                  <c:v>125.86500000000001</c:v>
                </c:pt>
                <c:pt idx="7">
                  <c:v>135.20700000000002</c:v>
                </c:pt>
                <c:pt idx="8">
                  <c:v>190.70400000000001</c:v>
                </c:pt>
                <c:pt idx="9">
                  <c:v>260.50100000000003</c:v>
                </c:pt>
                <c:pt idx="10">
                  <c:v>247.084</c:v>
                </c:pt>
                <c:pt idx="11">
                  <c:v>202.70699999999999</c:v>
                </c:pt>
                <c:pt idx="12">
                  <c:v>226.78500000000003</c:v>
                </c:pt>
                <c:pt idx="13">
                  <c:v>208.11100000000002</c:v>
                </c:pt>
                <c:pt idx="14">
                  <c:v>225.52200000000002</c:v>
                </c:pt>
                <c:pt idx="15">
                  <c:v>223.39400000000001</c:v>
                </c:pt>
                <c:pt idx="16">
                  <c:v>254.58799999999999</c:v>
                </c:pt>
                <c:pt idx="17">
                  <c:v>224.88700000000003</c:v>
                </c:pt>
                <c:pt idx="18">
                  <c:v>189.83500000000004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none"/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-535.81099999999992</c:v>
                </c:pt>
                <c:pt idx="1">
                  <c:v>-173.452</c:v>
                </c:pt>
                <c:pt idx="2">
                  <c:v>-1590.577</c:v>
                </c:pt>
                <c:pt idx="3">
                  <c:v>-187.09199999999998</c:v>
                </c:pt>
                <c:pt idx="4">
                  <c:v>-160.696</c:v>
                </c:pt>
                <c:pt idx="5">
                  <c:v>-175.495</c:v>
                </c:pt>
                <c:pt idx="6">
                  <c:v>-172.51400000000001</c:v>
                </c:pt>
                <c:pt idx="7">
                  <c:v>-144.13399999999999</c:v>
                </c:pt>
                <c:pt idx="8">
                  <c:v>-152.851</c:v>
                </c:pt>
                <c:pt idx="9">
                  <c:v>-137.04900000000001</c:v>
                </c:pt>
                <c:pt idx="10">
                  <c:v>-23.347000000000008</c:v>
                </c:pt>
                <c:pt idx="11">
                  <c:v>-119.54300000000001</c:v>
                </c:pt>
                <c:pt idx="12">
                  <c:v>-152.816</c:v>
                </c:pt>
                <c:pt idx="13">
                  <c:v>-133.80200000000002</c:v>
                </c:pt>
                <c:pt idx="14">
                  <c:v>-127.75500000000001</c:v>
                </c:pt>
                <c:pt idx="15">
                  <c:v>-112.27300000000001</c:v>
                </c:pt>
                <c:pt idx="16">
                  <c:v>-113.375</c:v>
                </c:pt>
                <c:pt idx="17">
                  <c:v>-134.18199999999999</c:v>
                </c:pt>
                <c:pt idx="18">
                  <c:v>-152.13600000000002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181.12600000000009</c:v>
                </c:pt>
                <c:pt idx="1">
                  <c:v>-45.860000000000014</c:v>
                </c:pt>
                <c:pt idx="2">
                  <c:v>63.492999999999938</c:v>
                </c:pt>
                <c:pt idx="3">
                  <c:v>45.065000000000026</c:v>
                </c:pt>
                <c:pt idx="4">
                  <c:v>71.687000000000012</c:v>
                </c:pt>
                <c:pt idx="5">
                  <c:v>-22.403999999999996</c:v>
                </c:pt>
                <c:pt idx="6">
                  <c:v>-46.649000000000001</c:v>
                </c:pt>
                <c:pt idx="7">
                  <c:v>-8.9269999999999641</c:v>
                </c:pt>
                <c:pt idx="8">
                  <c:v>37.853000000000009</c:v>
                </c:pt>
                <c:pt idx="9">
                  <c:v>123.45200000000003</c:v>
                </c:pt>
                <c:pt idx="10">
                  <c:v>223.73699999999999</c:v>
                </c:pt>
                <c:pt idx="11">
                  <c:v>83.163999999999987</c:v>
                </c:pt>
                <c:pt idx="12">
                  <c:v>73.969000000000023</c:v>
                </c:pt>
                <c:pt idx="13">
                  <c:v>74.308999999999997</c:v>
                </c:pt>
                <c:pt idx="14">
                  <c:v>97.76700000000001</c:v>
                </c:pt>
                <c:pt idx="15">
                  <c:v>111.121</c:v>
                </c:pt>
                <c:pt idx="16">
                  <c:v>141.21299999999999</c:v>
                </c:pt>
                <c:pt idx="17">
                  <c:v>90.705000000000041</c:v>
                </c:pt>
                <c:pt idx="18">
                  <c:v>37.699000000000012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-119.99700000000001</c:v>
                </c:pt>
                <c:pt idx="1">
                  <c:v>100.14</c:v>
                </c:pt>
                <c:pt idx="2">
                  <c:v>-6.9120000000000061</c:v>
                </c:pt>
                <c:pt idx="3">
                  <c:v>13.127999999999997</c:v>
                </c:pt>
                <c:pt idx="4">
                  <c:v>-11.915999999999997</c:v>
                </c:pt>
                <c:pt idx="5">
                  <c:v>80.579000000000008</c:v>
                </c:pt>
                <c:pt idx="6">
                  <c:v>104.82400000000001</c:v>
                </c:pt>
                <c:pt idx="7">
                  <c:v>61.764999999999986</c:v>
                </c:pt>
                <c:pt idx="8">
                  <c:v>20.328000000000003</c:v>
                </c:pt>
                <c:pt idx="9">
                  <c:v>-64.205999999999989</c:v>
                </c:pt>
                <c:pt idx="10">
                  <c:v>-165.56399999999999</c:v>
                </c:pt>
                <c:pt idx="11">
                  <c:v>-24.98899999999999</c:v>
                </c:pt>
                <c:pt idx="12">
                  <c:v>-15.793999999999997</c:v>
                </c:pt>
                <c:pt idx="13">
                  <c:v>-16.136000000000003</c:v>
                </c:pt>
                <c:pt idx="14">
                  <c:v>-39.267000000000003</c:v>
                </c:pt>
                <c:pt idx="15">
                  <c:v>-52.948</c:v>
                </c:pt>
                <c:pt idx="16">
                  <c:v>-83.040999999999997</c:v>
                </c:pt>
                <c:pt idx="17">
                  <c:v>-32.971000000000004</c:v>
                </c:pt>
                <c:pt idx="18">
                  <c:v>20.471000000000004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19584"/>
        <c:axId val="148220144"/>
      </c:lineChart>
      <c:catAx>
        <c:axId val="14821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6971862768780578"/>
              <c:y val="0.899373831115587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201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822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8.8028244687572803E-3"/>
              <c:y val="0.3584916669481714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19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352177452562319"/>
          <c:y val="0.57232880161901045"/>
          <c:w val="0.23943682555019802"/>
          <c:h val="0.364780994438490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5" l="0.25" r="0.25" t="0.25" header="0" footer="0"/>
    <c:pageSetup orientation="landscape" horizontalDpi="-4" verticalDpi="30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&amp;A&amp;R&amp;D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&amp;A&amp;C
&amp;R&amp;D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&amp;A&amp;R&amp;D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image" Target="../media/image6.wmf"/><Relationship Id="rId3" Type="http://schemas.openxmlformats.org/officeDocument/2006/relationships/chart" Target="../charts/chart3.xml"/><Relationship Id="rId7" Type="http://schemas.openxmlformats.org/officeDocument/2006/relationships/image" Target="../media/image3.wmf"/><Relationship Id="rId12" Type="http://schemas.openxmlformats.org/officeDocument/2006/relationships/image" Target="../media/image5.w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wmf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8.wmf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chart" Target="../charts/chart6.xml"/><Relationship Id="rId14" Type="http://schemas.openxmlformats.org/officeDocument/2006/relationships/image" Target="../media/image7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102</xdr:row>
      <xdr:rowOff>180975</xdr:rowOff>
    </xdr:from>
    <xdr:to>
      <xdr:col>8</xdr:col>
      <xdr:colOff>428625</xdr:colOff>
      <xdr:row>127</xdr:row>
      <xdr:rowOff>19050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100</xdr:row>
      <xdr:rowOff>161925</xdr:rowOff>
    </xdr:from>
    <xdr:to>
      <xdr:col>16</xdr:col>
      <xdr:colOff>200025</xdr:colOff>
      <xdr:row>124</xdr:row>
      <xdr:rowOff>133350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733425</xdr:colOff>
      <xdr:row>100</xdr:row>
      <xdr:rowOff>104775</xdr:rowOff>
    </xdr:from>
    <xdr:to>
      <xdr:col>26</xdr:col>
      <xdr:colOff>133350</xdr:colOff>
      <xdr:row>124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495300</xdr:colOff>
      <xdr:row>98</xdr:row>
      <xdr:rowOff>152400</xdr:rowOff>
    </xdr:from>
    <xdr:to>
      <xdr:col>34</xdr:col>
      <xdr:colOff>457200</xdr:colOff>
      <xdr:row>123</xdr:row>
      <xdr:rowOff>28575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9525</xdr:colOff>
      <xdr:row>6</xdr:row>
      <xdr:rowOff>66675</xdr:rowOff>
    </xdr:from>
    <xdr:to>
      <xdr:col>35</xdr:col>
      <xdr:colOff>66675</xdr:colOff>
      <xdr:row>10</xdr:row>
      <xdr:rowOff>171450</xdr:rowOff>
    </xdr:to>
    <xdr:pic>
      <xdr:nvPicPr>
        <xdr:cNvPr id="1045" name="Picture 21" descr="W:\msoffice2000sr1\PFiles\MSOffice\Clipart\standard\stddir1\an02321_.wmf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41300" y="1219200"/>
          <a:ext cx="9429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6</xdr:row>
      <xdr:rowOff>152400</xdr:rowOff>
    </xdr:from>
    <xdr:to>
      <xdr:col>13</xdr:col>
      <xdr:colOff>352425</xdr:colOff>
      <xdr:row>11</xdr:row>
      <xdr:rowOff>161925</xdr:rowOff>
    </xdr:to>
    <xdr:pic>
      <xdr:nvPicPr>
        <xdr:cNvPr id="1047" name="Picture 23" descr="W:\msoffice2000sr1\PFiles\MSOffice\Clipart\smbusbas\bd10749_.wmf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1304925"/>
          <a:ext cx="123825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7</xdr:row>
      <xdr:rowOff>142875</xdr:rowOff>
    </xdr:from>
    <xdr:to>
      <xdr:col>14</xdr:col>
      <xdr:colOff>619125</xdr:colOff>
      <xdr:row>10</xdr:row>
      <xdr:rowOff>104775</xdr:rowOff>
    </xdr:to>
    <xdr:pic>
      <xdr:nvPicPr>
        <xdr:cNvPr id="1048" name="Picture 24" descr="C:\Program Files\Microsoft Office\Clipart\Pub60Cor\tn00211_.wmf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4150" y="1543050"/>
          <a:ext cx="14001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9525</xdr:colOff>
      <xdr:row>11</xdr:row>
      <xdr:rowOff>104775</xdr:rowOff>
    </xdr:from>
    <xdr:to>
      <xdr:col>34</xdr:col>
      <xdr:colOff>19050</xdr:colOff>
      <xdr:row>16</xdr:row>
      <xdr:rowOff>9525</xdr:rowOff>
    </xdr:to>
    <xdr:pic>
      <xdr:nvPicPr>
        <xdr:cNvPr id="1049" name="Picture 25" descr="W:\msoffice2000sr1\PFiles\MSOffice\Clipart\standard\stddir1\an02321_.wmf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12600" y="2305050"/>
          <a:ext cx="103822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295275</xdr:colOff>
      <xdr:row>60</xdr:row>
      <xdr:rowOff>38100</xdr:rowOff>
    </xdr:from>
    <xdr:to>
      <xdr:col>12</xdr:col>
      <xdr:colOff>114300</xdr:colOff>
      <xdr:row>90</xdr:row>
      <xdr:rowOff>171450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257175</xdr:colOff>
      <xdr:row>60</xdr:row>
      <xdr:rowOff>9525</xdr:rowOff>
    </xdr:from>
    <xdr:to>
      <xdr:col>24</xdr:col>
      <xdr:colOff>695325</xdr:colOff>
      <xdr:row>91</xdr:row>
      <xdr:rowOff>66675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419100</xdr:colOff>
      <xdr:row>60</xdr:row>
      <xdr:rowOff>161925</xdr:rowOff>
    </xdr:from>
    <xdr:to>
      <xdr:col>34</xdr:col>
      <xdr:colOff>171450</xdr:colOff>
      <xdr:row>90</xdr:row>
      <xdr:rowOff>114300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41</xdr:col>
      <xdr:colOff>190500</xdr:colOff>
      <xdr:row>7</xdr:row>
      <xdr:rowOff>66675</xdr:rowOff>
    </xdr:from>
    <xdr:to>
      <xdr:col>43</xdr:col>
      <xdr:colOff>314325</xdr:colOff>
      <xdr:row>12</xdr:row>
      <xdr:rowOff>123825</xdr:rowOff>
    </xdr:to>
    <xdr:pic>
      <xdr:nvPicPr>
        <xdr:cNvPr id="10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00" y="1466850"/>
          <a:ext cx="191452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28575</xdr:colOff>
      <xdr:row>10</xdr:row>
      <xdr:rowOff>104775</xdr:rowOff>
    </xdr:from>
    <xdr:to>
      <xdr:col>32</xdr:col>
      <xdr:colOff>104775</xdr:colOff>
      <xdr:row>11</xdr:row>
      <xdr:rowOff>123825</xdr:rowOff>
    </xdr:to>
    <xdr:sp macro="" textlink="">
      <xdr:nvSpPr>
        <xdr:cNvPr id="1054" name="Text Box 30"/>
        <xdr:cNvSpPr txBox="1">
          <a:spLocks noChangeArrowheads="1"/>
        </xdr:cNvSpPr>
      </xdr:nvSpPr>
      <xdr:spPr bwMode="auto">
        <a:xfrm>
          <a:off x="22640925" y="2105025"/>
          <a:ext cx="149542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 MT"/>
            </a:rPr>
            <a:t>INDEX RATES</a:t>
          </a:r>
        </a:p>
      </xdr:txBody>
    </xdr:sp>
    <xdr:clientData/>
  </xdr:twoCellAnchor>
  <xdr:twoCellAnchor editAs="oneCell">
    <xdr:from>
      <xdr:col>30</xdr:col>
      <xdr:colOff>152400</xdr:colOff>
      <xdr:row>6</xdr:row>
      <xdr:rowOff>0</xdr:rowOff>
    </xdr:from>
    <xdr:to>
      <xdr:col>31</xdr:col>
      <xdr:colOff>514350</xdr:colOff>
      <xdr:row>10</xdr:row>
      <xdr:rowOff>9525</xdr:rowOff>
    </xdr:to>
    <xdr:pic>
      <xdr:nvPicPr>
        <xdr:cNvPr id="1056" name="Picture 32" descr="W:\msoffice2000sr1\PFiles\MSOffice\Clipart\corpbas\j0078804.wmf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0" y="1152525"/>
          <a:ext cx="10668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942975</xdr:colOff>
      <xdr:row>6</xdr:row>
      <xdr:rowOff>142875</xdr:rowOff>
    </xdr:from>
    <xdr:to>
      <xdr:col>38</xdr:col>
      <xdr:colOff>95250</xdr:colOff>
      <xdr:row>11</xdr:row>
      <xdr:rowOff>142875</xdr:rowOff>
    </xdr:to>
    <xdr:pic>
      <xdr:nvPicPr>
        <xdr:cNvPr id="1057" name="Picture 33" descr="W:\msoffice2000sr1\PFiles\MSOffice\Clipart\smbusbas\bd07082_.wmf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60575" y="1295400"/>
          <a:ext cx="1333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152400</xdr:colOff>
      <xdr:row>6</xdr:row>
      <xdr:rowOff>38100</xdr:rowOff>
    </xdr:from>
    <xdr:to>
      <xdr:col>18</xdr:col>
      <xdr:colOff>542925</xdr:colOff>
      <xdr:row>11</xdr:row>
      <xdr:rowOff>19050</xdr:rowOff>
    </xdr:to>
    <xdr:pic>
      <xdr:nvPicPr>
        <xdr:cNvPr id="1058" name="Picture 34" descr="http://www.usatoday.com/news/world/_photos/2001-09-12-binladen.jp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190625"/>
          <a:ext cx="109537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962025</xdr:colOff>
      <xdr:row>5</xdr:row>
      <xdr:rowOff>114300</xdr:rowOff>
    </xdr:from>
    <xdr:to>
      <xdr:col>18</xdr:col>
      <xdr:colOff>695325</xdr:colOff>
      <xdr:row>11</xdr:row>
      <xdr:rowOff>142875</xdr:rowOff>
    </xdr:to>
    <xdr:sp macro="" textlink="">
      <xdr:nvSpPr>
        <xdr:cNvPr id="1063" name="AutoShape 39"/>
        <xdr:cNvSpPr>
          <a:spLocks noChangeArrowheads="1"/>
        </xdr:cNvSpPr>
      </xdr:nvSpPr>
      <xdr:spPr bwMode="auto">
        <a:xfrm>
          <a:off x="13963650" y="1066800"/>
          <a:ext cx="1409700" cy="1276350"/>
        </a:xfrm>
        <a:custGeom>
          <a:avLst/>
          <a:gdLst>
            <a:gd name="G0" fmla="+- 2700 0 0"/>
            <a:gd name="G1" fmla="*/ G0 2 1"/>
            <a:gd name="G2" fmla="+- 21600 0 G1"/>
            <a:gd name="G3" fmla="*/ G2 G2 1"/>
            <a:gd name="G4" fmla="*/ G0 G0 1"/>
            <a:gd name="G5" fmla="+- G3 0 G4"/>
            <a:gd name="G6" fmla="*/ G5 1 8"/>
            <a:gd name="G7" fmla="sqrt G6"/>
            <a:gd name="G8" fmla="*/ G4 1 8"/>
            <a:gd name="G9" fmla="sqrt G8"/>
            <a:gd name="G10" fmla="+- G7 G9 0"/>
            <a:gd name="G11" fmla="+- G7 0 G9"/>
            <a:gd name="G12" fmla="+- G10 10800 0"/>
            <a:gd name="G13" fmla="+- 10800 0 G10"/>
            <a:gd name="G14" fmla="+- G11 10800 0"/>
            <a:gd name="G15" fmla="+- 10800 0 G11"/>
            <a:gd name="G16" fmla="+- 21600 0 G0"/>
            <a:gd name="T0" fmla="*/ 10800 w 21600"/>
            <a:gd name="T1" fmla="*/ 0 h 21600"/>
            <a:gd name="T2" fmla="*/ 3163 w 21600"/>
            <a:gd name="T3" fmla="*/ 3163 h 21600"/>
            <a:gd name="T4" fmla="*/ 0 w 21600"/>
            <a:gd name="T5" fmla="*/ 10800 h 21600"/>
            <a:gd name="T6" fmla="*/ 3163 w 21600"/>
            <a:gd name="T7" fmla="*/ 18437 h 21600"/>
            <a:gd name="T8" fmla="*/ 10800 w 21600"/>
            <a:gd name="T9" fmla="*/ 21600 h 21600"/>
            <a:gd name="T10" fmla="*/ 18437 w 21600"/>
            <a:gd name="T11" fmla="*/ 18437 h 21600"/>
            <a:gd name="T12" fmla="*/ 21600 w 21600"/>
            <a:gd name="T13" fmla="*/ 10800 h 21600"/>
            <a:gd name="T14" fmla="*/ 18437 w 21600"/>
            <a:gd name="T15" fmla="*/ 3163 h 21600"/>
            <a:gd name="T16" fmla="*/ 3163 w 21600"/>
            <a:gd name="T17" fmla="*/ 3163 h 21600"/>
            <a:gd name="T18" fmla="*/ 18437 w 21600"/>
            <a:gd name="T19" fmla="*/ 18437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5" y="0"/>
                <a:pt x="21600" y="4835"/>
                <a:pt x="21600" y="10800"/>
              </a:cubicBezTo>
              <a:cubicBezTo>
                <a:pt x="21600" y="16765"/>
                <a:pt x="16765" y="21600"/>
                <a:pt x="10800" y="21600"/>
              </a:cubicBezTo>
              <a:cubicBezTo>
                <a:pt x="4835" y="21600"/>
                <a:pt x="0" y="16765"/>
                <a:pt x="0" y="10800"/>
              </a:cubicBezTo>
              <a:close/>
              <a:moveTo>
                <a:pt x="17401" y="15493"/>
              </a:moveTo>
              <a:cubicBezTo>
                <a:pt x="18376" y="14122"/>
                <a:pt x="18900" y="12482"/>
                <a:pt x="18900" y="10800"/>
              </a:cubicBezTo>
              <a:cubicBezTo>
                <a:pt x="18900" y="6326"/>
                <a:pt x="15273" y="2700"/>
                <a:pt x="10800" y="2700"/>
              </a:cubicBezTo>
              <a:cubicBezTo>
                <a:pt x="9117" y="2699"/>
                <a:pt x="7477" y="3223"/>
                <a:pt x="6106" y="4198"/>
              </a:cubicBezTo>
              <a:close/>
              <a:moveTo>
                <a:pt x="4198" y="6106"/>
              </a:moveTo>
              <a:cubicBezTo>
                <a:pt x="3223" y="7477"/>
                <a:pt x="2700" y="9117"/>
                <a:pt x="2700" y="10799"/>
              </a:cubicBezTo>
              <a:cubicBezTo>
                <a:pt x="2700" y="15273"/>
                <a:pt x="6326" y="18900"/>
                <a:pt x="10800" y="18900"/>
              </a:cubicBezTo>
              <a:cubicBezTo>
                <a:pt x="12482" y="18900"/>
                <a:pt x="14122" y="18376"/>
                <a:pt x="15493" y="17401"/>
              </a:cubicBez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11</xdr:row>
      <xdr:rowOff>152400</xdr:rowOff>
    </xdr:from>
    <xdr:to>
      <xdr:col>31</xdr:col>
      <xdr:colOff>514350</xdr:colOff>
      <xdr:row>15</xdr:row>
      <xdr:rowOff>171450</xdr:rowOff>
    </xdr:to>
    <xdr:pic>
      <xdr:nvPicPr>
        <xdr:cNvPr id="1064" name="Picture 40" descr="W:\msoffice2000sr1\PFiles\MSOffice\Clipart\standard\stddir2\bs01326_.wmf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36175" y="2352675"/>
          <a:ext cx="1095375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733425</xdr:colOff>
      <xdr:row>49</xdr:row>
      <xdr:rowOff>142875</xdr:rowOff>
    </xdr:from>
    <xdr:to>
      <xdr:col>25</xdr:col>
      <xdr:colOff>771525</xdr:colOff>
      <xdr:row>66</xdr:row>
      <xdr:rowOff>133350</xdr:rowOff>
    </xdr:to>
    <xdr:graphicFrame macro="">
      <xdr:nvGraphicFramePr>
        <xdr:cNvPr id="235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28575</xdr:colOff>
      <xdr:row>14</xdr:row>
      <xdr:rowOff>19050</xdr:rowOff>
    </xdr:from>
    <xdr:to>
      <xdr:col>66</xdr:col>
      <xdr:colOff>838200</xdr:colOff>
      <xdr:row>31</xdr:row>
      <xdr:rowOff>9525</xdr:rowOff>
    </xdr:to>
    <xdr:graphicFrame macro="">
      <xdr:nvGraphicFramePr>
        <xdr:cNvPr id="2355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28575</xdr:colOff>
      <xdr:row>32</xdr:row>
      <xdr:rowOff>28575</xdr:rowOff>
    </xdr:from>
    <xdr:to>
      <xdr:col>67</xdr:col>
      <xdr:colOff>19050</xdr:colOff>
      <xdr:row>58</xdr:row>
      <xdr:rowOff>57150</xdr:rowOff>
    </xdr:to>
    <xdr:graphicFrame macro="">
      <xdr:nvGraphicFramePr>
        <xdr:cNvPr id="2356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419100</xdr:colOff>
      <xdr:row>69</xdr:row>
      <xdr:rowOff>0</xdr:rowOff>
    </xdr:from>
    <xdr:to>
      <xdr:col>48</xdr:col>
      <xdr:colOff>47625</xdr:colOff>
      <xdr:row>94</xdr:row>
      <xdr:rowOff>38100</xdr:rowOff>
    </xdr:to>
    <xdr:graphicFrame macro="">
      <xdr:nvGraphicFramePr>
        <xdr:cNvPr id="2356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438150</xdr:colOff>
      <xdr:row>49</xdr:row>
      <xdr:rowOff>85725</xdr:rowOff>
    </xdr:from>
    <xdr:to>
      <xdr:col>48</xdr:col>
      <xdr:colOff>19050</xdr:colOff>
      <xdr:row>68</xdr:row>
      <xdr:rowOff>95250</xdr:rowOff>
    </xdr:to>
    <xdr:graphicFrame macro="">
      <xdr:nvGraphicFramePr>
        <xdr:cNvPr id="2356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0.98261</cdr:x>
      <cdr:y>0.7412</cdr:y>
    </cdr:from>
    <cdr:to>
      <cdr:x>0.98261</cdr:x>
      <cdr:y>0.7412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3701" y="34484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2860" rIns="27432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</xdr:row>
      <xdr:rowOff>28575</xdr:rowOff>
    </xdr:from>
    <xdr:to>
      <xdr:col>24</xdr:col>
      <xdr:colOff>447675</xdr:colOff>
      <xdr:row>2</xdr:row>
      <xdr:rowOff>190500</xdr:rowOff>
    </xdr:to>
    <xdr:sp macro="" textlink="">
      <xdr:nvSpPr>
        <xdr:cNvPr id="2049" name="Text 1"/>
        <xdr:cNvSpPr txBox="1">
          <a:spLocks noChangeArrowheads="1"/>
        </xdr:cNvSpPr>
      </xdr:nvSpPr>
      <xdr:spPr bwMode="auto">
        <a:xfrm>
          <a:off x="9858375" y="219075"/>
          <a:ext cx="10220325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54864" tIns="41148" rIns="54864" bIns="0" anchor="t" upright="1"/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Arial MT"/>
            </a:rPr>
            <a:t>PARK 'n RIDE</a:t>
          </a:r>
        </a:p>
      </xdr:txBody>
    </xdr:sp>
    <xdr:clientData/>
  </xdr:twoCellAnchor>
  <xdr:twoCellAnchor>
    <xdr:from>
      <xdr:col>3</xdr:col>
      <xdr:colOff>9525</xdr:colOff>
      <xdr:row>12</xdr:row>
      <xdr:rowOff>142875</xdr:rowOff>
    </xdr:from>
    <xdr:to>
      <xdr:col>8</xdr:col>
      <xdr:colOff>66675</xdr:colOff>
      <xdr:row>23</xdr:row>
      <xdr:rowOff>219075</xdr:rowOff>
    </xdr:to>
    <xdr:sp macro="" textlink="">
      <xdr:nvSpPr>
        <xdr:cNvPr id="2050" name="Text 2"/>
        <xdr:cNvSpPr txBox="1">
          <a:spLocks noChangeArrowheads="1"/>
        </xdr:cNvSpPr>
      </xdr:nvSpPr>
      <xdr:spPr bwMode="auto">
        <a:xfrm>
          <a:off x="2028825" y="2647950"/>
          <a:ext cx="4505325" cy="2381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5720" rIns="64008" bIns="0" anchor="t" upright="1"/>
        <a:lstStyle/>
        <a:p>
          <a:pPr algn="ctr" rtl="0"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Arial MT"/>
            </a:rPr>
            <a:t> </a:t>
          </a:r>
          <a:r>
            <a:rPr lang="en-US" sz="2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SBA  AVAILABILITY</a:t>
          </a:r>
        </a:p>
        <a:p>
          <a:pPr algn="ctr" rtl="0">
            <a:defRPr sz="1000"/>
          </a:pPr>
          <a:endParaRPr lang="en-US" sz="2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15</xdr:row>
          <xdr:rowOff>9525</xdr:rowOff>
        </xdr:from>
        <xdr:to>
          <xdr:col>8</xdr:col>
          <xdr:colOff>85725</xdr:colOff>
          <xdr:row>20</xdr:row>
          <xdr:rowOff>161925</xdr:rowOff>
        </xdr:to>
        <xdr:sp macro="" textlink="">
          <xdr:nvSpPr>
            <xdr:cNvPr id="2052" name="Picture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533400</xdr:colOff>
      <xdr:row>50</xdr:row>
      <xdr:rowOff>104775</xdr:rowOff>
    </xdr:from>
    <xdr:to>
      <xdr:col>7</xdr:col>
      <xdr:colOff>333375</xdr:colOff>
      <xdr:row>53</xdr:row>
      <xdr:rowOff>0</xdr:rowOff>
    </xdr:to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5143500" y="10210800"/>
          <a:ext cx="7524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7</xdr:col>
      <xdr:colOff>38100</xdr:colOff>
      <xdr:row>52</xdr:row>
      <xdr:rowOff>114300</xdr:rowOff>
    </xdr:from>
    <xdr:ext cx="104775" cy="219075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5600700" y="10601325"/>
          <a:ext cx="1047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28575</xdr:rowOff>
        </xdr:from>
        <xdr:to>
          <xdr:col>8</xdr:col>
          <xdr:colOff>76200</xdr:colOff>
          <xdr:row>20</xdr:row>
          <xdr:rowOff>123825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0</xdr:colOff>
      <xdr:row>12</xdr:row>
      <xdr:rowOff>85725</xdr:rowOff>
    </xdr:from>
    <xdr:to>
      <xdr:col>11</xdr:col>
      <xdr:colOff>752475</xdr:colOff>
      <xdr:row>30</xdr:row>
      <xdr:rowOff>161925</xdr:rowOff>
    </xdr:to>
    <xdr:sp macro="" textlink="">
      <xdr:nvSpPr>
        <xdr:cNvPr id="2069" name="Text Box 21"/>
        <xdr:cNvSpPr txBox="1">
          <a:spLocks noChangeArrowheads="1"/>
        </xdr:cNvSpPr>
      </xdr:nvSpPr>
      <xdr:spPr bwMode="auto">
        <a:xfrm>
          <a:off x="2019300" y="2590800"/>
          <a:ext cx="7543800" cy="3829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28575</xdr:rowOff>
    </xdr:from>
    <xdr:to>
      <xdr:col>19</xdr:col>
      <xdr:colOff>600075</xdr:colOff>
      <xdr:row>18</xdr:row>
      <xdr:rowOff>123825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28</xdr:row>
      <xdr:rowOff>38100</xdr:rowOff>
    </xdr:from>
    <xdr:to>
      <xdr:col>19</xdr:col>
      <xdr:colOff>590550</xdr:colOff>
      <xdr:row>46</xdr:row>
      <xdr:rowOff>152400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190500</xdr:colOff>
      <xdr:row>12</xdr:row>
      <xdr:rowOff>0</xdr:rowOff>
    </xdr:from>
    <xdr:to>
      <xdr:col>29</xdr:col>
      <xdr:colOff>171450</xdr:colOff>
      <xdr:row>31</xdr:row>
      <xdr:rowOff>9525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219075</xdr:colOff>
      <xdr:row>34</xdr:row>
      <xdr:rowOff>152400</xdr:rowOff>
    </xdr:from>
    <xdr:to>
      <xdr:col>29</xdr:col>
      <xdr:colOff>152400</xdr:colOff>
      <xdr:row>53</xdr:row>
      <xdr:rowOff>133350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0.51375</cdr:x>
      <cdr:y>0.508</cdr:y>
    </cdr:from>
    <cdr:to>
      <cdr:x>0.52775</cdr:x>
      <cdr:y>0.57875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2476" y="1575741"/>
          <a:ext cx="76010" cy="2190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SUMAUG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A_SBA00_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Chart2"/>
      <sheetName val="Sheet1"/>
      <sheetName val="Aug"/>
      <sheetName val="Page 2"/>
    </sheetNames>
    <sheetDataSet>
      <sheetData sheetId="0" refreshError="1"/>
      <sheetData sheetId="1" refreshError="1"/>
      <sheetData sheetId="2"/>
      <sheetData sheetId="3">
        <row r="43">
          <cell r="T43">
            <v>531.4</v>
          </cell>
          <cell r="V43">
            <v>25.017999999999915</v>
          </cell>
        </row>
        <row r="44">
          <cell r="T44">
            <v>436.8</v>
          </cell>
          <cell r="V44">
            <v>-100.72700000000003</v>
          </cell>
        </row>
        <row r="45">
          <cell r="T45">
            <v>185.9</v>
          </cell>
          <cell r="V45">
            <v>-195.82799999999995</v>
          </cell>
        </row>
        <row r="46">
          <cell r="T46">
            <v>247.8</v>
          </cell>
          <cell r="V46">
            <v>-96.626999999999953</v>
          </cell>
        </row>
        <row r="47">
          <cell r="T47">
            <v>177</v>
          </cell>
          <cell r="V47">
            <v>-94.432000000000016</v>
          </cell>
        </row>
        <row r="48">
          <cell r="T48">
            <v>13.3</v>
          </cell>
          <cell r="V48">
            <v>-141.73199999999997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OGE "/>
      <sheetName val="OGE inv"/>
      <sheetName val="OGE POI"/>
      <sheetName val="Tenaska"/>
      <sheetName val="Ten inv"/>
      <sheetName val="Texaco"/>
      <sheetName val="UTILICORP"/>
      <sheetName val="Transc"/>
      <sheetName val="Coastal"/>
      <sheetName val="Scenarios"/>
      <sheetName val="Pricing-OGE"/>
      <sheetName val="Pricing-Ten"/>
      <sheetName val="Pricing-Tex"/>
      <sheetName val="TI"/>
      <sheetName val="Sheet9"/>
      <sheetName val="Sheet12"/>
      <sheetName val="Sheet14"/>
    </sheetNames>
    <sheetDataSet>
      <sheetData sheetId="0"/>
      <sheetData sheetId="1">
        <row r="42">
          <cell r="AH42">
            <v>25</v>
          </cell>
        </row>
        <row r="47">
          <cell r="R47">
            <v>0</v>
          </cell>
        </row>
      </sheetData>
      <sheetData sheetId="2"/>
      <sheetData sheetId="3"/>
      <sheetData sheetId="4">
        <row r="41">
          <cell r="AH41">
            <v>24</v>
          </cell>
        </row>
        <row r="46">
          <cell r="R46">
            <v>3</v>
          </cell>
        </row>
      </sheetData>
      <sheetData sheetId="5"/>
      <sheetData sheetId="6">
        <row r="43">
          <cell r="AH43">
            <v>26</v>
          </cell>
        </row>
        <row r="48">
          <cell r="R48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10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_-_2003_Document1.doc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">
    <pageSetUpPr fitToPage="1"/>
  </sheetPr>
  <dimension ref="A1:BY251"/>
  <sheetViews>
    <sheetView showGridLines="0" tabSelected="1" topLeftCell="C6" zoomScale="75" workbookViewId="0">
      <pane xSplit="3" ySplit="11" topLeftCell="F17" activePane="bottomRight" state="frozen"/>
      <selection activeCell="C6" sqref="C6"/>
      <selection pane="topRight" activeCell="F6" sqref="F6"/>
      <selection pane="bottomLeft" activeCell="C17" sqref="C17"/>
      <selection pane="bottomRight" activeCell="C12" sqref="C12"/>
    </sheetView>
  </sheetViews>
  <sheetFormatPr defaultColWidth="12.7109375" defaultRowHeight="15"/>
  <cols>
    <col min="1" max="1" width="12.28515625" style="5" customWidth="1"/>
    <col min="2" max="2" width="5.7109375" style="5" customWidth="1"/>
    <col min="3" max="3" width="7.7109375" style="5" customWidth="1"/>
    <col min="4" max="5" width="6.7109375" style="5" customWidth="1"/>
    <col min="6" max="6" width="15.140625" style="5" bestFit="1" customWidth="1"/>
    <col min="7" max="8" width="14.7109375" style="5" customWidth="1"/>
    <col min="9" max="9" width="11.7109375" style="91" bestFit="1" customWidth="1"/>
    <col min="10" max="10" width="13.7109375" style="5" customWidth="1"/>
    <col min="11" max="15" width="14.42578125" style="5" customWidth="1"/>
    <col min="16" max="16" width="13.7109375" style="5" customWidth="1"/>
    <col min="17" max="17" width="14.5703125" style="5" customWidth="1"/>
    <col min="18" max="18" width="10.5703125" style="157" customWidth="1"/>
    <col min="19" max="19" width="12" style="157" bestFit="1" customWidth="1"/>
    <col min="20" max="20" width="13.85546875" style="5" customWidth="1"/>
    <col min="21" max="21" width="12.7109375" style="5" customWidth="1"/>
    <col min="22" max="22" width="13.7109375" style="5" hidden="1" customWidth="1"/>
    <col min="23" max="23" width="12.7109375" style="5" hidden="1" customWidth="1"/>
    <col min="24" max="24" width="12.7109375" style="5" customWidth="1"/>
    <col min="25" max="25" width="15.5703125" style="11" hidden="1" customWidth="1"/>
    <col min="26" max="27" width="14.5703125" style="5" customWidth="1"/>
    <col min="28" max="28" width="10.42578125" style="157" customWidth="1"/>
    <col min="29" max="29" width="15.7109375" style="5" customWidth="1"/>
    <col min="30" max="30" width="12.42578125" style="5" customWidth="1"/>
    <col min="31" max="31" width="10.5703125" style="113" customWidth="1"/>
    <col min="32" max="32" width="10.7109375" style="114" customWidth="1"/>
    <col min="33" max="33" width="8.5703125" style="5" bestFit="1" customWidth="1"/>
    <col min="34" max="34" width="15.42578125" style="5" customWidth="1"/>
    <col min="35" max="35" width="13.28515625" style="5" customWidth="1"/>
    <col min="36" max="36" width="16.7109375" style="5" customWidth="1"/>
    <col min="37" max="37" width="3.7109375" style="5" customWidth="1"/>
    <col min="38" max="38" width="12.28515625" style="5" customWidth="1"/>
    <col min="39" max="39" width="9.140625" customWidth="1"/>
    <col min="40" max="40" width="14.5703125" style="5" customWidth="1"/>
    <col min="41" max="41" width="12.7109375" style="5" customWidth="1"/>
    <col min="42" max="42" width="13.5703125" style="11" customWidth="1"/>
    <col min="43" max="43" width="13.28515625" style="78" customWidth="1"/>
    <col min="44" max="45" width="12.7109375" style="5"/>
    <col min="46" max="46" width="13.28515625" style="83" customWidth="1"/>
    <col min="47" max="47" width="15.42578125" style="83" customWidth="1"/>
    <col min="48" max="49" width="12.7109375" style="5"/>
    <col min="50" max="50" width="13.85546875" style="83" customWidth="1"/>
    <col min="51" max="51" width="15.42578125" style="83" customWidth="1"/>
    <col min="52" max="52" width="15" style="83" customWidth="1"/>
    <col min="53" max="53" width="12.7109375" style="5"/>
    <col min="54" max="54" width="8" style="5" customWidth="1"/>
    <col min="55" max="16384" width="12.7109375" style="5"/>
  </cols>
  <sheetData>
    <row r="1" spans="1:67">
      <c r="A1" s="2"/>
      <c r="B1" s="3">
        <v>31</v>
      </c>
      <c r="C1" s="4"/>
      <c r="D1" s="4"/>
      <c r="E1" s="4"/>
      <c r="F1" s="4"/>
      <c r="G1" s="4"/>
      <c r="H1" s="4"/>
      <c r="I1" s="154"/>
      <c r="J1" s="4"/>
      <c r="K1" s="4"/>
      <c r="L1" s="4"/>
      <c r="M1" s="4"/>
      <c r="N1" s="4"/>
      <c r="O1" s="4"/>
      <c r="P1" s="4"/>
      <c r="Q1" s="4"/>
      <c r="R1" s="155"/>
      <c r="S1" s="155"/>
      <c r="T1" s="4"/>
      <c r="U1" s="4"/>
      <c r="V1" s="4"/>
      <c r="W1" s="4"/>
      <c r="X1" s="4"/>
      <c r="Y1" s="6"/>
      <c r="Z1" s="4"/>
      <c r="AA1" s="294">
        <f>SUM(AJ1:AK1)</f>
        <v>0</v>
      </c>
      <c r="AB1" s="155"/>
      <c r="AC1" s="4"/>
      <c r="AD1" s="4"/>
      <c r="AE1" s="111"/>
      <c r="AF1" s="112"/>
      <c r="AG1" s="4"/>
      <c r="AH1" s="4"/>
      <c r="AJ1" s="4"/>
      <c r="AK1" s="4"/>
      <c r="AL1" s="4"/>
      <c r="AN1" s="4"/>
      <c r="AO1" s="4"/>
      <c r="AP1" s="6"/>
      <c r="AQ1" s="77"/>
      <c r="AR1" s="6"/>
      <c r="AS1" s="7"/>
      <c r="AT1" s="192"/>
      <c r="AU1" s="192"/>
      <c r="AV1" s="4"/>
      <c r="AW1" s="4"/>
    </row>
    <row r="2" spans="1:67">
      <c r="A2" s="2" t="s">
        <v>0</v>
      </c>
      <c r="B2" s="3">
        <f>COUNTA(F18:F48)</f>
        <v>19</v>
      </c>
      <c r="C2" s="3">
        <f>COUNTA(F19:F20,F22:F23,F26:F30,F33:F37,F40:F44,F47:F48)</f>
        <v>13</v>
      </c>
      <c r="D2" s="4"/>
      <c r="E2" s="4"/>
      <c r="F2" s="4"/>
      <c r="G2" s="4"/>
      <c r="H2" s="4"/>
      <c r="I2" s="191"/>
      <c r="J2" s="191"/>
      <c r="K2" s="192"/>
      <c r="L2" s="192"/>
      <c r="M2" s="192"/>
      <c r="N2" s="192"/>
      <c r="O2" s="192"/>
      <c r="P2" s="192"/>
      <c r="Q2" s="192"/>
      <c r="R2" s="191"/>
      <c r="S2" s="192"/>
      <c r="T2" s="191"/>
      <c r="U2" s="192"/>
      <c r="V2" s="192"/>
      <c r="W2" s="192"/>
      <c r="X2" s="194"/>
      <c r="Y2" s="302"/>
      <c r="Z2" s="193"/>
      <c r="AA2" s="294">
        <f>SUM(AJ2:AK2)</f>
        <v>0</v>
      </c>
      <c r="AB2" s="83"/>
      <c r="AC2" s="191"/>
      <c r="AE2" s="193"/>
      <c r="AF2" s="192"/>
      <c r="AG2" s="192"/>
      <c r="AH2" s="192"/>
      <c r="AI2" s="83"/>
      <c r="AJ2" s="192"/>
      <c r="AK2" s="192"/>
      <c r="AL2" s="192"/>
      <c r="AN2" s="4"/>
      <c r="AO2" s="4"/>
      <c r="AP2" s="6"/>
      <c r="AQ2" s="77"/>
      <c r="AR2" s="4"/>
      <c r="AS2" s="7"/>
      <c r="AT2" s="192"/>
      <c r="AU2" s="192"/>
      <c r="AV2" s="4"/>
      <c r="AW2" s="4"/>
    </row>
    <row r="3" spans="1:67">
      <c r="A3" s="2"/>
      <c r="B3" s="3"/>
      <c r="C3" s="3">
        <f>COUNTA(F18,F21,F24:F25,F31:F32,F38:F39,F45:F46)</f>
        <v>6</v>
      </c>
      <c r="D3" s="4"/>
      <c r="E3" s="4"/>
      <c r="F3" s="4"/>
      <c r="G3" s="4"/>
      <c r="H3" s="4"/>
      <c r="I3" s="154"/>
      <c r="J3" s="4"/>
      <c r="K3" s="4"/>
      <c r="L3" s="4"/>
      <c r="M3" s="4"/>
      <c r="N3" s="4"/>
      <c r="O3" s="4"/>
      <c r="P3" s="4"/>
      <c r="Q3" s="146"/>
      <c r="R3" s="155"/>
      <c r="S3" s="155"/>
      <c r="T3" s="4"/>
      <c r="U3" s="4"/>
      <c r="V3" s="4"/>
      <c r="W3" s="4"/>
      <c r="X3" s="4"/>
      <c r="Y3" s="6"/>
      <c r="Z3" s="4"/>
      <c r="AA3" s="98">
        <f>SUM(AJ3:AK3)</f>
        <v>0</v>
      </c>
      <c r="AB3" s="4"/>
      <c r="AC3" s="146"/>
      <c r="AE3" s="111"/>
      <c r="AF3" s="112"/>
      <c r="AG3" s="4"/>
      <c r="AH3" s="4"/>
      <c r="AJ3" s="4"/>
      <c r="AK3" s="4"/>
      <c r="AL3" s="4"/>
      <c r="AN3" s="4"/>
      <c r="AO3" s="4"/>
      <c r="AP3" s="6"/>
      <c r="AQ3" s="77"/>
      <c r="AR3" s="4"/>
      <c r="AS3" s="7"/>
      <c r="AT3" s="192"/>
      <c r="AU3" s="192"/>
      <c r="AV3" s="4"/>
      <c r="AW3" s="4"/>
    </row>
    <row r="4" spans="1:67">
      <c r="A4" s="4"/>
      <c r="B4" s="3">
        <f>COUNTA(F32:F47)</f>
        <v>5</v>
      </c>
      <c r="H4" s="20"/>
      <c r="Q4" s="146"/>
      <c r="AA4" s="98">
        <f>SUM(AJ4:AK4)</f>
        <v>0</v>
      </c>
      <c r="AC4" s="146"/>
      <c r="AF4" s="112"/>
      <c r="AG4" s="4"/>
      <c r="AH4" s="4"/>
      <c r="AJ4" s="4"/>
      <c r="AK4" s="4"/>
      <c r="AL4" s="4"/>
      <c r="AN4" s="4"/>
      <c r="AO4" s="4"/>
      <c r="AP4" s="6"/>
      <c r="AQ4" s="77"/>
      <c r="AR4" s="4"/>
      <c r="AS4" s="7"/>
      <c r="AT4" s="192"/>
      <c r="AU4" s="192"/>
      <c r="AV4" s="4"/>
      <c r="AW4" s="4"/>
      <c r="AY4" s="219" t="s">
        <v>103</v>
      </c>
      <c r="AZ4" s="219" t="s">
        <v>104</v>
      </c>
      <c r="BC4" s="5" t="s">
        <v>168</v>
      </c>
      <c r="BD4" s="5" t="s">
        <v>169</v>
      </c>
      <c r="BE4" s="5" t="s">
        <v>170</v>
      </c>
      <c r="BF4" s="5" t="s">
        <v>171</v>
      </c>
      <c r="BG4" s="5" t="s">
        <v>172</v>
      </c>
      <c r="BH4" s="5" t="s">
        <v>173</v>
      </c>
      <c r="BI4" s="5" t="s">
        <v>174</v>
      </c>
      <c r="BJ4" s="5" t="s">
        <v>175</v>
      </c>
      <c r="BK4" s="5" t="s">
        <v>176</v>
      </c>
      <c r="BL4" s="5" t="s">
        <v>177</v>
      </c>
      <c r="BM4" s="5" t="s">
        <v>178</v>
      </c>
      <c r="BN4" s="5" t="s">
        <v>179</v>
      </c>
      <c r="BO4" s="5" t="s">
        <v>180</v>
      </c>
    </row>
    <row r="5" spans="1:67">
      <c r="A5" s="4"/>
      <c r="B5" s="3"/>
      <c r="Q5" s="98"/>
      <c r="AA5" s="98"/>
      <c r="AC5" s="98"/>
      <c r="AF5" s="112"/>
      <c r="AG5" s="4"/>
      <c r="AH5" s="4"/>
      <c r="AJ5" s="4"/>
      <c r="AK5" s="4"/>
      <c r="AL5" s="4"/>
      <c r="AN5" s="4"/>
      <c r="AO5" s="4"/>
      <c r="AP5" s="6"/>
      <c r="AQ5" s="77"/>
      <c r="AR5" s="4"/>
      <c r="AS5" s="7"/>
      <c r="AT5" s="192"/>
      <c r="AU5" s="192"/>
      <c r="AV5" s="4"/>
      <c r="AW5" s="4"/>
      <c r="AX5" s="150" t="s">
        <v>106</v>
      </c>
      <c r="AY5" s="220" t="s">
        <v>105</v>
      </c>
      <c r="AZ5" s="222">
        <v>20253</v>
      </c>
      <c r="BA5" s="195">
        <v>1093</v>
      </c>
      <c r="BC5" s="5">
        <v>-1093</v>
      </c>
      <c r="BD5" s="5">
        <v>-1093</v>
      </c>
      <c r="BE5" s="5">
        <v>-1093</v>
      </c>
      <c r="BF5" s="5">
        <v>-1093</v>
      </c>
      <c r="BG5" s="5">
        <v>-1093</v>
      </c>
    </row>
    <row r="6" spans="1:67" ht="15.75">
      <c r="A6" s="4"/>
      <c r="B6" s="4"/>
      <c r="C6" s="8" t="s">
        <v>212</v>
      </c>
      <c r="D6" s="9"/>
      <c r="E6" s="9"/>
      <c r="F6" s="10"/>
      <c r="G6" s="10"/>
      <c r="H6" s="10"/>
      <c r="AA6" s="98"/>
      <c r="AF6" s="112"/>
      <c r="AG6" s="4"/>
      <c r="AH6" s="4"/>
      <c r="AI6" s="218"/>
      <c r="AJ6" s="4"/>
      <c r="AK6" s="4"/>
      <c r="AL6" s="4"/>
      <c r="AN6" s="4"/>
      <c r="AO6" s="4"/>
      <c r="AP6" s="6"/>
      <c r="AQ6" s="77"/>
      <c r="AX6" s="150" t="s">
        <v>106</v>
      </c>
      <c r="AY6" s="220" t="s">
        <v>105</v>
      </c>
      <c r="AZ6" s="222">
        <v>77958</v>
      </c>
      <c r="BA6" s="195">
        <v>152</v>
      </c>
      <c r="BC6" s="5">
        <v>-152</v>
      </c>
      <c r="BD6" s="5">
        <v>-152</v>
      </c>
      <c r="BE6" s="5">
        <v>-152</v>
      </c>
      <c r="BF6" s="5">
        <v>-152</v>
      </c>
      <c r="BG6" s="5">
        <v>-152</v>
      </c>
    </row>
    <row r="7" spans="1:67" s="34" customFormat="1" ht="19.5" customHeight="1">
      <c r="A7" s="105"/>
      <c r="B7" s="105"/>
      <c r="C7" s="250"/>
      <c r="D7" s="251"/>
      <c r="E7" s="251"/>
      <c r="F7" s="252"/>
      <c r="G7" s="252"/>
      <c r="H7" s="250"/>
      <c r="I7" s="253"/>
      <c r="J7" s="250"/>
      <c r="K7" s="250"/>
      <c r="L7" s="250"/>
      <c r="M7" s="250"/>
      <c r="N7" s="250"/>
      <c r="O7" s="250"/>
      <c r="P7" s="250"/>
      <c r="Q7" s="254" t="s">
        <v>1</v>
      </c>
      <c r="R7" s="237"/>
      <c r="S7" s="237"/>
      <c r="T7" s="255" t="s">
        <v>2</v>
      </c>
      <c r="U7" s="255" t="s">
        <v>3</v>
      </c>
      <c r="V7" s="255" t="s">
        <v>3</v>
      </c>
      <c r="W7" s="255" t="s">
        <v>43</v>
      </c>
      <c r="X7" s="255" t="s">
        <v>4</v>
      </c>
      <c r="Y7" s="255" t="s">
        <v>225</v>
      </c>
      <c r="Z7" s="254" t="s">
        <v>1</v>
      </c>
      <c r="AA7" s="254" t="s">
        <v>1</v>
      </c>
      <c r="AB7" s="237"/>
      <c r="AC7" s="250"/>
      <c r="AD7" s="250"/>
      <c r="AE7" s="411"/>
      <c r="AF7" s="412"/>
      <c r="AG7" s="251"/>
      <c r="AH7" s="254" t="s">
        <v>261</v>
      </c>
      <c r="AI7" s="339"/>
      <c r="AJ7" s="105"/>
      <c r="AK7" s="105"/>
      <c r="AL7" s="105"/>
      <c r="AN7" s="105"/>
      <c r="AO7" s="105"/>
      <c r="AP7" s="28"/>
      <c r="AQ7" s="106"/>
      <c r="AT7" s="212"/>
      <c r="AU7" s="212"/>
      <c r="AX7" s="150"/>
      <c r="AY7" s="220"/>
      <c r="AZ7" s="222"/>
      <c r="BA7"/>
    </row>
    <row r="8" spans="1:67" s="34" customFormat="1" ht="15.75">
      <c r="A8" s="105"/>
      <c r="B8" s="105"/>
      <c r="C8" s="251"/>
      <c r="D8" s="251"/>
      <c r="E8" s="251"/>
      <c r="F8" s="254" t="s">
        <v>5</v>
      </c>
      <c r="G8" s="256" t="s">
        <v>6</v>
      </c>
      <c r="H8" s="255" t="s">
        <v>7</v>
      </c>
      <c r="I8" s="253"/>
      <c r="J8" s="254" t="s">
        <v>8</v>
      </c>
      <c r="K8" s="256" t="s">
        <v>6</v>
      </c>
      <c r="L8" s="255" t="s">
        <v>7</v>
      </c>
      <c r="M8" s="256"/>
      <c r="N8" s="256"/>
      <c r="O8" s="256"/>
      <c r="P8" s="255" t="s">
        <v>7</v>
      </c>
      <c r="Q8" s="254" t="s">
        <v>9</v>
      </c>
      <c r="R8" s="237"/>
      <c r="S8" s="237"/>
      <c r="T8" s="254"/>
      <c r="U8" s="257" t="s">
        <v>10</v>
      </c>
      <c r="V8" s="257" t="s">
        <v>217</v>
      </c>
      <c r="W8" s="257" t="s">
        <v>216</v>
      </c>
      <c r="X8" s="254" t="s">
        <v>11</v>
      </c>
      <c r="Y8" s="254" t="s">
        <v>226</v>
      </c>
      <c r="Z8" s="254" t="s">
        <v>12</v>
      </c>
      <c r="AA8" s="254" t="s">
        <v>13</v>
      </c>
      <c r="AB8" s="237"/>
      <c r="AC8" s="258" t="s">
        <v>162</v>
      </c>
      <c r="AD8" s="252"/>
      <c r="AE8" s="411"/>
      <c r="AF8" s="413"/>
      <c r="AG8" s="259"/>
      <c r="AH8" s="257" t="s">
        <v>262</v>
      </c>
      <c r="AI8" s="339"/>
      <c r="AK8" s="105"/>
      <c r="AL8" s="105"/>
      <c r="AN8" s="105"/>
      <c r="AO8" s="105"/>
      <c r="AP8" s="28"/>
      <c r="AQ8" s="106"/>
      <c r="AT8" s="212"/>
      <c r="AU8" s="212"/>
      <c r="AX8" s="150"/>
      <c r="AY8" s="220"/>
      <c r="AZ8" s="222"/>
      <c r="BA8" s="195"/>
    </row>
    <row r="9" spans="1:67" s="34" customFormat="1" ht="15.75">
      <c r="A9" s="105"/>
      <c r="B9" s="105"/>
      <c r="C9" s="260" t="s">
        <v>14</v>
      </c>
      <c r="D9" s="261"/>
      <c r="E9" s="261"/>
      <c r="F9" s="262">
        <f>F49</f>
        <v>5514.1219999999994</v>
      </c>
      <c r="G9" s="262">
        <f>G49</f>
        <v>-244.131</v>
      </c>
      <c r="H9" s="252">
        <f>F9+G9</f>
        <v>5269.9909999999991</v>
      </c>
      <c r="I9" s="253"/>
      <c r="J9" s="262">
        <f t="shared" ref="J9:AA9" si="0">J49</f>
        <v>7104.1120000000028</v>
      </c>
      <c r="K9" s="262">
        <f t="shared" si="0"/>
        <v>-6004.098</v>
      </c>
      <c r="L9" s="252">
        <f>J9+K9</f>
        <v>1100.0140000000029</v>
      </c>
      <c r="M9" s="262"/>
      <c r="N9" s="262"/>
      <c r="O9" s="262"/>
      <c r="P9" s="262">
        <f t="shared" si="0"/>
        <v>867.50800000000027</v>
      </c>
      <c r="Q9" s="262">
        <f t="shared" si="0"/>
        <v>6137.4990000000007</v>
      </c>
      <c r="R9" s="263"/>
      <c r="S9" s="263"/>
      <c r="T9" s="264">
        <f t="shared" si="0"/>
        <v>-59.98</v>
      </c>
      <c r="U9" s="264">
        <f t="shared" si="0"/>
        <v>306.45100000000002</v>
      </c>
      <c r="V9" s="264">
        <f>V49</f>
        <v>0</v>
      </c>
      <c r="W9" s="264"/>
      <c r="X9" s="264">
        <f t="shared" si="0"/>
        <v>-138.35599999999997</v>
      </c>
      <c r="Y9" s="303">
        <f>Y49</f>
        <v>0</v>
      </c>
      <c r="Z9" s="264">
        <f t="shared" si="0"/>
        <v>6245.6139999999996</v>
      </c>
      <c r="AA9" s="264">
        <f t="shared" si="0"/>
        <v>4921.7000000000007</v>
      </c>
      <c r="AB9" s="263"/>
      <c r="AC9" s="265" t="s">
        <v>163</v>
      </c>
      <c r="AD9" s="252"/>
      <c r="AE9" s="411"/>
      <c r="AF9" s="413"/>
      <c r="AG9" s="259"/>
      <c r="AH9" s="257" t="s">
        <v>254</v>
      </c>
      <c r="AI9" s="339"/>
      <c r="AK9" s="105"/>
      <c r="AL9" s="105"/>
      <c r="AN9" s="105"/>
      <c r="AO9" s="105"/>
      <c r="AP9" s="28"/>
      <c r="AQ9" s="106"/>
      <c r="AT9" s="212"/>
      <c r="AU9" s="212"/>
      <c r="AX9" s="150"/>
      <c r="AY9" s="221"/>
      <c r="AZ9" s="222"/>
      <c r="BA9" s="195"/>
    </row>
    <row r="10" spans="1:67" s="34" customFormat="1" ht="15.75">
      <c r="A10" s="105"/>
      <c r="B10" s="105"/>
      <c r="C10" s="260" t="s">
        <v>15</v>
      </c>
      <c r="D10" s="261"/>
      <c r="E10" s="261"/>
      <c r="F10" s="264">
        <f>F15*$B$2</f>
        <v>5375.1612903225805</v>
      </c>
      <c r="G10" s="264">
        <f>G15*$B$2</f>
        <v>0</v>
      </c>
      <c r="H10" s="264">
        <f>F10+G10</f>
        <v>5375.1612903225805</v>
      </c>
      <c r="I10" s="253"/>
      <c r="J10" s="264">
        <f t="shared" ref="J10:X10" si="1">J15*$B$2</f>
        <v>6569.7096774193542</v>
      </c>
      <c r="K10" s="264">
        <f t="shared" si="1"/>
        <v>-5679.7741935483873</v>
      </c>
      <c r="L10" s="264">
        <f>J10+K10</f>
        <v>889.93548387096689</v>
      </c>
      <c r="M10" s="264"/>
      <c r="N10" s="264"/>
      <c r="O10" s="264"/>
      <c r="P10" s="264">
        <f t="shared" si="1"/>
        <v>889.9354838709678</v>
      </c>
      <c r="Q10" s="264">
        <f t="shared" si="1"/>
        <v>6265.0967741935474</v>
      </c>
      <c r="R10" s="263"/>
      <c r="S10" s="263"/>
      <c r="T10" s="264">
        <f t="shared" si="1"/>
        <v>-247.61290322580646</v>
      </c>
      <c r="U10" s="264">
        <f t="shared" si="1"/>
        <v>306.45161290322579</v>
      </c>
      <c r="V10" s="264">
        <f>V15*$B$2</f>
        <v>0</v>
      </c>
      <c r="W10" s="264"/>
      <c r="X10" s="264">
        <f t="shared" si="1"/>
        <v>-136.67741935483872</v>
      </c>
      <c r="Y10" s="303">
        <f>Y15*$B$2</f>
        <v>0</v>
      </c>
      <c r="Z10" s="264">
        <f>Z15*$B$2</f>
        <v>6187.2580645161288</v>
      </c>
      <c r="AA10" s="264">
        <f>AA15*$B$2</f>
        <v>5719.6129032258068</v>
      </c>
      <c r="AB10" s="263"/>
      <c r="AC10" s="266">
        <v>12039</v>
      </c>
      <c r="AD10" s="252"/>
      <c r="AE10" s="411"/>
      <c r="AF10" s="414"/>
      <c r="AG10" s="259"/>
      <c r="AH10" s="257" t="s">
        <v>152</v>
      </c>
      <c r="AI10" s="339"/>
      <c r="AK10" s="105"/>
      <c r="AL10" s="105"/>
      <c r="AN10" s="105"/>
      <c r="AO10" s="105"/>
      <c r="AP10" s="28"/>
      <c r="AT10" s="212"/>
      <c r="AU10" s="212"/>
      <c r="AX10" s="150"/>
      <c r="AY10" s="221"/>
      <c r="AZ10" s="222"/>
      <c r="BA10" s="195"/>
    </row>
    <row r="11" spans="1:67" s="34" customFormat="1" ht="15.75">
      <c r="C11" s="260" t="s">
        <v>16</v>
      </c>
      <c r="D11" s="267"/>
      <c r="E11" s="267"/>
      <c r="F11" s="268">
        <f t="shared" ref="F11:Y11" si="2">F9/F10</f>
        <v>1.0258523795234951</v>
      </c>
      <c r="G11" s="268" t="e">
        <f t="shared" si="2"/>
        <v>#DIV/0!</v>
      </c>
      <c r="H11" s="268">
        <f>H9/H10</f>
        <v>0.98043402148472647</v>
      </c>
      <c r="I11" s="253"/>
      <c r="J11" s="268">
        <f t="shared" si="2"/>
        <v>1.0813433696191226</v>
      </c>
      <c r="K11" s="268">
        <f t="shared" si="2"/>
        <v>1.0571015317510351</v>
      </c>
      <c r="L11" s="268">
        <f>L9/L10</f>
        <v>1.236060388574747</v>
      </c>
      <c r="M11" s="268"/>
      <c r="N11" s="268"/>
      <c r="O11" s="268"/>
      <c r="P11" s="268">
        <f t="shared" si="2"/>
        <v>0.97479875308105002</v>
      </c>
      <c r="Q11" s="268">
        <f t="shared" si="2"/>
        <v>0.97963355095820193</v>
      </c>
      <c r="R11" s="263"/>
      <c r="S11" s="263"/>
      <c r="T11" s="268">
        <f t="shared" si="2"/>
        <v>0.24223293381969774</v>
      </c>
      <c r="U11" s="268">
        <f t="shared" si="2"/>
        <v>0.99999800000000016</v>
      </c>
      <c r="V11" s="268" t="e">
        <f t="shared" si="2"/>
        <v>#DIV/0!</v>
      </c>
      <c r="W11" s="268"/>
      <c r="X11" s="268">
        <f t="shared" si="2"/>
        <v>1.0122813311305165</v>
      </c>
      <c r="Y11" s="304" t="e">
        <f t="shared" si="2"/>
        <v>#DIV/0!</v>
      </c>
      <c r="Z11" s="268">
        <f>Z9/Z10</f>
        <v>1.0094316310836526</v>
      </c>
      <c r="AA11" s="268">
        <f>AA9/AA10</f>
        <v>0.86049529632052701</v>
      </c>
      <c r="AB11" s="263"/>
      <c r="AC11" s="250"/>
      <c r="AD11" s="252"/>
      <c r="AE11" s="411"/>
      <c r="AF11" s="412"/>
      <c r="AG11" s="250"/>
      <c r="AH11" s="303" t="s">
        <v>228</v>
      </c>
      <c r="AI11" s="340"/>
      <c r="AN11" s="34">
        <v>55</v>
      </c>
      <c r="AP11" s="82"/>
      <c r="AQ11" s="107"/>
      <c r="AT11" s="212"/>
      <c r="AU11" s="212"/>
      <c r="AX11" s="150"/>
      <c r="AY11" s="221"/>
      <c r="AZ11" s="222"/>
      <c r="BA11" s="195"/>
    </row>
    <row r="12" spans="1:67" s="34" customFormat="1" ht="15.75">
      <c r="C12" s="460" t="s">
        <v>294</v>
      </c>
      <c r="D12" s="269"/>
      <c r="E12" s="269"/>
      <c r="F12" s="269"/>
      <c r="G12" s="269"/>
      <c r="H12" s="269"/>
      <c r="I12" s="270"/>
      <c r="J12" s="269"/>
      <c r="K12" s="269"/>
      <c r="L12" s="269"/>
      <c r="M12" s="269"/>
      <c r="N12" s="269"/>
      <c r="O12" s="269"/>
      <c r="P12" s="269"/>
      <c r="Q12" s="269"/>
      <c r="R12" s="271"/>
      <c r="S12" s="271"/>
      <c r="T12" s="269"/>
      <c r="U12" s="272"/>
      <c r="V12" s="272"/>
      <c r="W12" s="272"/>
      <c r="X12" s="269"/>
      <c r="Y12" s="305"/>
      <c r="Z12" s="269"/>
      <c r="AA12" s="269"/>
      <c r="AB12" s="271"/>
      <c r="AD12" s="269"/>
      <c r="AE12" s="273"/>
      <c r="AF12" s="274"/>
      <c r="AG12" s="272"/>
      <c r="AI12" s="108"/>
      <c r="AP12" s="82"/>
      <c r="AQ12" s="107"/>
      <c r="AT12" s="212"/>
      <c r="AU12" s="212"/>
      <c r="AX12" s="150"/>
      <c r="AY12" s="221"/>
      <c r="AZ12" s="222"/>
      <c r="BA12" s="195"/>
    </row>
    <row r="13" spans="1:67" s="34" customFormat="1" ht="15.75">
      <c r="A13" s="105"/>
      <c r="B13" s="105"/>
      <c r="C13" s="251"/>
      <c r="D13" s="251"/>
      <c r="E13" s="251"/>
      <c r="F13" s="461" t="s">
        <v>19</v>
      </c>
      <c r="G13" s="461"/>
      <c r="H13" s="255" t="s">
        <v>7</v>
      </c>
      <c r="I13" s="275" t="s">
        <v>66</v>
      </c>
      <c r="J13" s="469" t="s">
        <v>218</v>
      </c>
      <c r="K13" s="470"/>
      <c r="L13" s="255" t="s">
        <v>7</v>
      </c>
      <c r="M13" s="468" t="s">
        <v>223</v>
      </c>
      <c r="N13" s="468"/>
      <c r="O13" s="255" t="s">
        <v>7</v>
      </c>
      <c r="P13" s="255" t="s">
        <v>7</v>
      </c>
      <c r="Q13" s="254" t="s">
        <v>1</v>
      </c>
      <c r="R13" s="275" t="s">
        <v>7</v>
      </c>
      <c r="S13" s="276"/>
      <c r="T13" s="255" t="s">
        <v>1</v>
      </c>
      <c r="U13" s="255" t="s">
        <v>3</v>
      </c>
      <c r="V13" s="255" t="s">
        <v>3</v>
      </c>
      <c r="W13" s="255" t="s">
        <v>43</v>
      </c>
      <c r="X13" s="255" t="s">
        <v>4</v>
      </c>
      <c r="Y13" s="255" t="s">
        <v>225</v>
      </c>
      <c r="Z13" s="254" t="s">
        <v>1</v>
      </c>
      <c r="AA13" s="254" t="s">
        <v>1</v>
      </c>
      <c r="AB13" s="275" t="s">
        <v>70</v>
      </c>
      <c r="AC13" s="254" t="s">
        <v>261</v>
      </c>
      <c r="AD13" s="260"/>
      <c r="AE13" s="415"/>
      <c r="AF13" s="412"/>
      <c r="AG13" s="251"/>
      <c r="AI13" s="257" t="s">
        <v>228</v>
      </c>
      <c r="AJ13" s="105"/>
      <c r="AK13" s="105"/>
      <c r="AL13" s="105" t="s">
        <v>255</v>
      </c>
      <c r="AN13" s="105"/>
      <c r="AO13" s="105"/>
      <c r="AP13" s="28"/>
      <c r="AQ13" s="106"/>
      <c r="AT13" s="212"/>
      <c r="AU13" s="212"/>
      <c r="AX13" s="150"/>
      <c r="AY13" s="221"/>
      <c r="AZ13" s="222"/>
      <c r="BA13" s="195"/>
    </row>
    <row r="14" spans="1:67" s="34" customFormat="1" ht="16.5" thickBot="1">
      <c r="A14" s="105" t="s">
        <v>215</v>
      </c>
      <c r="B14" s="105"/>
      <c r="C14" s="251"/>
      <c r="D14" s="251"/>
      <c r="E14" s="251"/>
      <c r="F14" s="254" t="s">
        <v>220</v>
      </c>
      <c r="G14" s="255" t="s">
        <v>219</v>
      </c>
      <c r="H14" s="255" t="s">
        <v>19</v>
      </c>
      <c r="I14" s="277" t="s">
        <v>67</v>
      </c>
      <c r="J14" s="254" t="s">
        <v>220</v>
      </c>
      <c r="K14" s="255" t="s">
        <v>219</v>
      </c>
      <c r="L14" s="255" t="s">
        <v>221</v>
      </c>
      <c r="M14" s="254" t="s">
        <v>220</v>
      </c>
      <c r="N14" s="255" t="s">
        <v>219</v>
      </c>
      <c r="O14" s="255" t="s">
        <v>222</v>
      </c>
      <c r="P14" s="255" t="s">
        <v>20</v>
      </c>
      <c r="Q14" s="254" t="s">
        <v>9</v>
      </c>
      <c r="R14" s="277" t="s">
        <v>67</v>
      </c>
      <c r="S14" s="276" t="s">
        <v>84</v>
      </c>
      <c r="T14" s="254" t="s">
        <v>2</v>
      </c>
      <c r="U14" s="257" t="s">
        <v>10</v>
      </c>
      <c r="V14" s="257" t="s">
        <v>217</v>
      </c>
      <c r="W14" s="257" t="s">
        <v>216</v>
      </c>
      <c r="X14" s="254" t="s">
        <v>11</v>
      </c>
      <c r="Y14" s="254" t="s">
        <v>226</v>
      </c>
      <c r="Z14" s="254" t="s">
        <v>12</v>
      </c>
      <c r="AA14" s="254" t="s">
        <v>13</v>
      </c>
      <c r="AB14" s="277" t="s">
        <v>67</v>
      </c>
      <c r="AC14" s="257" t="s">
        <v>262</v>
      </c>
      <c r="AD14" s="257"/>
      <c r="AE14" s="415"/>
      <c r="AF14" s="412"/>
      <c r="AG14" s="251"/>
      <c r="AI14" s="257" t="s">
        <v>229</v>
      </c>
      <c r="AJ14" s="105"/>
      <c r="AK14" s="105"/>
      <c r="AL14" s="105" t="s">
        <v>256</v>
      </c>
      <c r="AN14" s="105"/>
      <c r="AO14" s="227" t="s">
        <v>147</v>
      </c>
      <c r="AP14" s="106" t="s">
        <v>146</v>
      </c>
      <c r="AQ14" s="82"/>
      <c r="AT14" s="212"/>
      <c r="AU14" s="212"/>
      <c r="AX14" s="150"/>
      <c r="AY14" s="221"/>
      <c r="AZ14" s="222"/>
      <c r="BA14" s="195"/>
    </row>
    <row r="15" spans="1:67" s="34" customFormat="1" ht="16.5">
      <c r="A15" s="105" t="s">
        <v>55</v>
      </c>
      <c r="B15" s="105"/>
      <c r="C15" s="260" t="s">
        <v>22</v>
      </c>
      <c r="D15" s="261"/>
      <c r="E15" s="261"/>
      <c r="F15" s="278">
        <f>(F53/$B$1)*1000</f>
        <v>282.90322580645159</v>
      </c>
      <c r="G15" s="278">
        <f>(G53/$B$1)*1000</f>
        <v>0</v>
      </c>
      <c r="H15" s="279">
        <f>(H53/$B$1)*1000</f>
        <v>282.90322580645159</v>
      </c>
      <c r="I15" s="277" t="s">
        <v>68</v>
      </c>
      <c r="J15" s="278">
        <f t="shared" ref="J15:Q15" si="3">(J53/$B$1)*1000</f>
        <v>345.77419354838707</v>
      </c>
      <c r="K15" s="278">
        <f t="shared" si="3"/>
        <v>-298.93548387096774</v>
      </c>
      <c r="L15" s="278">
        <f t="shared" si="3"/>
        <v>46.838709677419359</v>
      </c>
      <c r="M15" s="278">
        <f t="shared" si="3"/>
        <v>0</v>
      </c>
      <c r="N15" s="278">
        <f t="shared" si="3"/>
        <v>0</v>
      </c>
      <c r="O15" s="278">
        <f t="shared" si="3"/>
        <v>0</v>
      </c>
      <c r="P15" s="279">
        <f t="shared" si="3"/>
        <v>46.838709677419359</v>
      </c>
      <c r="Q15" s="278">
        <f t="shared" si="3"/>
        <v>329.74193548387092</v>
      </c>
      <c r="R15" s="277" t="s">
        <v>68</v>
      </c>
      <c r="S15" s="276" t="s">
        <v>85</v>
      </c>
      <c r="T15" s="278">
        <f t="shared" ref="T15:AA15" si="4">(T53/$B$1)*1000</f>
        <v>-13.03225806451613</v>
      </c>
      <c r="U15" s="279">
        <f t="shared" si="4"/>
        <v>16.129032258064516</v>
      </c>
      <c r="V15" s="279">
        <f t="shared" si="4"/>
        <v>0</v>
      </c>
      <c r="W15" s="279">
        <f t="shared" si="4"/>
        <v>0</v>
      </c>
      <c r="X15" s="264">
        <f t="shared" si="4"/>
        <v>-7.193548387096774</v>
      </c>
      <c r="Y15" s="330">
        <f>(Y53/$B$1)*1000</f>
        <v>0</v>
      </c>
      <c r="Z15" s="296">
        <f t="shared" si="4"/>
        <v>325.64516129032256</v>
      </c>
      <c r="AA15" s="296">
        <f t="shared" si="4"/>
        <v>301.03225806451616</v>
      </c>
      <c r="AB15" s="277" t="s">
        <v>68</v>
      </c>
      <c r="AC15" s="341"/>
      <c r="AD15" s="279"/>
      <c r="AE15" s="411"/>
      <c r="AF15" s="412"/>
      <c r="AG15" s="251"/>
      <c r="AI15" s="303" t="s">
        <v>152</v>
      </c>
      <c r="AJ15" s="105"/>
      <c r="AK15" s="105"/>
      <c r="AL15" s="105"/>
      <c r="AN15" s="105"/>
      <c r="AO15" s="464" t="s">
        <v>60</v>
      </c>
      <c r="AP15" s="464"/>
      <c r="AQ15" s="464"/>
      <c r="AR15" s="464"/>
      <c r="AT15" s="212"/>
      <c r="AU15" s="212"/>
      <c r="AX15" s="150"/>
      <c r="AY15" s="221"/>
      <c r="AZ15" s="222"/>
      <c r="BA15" s="195"/>
      <c r="BC15" s="465" t="s">
        <v>156</v>
      </c>
      <c r="BD15" s="466"/>
      <c r="BE15" s="466"/>
      <c r="BF15" s="466"/>
      <c r="BG15" s="467"/>
    </row>
    <row r="16" spans="1:67" ht="17.25" thickBot="1">
      <c r="A16" s="5">
        <v>100426</v>
      </c>
      <c r="B16" s="4"/>
      <c r="C16" s="280" t="s">
        <v>23</v>
      </c>
      <c r="D16" s="280"/>
      <c r="E16" s="280" t="s">
        <v>19</v>
      </c>
      <c r="F16" s="278">
        <f t="shared" ref="F16:T16" si="5">F49/$B2</f>
        <v>290.21694736842102</v>
      </c>
      <c r="G16" s="278">
        <f t="shared" si="5"/>
        <v>-12.849</v>
      </c>
      <c r="H16" s="279">
        <f>H49/$B2</f>
        <v>277.36794736842103</v>
      </c>
      <c r="I16" s="281" t="s">
        <v>69</v>
      </c>
      <c r="J16" s="278">
        <f t="shared" si="5"/>
        <v>373.90063157894753</v>
      </c>
      <c r="K16" s="278">
        <f t="shared" si="5"/>
        <v>-316.00515789473684</v>
      </c>
      <c r="L16" s="278">
        <f t="shared" si="5"/>
        <v>57.895473684210536</v>
      </c>
      <c r="M16" s="278">
        <f t="shared" si="5"/>
        <v>66.983789473684212</v>
      </c>
      <c r="N16" s="278">
        <f t="shared" si="5"/>
        <v>-79.220947368421065</v>
      </c>
      <c r="O16" s="278">
        <f t="shared" si="5"/>
        <v>-12.237157894736841</v>
      </c>
      <c r="P16" s="279">
        <f t="shared" si="5"/>
        <v>45.658315789473697</v>
      </c>
      <c r="Q16" s="278">
        <f t="shared" si="5"/>
        <v>323.02626315789479</v>
      </c>
      <c r="R16" s="281" t="s">
        <v>69</v>
      </c>
      <c r="S16" s="282" t="s">
        <v>86</v>
      </c>
      <c r="T16" s="278">
        <f t="shared" si="5"/>
        <v>-3.1568421052631579</v>
      </c>
      <c r="U16" s="279">
        <f>U49/$B2</f>
        <v>16.129000000000001</v>
      </c>
      <c r="V16" s="279">
        <f>V49/$B2</f>
        <v>0</v>
      </c>
      <c r="W16" s="279">
        <f>W49/$B2</f>
        <v>0</v>
      </c>
      <c r="X16" s="264">
        <f>X49/$B2</f>
        <v>-7.2818947368421032</v>
      </c>
      <c r="Y16" s="306">
        <f>Y49/$B2</f>
        <v>0</v>
      </c>
      <c r="Z16" s="296">
        <f>Z49/B2</f>
        <v>328.71652631578945</v>
      </c>
      <c r="AA16" s="296">
        <f>AA49/B2</f>
        <v>259.03684210526319</v>
      </c>
      <c r="AB16" s="281" t="s">
        <v>69</v>
      </c>
      <c r="AC16" s="257"/>
      <c r="AD16" s="279"/>
      <c r="AE16" s="411"/>
      <c r="AF16" s="412"/>
      <c r="AG16" s="251"/>
      <c r="AI16" s="280"/>
      <c r="AN16" s="14"/>
      <c r="AO16" s="6" t="s">
        <v>214</v>
      </c>
      <c r="AQ16" s="6" t="s">
        <v>61</v>
      </c>
      <c r="AT16" s="83" t="s">
        <v>17</v>
      </c>
      <c r="AU16" s="83" t="s">
        <v>142</v>
      </c>
      <c r="AV16" s="5" t="s">
        <v>143</v>
      </c>
      <c r="AW16" s="5" t="s">
        <v>144</v>
      </c>
      <c r="AX16" s="83" t="s">
        <v>144</v>
      </c>
      <c r="AY16" s="221"/>
      <c r="AZ16" s="222"/>
      <c r="BA16" s="195"/>
      <c r="BC16" s="190" t="s">
        <v>157</v>
      </c>
      <c r="BD16" s="190" t="s">
        <v>158</v>
      </c>
      <c r="BE16" s="190" t="s">
        <v>159</v>
      </c>
      <c r="BF16" s="190" t="s">
        <v>160</v>
      </c>
      <c r="BG16" s="190" t="s">
        <v>161</v>
      </c>
    </row>
    <row r="17" spans="1:60" ht="16.5" thickBot="1">
      <c r="A17" s="32" t="s">
        <v>213</v>
      </c>
      <c r="B17" s="4"/>
      <c r="C17" s="298"/>
      <c r="D17" s="109" t="s">
        <v>24</v>
      </c>
      <c r="E17" s="109" t="s">
        <v>25</v>
      </c>
      <c r="F17" s="16"/>
      <c r="G17" s="16"/>
      <c r="H17" s="4"/>
      <c r="J17" s="16"/>
      <c r="K17" s="16"/>
      <c r="L17" s="16"/>
      <c r="M17" s="16"/>
      <c r="N17" s="16"/>
      <c r="O17" s="16"/>
      <c r="P17" s="4"/>
      <c r="Q17" s="16"/>
      <c r="R17" s="155"/>
      <c r="S17" s="155"/>
      <c r="T17" s="16"/>
      <c r="X17" s="17"/>
      <c r="Y17" s="307"/>
      <c r="Z17" s="16"/>
      <c r="AA17" s="4"/>
      <c r="AB17" s="91"/>
      <c r="AC17" s="4"/>
      <c r="AD17" s="4"/>
      <c r="AE17" s="115" t="s">
        <v>26</v>
      </c>
      <c r="AF17" s="116" t="s">
        <v>27</v>
      </c>
      <c r="AG17" s="18"/>
      <c r="AI17" s="19"/>
      <c r="AJ17" s="5" t="s">
        <v>28</v>
      </c>
      <c r="AN17" s="16">
        <f t="shared" ref="AN17:AN43" si="6">AP17+AR17</f>
        <v>0</v>
      </c>
      <c r="AO17" s="134">
        <v>3343.9</v>
      </c>
      <c r="AP17" s="135" t="s">
        <v>29</v>
      </c>
      <c r="AQ17" s="141">
        <v>2633.3</v>
      </c>
      <c r="AR17" s="142"/>
      <c r="AS17" s="81"/>
      <c r="AX17" s="150"/>
      <c r="AY17" s="221"/>
      <c r="AZ17" s="222"/>
      <c r="BA17" s="195"/>
    </row>
    <row r="18" spans="1:60" ht="15.75">
      <c r="A18" s="248">
        <v>104050</v>
      </c>
      <c r="B18" s="4"/>
      <c r="C18" s="459">
        <v>37165</v>
      </c>
      <c r="D18" s="290">
        <v>61</v>
      </c>
      <c r="E18" s="291">
        <v>494</v>
      </c>
      <c r="F18" s="98">
        <v>447.63900000000001</v>
      </c>
      <c r="G18" s="98">
        <v>-13.624000000000001</v>
      </c>
      <c r="H18" s="98">
        <f t="shared" ref="H18:H48" si="7">F18+G18</f>
        <v>434.01499999999999</v>
      </c>
      <c r="I18" s="286"/>
      <c r="J18" s="98">
        <v>780.96600000000001</v>
      </c>
      <c r="K18" s="98">
        <v>-719.83699999999999</v>
      </c>
      <c r="L18" s="98">
        <f t="shared" ref="L18:L48" si="8">J18+K18</f>
        <v>61.129000000000019</v>
      </c>
      <c r="M18" s="98">
        <f>'Page 2'!AN6</f>
        <v>64.028999999999996</v>
      </c>
      <c r="N18" s="98">
        <f>'Page 2'!AO6</f>
        <v>-184.02600000000001</v>
      </c>
      <c r="O18" s="98">
        <f t="shared" ref="O18:O48" si="9">M18+N18</f>
        <v>-119.99700000000001</v>
      </c>
      <c r="P18" s="98">
        <f>L18+O18</f>
        <v>-58.867999999999995</v>
      </c>
      <c r="Q18" s="98">
        <f t="shared" ref="Q18:Q48" si="10">H18+P18</f>
        <v>375.14699999999999</v>
      </c>
      <c r="R18" s="286"/>
      <c r="S18" s="183">
        <f>ABS(F18)+ABS(G18)+ABS(J18)+ABS(K18)+ABS(M18)+ABS(N18)</f>
        <v>2210.1210000000001</v>
      </c>
      <c r="T18" s="99">
        <v>0</v>
      </c>
      <c r="U18" s="100">
        <v>16.129000000000001</v>
      </c>
      <c r="V18" s="100"/>
      <c r="W18" s="100"/>
      <c r="X18" s="100">
        <v>-7.282</v>
      </c>
      <c r="Y18" s="308"/>
      <c r="Z18" s="98">
        <f>Q18+T18+U18+V18+W18+X18+Y18</f>
        <v>383.99400000000003</v>
      </c>
      <c r="AA18" s="98">
        <f>SUM(AJ18:AK18)</f>
        <v>413.1</v>
      </c>
      <c r="AB18" s="286"/>
      <c r="AC18" s="98">
        <f>AA18-Z18</f>
        <v>29.105999999999995</v>
      </c>
      <c r="AD18" s="416"/>
      <c r="AE18" s="409">
        <v>1.6188</v>
      </c>
      <c r="AF18" s="409">
        <v>1.6188</v>
      </c>
      <c r="AG18" s="418">
        <f t="shared" ref="AG18:AG28" si="11">AF18-AE18</f>
        <v>0</v>
      </c>
      <c r="AH18" s="423">
        <f t="shared" ref="AH18:AH47" si="12">(AA18+AI18)-Z18</f>
        <v>38.205999999999449</v>
      </c>
      <c r="AI18" s="423">
        <f t="shared" ref="AI18:AI38" si="13">AN18</f>
        <v>9.0999999999994543</v>
      </c>
      <c r="AJ18" s="405">
        <v>413.1</v>
      </c>
      <c r="AK18" s="406"/>
      <c r="AL18" s="405">
        <f t="shared" ref="AL18:AL23" si="14">-1*(AC18+AI18)</f>
        <v>-38.205999999999449</v>
      </c>
      <c r="AN18" s="16">
        <f t="shared" si="6"/>
        <v>9.0999999999994543</v>
      </c>
      <c r="AO18" s="137">
        <v>3341.7</v>
      </c>
      <c r="AP18" s="136">
        <f t="shared" ref="AP18:AP43" si="15">AO18-AO17</f>
        <v>-2.2000000000002728</v>
      </c>
      <c r="AQ18" s="139">
        <v>2644.6</v>
      </c>
      <c r="AR18" s="136">
        <f t="shared" ref="AR18:AR43" si="16">AQ18-AQ17</f>
        <v>11.299999999999727</v>
      </c>
      <c r="AS18" s="83"/>
      <c r="AT18" s="98"/>
      <c r="AU18" s="98"/>
      <c r="AY18" s="221">
        <f>SUM(AV18:AX18)</f>
        <v>0</v>
      </c>
      <c r="AZ18" s="222">
        <f>AW18+AX18</f>
        <v>0</v>
      </c>
      <c r="BB18" s="298">
        <v>37165</v>
      </c>
      <c r="BC18" s="450" t="s">
        <v>292</v>
      </c>
      <c r="BD18" s="450" t="s">
        <v>292</v>
      </c>
      <c r="BE18" s="450" t="s">
        <v>292</v>
      </c>
      <c r="BF18" s="450" t="s">
        <v>292</v>
      </c>
      <c r="BG18" s="450" t="s">
        <v>292</v>
      </c>
      <c r="BH18" s="5" t="s">
        <v>293</v>
      </c>
    </row>
    <row r="19" spans="1:60" ht="15.75">
      <c r="A19" s="4"/>
      <c r="C19" s="459">
        <v>37166</v>
      </c>
      <c r="D19" s="290">
        <v>67</v>
      </c>
      <c r="E19" s="291"/>
      <c r="F19" s="98">
        <v>414.60300000000001</v>
      </c>
      <c r="G19" s="98">
        <v>0</v>
      </c>
      <c r="H19" s="98">
        <f t="shared" si="7"/>
        <v>414.60300000000001</v>
      </c>
      <c r="I19" s="288"/>
      <c r="J19" s="98">
        <v>267.06299999999999</v>
      </c>
      <c r="K19" s="98">
        <v>-212.78299999999999</v>
      </c>
      <c r="L19" s="98">
        <f t="shared" si="8"/>
        <v>54.28</v>
      </c>
      <c r="M19" s="98">
        <f>'Page 2'!AN7</f>
        <v>139.471</v>
      </c>
      <c r="N19" s="98">
        <f>'Page 2'!AO7</f>
        <v>-39.331000000000003</v>
      </c>
      <c r="O19" s="98">
        <f t="shared" si="9"/>
        <v>100.14</v>
      </c>
      <c r="P19" s="98">
        <f>L19+O19</f>
        <v>154.42000000000002</v>
      </c>
      <c r="Q19" s="98">
        <f t="shared" si="10"/>
        <v>569.02300000000002</v>
      </c>
      <c r="R19" s="288"/>
      <c r="S19" s="183">
        <f t="shared" ref="S19:S48" si="17">ABS(F19)+ABS(G19)+ABS(J19)+ABS(K19)+ABS(M19)+ABS(N19)</f>
        <v>1073.251</v>
      </c>
      <c r="T19" s="99">
        <v>0</v>
      </c>
      <c r="U19" s="100">
        <v>16.129000000000001</v>
      </c>
      <c r="V19" s="100"/>
      <c r="W19" s="100"/>
      <c r="X19" s="100">
        <v>-7.282</v>
      </c>
      <c r="Y19" s="308"/>
      <c r="Z19" s="98">
        <f t="shared" ref="Z19:Z48" si="18">Q19+T19+U19+V19+W19+X19+Y19</f>
        <v>577.87</v>
      </c>
      <c r="AA19" s="98">
        <f t="shared" ref="AA19:AA48" si="19">SUM(AJ19:AK19)</f>
        <v>443.5</v>
      </c>
      <c r="AB19" s="288"/>
      <c r="AC19" s="98">
        <f t="shared" ref="AC19:AC48" si="20">AA19-Z19</f>
        <v>-134.37</v>
      </c>
      <c r="AD19" s="424"/>
      <c r="AE19" s="409">
        <v>1.5832999999999999</v>
      </c>
      <c r="AF19" s="409">
        <v>1.601</v>
      </c>
      <c r="AG19" s="418">
        <f t="shared" si="11"/>
        <v>1.7700000000000049E-2</v>
      </c>
      <c r="AH19" s="423">
        <f t="shared" si="12"/>
        <v>45.830000000000268</v>
      </c>
      <c r="AI19" s="423">
        <f t="shared" si="13"/>
        <v>180.20000000000027</v>
      </c>
      <c r="AJ19" s="406">
        <v>443.5</v>
      </c>
      <c r="AK19" s="406"/>
      <c r="AL19" s="405">
        <f t="shared" si="14"/>
        <v>-45.830000000000268</v>
      </c>
      <c r="AN19" s="16">
        <f t="shared" si="6"/>
        <v>180.20000000000027</v>
      </c>
      <c r="AO19" s="137">
        <v>3480.9</v>
      </c>
      <c r="AP19" s="136">
        <f t="shared" si="15"/>
        <v>139.20000000000027</v>
      </c>
      <c r="AQ19" s="139">
        <v>2685.6</v>
      </c>
      <c r="AR19" s="136">
        <f t="shared" si="16"/>
        <v>41</v>
      </c>
      <c r="AS19" s="83"/>
      <c r="AY19" s="221">
        <f t="shared" ref="AY19:AY26" si="21">SUM(AV19:AX19)</f>
        <v>0</v>
      </c>
      <c r="AZ19" s="222">
        <f t="shared" ref="AZ19:AZ26" si="22">AW19+AX19</f>
        <v>0</v>
      </c>
      <c r="BB19" s="298">
        <v>37166</v>
      </c>
      <c r="BC19" s="450" t="s">
        <v>292</v>
      </c>
      <c r="BD19" s="450" t="s">
        <v>292</v>
      </c>
      <c r="BE19" s="450" t="s">
        <v>292</v>
      </c>
      <c r="BF19" s="450" t="s">
        <v>292</v>
      </c>
      <c r="BG19" s="450" t="s">
        <v>292</v>
      </c>
      <c r="BH19" s="5" t="s">
        <v>293</v>
      </c>
    </row>
    <row r="20" spans="1:60" ht="15.75">
      <c r="A20" s="95"/>
      <c r="C20" s="459">
        <v>37167</v>
      </c>
      <c r="D20" s="290">
        <v>55</v>
      </c>
      <c r="E20" s="291"/>
      <c r="F20" s="98">
        <v>320.101</v>
      </c>
      <c r="G20" s="98">
        <v>0</v>
      </c>
      <c r="H20" s="98">
        <f t="shared" si="7"/>
        <v>320.101</v>
      </c>
      <c r="I20" s="286"/>
      <c r="J20" s="98">
        <v>1718.96</v>
      </c>
      <c r="K20" s="98">
        <v>-1662.3789999999999</v>
      </c>
      <c r="L20" s="98">
        <f t="shared" si="8"/>
        <v>56.581000000000131</v>
      </c>
      <c r="M20" s="98">
        <f>'Page 2'!AN8</f>
        <v>64.89</v>
      </c>
      <c r="N20" s="98">
        <f>'Page 2'!AO8</f>
        <v>-71.802000000000007</v>
      </c>
      <c r="O20" s="98">
        <f t="shared" si="9"/>
        <v>-6.9120000000000061</v>
      </c>
      <c r="P20" s="98">
        <f t="shared" ref="P20:P48" si="23">L20+O20</f>
        <v>49.669000000000125</v>
      </c>
      <c r="Q20" s="98">
        <f t="shared" si="10"/>
        <v>369.7700000000001</v>
      </c>
      <c r="R20" s="286"/>
      <c r="S20" s="183">
        <f t="shared" si="17"/>
        <v>3838.1320000000001</v>
      </c>
      <c r="T20" s="99">
        <v>0</v>
      </c>
      <c r="U20" s="100">
        <v>16.129000000000001</v>
      </c>
      <c r="V20" s="100"/>
      <c r="W20" s="100"/>
      <c r="X20" s="100">
        <v>-7.282</v>
      </c>
      <c r="Y20" s="308"/>
      <c r="Z20" s="98">
        <f t="shared" si="18"/>
        <v>378.61700000000013</v>
      </c>
      <c r="AA20" s="98">
        <f t="shared" si="19"/>
        <v>519.1</v>
      </c>
      <c r="AB20" s="286"/>
      <c r="AC20" s="98">
        <f t="shared" si="20"/>
        <v>140.48299999999989</v>
      </c>
      <c r="AD20" s="416"/>
      <c r="AE20" s="409">
        <v>1.64</v>
      </c>
      <c r="AF20" s="409">
        <v>1.6140000000000001</v>
      </c>
      <c r="AG20" s="418">
        <f t="shared" si="11"/>
        <v>-2.5999999999999801E-2</v>
      </c>
      <c r="AH20" s="423">
        <f t="shared" si="12"/>
        <v>28.98299999999989</v>
      </c>
      <c r="AI20" s="423">
        <f t="shared" si="13"/>
        <v>-111.5</v>
      </c>
      <c r="AJ20" s="405">
        <v>519.1</v>
      </c>
      <c r="AK20" s="405"/>
      <c r="AL20" s="405">
        <f t="shared" si="14"/>
        <v>-28.98299999999989</v>
      </c>
      <c r="AN20" s="16">
        <f t="shared" si="6"/>
        <v>-111.5</v>
      </c>
      <c r="AO20" s="240">
        <v>3433.7</v>
      </c>
      <c r="AP20" s="136">
        <f t="shared" si="15"/>
        <v>-47.200000000000273</v>
      </c>
      <c r="AQ20" s="241">
        <v>2621.3000000000002</v>
      </c>
      <c r="AR20" s="136">
        <f t="shared" si="16"/>
        <v>-64.299999999999727</v>
      </c>
      <c r="AS20" s="242"/>
      <c r="AT20" s="232"/>
      <c r="AU20" s="232"/>
      <c r="AV20" s="233"/>
      <c r="AW20" s="233"/>
      <c r="AX20" s="232"/>
      <c r="AY20" s="234">
        <f t="shared" si="21"/>
        <v>0</v>
      </c>
      <c r="AZ20" s="235">
        <f t="shared" si="22"/>
        <v>0</v>
      </c>
      <c r="BB20" s="298">
        <v>37167</v>
      </c>
      <c r="BC20" s="450" t="s">
        <v>292</v>
      </c>
      <c r="BD20" s="450" t="s">
        <v>292</v>
      </c>
      <c r="BE20" s="450" t="s">
        <v>292</v>
      </c>
      <c r="BF20" s="450" t="s">
        <v>292</v>
      </c>
      <c r="BG20" s="450" t="s">
        <v>292</v>
      </c>
      <c r="BH20" s="5" t="s">
        <v>293</v>
      </c>
    </row>
    <row r="21" spans="1:60" ht="15.75">
      <c r="A21" s="96"/>
      <c r="C21" s="459">
        <v>37168</v>
      </c>
      <c r="D21" s="290">
        <v>47</v>
      </c>
      <c r="E21" s="292"/>
      <c r="F21" s="98">
        <v>199.73099999999999</v>
      </c>
      <c r="G21" s="98">
        <v>-9.125</v>
      </c>
      <c r="H21" s="98">
        <f t="shared" si="7"/>
        <v>190.60599999999999</v>
      </c>
      <c r="I21" s="400"/>
      <c r="J21" s="98">
        <v>270.96600000000001</v>
      </c>
      <c r="K21" s="98">
        <v>-212.773</v>
      </c>
      <c r="L21" s="98">
        <f t="shared" si="8"/>
        <v>58.193000000000012</v>
      </c>
      <c r="M21" s="98">
        <f>'Page 2'!AN9</f>
        <v>38.808999999999997</v>
      </c>
      <c r="N21" s="98">
        <f>'Page 2'!AO9</f>
        <v>-25.681000000000001</v>
      </c>
      <c r="O21" s="98">
        <f t="shared" si="9"/>
        <v>13.127999999999997</v>
      </c>
      <c r="P21" s="98">
        <f t="shared" si="23"/>
        <v>71.321000000000012</v>
      </c>
      <c r="Q21" s="98">
        <f t="shared" si="10"/>
        <v>261.92700000000002</v>
      </c>
      <c r="R21" s="400"/>
      <c r="S21" s="183">
        <f t="shared" si="17"/>
        <v>757.08500000000004</v>
      </c>
      <c r="T21" s="99">
        <v>0</v>
      </c>
      <c r="U21" s="100">
        <v>16.129000000000001</v>
      </c>
      <c r="V21" s="100"/>
      <c r="W21" s="100"/>
      <c r="X21" s="100">
        <v>-7.282</v>
      </c>
      <c r="Y21" s="308"/>
      <c r="Z21" s="98">
        <f t="shared" si="18"/>
        <v>270.77400000000006</v>
      </c>
      <c r="AA21" s="98">
        <f t="shared" si="19"/>
        <v>292.89999999999998</v>
      </c>
      <c r="AB21" s="400"/>
      <c r="AC21" s="98">
        <f t="shared" si="20"/>
        <v>22.12599999999992</v>
      </c>
      <c r="AD21" s="425"/>
      <c r="AE21" s="409">
        <v>1.84</v>
      </c>
      <c r="AF21" s="409">
        <v>1.6705000000000001</v>
      </c>
      <c r="AG21" s="418">
        <f t="shared" si="11"/>
        <v>-0.16949999999999998</v>
      </c>
      <c r="AH21" s="405">
        <f t="shared" si="12"/>
        <v>-27.37400000000008</v>
      </c>
      <c r="AI21" s="405">
        <f t="shared" si="13"/>
        <v>-49.5</v>
      </c>
      <c r="AJ21" s="405">
        <v>292.89999999999998</v>
      </c>
      <c r="AK21" s="405"/>
      <c r="AL21" s="405">
        <f t="shared" si="14"/>
        <v>27.37400000000008</v>
      </c>
      <c r="AM21" s="133"/>
      <c r="AN21" s="16">
        <f t="shared" si="6"/>
        <v>-49.5</v>
      </c>
      <c r="AO21" s="240">
        <v>3394.6</v>
      </c>
      <c r="AP21" s="136">
        <f t="shared" si="15"/>
        <v>-39.099999999999909</v>
      </c>
      <c r="AQ21" s="241">
        <v>2610.9</v>
      </c>
      <c r="AR21" s="136">
        <f t="shared" si="16"/>
        <v>-10.400000000000091</v>
      </c>
      <c r="AS21" s="242"/>
      <c r="AT21" s="146"/>
      <c r="AU21" s="146"/>
      <c r="AV21" s="233"/>
      <c r="AW21" s="233"/>
      <c r="AX21" s="232"/>
      <c r="AY21" s="401">
        <f t="shared" si="21"/>
        <v>0</v>
      </c>
      <c r="AZ21" s="402">
        <f t="shared" si="22"/>
        <v>0</v>
      </c>
      <c r="BB21" s="298">
        <v>37168</v>
      </c>
      <c r="BC21" s="450" t="s">
        <v>292</v>
      </c>
      <c r="BD21" s="450" t="s">
        <v>292</v>
      </c>
      <c r="BE21" s="450" t="s">
        <v>292</v>
      </c>
      <c r="BF21" s="450" t="s">
        <v>292</v>
      </c>
      <c r="BG21" s="450" t="s">
        <v>292</v>
      </c>
      <c r="BH21" s="5" t="s">
        <v>293</v>
      </c>
    </row>
    <row r="22" spans="1:60" ht="15.75">
      <c r="A22" s="103"/>
      <c r="C22" s="459">
        <v>37169</v>
      </c>
      <c r="D22" s="290">
        <v>40</v>
      </c>
      <c r="E22" s="291"/>
      <c r="F22" s="98">
        <v>202.548</v>
      </c>
      <c r="G22" s="98">
        <v>-5.1920000000000002</v>
      </c>
      <c r="H22" s="98">
        <f t="shared" si="7"/>
        <v>197.35599999999999</v>
      </c>
      <c r="I22" s="287">
        <f>SUM(H16:H22)/1000</f>
        <v>1.8340489473684212</v>
      </c>
      <c r="J22" s="98">
        <v>270.96100000000001</v>
      </c>
      <c r="K22" s="98">
        <v>-211.19</v>
      </c>
      <c r="L22" s="98">
        <f t="shared" si="8"/>
        <v>59.771000000000015</v>
      </c>
      <c r="M22" s="98">
        <f>'Page 2'!AN10</f>
        <v>38.578000000000003</v>
      </c>
      <c r="N22" s="98">
        <f>'Page 2'!AO10</f>
        <v>-50.494</v>
      </c>
      <c r="O22" s="98">
        <f t="shared" si="9"/>
        <v>-11.915999999999997</v>
      </c>
      <c r="P22" s="98">
        <f t="shared" si="23"/>
        <v>47.855000000000018</v>
      </c>
      <c r="Q22" s="98">
        <f t="shared" si="10"/>
        <v>245.21100000000001</v>
      </c>
      <c r="R22" s="287">
        <f>SUM(Q16:Q22)/1000</f>
        <v>2.144104263157895</v>
      </c>
      <c r="S22" s="183">
        <f t="shared" si="17"/>
        <v>778.96300000000008</v>
      </c>
      <c r="T22" s="99">
        <v>60</v>
      </c>
      <c r="U22" s="100">
        <v>16.129000000000001</v>
      </c>
      <c r="V22" s="100"/>
      <c r="W22" s="100"/>
      <c r="X22" s="100">
        <v>-7.282</v>
      </c>
      <c r="Y22" s="308"/>
      <c r="Z22" s="98">
        <f t="shared" si="18"/>
        <v>314.05800000000005</v>
      </c>
      <c r="AA22" s="98">
        <f t="shared" si="19"/>
        <v>196.5</v>
      </c>
      <c r="AB22" s="287">
        <f>SUM(AA3:AA4,AA18:AA22)/1000</f>
        <v>1.8651</v>
      </c>
      <c r="AC22" s="98">
        <f t="shared" si="20"/>
        <v>-117.55800000000005</v>
      </c>
      <c r="AD22" s="287">
        <f>SUM(AC3:AC4,AC18:AC22)/1000</f>
        <v>-6.0213000000000252E-2</v>
      </c>
      <c r="AE22" s="409">
        <v>2.0183</v>
      </c>
      <c r="AF22" s="409">
        <v>1.7401</v>
      </c>
      <c r="AG22" s="418">
        <f t="shared" si="11"/>
        <v>-0.2782</v>
      </c>
      <c r="AH22" s="405">
        <f t="shared" si="12"/>
        <v>-26.55800000000005</v>
      </c>
      <c r="AI22" s="405">
        <f t="shared" si="13"/>
        <v>91</v>
      </c>
      <c r="AJ22" s="406">
        <v>196.5</v>
      </c>
      <c r="AK22" s="406"/>
      <c r="AL22" s="405">
        <f t="shared" si="14"/>
        <v>26.55800000000005</v>
      </c>
      <c r="AN22" s="16">
        <f t="shared" si="6"/>
        <v>91</v>
      </c>
      <c r="AO22" s="240">
        <v>3388.7</v>
      </c>
      <c r="AP22" s="136">
        <f t="shared" si="15"/>
        <v>-5.9000000000000909</v>
      </c>
      <c r="AQ22" s="241">
        <v>2707.8</v>
      </c>
      <c r="AR22" s="136">
        <f t="shared" si="16"/>
        <v>96.900000000000091</v>
      </c>
      <c r="AS22" s="242"/>
      <c r="AT22" s="98"/>
      <c r="AU22" s="98"/>
      <c r="AY22" s="221">
        <f t="shared" si="21"/>
        <v>0</v>
      </c>
      <c r="AZ22" s="222">
        <f t="shared" si="22"/>
        <v>0</v>
      </c>
      <c r="BB22" s="298">
        <v>37169</v>
      </c>
      <c r="BC22" s="450" t="s">
        <v>292</v>
      </c>
      <c r="BD22" s="450" t="s">
        <v>292</v>
      </c>
      <c r="BE22" s="450" t="s">
        <v>292</v>
      </c>
      <c r="BF22" s="450" t="s">
        <v>292</v>
      </c>
      <c r="BG22" s="450" t="s">
        <v>292</v>
      </c>
      <c r="BH22" s="5" t="s">
        <v>293</v>
      </c>
    </row>
    <row r="23" spans="1:60" ht="15.75">
      <c r="C23" s="459">
        <v>37170</v>
      </c>
      <c r="D23" s="290">
        <v>39</v>
      </c>
      <c r="E23" s="291"/>
      <c r="F23" s="294">
        <v>264.96300000000002</v>
      </c>
      <c r="G23" s="294">
        <v>-3.5030000000000001</v>
      </c>
      <c r="H23" s="294">
        <f t="shared" si="7"/>
        <v>261.46000000000004</v>
      </c>
      <c r="I23" s="288" t="s">
        <v>87</v>
      </c>
      <c r="J23" s="294">
        <v>270.96100000000001</v>
      </c>
      <c r="K23" s="294">
        <v>-212.786</v>
      </c>
      <c r="L23" s="294">
        <f t="shared" si="8"/>
        <v>58.175000000000011</v>
      </c>
      <c r="M23" s="294">
        <f>'Page 2'!AN11</f>
        <v>117.87</v>
      </c>
      <c r="N23" s="294">
        <f>'Page 2'!AO11</f>
        <v>-37.290999999999997</v>
      </c>
      <c r="O23" s="294">
        <f t="shared" si="9"/>
        <v>80.579000000000008</v>
      </c>
      <c r="P23" s="294">
        <f t="shared" si="23"/>
        <v>138.75400000000002</v>
      </c>
      <c r="Q23" s="294">
        <f t="shared" si="10"/>
        <v>400.21400000000006</v>
      </c>
      <c r="R23" s="288" t="s">
        <v>87</v>
      </c>
      <c r="S23" s="299">
        <f t="shared" si="17"/>
        <v>907.37400000000002</v>
      </c>
      <c r="T23" s="300">
        <v>60</v>
      </c>
      <c r="U23" s="295">
        <v>16.129000000000001</v>
      </c>
      <c r="V23" s="295"/>
      <c r="W23" s="295"/>
      <c r="X23" s="295">
        <v>-7.282</v>
      </c>
      <c r="Y23" s="309"/>
      <c r="Z23" s="294">
        <f t="shared" si="18"/>
        <v>469.06100000000009</v>
      </c>
      <c r="AA23" s="294">
        <f t="shared" si="19"/>
        <v>490</v>
      </c>
      <c r="AB23" s="288" t="s">
        <v>87</v>
      </c>
      <c r="AC23" s="294">
        <f t="shared" si="20"/>
        <v>20.938999999999908</v>
      </c>
      <c r="AD23" s="288" t="s">
        <v>87</v>
      </c>
      <c r="AE23" s="417">
        <v>1.9182999999999999</v>
      </c>
      <c r="AF23" s="417">
        <v>1.7698</v>
      </c>
      <c r="AG23" s="418">
        <f t="shared" si="11"/>
        <v>-0.14849999999999985</v>
      </c>
      <c r="AH23" s="404">
        <f t="shared" si="12"/>
        <v>-59.361000000000274</v>
      </c>
      <c r="AI23" s="404">
        <f t="shared" si="13"/>
        <v>-80.300000000000182</v>
      </c>
      <c r="AJ23" s="406">
        <v>490</v>
      </c>
      <c r="AK23" s="406"/>
      <c r="AL23" s="405">
        <f t="shared" si="14"/>
        <v>59.361000000000274</v>
      </c>
      <c r="AN23" s="16">
        <f t="shared" si="6"/>
        <v>-80.300000000000182</v>
      </c>
      <c r="AO23" s="240">
        <v>3317.6</v>
      </c>
      <c r="AP23" s="136">
        <f t="shared" si="15"/>
        <v>-71.099999999999909</v>
      </c>
      <c r="AQ23" s="241">
        <v>2698.6</v>
      </c>
      <c r="AR23" s="136">
        <f t="shared" si="16"/>
        <v>-9.2000000000002728</v>
      </c>
      <c r="AS23" s="242"/>
      <c r="AT23" s="98"/>
      <c r="AU23" s="98"/>
      <c r="AY23" s="221">
        <f t="shared" si="21"/>
        <v>0</v>
      </c>
      <c r="AZ23" s="222">
        <f t="shared" si="22"/>
        <v>0</v>
      </c>
      <c r="BB23" s="298">
        <v>37170</v>
      </c>
      <c r="BC23" s="450" t="s">
        <v>292</v>
      </c>
      <c r="BD23" s="450" t="s">
        <v>292</v>
      </c>
      <c r="BE23" s="450" t="s">
        <v>292</v>
      </c>
      <c r="BF23" s="450" t="s">
        <v>292</v>
      </c>
      <c r="BG23" s="450" t="s">
        <v>292</v>
      </c>
      <c r="BH23" s="5" t="s">
        <v>293</v>
      </c>
    </row>
    <row r="24" spans="1:60" ht="15.75">
      <c r="C24" s="459">
        <v>37171</v>
      </c>
      <c r="D24" s="290">
        <v>49</v>
      </c>
      <c r="E24" s="291"/>
      <c r="F24" s="294">
        <v>349.702</v>
      </c>
      <c r="G24" s="294">
        <v>-0.192</v>
      </c>
      <c r="H24" s="294">
        <f t="shared" si="7"/>
        <v>349.51</v>
      </c>
      <c r="I24" s="289">
        <f>I22-I15</f>
        <v>1.8340489473684212</v>
      </c>
      <c r="J24" s="294">
        <v>270.96100000000001</v>
      </c>
      <c r="K24" s="294">
        <v>-212.786</v>
      </c>
      <c r="L24" s="294">
        <f t="shared" si="8"/>
        <v>58.175000000000011</v>
      </c>
      <c r="M24" s="294">
        <f>'Page 2'!AN12</f>
        <v>145.096</v>
      </c>
      <c r="N24" s="294">
        <f>'Page 2'!AO12</f>
        <v>-40.271999999999998</v>
      </c>
      <c r="O24" s="294">
        <f t="shared" si="9"/>
        <v>104.82400000000001</v>
      </c>
      <c r="P24" s="294">
        <f t="shared" si="23"/>
        <v>162.99900000000002</v>
      </c>
      <c r="Q24" s="294">
        <f t="shared" si="10"/>
        <v>512.50900000000001</v>
      </c>
      <c r="R24" s="289">
        <f>R22-R15</f>
        <v>2.144104263157895</v>
      </c>
      <c r="S24" s="299">
        <f t="shared" si="17"/>
        <v>1019.0090000000001</v>
      </c>
      <c r="T24" s="300">
        <v>0</v>
      </c>
      <c r="U24" s="295">
        <v>16.129000000000001</v>
      </c>
      <c r="V24" s="295"/>
      <c r="W24" s="295"/>
      <c r="X24" s="295">
        <v>-7.282</v>
      </c>
      <c r="Y24" s="309"/>
      <c r="Z24" s="294">
        <f t="shared" si="18"/>
        <v>521.35599999999999</v>
      </c>
      <c r="AA24" s="294">
        <f t="shared" si="19"/>
        <v>518.20000000000005</v>
      </c>
      <c r="AB24" s="289">
        <f>AB22-AB15</f>
        <v>1.8651</v>
      </c>
      <c r="AC24" s="294">
        <f t="shared" si="20"/>
        <v>-3.1559999999999491</v>
      </c>
      <c r="AD24" s="289">
        <f>AD22-AD15</f>
        <v>-6.0213000000000252E-2</v>
      </c>
      <c r="AE24" s="417">
        <v>1.9182999999999999</v>
      </c>
      <c r="AF24" s="417">
        <v>1.7698</v>
      </c>
      <c r="AG24" s="418">
        <f t="shared" si="11"/>
        <v>-0.14849999999999985</v>
      </c>
      <c r="AH24" s="404">
        <f t="shared" si="12"/>
        <v>32.444000000000415</v>
      </c>
      <c r="AI24" s="404">
        <f t="shared" si="13"/>
        <v>35.600000000000364</v>
      </c>
      <c r="AJ24" s="405">
        <v>518.20000000000005</v>
      </c>
      <c r="AK24" s="406"/>
      <c r="AL24" s="405">
        <f t="shared" ref="AL24:AL46" si="24">-1*(AC24+AI24)</f>
        <v>-32.444000000000415</v>
      </c>
      <c r="AN24" s="16">
        <f t="shared" si="6"/>
        <v>35.600000000000364</v>
      </c>
      <c r="AO24" s="240">
        <v>3385</v>
      </c>
      <c r="AP24" s="136">
        <f t="shared" si="15"/>
        <v>67.400000000000091</v>
      </c>
      <c r="AQ24" s="241">
        <v>2666.8</v>
      </c>
      <c r="AR24" s="136">
        <f t="shared" si="16"/>
        <v>-31.799999999999727</v>
      </c>
      <c r="AS24" s="242"/>
      <c r="AT24" s="98"/>
      <c r="AU24" s="98"/>
      <c r="AY24" s="221">
        <f t="shared" si="21"/>
        <v>0</v>
      </c>
      <c r="AZ24" s="222">
        <f t="shared" si="22"/>
        <v>0</v>
      </c>
      <c r="BB24" s="298">
        <v>37171</v>
      </c>
      <c r="BC24" s="450" t="s">
        <v>292</v>
      </c>
      <c r="BD24" s="450" t="s">
        <v>292</v>
      </c>
      <c r="BE24" s="450" t="s">
        <v>292</v>
      </c>
      <c r="BF24" s="450" t="s">
        <v>292</v>
      </c>
      <c r="BG24" s="450" t="s">
        <v>292</v>
      </c>
      <c r="BH24" s="5" t="s">
        <v>293</v>
      </c>
    </row>
    <row r="25" spans="1:60" ht="15.75">
      <c r="C25" s="459">
        <v>37172</v>
      </c>
      <c r="D25" s="290">
        <v>56</v>
      </c>
      <c r="E25" s="291"/>
      <c r="F25" s="98">
        <v>328.51100000000002</v>
      </c>
      <c r="G25" s="98">
        <v>-16.609000000000002</v>
      </c>
      <c r="H25" s="98">
        <f t="shared" si="7"/>
        <v>311.90200000000004</v>
      </c>
      <c r="I25" s="288"/>
      <c r="J25" s="98">
        <v>270.96100000000001</v>
      </c>
      <c r="K25" s="98">
        <v>-218.12299999999999</v>
      </c>
      <c r="L25" s="98">
        <f t="shared" si="8"/>
        <v>52.838000000000022</v>
      </c>
      <c r="M25" s="98">
        <f>'Page 2'!AN13</f>
        <v>135.75399999999999</v>
      </c>
      <c r="N25" s="98">
        <f>'Page 2'!AO13</f>
        <v>-73.989000000000004</v>
      </c>
      <c r="O25" s="98">
        <f t="shared" si="9"/>
        <v>61.764999999999986</v>
      </c>
      <c r="P25" s="98">
        <f t="shared" si="23"/>
        <v>114.60300000000001</v>
      </c>
      <c r="Q25" s="98">
        <f t="shared" si="10"/>
        <v>426.50500000000005</v>
      </c>
      <c r="R25" s="288"/>
      <c r="S25" s="183">
        <f t="shared" si="17"/>
        <v>1043.9469999999999</v>
      </c>
      <c r="T25" s="99">
        <v>-60</v>
      </c>
      <c r="U25" s="100">
        <v>16.129000000000001</v>
      </c>
      <c r="V25" s="100"/>
      <c r="W25" s="100"/>
      <c r="X25" s="100">
        <v>-7.282</v>
      </c>
      <c r="Y25" s="308"/>
      <c r="Z25" s="98">
        <f t="shared" si="18"/>
        <v>375.35200000000009</v>
      </c>
      <c r="AA25" s="98">
        <f t="shared" si="19"/>
        <v>439.7</v>
      </c>
      <c r="AB25" s="288"/>
      <c r="AC25" s="98">
        <f t="shared" si="20"/>
        <v>64.3479999999999</v>
      </c>
      <c r="AD25" s="424"/>
      <c r="AE25" s="409">
        <v>1.9182999999999999</v>
      </c>
      <c r="AF25" s="409">
        <v>1.7698</v>
      </c>
      <c r="AG25" s="418">
        <f t="shared" si="11"/>
        <v>-0.14849999999999985</v>
      </c>
      <c r="AH25" s="423">
        <f t="shared" si="12"/>
        <v>23.147999999999627</v>
      </c>
      <c r="AI25" s="423">
        <f t="shared" si="13"/>
        <v>-41.200000000000273</v>
      </c>
      <c r="AJ25" s="405">
        <v>439.7</v>
      </c>
      <c r="AK25" s="406"/>
      <c r="AL25" s="405">
        <f t="shared" si="24"/>
        <v>-23.147999999999627</v>
      </c>
      <c r="AN25" s="16">
        <f t="shared" si="6"/>
        <v>-41.200000000000273</v>
      </c>
      <c r="AO25" s="240">
        <v>3401.5</v>
      </c>
      <c r="AP25" s="136">
        <f t="shared" si="15"/>
        <v>16.5</v>
      </c>
      <c r="AQ25" s="241">
        <v>2609.1</v>
      </c>
      <c r="AR25" s="136">
        <f t="shared" si="16"/>
        <v>-57.700000000000273</v>
      </c>
      <c r="AS25" s="242"/>
      <c r="AT25" s="98"/>
      <c r="AU25" s="98"/>
      <c r="AY25" s="221">
        <f t="shared" si="21"/>
        <v>0</v>
      </c>
      <c r="AZ25" s="222">
        <f t="shared" si="22"/>
        <v>0</v>
      </c>
      <c r="BB25" s="298">
        <v>37172</v>
      </c>
      <c r="BC25" s="450" t="s">
        <v>292</v>
      </c>
      <c r="BD25" s="450" t="s">
        <v>292</v>
      </c>
      <c r="BE25" s="450" t="s">
        <v>292</v>
      </c>
      <c r="BF25" s="450" t="s">
        <v>292</v>
      </c>
      <c r="BG25" s="450" t="s">
        <v>292</v>
      </c>
      <c r="BH25" s="5" t="s">
        <v>293</v>
      </c>
    </row>
    <row r="26" spans="1:60" ht="15.75">
      <c r="C26" s="459">
        <v>37173</v>
      </c>
      <c r="D26" s="290">
        <v>60</v>
      </c>
      <c r="E26" s="291"/>
      <c r="F26" s="98">
        <v>366.97</v>
      </c>
      <c r="G26" s="98">
        <v>-1.6279999999999999</v>
      </c>
      <c r="H26" s="98">
        <f t="shared" si="7"/>
        <v>365.34200000000004</v>
      </c>
      <c r="I26" s="289"/>
      <c r="J26" s="98">
        <v>270.96100000000001</v>
      </c>
      <c r="K26" s="98">
        <v>-212.78</v>
      </c>
      <c r="L26" s="98">
        <f t="shared" si="8"/>
        <v>58.181000000000012</v>
      </c>
      <c r="M26" s="98">
        <f>'Page 2'!AN14</f>
        <v>80.257000000000005</v>
      </c>
      <c r="N26" s="98">
        <f>'Page 2'!AO14</f>
        <v>-59.929000000000002</v>
      </c>
      <c r="O26" s="98">
        <f t="shared" si="9"/>
        <v>20.328000000000003</v>
      </c>
      <c r="P26" s="98">
        <f t="shared" si="23"/>
        <v>78.509000000000015</v>
      </c>
      <c r="Q26" s="98">
        <f t="shared" si="10"/>
        <v>443.85100000000006</v>
      </c>
      <c r="R26" s="289"/>
      <c r="S26" s="183">
        <f t="shared" si="17"/>
        <v>992.52499999999998</v>
      </c>
      <c r="T26" s="99">
        <v>-59.98</v>
      </c>
      <c r="U26" s="100">
        <v>16.129000000000001</v>
      </c>
      <c r="V26" s="100"/>
      <c r="W26" s="100"/>
      <c r="X26" s="100">
        <v>-7.282</v>
      </c>
      <c r="Y26" s="308"/>
      <c r="Z26" s="98">
        <f t="shared" si="18"/>
        <v>392.71800000000007</v>
      </c>
      <c r="AA26" s="98">
        <f t="shared" si="19"/>
        <v>369.6</v>
      </c>
      <c r="AB26" s="289"/>
      <c r="AC26" s="98">
        <f t="shared" si="20"/>
        <v>-23.118000000000052</v>
      </c>
      <c r="AD26" s="426"/>
      <c r="AE26" s="409">
        <v>1.7666999999999999</v>
      </c>
      <c r="AF26" s="409">
        <v>1.7693000000000001</v>
      </c>
      <c r="AG26" s="418">
        <f t="shared" si="11"/>
        <v>2.6000000000001577E-3</v>
      </c>
      <c r="AH26" s="423">
        <f t="shared" si="12"/>
        <v>-8.517999999999688</v>
      </c>
      <c r="AI26" s="423">
        <f t="shared" si="13"/>
        <v>14.600000000000364</v>
      </c>
      <c r="AJ26" s="405">
        <v>369.6</v>
      </c>
      <c r="AK26" s="406"/>
      <c r="AL26" s="405">
        <f t="shared" si="24"/>
        <v>8.517999999999688</v>
      </c>
      <c r="AN26" s="16">
        <f t="shared" si="6"/>
        <v>14.600000000000364</v>
      </c>
      <c r="AO26" s="240">
        <v>3421.3</v>
      </c>
      <c r="AP26" s="136">
        <f t="shared" si="15"/>
        <v>19.800000000000182</v>
      </c>
      <c r="AQ26" s="241">
        <v>2603.9</v>
      </c>
      <c r="AR26" s="136">
        <f t="shared" si="16"/>
        <v>-5.1999999999998181</v>
      </c>
      <c r="AS26" s="242"/>
      <c r="AT26" s="98"/>
      <c r="AU26" s="98"/>
      <c r="AY26" s="221">
        <f t="shared" si="21"/>
        <v>0</v>
      </c>
      <c r="AZ26" s="222">
        <f t="shared" si="22"/>
        <v>0</v>
      </c>
      <c r="BB26" s="298">
        <v>37173</v>
      </c>
      <c r="BC26" s="450" t="s">
        <v>292</v>
      </c>
      <c r="BD26" s="450" t="s">
        <v>292</v>
      </c>
      <c r="BE26" s="450" t="s">
        <v>292</v>
      </c>
      <c r="BF26" s="450" t="s">
        <v>292</v>
      </c>
      <c r="BG26" s="450" t="s">
        <v>292</v>
      </c>
      <c r="BH26" s="5" t="s">
        <v>293</v>
      </c>
    </row>
    <row r="27" spans="1:60" ht="15.75">
      <c r="C27" s="298">
        <v>37174</v>
      </c>
      <c r="D27" s="290">
        <v>50</v>
      </c>
      <c r="E27" s="291"/>
      <c r="F27" s="98">
        <v>318.48599999999999</v>
      </c>
      <c r="G27" s="98">
        <v>-1.212</v>
      </c>
      <c r="H27" s="98">
        <f t="shared" si="7"/>
        <v>317.274</v>
      </c>
      <c r="I27" s="286"/>
      <c r="J27" s="98">
        <v>270.96100000000001</v>
      </c>
      <c r="K27" s="98">
        <v>-211.715</v>
      </c>
      <c r="L27" s="98">
        <f t="shared" si="8"/>
        <v>59.246000000000009</v>
      </c>
      <c r="M27" s="98">
        <f>'Page 2'!AN15</f>
        <v>10.46</v>
      </c>
      <c r="N27" s="98">
        <f>'Page 2'!AO15</f>
        <v>-74.665999999999997</v>
      </c>
      <c r="O27" s="98">
        <f t="shared" si="9"/>
        <v>-64.205999999999989</v>
      </c>
      <c r="P27" s="98">
        <f t="shared" si="23"/>
        <v>-4.9599999999999795</v>
      </c>
      <c r="Q27" s="98">
        <f t="shared" si="10"/>
        <v>312.31400000000002</v>
      </c>
      <c r="R27" s="286"/>
      <c r="S27" s="183">
        <f t="shared" si="17"/>
        <v>887.5</v>
      </c>
      <c r="T27" s="99">
        <v>0</v>
      </c>
      <c r="U27" s="100">
        <v>16.129000000000001</v>
      </c>
      <c r="V27" s="100"/>
      <c r="W27" s="100"/>
      <c r="X27" s="100">
        <v>-7.282</v>
      </c>
      <c r="Y27" s="308"/>
      <c r="Z27" s="98">
        <f t="shared" si="18"/>
        <v>321.16100000000006</v>
      </c>
      <c r="AA27" s="98">
        <f t="shared" si="19"/>
        <v>406.9</v>
      </c>
      <c r="AB27" s="286"/>
      <c r="AC27" s="98">
        <f t="shared" si="20"/>
        <v>85.738999999999919</v>
      </c>
      <c r="AD27" s="416"/>
      <c r="AE27" s="409">
        <v>1.8262</v>
      </c>
      <c r="AF27" s="409">
        <v>1.7765</v>
      </c>
      <c r="AG27" s="418">
        <f t="shared" si="11"/>
        <v>-4.9700000000000077E-2</v>
      </c>
      <c r="AH27" s="405">
        <f t="shared" si="12"/>
        <v>-24.461000000000354</v>
      </c>
      <c r="AI27" s="423">
        <f t="shared" si="13"/>
        <v>-110.20000000000027</v>
      </c>
      <c r="AJ27" s="405">
        <v>406.9</v>
      </c>
      <c r="AK27" s="405"/>
      <c r="AL27" s="405">
        <f t="shared" si="24"/>
        <v>24.461000000000354</v>
      </c>
      <c r="AN27" s="16">
        <f t="shared" si="6"/>
        <v>-110.20000000000027</v>
      </c>
      <c r="AO27" s="240">
        <v>3323.5</v>
      </c>
      <c r="AP27" s="136">
        <f t="shared" si="15"/>
        <v>-97.800000000000182</v>
      </c>
      <c r="AQ27" s="241">
        <v>2591.5</v>
      </c>
      <c r="AR27" s="136">
        <f t="shared" si="16"/>
        <v>-12.400000000000091</v>
      </c>
      <c r="AS27" s="242"/>
      <c r="AT27" s="146"/>
      <c r="AU27" s="146"/>
      <c r="AV27" s="233"/>
      <c r="AW27" s="233"/>
      <c r="AX27" s="232"/>
      <c r="AY27" s="234">
        <f t="shared" ref="AY27:AY32" si="25">SUM(AV27:AX27)</f>
        <v>0</v>
      </c>
      <c r="AZ27" s="235">
        <f t="shared" ref="AZ27:AZ32" si="26">AW27+AX27</f>
        <v>0</v>
      </c>
      <c r="BB27" s="298">
        <v>37174</v>
      </c>
      <c r="BC27" s="450" t="s">
        <v>292</v>
      </c>
      <c r="BD27" s="452" t="s">
        <v>291</v>
      </c>
      <c r="BE27" s="453" t="s">
        <v>291</v>
      </c>
      <c r="BF27" s="454" t="s">
        <v>291</v>
      </c>
      <c r="BG27" s="450" t="s">
        <v>292</v>
      </c>
    </row>
    <row r="28" spans="1:60" ht="15.75">
      <c r="C28" s="459">
        <v>37175</v>
      </c>
      <c r="D28" s="290">
        <v>54</v>
      </c>
      <c r="E28" s="291"/>
      <c r="F28" s="98">
        <v>297.18299999999999</v>
      </c>
      <c r="G28" s="98">
        <v>-4.0380000000000003</v>
      </c>
      <c r="H28" s="98">
        <f t="shared" si="7"/>
        <v>293.14499999999998</v>
      </c>
      <c r="I28" s="288"/>
      <c r="J28" s="98">
        <v>270.96100000000001</v>
      </c>
      <c r="K28" s="98">
        <v>-212.78800000000001</v>
      </c>
      <c r="L28" s="98">
        <f t="shared" si="8"/>
        <v>58.173000000000002</v>
      </c>
      <c r="M28" s="98">
        <f>'Page 2'!AN16</f>
        <v>23.876999999999999</v>
      </c>
      <c r="N28" s="98">
        <f>'Page 2'!AO16</f>
        <v>-189.441</v>
      </c>
      <c r="O28" s="98">
        <f t="shared" si="9"/>
        <v>-165.56399999999999</v>
      </c>
      <c r="P28" s="98">
        <f t="shared" si="23"/>
        <v>-107.39099999999999</v>
      </c>
      <c r="Q28" s="98">
        <f t="shared" si="10"/>
        <v>185.75399999999999</v>
      </c>
      <c r="R28" s="288"/>
      <c r="S28" s="183">
        <f t="shared" si="17"/>
        <v>998.28800000000001</v>
      </c>
      <c r="T28" s="99">
        <v>0</v>
      </c>
      <c r="U28" s="100">
        <v>16.129000000000001</v>
      </c>
      <c r="V28" s="100"/>
      <c r="W28" s="100"/>
      <c r="X28" s="100">
        <v>-7.282</v>
      </c>
      <c r="Y28" s="308"/>
      <c r="Z28" s="98">
        <f t="shared" si="18"/>
        <v>194.60099999999997</v>
      </c>
      <c r="AA28" s="98">
        <f t="shared" si="19"/>
        <v>137.6</v>
      </c>
      <c r="AB28" s="288"/>
      <c r="AC28" s="98">
        <f t="shared" si="20"/>
        <v>-57.000999999999976</v>
      </c>
      <c r="AD28" s="424"/>
      <c r="AE28" s="409">
        <v>1.9724999999999999</v>
      </c>
      <c r="AF28" s="409">
        <v>1.7982</v>
      </c>
      <c r="AG28" s="418">
        <f t="shared" si="11"/>
        <v>-0.1742999999999999</v>
      </c>
      <c r="AH28" s="405">
        <f t="shared" si="12"/>
        <v>34.799000000000206</v>
      </c>
      <c r="AI28" s="405">
        <f t="shared" si="13"/>
        <v>91.800000000000182</v>
      </c>
      <c r="AJ28" s="405">
        <v>137.6</v>
      </c>
      <c r="AK28" s="405"/>
      <c r="AL28" s="405">
        <f t="shared" si="24"/>
        <v>-34.799000000000206</v>
      </c>
      <c r="AN28" s="16">
        <f t="shared" si="6"/>
        <v>91.800000000000182</v>
      </c>
      <c r="AO28" s="240">
        <v>3350.8</v>
      </c>
      <c r="AP28" s="136">
        <f t="shared" si="15"/>
        <v>27.300000000000182</v>
      </c>
      <c r="AQ28" s="241">
        <v>2656</v>
      </c>
      <c r="AR28" s="136">
        <f t="shared" si="16"/>
        <v>64.5</v>
      </c>
      <c r="AS28" s="242"/>
      <c r="AT28" s="146"/>
      <c r="AU28" s="146"/>
      <c r="AV28" s="236"/>
      <c r="AW28" s="233"/>
      <c r="AX28" s="232"/>
      <c r="AY28" s="234">
        <f t="shared" si="25"/>
        <v>0</v>
      </c>
      <c r="AZ28" s="235">
        <f t="shared" si="26"/>
        <v>0</v>
      </c>
      <c r="BB28" s="298">
        <v>37175</v>
      </c>
      <c r="BC28" s="450" t="s">
        <v>292</v>
      </c>
      <c r="BD28" s="450" t="s">
        <v>292</v>
      </c>
      <c r="BE28" s="450" t="s">
        <v>292</v>
      </c>
      <c r="BF28" s="450" t="s">
        <v>292</v>
      </c>
      <c r="BG28" s="450" t="s">
        <v>292</v>
      </c>
      <c r="BH28" s="5" t="s">
        <v>293</v>
      </c>
    </row>
    <row r="29" spans="1:60" ht="15.75">
      <c r="C29" s="298">
        <v>37176</v>
      </c>
      <c r="D29" s="290">
        <v>54</v>
      </c>
      <c r="E29" s="291"/>
      <c r="F29" s="98">
        <v>361.58100000000002</v>
      </c>
      <c r="G29" s="98">
        <v>-0.82</v>
      </c>
      <c r="H29" s="98">
        <f t="shared" si="7"/>
        <v>360.76100000000002</v>
      </c>
      <c r="I29" s="287">
        <f>SUM(H23:H29)/1000</f>
        <v>2.2593940000000003</v>
      </c>
      <c r="J29" s="98">
        <v>270.96100000000001</v>
      </c>
      <c r="K29" s="98">
        <v>-212.786</v>
      </c>
      <c r="L29" s="98">
        <f t="shared" si="8"/>
        <v>58.175000000000011</v>
      </c>
      <c r="M29" s="98">
        <f>'Page 2'!AN17</f>
        <v>68.254000000000005</v>
      </c>
      <c r="N29" s="98">
        <f>'Page 2'!AO17</f>
        <v>-93.242999999999995</v>
      </c>
      <c r="O29" s="98">
        <f t="shared" si="9"/>
        <v>-24.98899999999999</v>
      </c>
      <c r="P29" s="98">
        <f t="shared" si="23"/>
        <v>33.186000000000021</v>
      </c>
      <c r="Q29" s="98">
        <f t="shared" si="10"/>
        <v>393.94700000000006</v>
      </c>
      <c r="R29" s="287">
        <f>SUM(Q23:Q29)/1000</f>
        <v>2.6750940000000001</v>
      </c>
      <c r="S29" s="183">
        <f t="shared" si="17"/>
        <v>1007.6450000000002</v>
      </c>
      <c r="T29" s="99">
        <v>0</v>
      </c>
      <c r="U29" s="100">
        <v>16.129000000000001</v>
      </c>
      <c r="V29" s="100"/>
      <c r="W29" s="100"/>
      <c r="X29" s="100">
        <v>-7.28</v>
      </c>
      <c r="Y29" s="308"/>
      <c r="Z29" s="98">
        <f t="shared" si="18"/>
        <v>402.79600000000011</v>
      </c>
      <c r="AA29" s="98">
        <f t="shared" si="19"/>
        <v>154.4</v>
      </c>
      <c r="AB29" s="287">
        <f>SUM(AA23:AA29)/1000</f>
        <v>2.5164</v>
      </c>
      <c r="AC29" s="98">
        <f t="shared" si="20"/>
        <v>-248.3960000000001</v>
      </c>
      <c r="AD29" s="287">
        <f>SUM(AC23:AC29)/1000</f>
        <v>-0.16064500000000034</v>
      </c>
      <c r="AE29" s="409">
        <v>2.19</v>
      </c>
      <c r="AF29" s="409">
        <v>1.8373999999999999</v>
      </c>
      <c r="AG29" s="418">
        <f t="shared" ref="AG29:AG49" si="27">AF29-AE29</f>
        <v>-0.35260000000000002</v>
      </c>
      <c r="AH29" s="405">
        <f t="shared" si="12"/>
        <v>-101.69600000000031</v>
      </c>
      <c r="AI29" s="405">
        <f t="shared" si="13"/>
        <v>146.69999999999982</v>
      </c>
      <c r="AJ29" s="405">
        <v>154.4</v>
      </c>
      <c r="AK29" s="406"/>
      <c r="AL29" s="405">
        <f t="shared" si="24"/>
        <v>101.69600000000028</v>
      </c>
      <c r="AN29" s="16">
        <f t="shared" si="6"/>
        <v>146.69999999999982</v>
      </c>
      <c r="AO29" s="240">
        <v>3491.5</v>
      </c>
      <c r="AP29" s="136">
        <f t="shared" si="15"/>
        <v>140.69999999999982</v>
      </c>
      <c r="AQ29" s="241">
        <v>2662</v>
      </c>
      <c r="AR29" s="136">
        <f t="shared" si="16"/>
        <v>6</v>
      </c>
      <c r="AS29" s="242"/>
      <c r="AT29" s="98"/>
      <c r="AU29" s="98"/>
      <c r="AY29" s="221">
        <f t="shared" si="25"/>
        <v>0</v>
      </c>
      <c r="AZ29" s="222">
        <f t="shared" si="26"/>
        <v>0</v>
      </c>
      <c r="BB29" s="298">
        <v>37176</v>
      </c>
      <c r="BC29" s="450" t="s">
        <v>292</v>
      </c>
      <c r="BD29" s="455" t="s">
        <v>291</v>
      </c>
      <c r="BE29" s="456" t="s">
        <v>291</v>
      </c>
      <c r="BF29" s="456" t="s">
        <v>291</v>
      </c>
      <c r="BG29" s="456" t="s">
        <v>291</v>
      </c>
    </row>
    <row r="30" spans="1:60" ht="15.75">
      <c r="C30" s="298">
        <v>37177</v>
      </c>
      <c r="D30" s="290">
        <v>49</v>
      </c>
      <c r="E30" s="291"/>
      <c r="F30" s="294">
        <v>381.32900000000001</v>
      </c>
      <c r="G30" s="294">
        <v>-0.192</v>
      </c>
      <c r="H30" s="294">
        <f t="shared" si="7"/>
        <v>381.137</v>
      </c>
      <c r="I30" s="288" t="s">
        <v>87</v>
      </c>
      <c r="J30" s="294">
        <v>270.96100000000001</v>
      </c>
      <c r="K30" s="294">
        <v>-212.786</v>
      </c>
      <c r="L30" s="294">
        <f t="shared" si="8"/>
        <v>58.175000000000011</v>
      </c>
      <c r="M30" s="294">
        <f>'Page 2'!AN18</f>
        <v>44.176000000000002</v>
      </c>
      <c r="N30" s="294">
        <f>'Page 2'!AO18</f>
        <v>-59.97</v>
      </c>
      <c r="O30" s="294">
        <f t="shared" si="9"/>
        <v>-15.793999999999997</v>
      </c>
      <c r="P30" s="294">
        <f t="shared" si="23"/>
        <v>42.381000000000014</v>
      </c>
      <c r="Q30" s="294">
        <f t="shared" si="10"/>
        <v>423.51800000000003</v>
      </c>
      <c r="R30" s="288" t="s">
        <v>87</v>
      </c>
      <c r="S30" s="299">
        <f t="shared" si="17"/>
        <v>969.4140000000001</v>
      </c>
      <c r="T30" s="300">
        <v>0</v>
      </c>
      <c r="U30" s="295">
        <v>16.129000000000001</v>
      </c>
      <c r="V30" s="295"/>
      <c r="W30" s="295"/>
      <c r="X30" s="295">
        <v>-7.282</v>
      </c>
      <c r="Y30" s="309"/>
      <c r="Z30" s="294">
        <f t="shared" si="18"/>
        <v>432.36500000000007</v>
      </c>
      <c r="AA30" s="294">
        <f t="shared" si="19"/>
        <v>484.1</v>
      </c>
      <c r="AB30" s="288" t="s">
        <v>87</v>
      </c>
      <c r="AC30" s="294">
        <f t="shared" si="20"/>
        <v>51.734999999999957</v>
      </c>
      <c r="AD30" s="288" t="s">
        <v>87</v>
      </c>
      <c r="AE30" s="417">
        <v>2.1012</v>
      </c>
      <c r="AF30" s="417">
        <v>1.8613999999999999</v>
      </c>
      <c r="AG30" s="418">
        <f t="shared" si="27"/>
        <v>-0.23980000000000001</v>
      </c>
      <c r="AH30" s="404">
        <f t="shared" si="12"/>
        <v>13.434999999999775</v>
      </c>
      <c r="AI30" s="404">
        <f t="shared" si="13"/>
        <v>-38.300000000000182</v>
      </c>
      <c r="AJ30" s="406">
        <v>484.1</v>
      </c>
      <c r="AK30" s="406"/>
      <c r="AL30" s="405">
        <f t="shared" si="24"/>
        <v>-13.434999999999775</v>
      </c>
      <c r="AN30" s="16">
        <f t="shared" si="6"/>
        <v>-38.300000000000182</v>
      </c>
      <c r="AO30" s="240">
        <v>3423.2</v>
      </c>
      <c r="AP30" s="136">
        <f t="shared" si="15"/>
        <v>-68.300000000000182</v>
      </c>
      <c r="AQ30" s="241">
        <v>2692</v>
      </c>
      <c r="AR30" s="136">
        <f t="shared" si="16"/>
        <v>30</v>
      </c>
      <c r="AS30" s="242"/>
      <c r="AT30" s="99"/>
      <c r="AU30" s="100"/>
      <c r="AY30" s="221">
        <f t="shared" si="25"/>
        <v>0</v>
      </c>
      <c r="AZ30" s="222">
        <f t="shared" si="26"/>
        <v>0</v>
      </c>
      <c r="BB30" s="298">
        <v>37177</v>
      </c>
      <c r="BC30" s="450" t="s">
        <v>292</v>
      </c>
      <c r="BD30" s="457" t="s">
        <v>291</v>
      </c>
      <c r="BE30" s="458" t="s">
        <v>291</v>
      </c>
      <c r="BF30" s="458" t="s">
        <v>291</v>
      </c>
      <c r="BG30" s="458" t="s">
        <v>291</v>
      </c>
    </row>
    <row r="31" spans="1:60" ht="15.75">
      <c r="C31" s="459">
        <v>37178</v>
      </c>
      <c r="D31" s="290">
        <v>46</v>
      </c>
      <c r="E31" s="291"/>
      <c r="F31" s="294">
        <v>269.55500000000001</v>
      </c>
      <c r="G31" s="294">
        <v>-0.75700000000000001</v>
      </c>
      <c r="H31" s="294">
        <f t="shared" si="7"/>
        <v>268.798</v>
      </c>
      <c r="I31" s="289">
        <f>I29-I22</f>
        <v>0.42534505263157918</v>
      </c>
      <c r="J31" s="294">
        <v>270.96100000000001</v>
      </c>
      <c r="K31" s="294">
        <v>-212.78800000000001</v>
      </c>
      <c r="L31" s="294">
        <f t="shared" si="8"/>
        <v>58.173000000000002</v>
      </c>
      <c r="M31" s="294">
        <f>'Page 2'!AN19</f>
        <v>62.85</v>
      </c>
      <c r="N31" s="294">
        <f>'Page 2'!AO19</f>
        <v>-78.986000000000004</v>
      </c>
      <c r="O31" s="294">
        <f t="shared" si="9"/>
        <v>-16.136000000000003</v>
      </c>
      <c r="P31" s="294">
        <f t="shared" si="23"/>
        <v>42.036999999999999</v>
      </c>
      <c r="Q31" s="294">
        <f t="shared" si="10"/>
        <v>310.83499999999998</v>
      </c>
      <c r="R31" s="289">
        <f>R29-R22</f>
        <v>0.53098973684210504</v>
      </c>
      <c r="S31" s="299">
        <f t="shared" si="17"/>
        <v>895.89700000000005</v>
      </c>
      <c r="T31" s="300">
        <v>-60</v>
      </c>
      <c r="U31" s="295">
        <v>16.129000000000001</v>
      </c>
      <c r="V31" s="295"/>
      <c r="W31" s="295"/>
      <c r="X31" s="295">
        <v>-7.282</v>
      </c>
      <c r="Y31" s="309"/>
      <c r="Z31" s="294">
        <f t="shared" si="18"/>
        <v>259.68200000000002</v>
      </c>
      <c r="AA31" s="294">
        <f t="shared" si="19"/>
        <v>307.5</v>
      </c>
      <c r="AB31" s="289">
        <f>AB29-AB22</f>
        <v>0.65129999999999999</v>
      </c>
      <c r="AC31" s="294">
        <f t="shared" si="20"/>
        <v>47.817999999999984</v>
      </c>
      <c r="AD31" s="289">
        <f>AD29-AD22</f>
        <v>-0.10043200000000009</v>
      </c>
      <c r="AE31" s="417">
        <v>2.1012</v>
      </c>
      <c r="AF31" s="417">
        <v>1.8613999999999999</v>
      </c>
      <c r="AG31" s="418">
        <f t="shared" si="27"/>
        <v>-0.23980000000000001</v>
      </c>
      <c r="AH31" s="404">
        <f t="shared" si="12"/>
        <v>13.218000000000075</v>
      </c>
      <c r="AI31" s="404">
        <f t="shared" si="13"/>
        <v>-34.599999999999909</v>
      </c>
      <c r="AJ31" s="405">
        <v>307.5</v>
      </c>
      <c r="AK31" s="406"/>
      <c r="AL31" s="405">
        <f t="shared" si="24"/>
        <v>-13.218000000000075</v>
      </c>
      <c r="AN31" s="16">
        <f t="shared" si="6"/>
        <v>-34.599999999999909</v>
      </c>
      <c r="AO31" s="240">
        <v>3371.2</v>
      </c>
      <c r="AP31" s="136">
        <f t="shared" si="15"/>
        <v>-52</v>
      </c>
      <c r="AQ31" s="241">
        <v>2709.4</v>
      </c>
      <c r="AR31" s="136">
        <f t="shared" si="16"/>
        <v>17.400000000000091</v>
      </c>
      <c r="AS31" s="242"/>
      <c r="AY31" s="221">
        <f t="shared" si="25"/>
        <v>0</v>
      </c>
      <c r="AZ31" s="222">
        <f t="shared" si="26"/>
        <v>0</v>
      </c>
      <c r="BB31" s="298">
        <v>37178</v>
      </c>
      <c r="BC31" s="450" t="s">
        <v>292</v>
      </c>
      <c r="BD31" s="450" t="s">
        <v>292</v>
      </c>
      <c r="BE31" s="450" t="s">
        <v>292</v>
      </c>
      <c r="BF31" s="450" t="s">
        <v>292</v>
      </c>
      <c r="BG31" s="450" t="s">
        <v>292</v>
      </c>
      <c r="BH31" s="5" t="s">
        <v>293</v>
      </c>
    </row>
    <row r="32" spans="1:60" ht="15.75">
      <c r="C32" s="459">
        <v>37179</v>
      </c>
      <c r="D32" s="290">
        <v>41</v>
      </c>
      <c r="E32" s="291"/>
      <c r="F32" s="98">
        <v>95.138999999999996</v>
      </c>
      <c r="G32" s="98">
        <v>-50.040999999999997</v>
      </c>
      <c r="H32" s="98">
        <f t="shared" si="7"/>
        <v>45.097999999999999</v>
      </c>
      <c r="I32" s="288"/>
      <c r="J32" s="98">
        <v>270.96100000000001</v>
      </c>
      <c r="K32" s="98">
        <v>-212.46100000000001</v>
      </c>
      <c r="L32" s="98">
        <f t="shared" si="8"/>
        <v>58.5</v>
      </c>
      <c r="M32" s="98">
        <f>'Page 2'!AN20</f>
        <v>45.439</v>
      </c>
      <c r="N32" s="98">
        <f>'Page 2'!AO20</f>
        <v>-84.706000000000003</v>
      </c>
      <c r="O32" s="98">
        <f t="shared" si="9"/>
        <v>-39.267000000000003</v>
      </c>
      <c r="P32" s="98">
        <f t="shared" si="23"/>
        <v>19.232999999999997</v>
      </c>
      <c r="Q32" s="98">
        <f t="shared" si="10"/>
        <v>64.330999999999989</v>
      </c>
      <c r="R32" s="288"/>
      <c r="S32" s="183">
        <f t="shared" si="17"/>
        <v>758.74700000000007</v>
      </c>
      <c r="T32" s="99">
        <v>0</v>
      </c>
      <c r="U32" s="100">
        <v>16.129000000000001</v>
      </c>
      <c r="V32" s="100"/>
      <c r="W32" s="100"/>
      <c r="X32" s="100">
        <v>-7.282</v>
      </c>
      <c r="Y32" s="310"/>
      <c r="Z32" s="98">
        <f t="shared" si="18"/>
        <v>73.177999999999997</v>
      </c>
      <c r="AA32" s="98">
        <f t="shared" si="19"/>
        <v>66</v>
      </c>
      <c r="AB32" s="288"/>
      <c r="AC32" s="98">
        <f t="shared" si="20"/>
        <v>-7.1779999999999973</v>
      </c>
      <c r="AD32" s="424"/>
      <c r="AE32" s="409">
        <v>2.1012</v>
      </c>
      <c r="AF32" s="409">
        <v>1.8613999999999999</v>
      </c>
      <c r="AG32" s="418">
        <f t="shared" si="27"/>
        <v>-0.23980000000000001</v>
      </c>
      <c r="AH32" s="423">
        <f t="shared" si="12"/>
        <v>-148.97799999999972</v>
      </c>
      <c r="AI32" s="423">
        <f t="shared" si="13"/>
        <v>-141.79999999999973</v>
      </c>
      <c r="AJ32" s="405">
        <v>66</v>
      </c>
      <c r="AK32" s="406"/>
      <c r="AL32" s="405">
        <f t="shared" si="24"/>
        <v>148.97799999999972</v>
      </c>
      <c r="AN32" s="16">
        <f t="shared" si="6"/>
        <v>-141.79999999999973</v>
      </c>
      <c r="AO32" s="240">
        <v>3283.8</v>
      </c>
      <c r="AP32" s="136">
        <f t="shared" si="15"/>
        <v>-87.399999999999636</v>
      </c>
      <c r="AQ32" s="241">
        <v>2655</v>
      </c>
      <c r="AR32" s="136">
        <f t="shared" si="16"/>
        <v>-54.400000000000091</v>
      </c>
      <c r="AS32" s="242"/>
      <c r="AY32" s="221">
        <f t="shared" si="25"/>
        <v>0</v>
      </c>
      <c r="AZ32" s="222">
        <f t="shared" si="26"/>
        <v>0</v>
      </c>
      <c r="BB32" s="298">
        <v>37179</v>
      </c>
      <c r="BC32" s="450" t="s">
        <v>292</v>
      </c>
      <c r="BD32" s="450" t="s">
        <v>292</v>
      </c>
      <c r="BE32" s="450" t="s">
        <v>292</v>
      </c>
      <c r="BF32" s="450" t="s">
        <v>292</v>
      </c>
      <c r="BG32" s="450" t="s">
        <v>292</v>
      </c>
      <c r="BH32" s="5" t="s">
        <v>293</v>
      </c>
    </row>
    <row r="33" spans="1:77" ht="15.75">
      <c r="C33" s="459">
        <v>37180</v>
      </c>
      <c r="D33" s="290">
        <v>38</v>
      </c>
      <c r="E33" s="291"/>
      <c r="F33" s="98">
        <v>83.039000000000001</v>
      </c>
      <c r="G33" s="98">
        <v>-102.096</v>
      </c>
      <c r="H33" s="98">
        <f>F33+G33</f>
        <v>-19.057000000000002</v>
      </c>
      <c r="I33" s="289"/>
      <c r="J33" s="98">
        <v>270.96100000000001</v>
      </c>
      <c r="K33" s="98">
        <v>-212.78800000000001</v>
      </c>
      <c r="L33" s="98">
        <f t="shared" si="8"/>
        <v>58.173000000000002</v>
      </c>
      <c r="M33" s="98">
        <f>'Page 2'!AN21</f>
        <v>47.567</v>
      </c>
      <c r="N33" s="98">
        <f>'Page 2'!AO21</f>
        <v>-100.515</v>
      </c>
      <c r="O33" s="98">
        <f t="shared" si="9"/>
        <v>-52.948</v>
      </c>
      <c r="P33" s="98">
        <f t="shared" si="23"/>
        <v>5.2250000000000014</v>
      </c>
      <c r="Q33" s="98">
        <f t="shared" si="10"/>
        <v>-13.832000000000001</v>
      </c>
      <c r="R33" s="289"/>
      <c r="S33" s="183">
        <f t="shared" si="17"/>
        <v>816.96600000000001</v>
      </c>
      <c r="T33" s="99">
        <v>0</v>
      </c>
      <c r="U33" s="100">
        <v>16.129000000000001</v>
      </c>
      <c r="V33" s="100"/>
      <c r="W33" s="100"/>
      <c r="X33" s="100">
        <v>-7.282</v>
      </c>
      <c r="Y33" s="310"/>
      <c r="Z33" s="98">
        <f t="shared" si="18"/>
        <v>-4.9849999999999994</v>
      </c>
      <c r="AA33" s="98">
        <f t="shared" si="19"/>
        <v>-231.4</v>
      </c>
      <c r="AB33" s="289"/>
      <c r="AC33" s="98">
        <f t="shared" si="20"/>
        <v>-226.41500000000002</v>
      </c>
      <c r="AD33" s="426"/>
      <c r="AE33" s="409">
        <v>2.0775000000000001</v>
      </c>
      <c r="AF33" s="409">
        <v>1.8794</v>
      </c>
      <c r="AG33" s="418">
        <f t="shared" si="27"/>
        <v>-0.19810000000000016</v>
      </c>
      <c r="AH33" s="423">
        <f t="shared" si="12"/>
        <v>-291.11500000000024</v>
      </c>
      <c r="AI33" s="423">
        <f t="shared" si="13"/>
        <v>-64.700000000000273</v>
      </c>
      <c r="AJ33" s="406">
        <v>-231.4</v>
      </c>
      <c r="AK33" s="406"/>
      <c r="AL33" s="405">
        <f t="shared" si="24"/>
        <v>291.11500000000029</v>
      </c>
      <c r="AN33" s="16">
        <f t="shared" si="6"/>
        <v>-64.700000000000273</v>
      </c>
      <c r="AO33" s="240">
        <v>3230</v>
      </c>
      <c r="AP33" s="136">
        <f t="shared" si="15"/>
        <v>-53.800000000000182</v>
      </c>
      <c r="AQ33" s="241">
        <v>2644.1</v>
      </c>
      <c r="AR33" s="136">
        <f t="shared" si="16"/>
        <v>-10.900000000000091</v>
      </c>
      <c r="AS33" s="242"/>
      <c r="AY33" s="221">
        <f t="shared" ref="AY33:AY38" si="28">SUM(AV33:AX33)</f>
        <v>0</v>
      </c>
      <c r="AZ33" s="222">
        <f t="shared" ref="AZ33:AZ38" si="29">AW33+AX33</f>
        <v>0</v>
      </c>
      <c r="BB33" s="298">
        <v>37180</v>
      </c>
      <c r="BC33" s="450" t="s">
        <v>292</v>
      </c>
      <c r="BD33" s="450" t="s">
        <v>292</v>
      </c>
      <c r="BE33" s="450" t="s">
        <v>292</v>
      </c>
      <c r="BF33" s="450" t="s">
        <v>292</v>
      </c>
      <c r="BG33" s="450" t="s">
        <v>292</v>
      </c>
      <c r="BH33" s="5" t="s">
        <v>293</v>
      </c>
    </row>
    <row r="34" spans="1:77" ht="15.75">
      <c r="C34" s="459">
        <v>37181</v>
      </c>
      <c r="D34" s="290">
        <v>49</v>
      </c>
      <c r="E34" s="291"/>
      <c r="F34" s="98">
        <v>174.797</v>
      </c>
      <c r="G34" s="98">
        <v>-14.292</v>
      </c>
      <c r="H34" s="98">
        <f t="shared" si="7"/>
        <v>160.505</v>
      </c>
      <c r="I34" s="286"/>
      <c r="J34" s="98">
        <v>271.697</v>
      </c>
      <c r="K34" s="98">
        <v>-213.52500000000001</v>
      </c>
      <c r="L34" s="98">
        <f t="shared" si="8"/>
        <v>58.171999999999997</v>
      </c>
      <c r="M34" s="98">
        <f>'Page 2'!AN22</f>
        <v>17.109000000000002</v>
      </c>
      <c r="N34" s="98">
        <f>'Page 2'!AO22</f>
        <v>-100.15</v>
      </c>
      <c r="O34" s="98">
        <f t="shared" si="9"/>
        <v>-83.040999999999997</v>
      </c>
      <c r="P34" s="98">
        <f t="shared" si="23"/>
        <v>-24.869</v>
      </c>
      <c r="Q34" s="98">
        <f t="shared" si="10"/>
        <v>135.636</v>
      </c>
      <c r="R34" s="286"/>
      <c r="S34" s="183">
        <f t="shared" si="17"/>
        <v>791.57</v>
      </c>
      <c r="T34" s="99">
        <v>0</v>
      </c>
      <c r="U34" s="100">
        <v>16.129000000000001</v>
      </c>
      <c r="V34" s="100"/>
      <c r="W34" s="100"/>
      <c r="X34" s="100">
        <v>-7.282</v>
      </c>
      <c r="Y34" s="310"/>
      <c r="Z34" s="98">
        <f t="shared" si="18"/>
        <v>144.48299999999998</v>
      </c>
      <c r="AA34" s="98">
        <f t="shared" si="19"/>
        <v>-347</v>
      </c>
      <c r="AB34" s="286"/>
      <c r="AC34" s="98">
        <f t="shared" si="20"/>
        <v>-491.48299999999995</v>
      </c>
      <c r="AD34" s="416"/>
      <c r="AE34" s="409">
        <v>2.33</v>
      </c>
      <c r="AF34" s="409">
        <v>1.9140999999999999</v>
      </c>
      <c r="AG34" s="418">
        <f t="shared" si="27"/>
        <v>-0.41590000000000016</v>
      </c>
      <c r="AH34" s="406">
        <f t="shared" si="12"/>
        <v>-253.2829999999997</v>
      </c>
      <c r="AI34" s="405">
        <f t="shared" si="13"/>
        <v>238.20000000000027</v>
      </c>
      <c r="AJ34" s="405">
        <v>-347</v>
      </c>
      <c r="AK34" s="405"/>
      <c r="AL34" s="405">
        <f t="shared" si="24"/>
        <v>253.28299999999967</v>
      </c>
      <c r="AN34" s="16">
        <f t="shared" si="6"/>
        <v>238.20000000000027</v>
      </c>
      <c r="AO34" s="240">
        <v>3495</v>
      </c>
      <c r="AP34" s="136">
        <f t="shared" si="15"/>
        <v>265</v>
      </c>
      <c r="AQ34" s="241">
        <v>2617.3000000000002</v>
      </c>
      <c r="AR34" s="136">
        <f t="shared" si="16"/>
        <v>-26.799999999999727</v>
      </c>
      <c r="AS34" s="242"/>
      <c r="AT34" s="232"/>
      <c r="AU34" s="232"/>
      <c r="AV34" s="233"/>
      <c r="AW34" s="233"/>
      <c r="AX34" s="232"/>
      <c r="AY34" s="234">
        <f t="shared" si="28"/>
        <v>0</v>
      </c>
      <c r="AZ34" s="235">
        <f t="shared" si="29"/>
        <v>0</v>
      </c>
      <c r="BB34" s="298">
        <v>37181</v>
      </c>
      <c r="BC34" s="450" t="s">
        <v>292</v>
      </c>
      <c r="BD34" s="450" t="s">
        <v>292</v>
      </c>
      <c r="BE34" s="450" t="s">
        <v>292</v>
      </c>
      <c r="BF34" s="450" t="s">
        <v>292</v>
      </c>
      <c r="BG34" s="450" t="s">
        <v>292</v>
      </c>
      <c r="BH34" s="5" t="s">
        <v>293</v>
      </c>
    </row>
    <row r="35" spans="1:77" ht="15.75">
      <c r="C35" s="459">
        <v>37182</v>
      </c>
      <c r="D35" s="290" t="s">
        <v>287</v>
      </c>
      <c r="E35" s="291"/>
      <c r="F35" s="98">
        <v>297.08600000000001</v>
      </c>
      <c r="G35" s="98">
        <v>-2.4119999999999999</v>
      </c>
      <c r="H35" s="98">
        <f t="shared" si="7"/>
        <v>294.67400000000004</v>
      </c>
      <c r="I35" s="288"/>
      <c r="J35" s="98">
        <v>271.23200000000003</v>
      </c>
      <c r="K35" s="98">
        <v>-213.49799999999999</v>
      </c>
      <c r="L35" s="98">
        <f t="shared" si="8"/>
        <v>57.734000000000037</v>
      </c>
      <c r="M35" s="98">
        <f>'Page 2'!AN23</f>
        <v>46.344999999999999</v>
      </c>
      <c r="N35" s="98">
        <f>'Page 2'!AO23</f>
        <v>-79.316000000000003</v>
      </c>
      <c r="O35" s="98">
        <f t="shared" si="9"/>
        <v>-32.971000000000004</v>
      </c>
      <c r="P35" s="98">
        <f t="shared" si="23"/>
        <v>24.763000000000034</v>
      </c>
      <c r="Q35" s="98">
        <f t="shared" si="10"/>
        <v>319.43700000000007</v>
      </c>
      <c r="R35" s="288"/>
      <c r="S35" s="183">
        <f t="shared" si="17"/>
        <v>909.88900000000012</v>
      </c>
      <c r="T35" s="99">
        <v>0</v>
      </c>
      <c r="U35" s="100">
        <v>16.129000000000001</v>
      </c>
      <c r="V35" s="100"/>
      <c r="W35" s="100"/>
      <c r="X35" s="100">
        <v>-7.282</v>
      </c>
      <c r="Y35" s="310"/>
      <c r="Z35" s="98">
        <f t="shared" si="18"/>
        <v>328.28400000000011</v>
      </c>
      <c r="AA35" s="98">
        <f t="shared" si="19"/>
        <v>87</v>
      </c>
      <c r="AB35" s="288"/>
      <c r="AC35" s="98">
        <f t="shared" si="20"/>
        <v>-241.28400000000011</v>
      </c>
      <c r="AD35" s="424"/>
      <c r="AE35" s="409">
        <v>2.5350000000000001</v>
      </c>
      <c r="AF35" s="409">
        <v>1.9583999999999999</v>
      </c>
      <c r="AG35" s="418">
        <f t="shared" si="27"/>
        <v>-0.57660000000000022</v>
      </c>
      <c r="AH35" s="405">
        <f t="shared" si="12"/>
        <v>-232.58400000000029</v>
      </c>
      <c r="AI35" s="405">
        <f t="shared" si="13"/>
        <v>8.6999999999998181</v>
      </c>
      <c r="AJ35" s="405">
        <v>87</v>
      </c>
      <c r="AK35" s="405"/>
      <c r="AL35" s="405">
        <f t="shared" si="24"/>
        <v>232.58400000000029</v>
      </c>
      <c r="AN35" s="16">
        <f t="shared" si="6"/>
        <v>8.6999999999998181</v>
      </c>
      <c r="AO35" s="240">
        <v>3470</v>
      </c>
      <c r="AP35" s="136">
        <f t="shared" si="15"/>
        <v>-25</v>
      </c>
      <c r="AQ35" s="241">
        <v>2651</v>
      </c>
      <c r="AR35" s="136">
        <f t="shared" si="16"/>
        <v>33.699999999999818</v>
      </c>
      <c r="AS35" s="242"/>
      <c r="AT35" s="232"/>
      <c r="AU35" s="232"/>
      <c r="AV35" s="233"/>
      <c r="AW35" s="233"/>
      <c r="AX35" s="232"/>
      <c r="AY35" s="234">
        <f t="shared" si="28"/>
        <v>0</v>
      </c>
      <c r="AZ35" s="235">
        <f t="shared" si="29"/>
        <v>0</v>
      </c>
      <c r="BB35" s="298">
        <v>37182</v>
      </c>
      <c r="BC35" s="450" t="s">
        <v>292</v>
      </c>
      <c r="BD35" s="450" t="s">
        <v>292</v>
      </c>
      <c r="BE35" s="450" t="s">
        <v>292</v>
      </c>
      <c r="BF35" s="450" t="s">
        <v>292</v>
      </c>
      <c r="BG35" s="450" t="s">
        <v>292</v>
      </c>
      <c r="BH35" s="5" t="s">
        <v>293</v>
      </c>
    </row>
    <row r="36" spans="1:77" ht="15.75">
      <c r="C36" s="298">
        <v>37183</v>
      </c>
      <c r="D36" s="290" t="s">
        <v>288</v>
      </c>
      <c r="E36" s="291"/>
      <c r="F36" s="98">
        <v>341.15899999999999</v>
      </c>
      <c r="G36" s="98">
        <v>-18.398</v>
      </c>
      <c r="H36" s="98">
        <f t="shared" si="7"/>
        <v>322.76099999999997</v>
      </c>
      <c r="I36" s="287">
        <f>SUM(H30:H36)/1000</f>
        <v>1.453916</v>
      </c>
      <c r="J36" s="98">
        <v>271.69600000000003</v>
      </c>
      <c r="K36" s="98">
        <v>-213.52600000000001</v>
      </c>
      <c r="L36" s="98">
        <f t="shared" si="8"/>
        <v>58.170000000000016</v>
      </c>
      <c r="M36" s="98">
        <f>'Page 2'!AN24</f>
        <v>81.861000000000004</v>
      </c>
      <c r="N36" s="98">
        <f>'Page 2'!AO24</f>
        <v>-61.39</v>
      </c>
      <c r="O36" s="98">
        <f t="shared" si="9"/>
        <v>20.471000000000004</v>
      </c>
      <c r="P36" s="98">
        <f t="shared" si="23"/>
        <v>78.64100000000002</v>
      </c>
      <c r="Q36" s="98">
        <f t="shared" si="10"/>
        <v>401.40199999999999</v>
      </c>
      <c r="R36" s="287">
        <f>SUM(Q30:Q36)/1000</f>
        <v>1.6413270000000002</v>
      </c>
      <c r="S36" s="183">
        <f t="shared" si="17"/>
        <v>988.03</v>
      </c>
      <c r="T36" s="99">
        <v>0</v>
      </c>
      <c r="U36" s="100">
        <v>16.129000000000001</v>
      </c>
      <c r="V36" s="100"/>
      <c r="W36" s="100"/>
      <c r="X36" s="100">
        <v>-7.282</v>
      </c>
      <c r="Y36" s="310"/>
      <c r="Z36" s="98">
        <f t="shared" si="18"/>
        <v>410.24900000000002</v>
      </c>
      <c r="AA36" s="98">
        <f t="shared" si="19"/>
        <v>174</v>
      </c>
      <c r="AB36" s="287">
        <f>SUM(AA30:AA36)/1000</f>
        <v>0.54020000000000001</v>
      </c>
      <c r="AC36" s="98">
        <f t="shared" si="20"/>
        <v>-236.24900000000002</v>
      </c>
      <c r="AD36" s="287">
        <f>SUM(AC30:AC36)/1000</f>
        <v>-1.103056</v>
      </c>
      <c r="AE36" s="409">
        <v>2.2566999999999999</v>
      </c>
      <c r="AF36" s="409">
        <v>1.9782</v>
      </c>
      <c r="AG36" s="418">
        <f t="shared" si="27"/>
        <v>-0.27849999999999997</v>
      </c>
      <c r="AH36" s="405">
        <f t="shared" si="12"/>
        <v>-227.24900000000002</v>
      </c>
      <c r="AI36" s="405">
        <f t="shared" si="13"/>
        <v>9</v>
      </c>
      <c r="AJ36" s="405">
        <v>174</v>
      </c>
      <c r="AK36" s="405"/>
      <c r="AL36" s="405">
        <f t="shared" si="24"/>
        <v>227.24900000000002</v>
      </c>
      <c r="AN36" s="16">
        <f t="shared" si="6"/>
        <v>9</v>
      </c>
      <c r="AO36" s="240">
        <v>3508</v>
      </c>
      <c r="AP36" s="136">
        <f t="shared" si="15"/>
        <v>38</v>
      </c>
      <c r="AQ36" s="241">
        <v>2622</v>
      </c>
      <c r="AR36" s="136">
        <f t="shared" si="16"/>
        <v>-29</v>
      </c>
      <c r="AS36" s="242"/>
      <c r="AT36" s="242"/>
      <c r="AU36" s="242"/>
      <c r="AV36" s="218"/>
      <c r="AW36" s="218"/>
      <c r="AX36" s="242"/>
      <c r="AY36" s="243">
        <f t="shared" si="28"/>
        <v>0</v>
      </c>
      <c r="AZ36" s="244">
        <f t="shared" si="29"/>
        <v>0</v>
      </c>
      <c r="BB36" s="298">
        <v>37183</v>
      </c>
      <c r="BC36" s="450" t="s">
        <v>292</v>
      </c>
      <c r="BD36" s="450" t="s">
        <v>292</v>
      </c>
      <c r="BE36" s="458" t="s">
        <v>291</v>
      </c>
      <c r="BF36" s="451"/>
      <c r="BG36" s="451"/>
      <c r="BJ36" s="5">
        <v>353997</v>
      </c>
      <c r="BK36" s="5">
        <v>-336628</v>
      </c>
      <c r="BL36" s="5">
        <v>131947</v>
      </c>
      <c r="BM36" s="5">
        <v>114965</v>
      </c>
      <c r="BN36" s="5">
        <f>(BJ36-BL36)/1000</f>
        <v>222.05</v>
      </c>
      <c r="BO36" s="5">
        <f>(BK36+BM36)/1000</f>
        <v>-221.66300000000001</v>
      </c>
    </row>
    <row r="37" spans="1:77" ht="15.75">
      <c r="C37" s="298">
        <v>37184</v>
      </c>
      <c r="D37" s="290" t="s">
        <v>289</v>
      </c>
      <c r="E37" s="291"/>
      <c r="F37" s="294"/>
      <c r="G37" s="294"/>
      <c r="H37" s="294">
        <f t="shared" si="7"/>
        <v>0</v>
      </c>
      <c r="I37" s="288" t="s">
        <v>87</v>
      </c>
      <c r="J37" s="294"/>
      <c r="K37" s="294"/>
      <c r="L37" s="294">
        <f t="shared" si="8"/>
        <v>0</v>
      </c>
      <c r="M37" s="294">
        <f>'Page 2'!AN25</f>
        <v>0</v>
      </c>
      <c r="N37" s="294">
        <f>'Page 2'!AO25</f>
        <v>0</v>
      </c>
      <c r="O37" s="294">
        <f t="shared" si="9"/>
        <v>0</v>
      </c>
      <c r="P37" s="294">
        <f t="shared" si="23"/>
        <v>0</v>
      </c>
      <c r="Q37" s="294">
        <f t="shared" si="10"/>
        <v>0</v>
      </c>
      <c r="R37" s="288" t="s">
        <v>87</v>
      </c>
      <c r="S37" s="299">
        <f t="shared" si="17"/>
        <v>0</v>
      </c>
      <c r="T37" s="300"/>
      <c r="U37" s="295"/>
      <c r="V37" s="295"/>
      <c r="W37" s="295"/>
      <c r="X37" s="295"/>
      <c r="Y37" s="311"/>
      <c r="Z37" s="294">
        <f t="shared" si="18"/>
        <v>0</v>
      </c>
      <c r="AA37" s="294">
        <f t="shared" si="19"/>
        <v>0</v>
      </c>
      <c r="AB37" s="288" t="s">
        <v>87</v>
      </c>
      <c r="AC37" s="294">
        <f t="shared" si="20"/>
        <v>0</v>
      </c>
      <c r="AD37" s="288" t="s">
        <v>87</v>
      </c>
      <c r="AE37" s="417"/>
      <c r="AF37" s="417"/>
      <c r="AG37" s="418">
        <f t="shared" si="27"/>
        <v>0</v>
      </c>
      <c r="AH37" s="404">
        <f t="shared" si="12"/>
        <v>0</v>
      </c>
      <c r="AI37" s="404">
        <f t="shared" si="13"/>
        <v>0</v>
      </c>
      <c r="AJ37" s="406"/>
      <c r="AK37" s="406"/>
      <c r="AL37" s="405">
        <f t="shared" si="24"/>
        <v>0</v>
      </c>
      <c r="AN37" s="16"/>
      <c r="AO37" s="240"/>
      <c r="AP37" s="136">
        <f t="shared" si="15"/>
        <v>-3508</v>
      </c>
      <c r="AQ37" s="241"/>
      <c r="AR37" s="136">
        <f t="shared" si="16"/>
        <v>-2622</v>
      </c>
      <c r="AS37" s="242"/>
      <c r="AY37" s="221">
        <f t="shared" si="28"/>
        <v>0</v>
      </c>
      <c r="AZ37" s="222">
        <f t="shared" si="29"/>
        <v>0</v>
      </c>
      <c r="BB37" s="298">
        <v>37184</v>
      </c>
      <c r="BC37" s="451"/>
      <c r="BD37" s="451"/>
      <c r="BE37" s="451"/>
      <c r="BF37" s="451"/>
      <c r="BG37" s="451"/>
      <c r="BJ37" s="5">
        <v>357126</v>
      </c>
      <c r="BK37" s="5">
        <v>-300484</v>
      </c>
      <c r="BL37" s="5">
        <v>134530</v>
      </c>
      <c r="BM37" s="5">
        <v>89426</v>
      </c>
      <c r="BN37" s="5">
        <f t="shared" ref="BN37:BN42" si="30">(BJ37-BL37)/1000</f>
        <v>222.596</v>
      </c>
      <c r="BO37" s="5">
        <f t="shared" ref="BO37:BO42" si="31">(BK37+BM37)/1000</f>
        <v>-211.05799999999999</v>
      </c>
    </row>
    <row r="38" spans="1:77" ht="15.75">
      <c r="A38" s="5">
        <f>1.55/45.329614</f>
        <v>3.4193981885660883E-2</v>
      </c>
      <c r="C38" s="298">
        <v>37185</v>
      </c>
      <c r="D38" s="290" t="s">
        <v>287</v>
      </c>
      <c r="E38" s="292"/>
      <c r="F38" s="294"/>
      <c r="G38" s="294"/>
      <c r="H38" s="294">
        <f t="shared" si="7"/>
        <v>0</v>
      </c>
      <c r="I38" s="289">
        <f>I36-I29</f>
        <v>-0.80547800000000036</v>
      </c>
      <c r="J38" s="294"/>
      <c r="K38" s="294"/>
      <c r="L38" s="294">
        <f t="shared" si="8"/>
        <v>0</v>
      </c>
      <c r="M38" s="294">
        <f>'Page 2'!AN26</f>
        <v>0</v>
      </c>
      <c r="N38" s="294">
        <f>'Page 2'!AO26</f>
        <v>0</v>
      </c>
      <c r="O38" s="294">
        <f t="shared" si="9"/>
        <v>0</v>
      </c>
      <c r="P38" s="294">
        <f t="shared" si="23"/>
        <v>0</v>
      </c>
      <c r="Q38" s="294">
        <f t="shared" si="10"/>
        <v>0</v>
      </c>
      <c r="R38" s="289">
        <f>R36-R29</f>
        <v>-1.0337669999999999</v>
      </c>
      <c r="S38" s="299">
        <f t="shared" si="17"/>
        <v>0</v>
      </c>
      <c r="T38" s="300"/>
      <c r="U38" s="295"/>
      <c r="V38" s="295"/>
      <c r="W38" s="295"/>
      <c r="X38" s="295"/>
      <c r="Y38" s="311"/>
      <c r="Z38" s="294">
        <f t="shared" si="18"/>
        <v>0</v>
      </c>
      <c r="AA38" s="294">
        <f t="shared" si="19"/>
        <v>0</v>
      </c>
      <c r="AB38" s="289">
        <f>AB36-AB29</f>
        <v>-1.9762</v>
      </c>
      <c r="AC38" s="294">
        <f t="shared" si="20"/>
        <v>0</v>
      </c>
      <c r="AD38" s="289">
        <f>AD36-AD29</f>
        <v>-0.94241099999999967</v>
      </c>
      <c r="AE38" s="417"/>
      <c r="AF38" s="417"/>
      <c r="AG38" s="418">
        <f t="shared" si="27"/>
        <v>0</v>
      </c>
      <c r="AH38" s="404">
        <f t="shared" si="12"/>
        <v>0</v>
      </c>
      <c r="AI38" s="404">
        <f t="shared" si="13"/>
        <v>0</v>
      </c>
      <c r="AJ38" s="405"/>
      <c r="AK38" s="406"/>
      <c r="AL38" s="405">
        <f t="shared" si="24"/>
        <v>0</v>
      </c>
      <c r="AN38" s="16">
        <f t="shared" si="6"/>
        <v>0</v>
      </c>
      <c r="AO38" s="283"/>
      <c r="AP38" s="136">
        <f t="shared" si="15"/>
        <v>0</v>
      </c>
      <c r="AQ38" s="241"/>
      <c r="AR38" s="136">
        <f t="shared" si="16"/>
        <v>0</v>
      </c>
      <c r="AS38" s="242"/>
      <c r="AY38" s="220">
        <f t="shared" si="28"/>
        <v>0</v>
      </c>
      <c r="AZ38" s="228">
        <f t="shared" si="29"/>
        <v>0</v>
      </c>
      <c r="BB38" s="298">
        <v>37185</v>
      </c>
      <c r="BC38" s="451"/>
      <c r="BD38" s="451"/>
      <c r="BE38" s="451"/>
      <c r="BF38" s="451"/>
      <c r="BG38" s="451"/>
      <c r="BJ38" s="5">
        <v>331721</v>
      </c>
      <c r="BK38" s="5">
        <v>-261754</v>
      </c>
      <c r="BL38" s="5">
        <v>37938</v>
      </c>
      <c r="BM38" s="5">
        <v>50779</v>
      </c>
      <c r="BN38" s="5">
        <f t="shared" si="30"/>
        <v>293.78300000000002</v>
      </c>
      <c r="BO38" s="5">
        <f t="shared" si="31"/>
        <v>-210.97499999999999</v>
      </c>
    </row>
    <row r="39" spans="1:77" ht="15.75">
      <c r="C39" s="298">
        <v>37186</v>
      </c>
      <c r="D39" s="290" t="s">
        <v>290</v>
      </c>
      <c r="E39" s="291"/>
      <c r="F39" s="98"/>
      <c r="G39" s="98"/>
      <c r="H39" s="98">
        <f t="shared" si="7"/>
        <v>0</v>
      </c>
      <c r="I39" s="288"/>
      <c r="J39" s="98"/>
      <c r="K39" s="98"/>
      <c r="L39" s="98">
        <f t="shared" si="8"/>
        <v>0</v>
      </c>
      <c r="M39" s="98">
        <f>'Page 2'!AN27</f>
        <v>0</v>
      </c>
      <c r="N39" s="98">
        <f>'Page 2'!AO27</f>
        <v>0</v>
      </c>
      <c r="O39" s="98">
        <f t="shared" si="9"/>
        <v>0</v>
      </c>
      <c r="P39" s="98">
        <f t="shared" si="23"/>
        <v>0</v>
      </c>
      <c r="Q39" s="98">
        <f t="shared" si="10"/>
        <v>0</v>
      </c>
      <c r="R39" s="288"/>
      <c r="S39" s="183">
        <f t="shared" si="17"/>
        <v>0</v>
      </c>
      <c r="T39" s="99"/>
      <c r="U39" s="100"/>
      <c r="V39" s="100"/>
      <c r="W39" s="100"/>
      <c r="X39" s="100"/>
      <c r="Y39" s="310"/>
      <c r="Z39" s="98">
        <f t="shared" si="18"/>
        <v>0</v>
      </c>
      <c r="AA39" s="98">
        <f t="shared" si="19"/>
        <v>0</v>
      </c>
      <c r="AB39" s="288"/>
      <c r="AC39" s="98">
        <f t="shared" si="20"/>
        <v>0</v>
      </c>
      <c r="AD39" s="424"/>
      <c r="AE39" s="409"/>
      <c r="AF39" s="409"/>
      <c r="AG39" s="418">
        <f t="shared" si="27"/>
        <v>0</v>
      </c>
      <c r="AH39" s="423">
        <f t="shared" si="12"/>
        <v>0</v>
      </c>
      <c r="AI39" s="423">
        <f t="shared" ref="AI39:AI47" si="32">AN39</f>
        <v>0</v>
      </c>
      <c r="AJ39" s="404"/>
      <c r="AK39" s="404"/>
      <c r="AL39" s="404">
        <f t="shared" si="24"/>
        <v>0</v>
      </c>
      <c r="AN39" s="16">
        <f t="shared" si="6"/>
        <v>0</v>
      </c>
      <c r="AO39" s="283"/>
      <c r="AP39" s="136">
        <f t="shared" si="15"/>
        <v>0</v>
      </c>
      <c r="AQ39" s="241"/>
      <c r="AR39" s="136">
        <f t="shared" si="16"/>
        <v>0</v>
      </c>
      <c r="AS39" s="242"/>
      <c r="AY39" s="221">
        <f t="shared" ref="AY39:AY44" si="33">SUM(AV39:AX39)</f>
        <v>0</v>
      </c>
      <c r="AZ39" s="222">
        <f t="shared" ref="AZ39:AZ44" si="34">AW39+AX39</f>
        <v>0</v>
      </c>
      <c r="BB39" s="298">
        <v>37186</v>
      </c>
      <c r="BC39" s="451"/>
      <c r="BD39" s="451"/>
      <c r="BE39" s="451"/>
      <c r="BF39" s="451"/>
      <c r="BG39" s="451"/>
      <c r="BJ39" s="5">
        <v>332160</v>
      </c>
      <c r="BK39" s="5">
        <v>-366850</v>
      </c>
      <c r="BL39" s="5">
        <v>110570</v>
      </c>
      <c r="BM39" s="5">
        <v>155435</v>
      </c>
      <c r="BN39" s="5">
        <f t="shared" si="30"/>
        <v>221.59</v>
      </c>
      <c r="BO39" s="5">
        <f t="shared" si="31"/>
        <v>-211.41499999999999</v>
      </c>
    </row>
    <row r="40" spans="1:77" ht="15.75">
      <c r="C40" s="298">
        <v>37187</v>
      </c>
      <c r="D40" s="290"/>
      <c r="E40" s="291"/>
      <c r="F40" s="98"/>
      <c r="G40" s="98"/>
      <c r="H40" s="98">
        <f t="shared" si="7"/>
        <v>0</v>
      </c>
      <c r="I40" s="289"/>
      <c r="J40" s="98"/>
      <c r="K40" s="98"/>
      <c r="L40" s="98">
        <f t="shared" si="8"/>
        <v>0</v>
      </c>
      <c r="M40" s="98">
        <f>'Page 2'!AN28</f>
        <v>0</v>
      </c>
      <c r="N40" s="98">
        <f>'Page 2'!AO28</f>
        <v>0</v>
      </c>
      <c r="O40" s="98">
        <f t="shared" si="9"/>
        <v>0</v>
      </c>
      <c r="P40" s="98">
        <f t="shared" si="23"/>
        <v>0</v>
      </c>
      <c r="Q40" s="98">
        <f t="shared" si="10"/>
        <v>0</v>
      </c>
      <c r="R40" s="289"/>
      <c r="S40" s="183">
        <f t="shared" si="17"/>
        <v>0</v>
      </c>
      <c r="T40" s="99"/>
      <c r="U40" s="100"/>
      <c r="V40" s="100"/>
      <c r="W40" s="100"/>
      <c r="X40" s="100"/>
      <c r="Y40" s="310"/>
      <c r="Z40" s="98">
        <f t="shared" si="18"/>
        <v>0</v>
      </c>
      <c r="AA40" s="98">
        <f t="shared" si="19"/>
        <v>0</v>
      </c>
      <c r="AB40" s="289"/>
      <c r="AC40" s="98">
        <f t="shared" si="20"/>
        <v>0</v>
      </c>
      <c r="AD40" s="426"/>
      <c r="AE40" s="409"/>
      <c r="AF40" s="409"/>
      <c r="AG40" s="418">
        <f t="shared" si="27"/>
        <v>0</v>
      </c>
      <c r="AH40" s="423">
        <f t="shared" si="12"/>
        <v>0</v>
      </c>
      <c r="AI40" s="423">
        <f t="shared" si="32"/>
        <v>0</v>
      </c>
      <c r="AJ40" s="404"/>
      <c r="AK40" s="404"/>
      <c r="AL40" s="404">
        <f t="shared" si="24"/>
        <v>0</v>
      </c>
      <c r="AN40" s="16">
        <f t="shared" si="6"/>
        <v>0</v>
      </c>
      <c r="AO40" s="283"/>
      <c r="AP40" s="136">
        <f t="shared" si="15"/>
        <v>0</v>
      </c>
      <c r="AQ40" s="241"/>
      <c r="AR40" s="136">
        <f t="shared" si="16"/>
        <v>0</v>
      </c>
      <c r="AS40" s="242"/>
      <c r="AY40" s="221">
        <f t="shared" si="33"/>
        <v>0</v>
      </c>
      <c r="AZ40" s="222">
        <f t="shared" si="34"/>
        <v>0</v>
      </c>
      <c r="BB40" s="298">
        <v>37187</v>
      </c>
      <c r="BC40" s="451"/>
      <c r="BD40" s="451"/>
      <c r="BE40" s="451"/>
      <c r="BF40" s="451"/>
      <c r="BG40" s="451"/>
      <c r="BJ40" s="5">
        <v>288087</v>
      </c>
      <c r="BK40" s="5">
        <v>-328396</v>
      </c>
      <c r="BL40" s="5">
        <v>50388</v>
      </c>
      <c r="BM40" s="5">
        <v>108601</v>
      </c>
      <c r="BN40" s="5">
        <f t="shared" si="30"/>
        <v>237.69900000000001</v>
      </c>
      <c r="BO40" s="5">
        <f t="shared" si="31"/>
        <v>-219.79499999999999</v>
      </c>
    </row>
    <row r="41" spans="1:77" ht="15.75">
      <c r="C41" s="298">
        <v>37188</v>
      </c>
      <c r="D41" s="290"/>
      <c r="E41" s="291"/>
      <c r="F41" s="98"/>
      <c r="G41" s="98"/>
      <c r="H41" s="98">
        <f t="shared" si="7"/>
        <v>0</v>
      </c>
      <c r="I41" s="286"/>
      <c r="J41" s="98"/>
      <c r="K41" s="98"/>
      <c r="L41" s="98">
        <f t="shared" si="8"/>
        <v>0</v>
      </c>
      <c r="M41" s="98">
        <f>'Page 2'!AN29</f>
        <v>0</v>
      </c>
      <c r="N41" s="98">
        <f>'Page 2'!AO29</f>
        <v>0</v>
      </c>
      <c r="O41" s="98">
        <f t="shared" si="9"/>
        <v>0</v>
      </c>
      <c r="P41" s="98">
        <f t="shared" si="23"/>
        <v>0</v>
      </c>
      <c r="Q41" s="98">
        <f t="shared" si="10"/>
        <v>0</v>
      </c>
      <c r="R41" s="286"/>
      <c r="S41" s="183">
        <f t="shared" si="17"/>
        <v>0</v>
      </c>
      <c r="T41" s="99"/>
      <c r="U41" s="100"/>
      <c r="V41" s="100"/>
      <c r="W41" s="100"/>
      <c r="X41" s="100"/>
      <c r="Y41" s="310"/>
      <c r="Z41" s="98">
        <f t="shared" si="18"/>
        <v>0</v>
      </c>
      <c r="AA41" s="98">
        <f t="shared" si="19"/>
        <v>0</v>
      </c>
      <c r="AB41" s="286"/>
      <c r="AC41" s="98">
        <f t="shared" si="20"/>
        <v>0</v>
      </c>
      <c r="AD41" s="416"/>
      <c r="AE41" s="409"/>
      <c r="AF41" s="409"/>
      <c r="AG41" s="418">
        <f t="shared" si="27"/>
        <v>0</v>
      </c>
      <c r="AH41" s="406">
        <f t="shared" si="12"/>
        <v>0</v>
      </c>
      <c r="AI41" s="405">
        <f t="shared" si="32"/>
        <v>0</v>
      </c>
      <c r="AJ41" s="405"/>
      <c r="AK41" s="405"/>
      <c r="AL41" s="405">
        <f t="shared" si="24"/>
        <v>0</v>
      </c>
      <c r="AN41" s="16">
        <f t="shared" si="6"/>
        <v>0</v>
      </c>
      <c r="AO41" s="283"/>
      <c r="AP41" s="136">
        <f t="shared" si="15"/>
        <v>0</v>
      </c>
      <c r="AQ41" s="241"/>
      <c r="AR41" s="136">
        <f t="shared" si="16"/>
        <v>0</v>
      </c>
      <c r="AS41" s="242"/>
      <c r="AT41" s="232"/>
      <c r="AU41" s="232"/>
      <c r="AV41" s="233"/>
      <c r="AW41" s="233"/>
      <c r="AX41" s="232"/>
      <c r="AY41" s="234">
        <f t="shared" si="33"/>
        <v>0</v>
      </c>
      <c r="AZ41" s="235">
        <f t="shared" si="34"/>
        <v>0</v>
      </c>
      <c r="BB41" s="298">
        <v>37188</v>
      </c>
      <c r="BC41" s="451"/>
      <c r="BD41" s="451"/>
      <c r="BE41" s="451"/>
      <c r="BF41" s="451"/>
      <c r="BG41" s="451"/>
      <c r="BJ41" s="5">
        <v>284384</v>
      </c>
      <c r="BK41" s="5">
        <v>-307325</v>
      </c>
      <c r="BL41" s="5">
        <v>46684</v>
      </c>
      <c r="BM41" s="5">
        <v>88522</v>
      </c>
      <c r="BN41" s="5">
        <f t="shared" si="30"/>
        <v>237.7</v>
      </c>
      <c r="BO41" s="5">
        <f t="shared" si="31"/>
        <v>-218.803</v>
      </c>
    </row>
    <row r="42" spans="1:77" ht="15.75">
      <c r="C42" s="298">
        <v>37189</v>
      </c>
      <c r="D42" s="290"/>
      <c r="E42" s="291"/>
      <c r="F42" s="98"/>
      <c r="G42" s="98"/>
      <c r="H42" s="98">
        <f t="shared" si="7"/>
        <v>0</v>
      </c>
      <c r="I42" s="288"/>
      <c r="J42" s="98"/>
      <c r="K42" s="98"/>
      <c r="L42" s="98">
        <f t="shared" si="8"/>
        <v>0</v>
      </c>
      <c r="M42" s="98">
        <f>'Page 2'!AN30</f>
        <v>0</v>
      </c>
      <c r="N42" s="98">
        <f>'Page 2'!AO30</f>
        <v>0</v>
      </c>
      <c r="O42" s="98">
        <f t="shared" si="9"/>
        <v>0</v>
      </c>
      <c r="P42" s="98">
        <f t="shared" si="23"/>
        <v>0</v>
      </c>
      <c r="Q42" s="98">
        <f t="shared" si="10"/>
        <v>0</v>
      </c>
      <c r="R42" s="288"/>
      <c r="S42" s="183">
        <f t="shared" si="17"/>
        <v>0</v>
      </c>
      <c r="T42" s="99"/>
      <c r="U42" s="100"/>
      <c r="V42" s="100"/>
      <c r="W42" s="100"/>
      <c r="X42" s="100"/>
      <c r="Y42" s="310"/>
      <c r="Z42" s="98">
        <f t="shared" si="18"/>
        <v>0</v>
      </c>
      <c r="AA42" s="98">
        <f t="shared" si="19"/>
        <v>0</v>
      </c>
      <c r="AB42" s="288"/>
      <c r="AC42" s="98">
        <f t="shared" si="20"/>
        <v>0</v>
      </c>
      <c r="AD42" s="424"/>
      <c r="AE42" s="409"/>
      <c r="AF42" s="409"/>
      <c r="AG42" s="418">
        <f t="shared" si="27"/>
        <v>0</v>
      </c>
      <c r="AH42" s="405">
        <f t="shared" si="12"/>
        <v>0</v>
      </c>
      <c r="AI42" s="405">
        <f t="shared" si="32"/>
        <v>0</v>
      </c>
      <c r="AJ42" s="405"/>
      <c r="AK42" s="405"/>
      <c r="AL42" s="405">
        <f t="shared" si="24"/>
        <v>0</v>
      </c>
      <c r="AN42" s="16">
        <f t="shared" si="6"/>
        <v>0</v>
      </c>
      <c r="AO42" s="283"/>
      <c r="AP42" s="136">
        <f t="shared" si="15"/>
        <v>0</v>
      </c>
      <c r="AQ42" s="241"/>
      <c r="AR42" s="136">
        <f t="shared" si="16"/>
        <v>0</v>
      </c>
      <c r="AS42" s="242"/>
      <c r="AT42" s="232"/>
      <c r="AU42" s="232"/>
      <c r="AV42" s="233"/>
      <c r="AW42" s="233"/>
      <c r="AX42" s="232"/>
      <c r="AY42" s="234">
        <f t="shared" si="33"/>
        <v>0</v>
      </c>
      <c r="AZ42" s="235">
        <f t="shared" si="34"/>
        <v>0</v>
      </c>
      <c r="BB42" s="298">
        <v>37189</v>
      </c>
      <c r="BC42" s="451"/>
      <c r="BD42" s="451"/>
      <c r="BE42" s="451"/>
      <c r="BF42" s="451"/>
      <c r="BG42" s="451"/>
      <c r="BJ42" s="5">
        <v>257805</v>
      </c>
      <c r="BK42" s="5">
        <v>-405809</v>
      </c>
      <c r="BL42" s="184">
        <v>30726</v>
      </c>
      <c r="BM42" s="102">
        <v>186002</v>
      </c>
      <c r="BN42" s="5">
        <f t="shared" si="30"/>
        <v>227.07900000000001</v>
      </c>
      <c r="BO42" s="5">
        <f t="shared" si="31"/>
        <v>-219.80699999999999</v>
      </c>
    </row>
    <row r="43" spans="1:77" ht="15.75">
      <c r="C43" s="298">
        <v>37190</v>
      </c>
      <c r="D43" s="290"/>
      <c r="E43" s="291"/>
      <c r="F43" s="98"/>
      <c r="G43" s="98"/>
      <c r="H43" s="98">
        <f t="shared" si="7"/>
        <v>0</v>
      </c>
      <c r="I43" s="287">
        <f>SUM(H37:H43)/1000</f>
        <v>0</v>
      </c>
      <c r="J43" s="98"/>
      <c r="K43" s="98"/>
      <c r="L43" s="98">
        <f t="shared" si="8"/>
        <v>0</v>
      </c>
      <c r="M43" s="98">
        <f>'Page 2'!AN31</f>
        <v>0</v>
      </c>
      <c r="N43" s="98">
        <f>'Page 2'!AO31</f>
        <v>0</v>
      </c>
      <c r="O43" s="98">
        <f t="shared" si="9"/>
        <v>0</v>
      </c>
      <c r="P43" s="98">
        <f t="shared" si="23"/>
        <v>0</v>
      </c>
      <c r="Q43" s="98">
        <f t="shared" si="10"/>
        <v>0</v>
      </c>
      <c r="R43" s="287">
        <f>SUM(Q37:Q43)/1000</f>
        <v>0</v>
      </c>
      <c r="S43" s="183">
        <f t="shared" si="17"/>
        <v>0</v>
      </c>
      <c r="T43" s="99"/>
      <c r="U43" s="100"/>
      <c r="V43" s="100"/>
      <c r="W43" s="100"/>
      <c r="X43" s="100"/>
      <c r="Y43" s="310"/>
      <c r="Z43" s="98">
        <f t="shared" si="18"/>
        <v>0</v>
      </c>
      <c r="AA43" s="98">
        <f t="shared" si="19"/>
        <v>0</v>
      </c>
      <c r="AB43" s="287">
        <f>SUM(AA37:AA43)/1000</f>
        <v>0</v>
      </c>
      <c r="AC43" s="98">
        <f t="shared" si="20"/>
        <v>0</v>
      </c>
      <c r="AD43" s="287">
        <f>SUM(AC37:AC43)/1000</f>
        <v>0</v>
      </c>
      <c r="AE43" s="409"/>
      <c r="AF43" s="409"/>
      <c r="AG43" s="418">
        <f t="shared" si="27"/>
        <v>0</v>
      </c>
      <c r="AH43" s="405">
        <f t="shared" si="12"/>
        <v>0</v>
      </c>
      <c r="AI43" s="405">
        <f t="shared" si="32"/>
        <v>0</v>
      </c>
      <c r="AJ43" s="406"/>
      <c r="AK43" s="406"/>
      <c r="AL43" s="405">
        <f t="shared" si="24"/>
        <v>0</v>
      </c>
      <c r="AN43" s="16">
        <f t="shared" si="6"/>
        <v>0</v>
      </c>
      <c r="AO43" s="283"/>
      <c r="AP43" s="136">
        <f t="shared" si="15"/>
        <v>0</v>
      </c>
      <c r="AQ43" s="241"/>
      <c r="AR43" s="136">
        <f t="shared" si="16"/>
        <v>0</v>
      </c>
      <c r="AS43" s="242"/>
      <c r="AY43" s="221">
        <f t="shared" si="33"/>
        <v>0</v>
      </c>
      <c r="AZ43" s="222">
        <f t="shared" si="34"/>
        <v>0</v>
      </c>
      <c r="BB43" s="298">
        <v>37190</v>
      </c>
      <c r="BC43" s="451"/>
      <c r="BD43" s="451"/>
      <c r="BE43" s="451"/>
      <c r="BF43" s="451"/>
      <c r="BG43" s="451"/>
    </row>
    <row r="44" spans="1:77" ht="15.75">
      <c r="C44" s="298">
        <v>37191</v>
      </c>
      <c r="D44" s="290"/>
      <c r="E44" s="291"/>
      <c r="F44" s="294"/>
      <c r="G44" s="294"/>
      <c r="H44" s="294">
        <f t="shared" si="7"/>
        <v>0</v>
      </c>
      <c r="I44" s="288" t="s">
        <v>87</v>
      </c>
      <c r="J44" s="294"/>
      <c r="K44" s="294"/>
      <c r="L44" s="294">
        <f t="shared" si="8"/>
        <v>0</v>
      </c>
      <c r="M44" s="294">
        <f>'Page 2'!AN32</f>
        <v>0</v>
      </c>
      <c r="N44" s="294">
        <f>'Page 2'!AO32</f>
        <v>0</v>
      </c>
      <c r="O44" s="294">
        <f t="shared" si="9"/>
        <v>0</v>
      </c>
      <c r="P44" s="294">
        <f t="shared" si="23"/>
        <v>0</v>
      </c>
      <c r="Q44" s="294">
        <f t="shared" si="10"/>
        <v>0</v>
      </c>
      <c r="R44" s="288" t="s">
        <v>87</v>
      </c>
      <c r="S44" s="299">
        <f t="shared" si="17"/>
        <v>0</v>
      </c>
      <c r="T44" s="300"/>
      <c r="U44" s="295"/>
      <c r="V44" s="295"/>
      <c r="W44" s="295"/>
      <c r="X44" s="295"/>
      <c r="Y44" s="311"/>
      <c r="Z44" s="294">
        <f t="shared" si="18"/>
        <v>0</v>
      </c>
      <c r="AA44" s="294">
        <f t="shared" si="19"/>
        <v>0</v>
      </c>
      <c r="AB44" s="288" t="s">
        <v>87</v>
      </c>
      <c r="AC44" s="294">
        <f t="shared" si="20"/>
        <v>0</v>
      </c>
      <c r="AD44" s="288" t="s">
        <v>87</v>
      </c>
      <c r="AE44" s="417"/>
      <c r="AF44" s="417"/>
      <c r="AG44" s="418">
        <f t="shared" si="27"/>
        <v>0</v>
      </c>
      <c r="AH44" s="404">
        <f t="shared" si="12"/>
        <v>0</v>
      </c>
      <c r="AI44" s="404">
        <f t="shared" si="32"/>
        <v>0</v>
      </c>
      <c r="AJ44" s="406"/>
      <c r="AK44" s="406"/>
      <c r="AL44" s="405">
        <f t="shared" si="24"/>
        <v>0</v>
      </c>
      <c r="AN44" s="16"/>
      <c r="AO44" s="283"/>
      <c r="AP44" s="238"/>
      <c r="AQ44" s="241"/>
      <c r="AR44" s="238"/>
      <c r="AS44" s="242"/>
      <c r="AV44" s="22"/>
      <c r="AY44" s="221">
        <f t="shared" si="33"/>
        <v>0</v>
      </c>
      <c r="AZ44" s="222">
        <f t="shared" si="34"/>
        <v>0</v>
      </c>
      <c r="BB44" s="298">
        <v>37191</v>
      </c>
      <c r="BC44" s="451"/>
      <c r="BD44" s="451"/>
      <c r="BE44" s="451"/>
      <c r="BF44" s="451"/>
      <c r="BG44" s="451"/>
    </row>
    <row r="45" spans="1:77" ht="15.75">
      <c r="C45" s="298">
        <v>37192</v>
      </c>
      <c r="D45" s="290"/>
      <c r="E45" s="292"/>
      <c r="F45" s="294"/>
      <c r="G45" s="294"/>
      <c r="H45" s="294">
        <f t="shared" si="7"/>
        <v>0</v>
      </c>
      <c r="I45" s="289">
        <f>I43-I36</f>
        <v>-1.453916</v>
      </c>
      <c r="J45" s="294"/>
      <c r="K45" s="294"/>
      <c r="L45" s="294">
        <f t="shared" si="8"/>
        <v>0</v>
      </c>
      <c r="M45" s="294">
        <f>'Page 2'!AN33</f>
        <v>0</v>
      </c>
      <c r="N45" s="294">
        <f>'Page 2'!AO33</f>
        <v>0</v>
      </c>
      <c r="O45" s="294">
        <f t="shared" si="9"/>
        <v>0</v>
      </c>
      <c r="P45" s="294">
        <f t="shared" si="23"/>
        <v>0</v>
      </c>
      <c r="Q45" s="294">
        <f t="shared" si="10"/>
        <v>0</v>
      </c>
      <c r="R45" s="289">
        <f>R43-R36</f>
        <v>-1.6413270000000002</v>
      </c>
      <c r="S45" s="299">
        <f t="shared" si="17"/>
        <v>0</v>
      </c>
      <c r="T45" s="300"/>
      <c r="U45" s="295"/>
      <c r="V45" s="295"/>
      <c r="W45" s="295"/>
      <c r="X45" s="295"/>
      <c r="Y45" s="311"/>
      <c r="Z45" s="294">
        <f t="shared" si="18"/>
        <v>0</v>
      </c>
      <c r="AA45" s="294">
        <f t="shared" si="19"/>
        <v>0</v>
      </c>
      <c r="AB45" s="289">
        <f>AB43-AB36</f>
        <v>-0.54020000000000001</v>
      </c>
      <c r="AC45" s="294">
        <f t="shared" si="20"/>
        <v>0</v>
      </c>
      <c r="AD45" s="289">
        <f>AD43-AD36</f>
        <v>1.103056</v>
      </c>
      <c r="AE45" s="417"/>
      <c r="AF45" s="417"/>
      <c r="AG45" s="418">
        <f t="shared" si="27"/>
        <v>0</v>
      </c>
      <c r="AH45" s="404">
        <f t="shared" si="12"/>
        <v>0</v>
      </c>
      <c r="AI45" s="404">
        <f t="shared" si="32"/>
        <v>0</v>
      </c>
      <c r="AJ45" s="405"/>
      <c r="AK45" s="406"/>
      <c r="AL45" s="405">
        <f t="shared" si="24"/>
        <v>0</v>
      </c>
      <c r="AM45" s="5"/>
      <c r="AN45" s="16"/>
      <c r="AO45" s="283"/>
      <c r="AP45" s="238"/>
      <c r="AQ45" s="241"/>
      <c r="AR45" s="238"/>
      <c r="AS45" s="242"/>
      <c r="AV45" s="22"/>
      <c r="AY45" s="391">
        <f>SUM(AV45:AX45)</f>
        <v>0</v>
      </c>
      <c r="AZ45" s="392">
        <f>AW45+AX45</f>
        <v>0</v>
      </c>
      <c r="BB45" s="298">
        <v>37192</v>
      </c>
      <c r="BC45" s="451"/>
      <c r="BD45" s="451"/>
      <c r="BE45" s="451"/>
      <c r="BF45" s="451"/>
      <c r="BG45" s="451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</row>
    <row r="46" spans="1:77" ht="15.75">
      <c r="C46" s="298">
        <v>37193</v>
      </c>
      <c r="D46" s="290"/>
      <c r="E46" s="291"/>
      <c r="F46" s="98"/>
      <c r="G46" s="98"/>
      <c r="H46" s="98">
        <f t="shared" si="7"/>
        <v>0</v>
      </c>
      <c r="I46" s="288"/>
      <c r="J46" s="98"/>
      <c r="K46" s="98"/>
      <c r="L46" s="98">
        <f t="shared" si="8"/>
        <v>0</v>
      </c>
      <c r="M46" s="98">
        <f>'Page 2'!AN34</f>
        <v>0</v>
      </c>
      <c r="N46" s="98">
        <f>'Page 2'!AO34</f>
        <v>0</v>
      </c>
      <c r="O46" s="98">
        <f t="shared" si="9"/>
        <v>0</v>
      </c>
      <c r="P46" s="98">
        <f t="shared" si="23"/>
        <v>0</v>
      </c>
      <c r="Q46" s="98">
        <f t="shared" si="10"/>
        <v>0</v>
      </c>
      <c r="R46" s="288"/>
      <c r="S46" s="183">
        <f t="shared" si="17"/>
        <v>0</v>
      </c>
      <c r="T46" s="99"/>
      <c r="U46" s="100"/>
      <c r="V46" s="100"/>
      <c r="W46" s="100"/>
      <c r="X46" s="100"/>
      <c r="Y46" s="310"/>
      <c r="Z46" s="98">
        <f t="shared" si="18"/>
        <v>0</v>
      </c>
      <c r="AA46" s="98">
        <f t="shared" si="19"/>
        <v>0</v>
      </c>
      <c r="AB46" s="288"/>
      <c r="AC46" s="98">
        <f t="shared" si="20"/>
        <v>0</v>
      </c>
      <c r="AD46" s="424"/>
      <c r="AE46" s="409"/>
      <c r="AF46" s="409"/>
      <c r="AG46" s="418">
        <f t="shared" si="27"/>
        <v>0</v>
      </c>
      <c r="AH46" s="423">
        <f t="shared" si="12"/>
        <v>0</v>
      </c>
      <c r="AI46" s="423">
        <f t="shared" si="32"/>
        <v>0</v>
      </c>
      <c r="AJ46" s="405"/>
      <c r="AK46" s="406"/>
      <c r="AL46" s="405">
        <f t="shared" si="24"/>
        <v>0</v>
      </c>
      <c r="AM46" s="5"/>
      <c r="AN46" s="16"/>
      <c r="AO46" s="283"/>
      <c r="AP46" s="238"/>
      <c r="AQ46" s="284"/>
      <c r="AR46" s="238"/>
      <c r="AS46" s="242"/>
      <c r="AV46" s="22"/>
      <c r="AW46" s="22"/>
      <c r="BB46" s="298">
        <v>37193</v>
      </c>
      <c r="BC46" s="451"/>
      <c r="BD46" s="451"/>
      <c r="BE46" s="451"/>
      <c r="BF46" s="451"/>
      <c r="BG46" s="451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</row>
    <row r="47" spans="1:77" ht="15.75">
      <c r="C47" s="298">
        <v>37194</v>
      </c>
      <c r="D47" s="290"/>
      <c r="E47" s="394"/>
      <c r="F47" s="98"/>
      <c r="G47" s="98"/>
      <c r="H47" s="98">
        <f t="shared" si="7"/>
        <v>0</v>
      </c>
      <c r="I47" s="289"/>
      <c r="J47" s="100"/>
      <c r="K47" s="100"/>
      <c r="L47" s="98">
        <f t="shared" si="8"/>
        <v>0</v>
      </c>
      <c r="M47" s="100">
        <f>'Page 2'!AN35</f>
        <v>0</v>
      </c>
      <c r="N47" s="100">
        <f>'Page 2'!AO35</f>
        <v>0</v>
      </c>
      <c r="O47" s="98">
        <f t="shared" si="9"/>
        <v>0</v>
      </c>
      <c r="P47" s="98">
        <f t="shared" si="23"/>
        <v>0</v>
      </c>
      <c r="Q47" s="98">
        <f t="shared" si="10"/>
        <v>0</v>
      </c>
      <c r="R47" s="289"/>
      <c r="S47" s="183">
        <f t="shared" si="17"/>
        <v>0</v>
      </c>
      <c r="T47" s="99"/>
      <c r="U47" s="100"/>
      <c r="V47" s="100"/>
      <c r="W47" s="100"/>
      <c r="X47" s="100"/>
      <c r="Y47" s="310"/>
      <c r="Z47" s="98">
        <f t="shared" si="18"/>
        <v>0</v>
      </c>
      <c r="AA47" s="98">
        <f t="shared" si="19"/>
        <v>0</v>
      </c>
      <c r="AB47" s="289"/>
      <c r="AC47" s="98">
        <f t="shared" si="20"/>
        <v>0</v>
      </c>
      <c r="AD47" s="426"/>
      <c r="AE47" s="409"/>
      <c r="AF47" s="409"/>
      <c r="AG47" s="418">
        <f t="shared" si="27"/>
        <v>0</v>
      </c>
      <c r="AH47" s="423">
        <f t="shared" si="12"/>
        <v>0</v>
      </c>
      <c r="AI47" s="423">
        <f t="shared" si="32"/>
        <v>0</v>
      </c>
      <c r="AJ47" s="406"/>
      <c r="AK47" s="406"/>
      <c r="AL47" s="406"/>
      <c r="AM47" s="5"/>
      <c r="AN47" s="16"/>
      <c r="AO47" s="283"/>
      <c r="AP47" s="238"/>
      <c r="AQ47" s="241"/>
      <c r="AR47" s="238"/>
      <c r="AS47" s="242"/>
      <c r="AV47" s="22"/>
      <c r="AW47" s="22"/>
      <c r="BB47" s="298">
        <v>37194</v>
      </c>
      <c r="BC47" s="451"/>
      <c r="BD47" s="451"/>
      <c r="BE47" s="451"/>
      <c r="BF47" s="451"/>
      <c r="BG47" s="451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</row>
    <row r="48" spans="1:77" ht="15.75">
      <c r="C48" s="298">
        <v>37195</v>
      </c>
      <c r="D48" s="290"/>
      <c r="E48" s="293"/>
      <c r="F48" s="98"/>
      <c r="G48" s="98"/>
      <c r="H48" s="98">
        <f t="shared" si="7"/>
        <v>0</v>
      </c>
      <c r="I48" s="289"/>
      <c r="J48" s="100"/>
      <c r="K48" s="100"/>
      <c r="L48" s="98">
        <f t="shared" si="8"/>
        <v>0</v>
      </c>
      <c r="M48" s="100">
        <f>'Page 2'!AN36</f>
        <v>0</v>
      </c>
      <c r="N48" s="100">
        <f>'Page 2'!AO36</f>
        <v>0</v>
      </c>
      <c r="O48" s="98">
        <f t="shared" si="9"/>
        <v>0</v>
      </c>
      <c r="P48" s="98">
        <f t="shared" si="23"/>
        <v>0</v>
      </c>
      <c r="Q48" s="98">
        <f t="shared" si="10"/>
        <v>0</v>
      </c>
      <c r="R48" s="289"/>
      <c r="S48" s="183">
        <f t="shared" si="17"/>
        <v>0</v>
      </c>
      <c r="T48" s="99"/>
      <c r="U48" s="100"/>
      <c r="V48" s="100"/>
      <c r="W48" s="100"/>
      <c r="X48" s="100"/>
      <c r="Y48" s="310"/>
      <c r="Z48" s="98">
        <f t="shared" si="18"/>
        <v>0</v>
      </c>
      <c r="AA48" s="98">
        <f t="shared" si="19"/>
        <v>0</v>
      </c>
      <c r="AB48" s="301"/>
      <c r="AC48" s="98">
        <f t="shared" si="20"/>
        <v>0</v>
      </c>
      <c r="AD48" s="427"/>
      <c r="AE48" s="409"/>
      <c r="AF48" s="409"/>
      <c r="AG48" s="418">
        <f t="shared" si="27"/>
        <v>0</v>
      </c>
      <c r="AH48" s="405"/>
      <c r="AI48" s="405">
        <v>0</v>
      </c>
      <c r="AJ48" s="405"/>
      <c r="AK48" s="405"/>
      <c r="AL48" s="405"/>
      <c r="AN48" s="239"/>
      <c r="AO48" s="283"/>
      <c r="AP48" s="97"/>
      <c r="AQ48" s="241"/>
      <c r="AR48" s="283"/>
      <c r="AS48" s="242"/>
      <c r="AT48" s="232"/>
      <c r="AU48" s="232"/>
      <c r="AV48" s="231"/>
      <c r="AW48" s="231"/>
      <c r="AX48" s="232"/>
      <c r="AY48" s="232"/>
      <c r="AZ48" s="232"/>
      <c r="BB48" s="298">
        <v>37195</v>
      </c>
      <c r="BC48" s="451"/>
      <c r="BD48" s="451"/>
      <c r="BE48" s="451"/>
      <c r="BF48" s="451"/>
      <c r="BG48" s="451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</row>
    <row r="49" spans="1:77" ht="16.5" thickBot="1">
      <c r="C49" s="298"/>
      <c r="D49"/>
      <c r="E49" s="4"/>
      <c r="F49" s="24">
        <f t="shared" ref="F49:AC49" si="35">SUM(F18:F48)</f>
        <v>5514.1219999999994</v>
      </c>
      <c r="G49" s="24">
        <f t="shared" si="35"/>
        <v>-244.131</v>
      </c>
      <c r="H49" s="24">
        <f>SUM(H18:H48)</f>
        <v>5269.991</v>
      </c>
      <c r="J49" s="24">
        <f t="shared" si="35"/>
        <v>7104.1120000000028</v>
      </c>
      <c r="K49" s="24">
        <f t="shared" si="35"/>
        <v>-6004.098</v>
      </c>
      <c r="L49" s="24">
        <f t="shared" si="35"/>
        <v>1100.0140000000001</v>
      </c>
      <c r="M49" s="24">
        <f>SUM(M18:M48)</f>
        <v>1272.692</v>
      </c>
      <c r="N49" s="24">
        <f>SUM(N18:N48)</f>
        <v>-1505.1980000000003</v>
      </c>
      <c r="O49" s="24">
        <f t="shared" si="35"/>
        <v>-232.50599999999997</v>
      </c>
      <c r="P49" s="24">
        <f t="shared" si="35"/>
        <v>867.50800000000027</v>
      </c>
      <c r="Q49" s="24">
        <f t="shared" si="35"/>
        <v>6137.4990000000007</v>
      </c>
      <c r="R49" s="155"/>
      <c r="S49" s="156"/>
      <c r="T49" s="24">
        <f t="shared" si="35"/>
        <v>-59.98</v>
      </c>
      <c r="U49" s="24">
        <f t="shared" si="35"/>
        <v>306.45100000000002</v>
      </c>
      <c r="V49" s="24">
        <f>SUM(V18:V48)</f>
        <v>0</v>
      </c>
      <c r="W49" s="24">
        <f>SUM(W18:W48)</f>
        <v>0</v>
      </c>
      <c r="X49" s="24">
        <f t="shared" si="35"/>
        <v>-138.35599999999997</v>
      </c>
      <c r="Y49" s="24">
        <f t="shared" si="35"/>
        <v>0</v>
      </c>
      <c r="Z49" s="24">
        <f t="shared" si="35"/>
        <v>6245.6139999999996</v>
      </c>
      <c r="AA49" s="24">
        <f t="shared" si="35"/>
        <v>4921.7000000000007</v>
      </c>
      <c r="AB49" s="155"/>
      <c r="AC49" s="24">
        <f t="shared" si="35"/>
        <v>-1323.9140000000009</v>
      </c>
      <c r="AD49" s="410"/>
      <c r="AE49" s="410"/>
      <c r="AF49" s="410"/>
      <c r="AG49" s="418">
        <f t="shared" si="27"/>
        <v>0</v>
      </c>
      <c r="AH49" s="407">
        <f>SUM(AH18:AH48)</f>
        <v>-1171.1140000000009</v>
      </c>
      <c r="AI49" s="407">
        <f>SUM(AI18:AI48)</f>
        <v>152.79999999999973</v>
      </c>
      <c r="AJ49" s="407">
        <f>SUM(AJ18:AJ48)</f>
        <v>4921.7000000000007</v>
      </c>
      <c r="AK49" s="407"/>
      <c r="AL49" s="407">
        <f>SUM(AL18:AL48)</f>
        <v>1171.1140000000009</v>
      </c>
      <c r="AN49" s="16"/>
      <c r="AO49" s="240"/>
      <c r="AP49" s="224"/>
      <c r="AQ49" s="241"/>
      <c r="AR49" s="241"/>
      <c r="AS49" s="285"/>
      <c r="AT49" s="223">
        <f>SUM(AT18:AT48)</f>
        <v>0</v>
      </c>
      <c r="AU49" s="223">
        <f t="shared" ref="AU49:AZ49" si="36">SUM(AU18:AU48)</f>
        <v>0</v>
      </c>
      <c r="AV49" s="223">
        <f t="shared" si="36"/>
        <v>0</v>
      </c>
      <c r="AW49" s="223">
        <f t="shared" si="36"/>
        <v>0</v>
      </c>
      <c r="AX49" s="223">
        <f t="shared" si="36"/>
        <v>0</v>
      </c>
      <c r="AY49" s="223">
        <f t="shared" si="36"/>
        <v>0</v>
      </c>
      <c r="AZ49" s="223">
        <f t="shared" si="36"/>
        <v>0</v>
      </c>
      <c r="BA49" s="223">
        <f>SUM(BB18:BB48)</f>
        <v>1152580</v>
      </c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</row>
    <row r="50" spans="1:77" ht="16.5" thickBot="1">
      <c r="A50" s="4"/>
      <c r="B50" s="4"/>
      <c r="C50" s="13"/>
      <c r="D50"/>
      <c r="E50" s="4"/>
      <c r="F50" s="16"/>
      <c r="G50" s="22"/>
      <c r="H50" s="22"/>
      <c r="I50" s="154"/>
      <c r="J50" s="16"/>
      <c r="P50" s="4"/>
      <c r="Q50" s="16"/>
      <c r="R50" s="155"/>
      <c r="S50" s="180">
        <f>SUM(S18:S49)</f>
        <v>21644.352999999999</v>
      </c>
      <c r="T50" s="16"/>
      <c r="AA50" s="23"/>
      <c r="AB50" s="160"/>
      <c r="AE50" s="338">
        <v>1.6188</v>
      </c>
      <c r="AF50" s="145"/>
      <c r="AH50" s="408"/>
      <c r="AI50" s="406"/>
      <c r="AJ50" s="408"/>
      <c r="AK50" s="408"/>
      <c r="AL50" s="408"/>
      <c r="AN50" s="4"/>
      <c r="AO50" s="137"/>
      <c r="AP50" s="6"/>
      <c r="AQ50" s="140"/>
      <c r="AR50" s="138"/>
      <c r="AS50" s="83"/>
      <c r="AV50" s="22"/>
      <c r="AW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</row>
    <row r="51" spans="1:77" ht="15.75">
      <c r="A51" s="4"/>
      <c r="B51" s="4"/>
      <c r="C51" s="4"/>
      <c r="D51" s="4"/>
      <c r="E51" s="4"/>
      <c r="F51" s="25" t="s">
        <v>19</v>
      </c>
      <c r="G51" s="26"/>
      <c r="H51" s="153"/>
      <c r="I51" s="154"/>
      <c r="J51" s="462"/>
      <c r="K51" s="463"/>
      <c r="L51" s="297"/>
      <c r="M51" s="297"/>
      <c r="N51" s="297"/>
      <c r="O51" s="297"/>
      <c r="P51" s="4"/>
      <c r="Q51" s="27"/>
      <c r="R51" s="156"/>
      <c r="S51" s="156"/>
      <c r="T51" s="27"/>
      <c r="U51" s="12"/>
      <c r="V51" s="12"/>
      <c r="W51" s="12"/>
      <c r="X51" s="27"/>
      <c r="Y51" s="27"/>
      <c r="AF51" s="112"/>
      <c r="AH51" s="4"/>
      <c r="AJ51" s="4"/>
      <c r="AK51" s="4"/>
      <c r="AL51" s="4"/>
      <c r="AN51" s="4"/>
      <c r="AO51" s="4"/>
      <c r="AP51" s="6"/>
      <c r="AQ51" s="140"/>
      <c r="AS51" s="83"/>
      <c r="AV51" s="22"/>
      <c r="AW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</row>
    <row r="52" spans="1:77" ht="15.75">
      <c r="A52" s="28"/>
      <c r="B52" s="4"/>
      <c r="C52" s="29" t="s">
        <v>30</v>
      </c>
      <c r="D52" s="7"/>
      <c r="E52" s="7"/>
      <c r="F52" s="30" t="s">
        <v>31</v>
      </c>
      <c r="G52" s="30" t="s">
        <v>31</v>
      </c>
      <c r="H52" s="30"/>
      <c r="I52" s="154"/>
      <c r="J52" s="30" t="s">
        <v>31</v>
      </c>
      <c r="K52" s="30"/>
      <c r="L52" s="30"/>
      <c r="M52" s="30"/>
      <c r="N52" s="30"/>
      <c r="O52" s="30"/>
      <c r="P52" s="4"/>
      <c r="Q52" s="27" t="s">
        <v>32</v>
      </c>
      <c r="R52" s="156"/>
      <c r="S52" s="156"/>
      <c r="T52" s="30" t="s">
        <v>31</v>
      </c>
      <c r="U52" s="31"/>
      <c r="V52" s="31"/>
      <c r="W52" s="31"/>
      <c r="X52" s="30" t="s">
        <v>31</v>
      </c>
      <c r="Y52" s="328"/>
      <c r="Z52" s="27" t="s">
        <v>12</v>
      </c>
      <c r="AA52" s="27" t="s">
        <v>13</v>
      </c>
      <c r="AB52" s="156"/>
      <c r="AC52" s="245" t="s">
        <v>164</v>
      </c>
      <c r="AD52" s="30"/>
      <c r="AE52" s="111"/>
      <c r="AF52" s="112"/>
      <c r="AH52" s="4"/>
      <c r="AJ52" s="4"/>
      <c r="AK52" s="4"/>
      <c r="AL52" s="4"/>
      <c r="AN52" s="4"/>
      <c r="AO52" s="4"/>
      <c r="AP52" s="6"/>
      <c r="AQ52" s="77"/>
      <c r="AV52" s="22"/>
      <c r="AW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</row>
    <row r="53" spans="1:77" ht="15.75">
      <c r="A53" s="28"/>
      <c r="B53" s="4"/>
      <c r="C53" s="143" t="s">
        <v>263</v>
      </c>
      <c r="D53" s="32"/>
      <c r="E53" s="32"/>
      <c r="F53" s="20">
        <v>8.77</v>
      </c>
      <c r="G53" s="20">
        <v>0</v>
      </c>
      <c r="H53" s="20">
        <f>F53+G53</f>
        <v>8.77</v>
      </c>
      <c r="J53" s="20">
        <v>10.718999999999999</v>
      </c>
      <c r="K53" s="20">
        <v>-9.2669999999999995</v>
      </c>
      <c r="L53" s="20">
        <f>J53+K53</f>
        <v>1.452</v>
      </c>
      <c r="M53" s="20"/>
      <c r="N53" s="20"/>
      <c r="O53" s="20"/>
      <c r="P53" s="20">
        <f>J53+K53</f>
        <v>1.452</v>
      </c>
      <c r="Q53" s="20">
        <f>H53+P53</f>
        <v>10.222</v>
      </c>
      <c r="R53" s="155"/>
      <c r="S53" s="155"/>
      <c r="T53" s="20">
        <v>-0.40400000000000003</v>
      </c>
      <c r="U53" s="21">
        <v>0.5</v>
      </c>
      <c r="V53" s="21">
        <v>0</v>
      </c>
      <c r="W53" s="21">
        <v>0</v>
      </c>
      <c r="X53" s="226">
        <v>-0.223</v>
      </c>
      <c r="Y53" s="312">
        <v>0</v>
      </c>
      <c r="Z53" s="24">
        <f>Q53+T53+U53+V53+W53+X53+Y53</f>
        <v>10.094999999999999</v>
      </c>
      <c r="AA53" s="33">
        <v>9.3320000000000007</v>
      </c>
      <c r="AC53" s="247">
        <f>AC10+AC49+T49+U49+V49+X49</f>
        <v>10823.201000000001</v>
      </c>
      <c r="AD53" s="16"/>
      <c r="AE53" s="111"/>
      <c r="AF53" s="112"/>
      <c r="AH53" s="4"/>
      <c r="AJ53" s="4"/>
      <c r="AK53" s="4"/>
      <c r="AL53" s="4"/>
      <c r="AN53" s="4"/>
      <c r="AO53" s="4"/>
      <c r="AP53" s="6"/>
      <c r="AQ53" s="77"/>
      <c r="AV53" s="22"/>
      <c r="AW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</row>
    <row r="54" spans="1:77" ht="16.5" thickBot="1">
      <c r="A54" s="34"/>
      <c r="C54" s="34"/>
      <c r="D54" s="34"/>
      <c r="E54" s="104"/>
      <c r="F54" s="217"/>
      <c r="G54" s="218"/>
      <c r="I54" s="179" t="s">
        <v>90</v>
      </c>
      <c r="J54" s="331"/>
      <c r="K54" s="332"/>
      <c r="L54" s="332"/>
      <c r="M54" s="20"/>
      <c r="N54" s="20"/>
      <c r="O54" s="20"/>
      <c r="P54" s="20"/>
      <c r="Q54" s="179" t="s">
        <v>90</v>
      </c>
      <c r="R54" s="179"/>
      <c r="X54" s="224"/>
      <c r="Y54" s="224"/>
      <c r="AA54" s="24"/>
      <c r="AB54" s="155"/>
      <c r="AC54" s="35"/>
      <c r="AD54" s="35"/>
      <c r="AT54" s="83">
        <f>AT49+AT67</f>
        <v>0</v>
      </c>
      <c r="AU54" s="83">
        <f>AU49+AU67</f>
        <v>0</v>
      </c>
      <c r="AV54" s="22"/>
      <c r="AW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</row>
    <row r="55" spans="1:77" ht="18.75">
      <c r="A55" s="34"/>
      <c r="C55" s="34" t="s">
        <v>77</v>
      </c>
      <c r="E55" s="34"/>
      <c r="F55" s="212">
        <f>SUM(F18:F22,F25:F29,F32:F36,F39:F43,F46:F48)/$C$2</f>
        <v>326.81330769230772</v>
      </c>
      <c r="G55" s="212">
        <f>SUM(G18:G22,G25:G29,G32:G36,G39:G43,G46:G48)/$C$2</f>
        <v>-18.422076923076926</v>
      </c>
      <c r="H55" s="212">
        <f>SUM(H18:H22,H25:H29,H32:H36,H39:H43,H46:H48)/$C$2</f>
        <v>308.39123076923079</v>
      </c>
      <c r="I55" s="164">
        <f>H55/H57</f>
        <v>1.0900944303131306</v>
      </c>
      <c r="J55" s="212">
        <f>SUM(J18:J22,J25:J29,J32:J36,J39:J43,J46:J48)/$C$2</f>
        <v>463.09753846153859</v>
      </c>
      <c r="K55" s="212">
        <f>SUM(K18:K22,K25:K29,K32:K36,K39:K43,K46:K48)/$C$2</f>
        <v>-396.38092307692301</v>
      </c>
      <c r="L55" s="212">
        <f>SUM(L18:L22,L25:L29,L32:L36,L39:L43,L46:L48)/$C$2</f>
        <v>66.716615384615409</v>
      </c>
      <c r="M55" s="212"/>
      <c r="N55" s="212"/>
      <c r="O55" s="212"/>
      <c r="P55" s="212">
        <f>SUM(P18:P22,P25:P29,P32:P36,P39:P43,P46:P48)/$C$2</f>
        <v>37.025923076923107</v>
      </c>
      <c r="Q55" s="164">
        <f>ABS(P55/P57)</f>
        <v>0.79049835770290366</v>
      </c>
      <c r="R55" s="164"/>
      <c r="S55" s="164"/>
      <c r="X55" s="218"/>
      <c r="Y55" s="224"/>
      <c r="Z55" s="75"/>
      <c r="AA55" s="212">
        <f>SUM(AA18:AA22,AA25:AA29,AA32:AA36,AA39:AA43,AA46:AA48)/$C$2</f>
        <v>240.14615384615382</v>
      </c>
      <c r="AB55" s="441">
        <f>SUM(AB18:AB22,AB25:AB29,AB32:AB36,AB39:AB43,AB46:AB48)/$C$2</f>
        <v>0.37859230769230767</v>
      </c>
      <c r="AC55" s="212">
        <f>SUM(AC18:AC22,AC25:AC29,AC32:AC36,AC39:AC43,AC46:AC48)/$C$2</f>
        <v>-110.86538461538467</v>
      </c>
      <c r="AD55" s="163"/>
      <c r="AV55" s="22"/>
      <c r="AW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</row>
    <row r="56" spans="1:77" ht="18.75">
      <c r="A56" s="34"/>
      <c r="C56" s="34" t="s">
        <v>78</v>
      </c>
      <c r="D56" s="34"/>
      <c r="E56" s="34"/>
      <c r="F56" s="83">
        <f>SUM(F23:F24,F30:F31,F37:F38,F44:F45)/$C$3</f>
        <v>210.92483333333334</v>
      </c>
      <c r="G56" s="83">
        <f>SUM(G23:G24,G30:G31,G37:G38,G44:G45)/$C$3</f>
        <v>-0.77400000000000002</v>
      </c>
      <c r="H56" s="83">
        <f>SUM(H23:H24,H30:H31,H37:H38,H44:H45)/$C$3</f>
        <v>210.15083333333334</v>
      </c>
      <c r="I56" s="164">
        <f>H56/H57</f>
        <v>0.74283646902318523</v>
      </c>
      <c r="J56" s="83">
        <f>SUM(J23:J24,J30:J31,J37:J38,J44:J45)/$C$3</f>
        <v>180.64066666666668</v>
      </c>
      <c r="K56" s="83">
        <f>SUM(K23:K24,K30:K31,K37:K38,K44:K45)/$C$3</f>
        <v>-141.85766666666666</v>
      </c>
      <c r="L56" s="83">
        <f>SUM(L23:L24,L30:L31,L37:L38,L44:L45)/$C$3</f>
        <v>38.783000000000008</v>
      </c>
      <c r="M56" s="83"/>
      <c r="N56" s="83"/>
      <c r="O56" s="83"/>
      <c r="P56" s="83">
        <f>SUM(P23:P24,P30:P31,P37:P38,P44:P45)/$C$3</f>
        <v>64.361833333333337</v>
      </c>
      <c r="Q56" s="164">
        <f>P56/P57</f>
        <v>1.3741162764003672</v>
      </c>
      <c r="R56" s="164"/>
      <c r="S56" s="164"/>
      <c r="X56" s="225"/>
      <c r="Y56" s="225"/>
      <c r="Z56" s="75"/>
      <c r="AA56" s="83">
        <f>SUM(AA23:AA24,AA30:AA31,AA37:AA38,AA44:AA45)/$C$3</f>
        <v>299.9666666666667</v>
      </c>
      <c r="AB56" s="327">
        <f>SUM(AB23:AB24,AB30:AB31,AB37:AB38,AB44:AB45)/$C$3</f>
        <v>0</v>
      </c>
      <c r="AC56" s="22">
        <f>SUM(AC23:AC24,AC30:AC31,AC37:AC38,AC44:AC45)/$C$3</f>
        <v>19.555999999999983</v>
      </c>
      <c r="AD56" s="165"/>
      <c r="AS56" s="229" t="s">
        <v>176</v>
      </c>
      <c r="AV56" s="22"/>
      <c r="AW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</row>
    <row r="57" spans="1:77" ht="18.75">
      <c r="A57" s="34"/>
      <c r="C57" s="213" t="s">
        <v>76</v>
      </c>
      <c r="D57" s="213"/>
      <c r="E57" s="213"/>
      <c r="F57" s="214"/>
      <c r="G57" s="214">
        <f>G15</f>
        <v>0</v>
      </c>
      <c r="H57" s="214">
        <f>H15</f>
        <v>282.90322580645159</v>
      </c>
      <c r="I57" s="167"/>
      <c r="J57" s="214">
        <f>J15</f>
        <v>345.77419354838707</v>
      </c>
      <c r="K57" s="214">
        <f>K15</f>
        <v>-298.93548387096774</v>
      </c>
      <c r="L57" s="214">
        <f>L15</f>
        <v>46.838709677419359</v>
      </c>
      <c r="M57" s="214"/>
      <c r="N57" s="214"/>
      <c r="O57" s="214"/>
      <c r="P57" s="214">
        <f>P15</f>
        <v>46.838709677419359</v>
      </c>
      <c r="Q57" s="166"/>
      <c r="R57" s="168"/>
      <c r="S57" s="168"/>
      <c r="T57" s="162"/>
      <c r="U57" s="162"/>
      <c r="V57" s="162"/>
      <c r="W57" s="162"/>
      <c r="X57" s="162"/>
      <c r="Y57" s="313"/>
      <c r="Z57" s="162"/>
      <c r="AA57" s="214">
        <f>AA15</f>
        <v>301.03225806451616</v>
      </c>
      <c r="AB57" s="169"/>
      <c r="AC57" s="214">
        <f>AC15</f>
        <v>0</v>
      </c>
      <c r="AD57" s="166"/>
      <c r="AS57" s="5" t="s">
        <v>149</v>
      </c>
      <c r="AV57" s="22"/>
      <c r="AW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</row>
    <row r="58" spans="1:77" ht="15.75">
      <c r="A58" s="34"/>
      <c r="C58" s="34"/>
      <c r="D58" s="34"/>
      <c r="E58" s="34"/>
      <c r="F58" s="34"/>
      <c r="J58" s="144"/>
      <c r="K58" s="20"/>
      <c r="L58" s="20"/>
      <c r="M58" s="20"/>
      <c r="N58" s="20"/>
      <c r="O58" s="20"/>
      <c r="P58" s="20"/>
      <c r="Z58" s="160" t="s">
        <v>88</v>
      </c>
      <c r="AB58" s="5"/>
      <c r="AC58" s="5">
        <f>COUNTIF(AC18:AC48,"&gt;50")</f>
        <v>4</v>
      </c>
      <c r="AD58" s="35"/>
      <c r="AS58" s="5" t="s">
        <v>150</v>
      </c>
      <c r="AT58" s="83">
        <f>AT56-AT57</f>
        <v>0</v>
      </c>
      <c r="AU58" s="83">
        <f>AU56-AU57</f>
        <v>0</v>
      </c>
      <c r="AV58" s="22"/>
      <c r="AW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</row>
    <row r="59" spans="1:77">
      <c r="P59" s="20"/>
      <c r="S59" s="230">
        <f>S50+AT67+(ABS(AU67))</f>
        <v>21644.352999999999</v>
      </c>
      <c r="Z59" s="170" t="s">
        <v>89</v>
      </c>
      <c r="AB59" s="5"/>
      <c r="AC59" s="5">
        <f>COUNTIF(AC18:AC48,"&lt;-50")</f>
        <v>8</v>
      </c>
      <c r="AG59" s="85"/>
      <c r="AI59" s="86"/>
      <c r="AS59" s="229" t="s">
        <v>177</v>
      </c>
      <c r="AV59" s="22"/>
      <c r="AW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</row>
    <row r="60" spans="1:77">
      <c r="P60" s="20"/>
      <c r="Z60" s="170"/>
      <c r="AB60" s="5"/>
      <c r="AG60" s="85"/>
      <c r="AI60" s="86"/>
      <c r="AS60" s="5" t="s">
        <v>149</v>
      </c>
      <c r="AV60" s="22"/>
      <c r="AW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</row>
    <row r="61" spans="1:77">
      <c r="P61" s="20"/>
      <c r="Z61" s="170"/>
      <c r="AB61" s="5"/>
      <c r="AG61" s="85"/>
      <c r="AI61" s="86"/>
      <c r="AS61" s="5" t="s">
        <v>150</v>
      </c>
      <c r="AT61" s="83">
        <f>AT59-AT60</f>
        <v>0</v>
      </c>
      <c r="AU61" s="83">
        <f>AU59-AU60</f>
        <v>0</v>
      </c>
      <c r="AV61" s="22"/>
      <c r="AW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</row>
    <row r="62" spans="1:77">
      <c r="P62" s="20"/>
      <c r="Z62" s="170"/>
      <c r="AB62" s="5"/>
      <c r="AG62" s="85"/>
      <c r="AI62" s="86"/>
      <c r="AS62" s="5" t="s">
        <v>178</v>
      </c>
      <c r="AV62" s="22"/>
      <c r="AW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</row>
    <row r="63" spans="1:77">
      <c r="P63" s="20"/>
      <c r="Z63" s="170"/>
      <c r="AB63" s="5"/>
      <c r="AG63" s="85"/>
      <c r="AI63" s="86"/>
      <c r="AS63" s="5" t="s">
        <v>149</v>
      </c>
      <c r="AV63" s="22"/>
      <c r="AW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</row>
    <row r="64" spans="1:77">
      <c r="P64" s="20"/>
      <c r="Z64" s="170"/>
      <c r="AB64" s="5"/>
      <c r="AG64" s="85"/>
      <c r="AI64" s="86"/>
      <c r="AS64" s="5" t="s">
        <v>150</v>
      </c>
      <c r="AT64" s="83">
        <f>AT62-AT63</f>
        <v>0</v>
      </c>
      <c r="AU64" s="83">
        <f>AU62-AU63</f>
        <v>0</v>
      </c>
      <c r="AV64" s="22"/>
      <c r="AW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</row>
    <row r="65" spans="16:77">
      <c r="P65" s="20"/>
      <c r="Z65" s="170"/>
      <c r="AB65" s="5"/>
      <c r="AG65" s="85"/>
      <c r="AI65" s="86"/>
      <c r="AV65" s="22"/>
      <c r="AW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</row>
    <row r="66" spans="16:77">
      <c r="P66" s="20"/>
      <c r="Z66" s="170"/>
      <c r="AB66" s="5"/>
      <c r="AG66" s="85"/>
      <c r="AI66" s="86"/>
      <c r="AV66" s="22"/>
      <c r="AW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</row>
    <row r="67" spans="16:77">
      <c r="P67" s="20"/>
      <c r="Z67" s="170"/>
      <c r="AB67" s="5"/>
      <c r="AG67" s="85"/>
      <c r="AI67" s="86"/>
      <c r="AT67" s="83">
        <f>AT57+AT60+AT63</f>
        <v>0</v>
      </c>
      <c r="AU67" s="83">
        <f>AU57+AU60+AU63</f>
        <v>0</v>
      </c>
      <c r="AV67" s="22"/>
      <c r="AW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</row>
    <row r="68" spans="16:77">
      <c r="P68" s="20"/>
      <c r="Z68" s="170"/>
      <c r="AB68" s="5"/>
      <c r="AG68" s="85"/>
      <c r="AI68" s="86"/>
      <c r="AV68" s="22"/>
      <c r="AW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</row>
    <row r="69" spans="16:77">
      <c r="P69" s="20"/>
      <c r="Z69" s="170"/>
      <c r="AB69" s="5"/>
      <c r="AG69" s="85"/>
      <c r="AI69" s="86"/>
      <c r="AV69" s="22"/>
      <c r="AW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</row>
    <row r="70" spans="16:77">
      <c r="P70" s="20"/>
      <c r="Z70" s="170"/>
      <c r="AB70" s="5"/>
      <c r="AG70" s="85"/>
      <c r="AI70" s="86"/>
      <c r="AV70" s="22"/>
      <c r="AW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</row>
    <row r="71" spans="16:77">
      <c r="P71" s="20"/>
      <c r="Z71" s="170"/>
      <c r="AB71" s="5"/>
      <c r="AG71" s="85"/>
      <c r="AI71" s="86"/>
      <c r="AV71" s="22"/>
      <c r="AW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</row>
    <row r="72" spans="16:77">
      <c r="P72" s="20"/>
      <c r="Z72" s="170"/>
      <c r="AB72" s="5"/>
      <c r="AG72" s="85"/>
      <c r="AI72" s="86"/>
      <c r="AV72" s="22"/>
      <c r="AW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</row>
    <row r="73" spans="16:77">
      <c r="P73" s="20"/>
      <c r="Z73" s="170"/>
      <c r="AB73" s="5"/>
      <c r="AG73" s="85"/>
      <c r="AI73" s="86"/>
      <c r="AV73" s="22"/>
      <c r="AW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</row>
    <row r="74" spans="16:77">
      <c r="P74" s="20"/>
      <c r="Z74" s="170"/>
      <c r="AB74" s="5"/>
      <c r="AG74" s="85"/>
      <c r="AI74" s="86"/>
      <c r="AV74" s="22"/>
      <c r="AW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</row>
    <row r="75" spans="16:77">
      <c r="P75" s="20"/>
      <c r="Z75" s="170"/>
      <c r="AB75" s="5"/>
      <c r="AG75" s="85"/>
      <c r="AI75" s="86"/>
      <c r="AV75" s="22"/>
      <c r="AW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</row>
    <row r="76" spans="16:77">
      <c r="P76" s="20"/>
      <c r="Z76" s="170"/>
      <c r="AB76" s="5"/>
      <c r="AG76" s="85"/>
      <c r="AI76" s="86"/>
      <c r="AV76" s="22"/>
      <c r="AW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</row>
    <row r="77" spans="16:77">
      <c r="P77" s="20"/>
      <c r="Z77" s="170"/>
      <c r="AB77" s="5"/>
      <c r="AG77" s="85"/>
      <c r="AI77" s="86"/>
      <c r="AV77" s="22"/>
      <c r="AW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</row>
    <row r="78" spans="16:77">
      <c r="AG78" s="85"/>
      <c r="AI78" s="86"/>
      <c r="AV78" s="22"/>
      <c r="AW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</row>
    <row r="79" spans="16:77">
      <c r="AG79" s="85"/>
      <c r="AI79" s="86"/>
      <c r="AV79" s="22"/>
      <c r="AW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</row>
    <row r="80" spans="16:77">
      <c r="AG80" s="85"/>
      <c r="AI80" s="86"/>
      <c r="AV80" s="22"/>
      <c r="AW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</row>
    <row r="81" spans="1:77">
      <c r="AG81" s="85"/>
      <c r="AI81" s="86"/>
      <c r="AV81" s="22"/>
      <c r="AW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</row>
    <row r="82" spans="1:77">
      <c r="AG82" s="85"/>
      <c r="AI82" s="86"/>
      <c r="AV82" s="22"/>
      <c r="AW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</row>
    <row r="83" spans="1:77">
      <c r="AG83" s="85"/>
      <c r="AI83" s="86"/>
      <c r="AV83" s="22"/>
      <c r="AW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</row>
    <row r="84" spans="1:77">
      <c r="AG84" s="85"/>
      <c r="AI84" s="86"/>
      <c r="AV84" s="22"/>
      <c r="AW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</row>
    <row r="85" spans="1:77">
      <c r="AG85" s="85"/>
      <c r="AI85" s="86"/>
      <c r="AV85" s="22"/>
      <c r="AW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</row>
    <row r="86" spans="1:77">
      <c r="AG86" s="85"/>
      <c r="AI86" s="86"/>
      <c r="AV86" s="22"/>
      <c r="AW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</row>
    <row r="87" spans="1:77">
      <c r="AG87" s="85"/>
      <c r="AI87" s="86"/>
      <c r="AV87" s="22"/>
      <c r="AW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</row>
    <row r="88" spans="1:77">
      <c r="AG88" s="85"/>
      <c r="AI88" s="86"/>
      <c r="AV88" s="22"/>
      <c r="AW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</row>
    <row r="89" spans="1:77">
      <c r="AG89" s="85"/>
      <c r="AI89" s="86"/>
      <c r="AV89" s="22"/>
      <c r="AW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</row>
    <row r="90" spans="1:77">
      <c r="AG90" s="85"/>
      <c r="AI90" s="86"/>
      <c r="AV90" s="22"/>
      <c r="AW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</row>
    <row r="91" spans="1:77">
      <c r="AG91" s="85"/>
      <c r="AI91" s="86"/>
      <c r="AV91" s="22"/>
      <c r="AW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</row>
    <row r="92" spans="1:77">
      <c r="F92" s="5" t="s">
        <v>151</v>
      </c>
      <c r="AG92" s="85"/>
      <c r="AI92" s="86"/>
      <c r="AV92" s="22"/>
      <c r="AW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</row>
    <row r="93" spans="1:77">
      <c r="AG93" s="85"/>
      <c r="AI93" s="86"/>
      <c r="AV93" s="22"/>
      <c r="AW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</row>
    <row r="94" spans="1:77">
      <c r="F94" s="5" t="s">
        <v>152</v>
      </c>
      <c r="G94" s="5" t="s">
        <v>153</v>
      </c>
      <c r="H94" s="5" t="s">
        <v>154</v>
      </c>
      <c r="AG94" s="85"/>
      <c r="AI94" s="86"/>
      <c r="AV94" s="22"/>
      <c r="AW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</row>
    <row r="95" spans="1:77">
      <c r="D95" s="39" t="s">
        <v>181</v>
      </c>
      <c r="F95" s="133">
        <v>3074</v>
      </c>
      <c r="G95" s="133" t="s">
        <v>165</v>
      </c>
      <c r="H95" s="133" t="s">
        <v>165</v>
      </c>
      <c r="I95" s="246"/>
      <c r="AG95" s="85"/>
      <c r="AI95" s="86"/>
      <c r="AV95" s="22"/>
      <c r="AW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</row>
    <row r="96" spans="1:77">
      <c r="A96" s="4"/>
      <c r="B96" s="4"/>
      <c r="D96" s="39" t="s">
        <v>182</v>
      </c>
      <c r="F96" s="133">
        <v>3074</v>
      </c>
      <c r="G96" s="133" t="s">
        <v>165</v>
      </c>
      <c r="H96" s="133" t="s">
        <v>166</v>
      </c>
      <c r="I96" s="246"/>
      <c r="AH96" s="4"/>
      <c r="AJ96" s="4"/>
      <c r="AK96" s="4"/>
      <c r="AL96" s="4"/>
      <c r="AV96" s="22"/>
      <c r="AW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</row>
    <row r="97" spans="1:77">
      <c r="A97" s="4"/>
      <c r="B97" s="4"/>
      <c r="D97" s="39" t="s">
        <v>183</v>
      </c>
      <c r="F97" s="133"/>
      <c r="G97" s="133"/>
      <c r="H97" s="133"/>
      <c r="I97" s="246"/>
      <c r="AH97" s="4"/>
      <c r="AJ97" s="4"/>
      <c r="AK97" s="4"/>
      <c r="AL97" s="4"/>
      <c r="AV97" s="22"/>
      <c r="AW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</row>
    <row r="98" spans="1:77">
      <c r="D98" s="39" t="s">
        <v>184</v>
      </c>
      <c r="F98" s="133"/>
      <c r="G98" s="133"/>
      <c r="H98" s="133"/>
      <c r="I98" s="246"/>
      <c r="AH98" s="4"/>
      <c r="AJ98" s="4"/>
      <c r="AK98" s="4"/>
      <c r="AL98" s="4"/>
      <c r="AV98" s="22"/>
      <c r="AW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</row>
    <row r="99" spans="1:77">
      <c r="D99" s="39" t="s">
        <v>185</v>
      </c>
      <c r="F99" s="133">
        <v>3144</v>
      </c>
      <c r="G99" s="133" t="s">
        <v>165</v>
      </c>
      <c r="H99" s="133" t="s">
        <v>165</v>
      </c>
      <c r="I99" s="246"/>
      <c r="AH99" s="4"/>
      <c r="AJ99" s="4"/>
      <c r="AK99" s="4"/>
      <c r="AL99" s="4"/>
      <c r="AV99" s="22"/>
      <c r="AW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</row>
    <row r="100" spans="1:77">
      <c r="D100" s="39" t="s">
        <v>186</v>
      </c>
      <c r="F100" s="133">
        <v>3097</v>
      </c>
      <c r="G100" s="133" t="s">
        <v>167</v>
      </c>
      <c r="H100" s="133" t="s">
        <v>165</v>
      </c>
      <c r="I100" s="246"/>
      <c r="J100"/>
      <c r="K100"/>
      <c r="L100"/>
      <c r="M100"/>
      <c r="N100"/>
      <c r="O100"/>
      <c r="P100"/>
      <c r="Q100"/>
      <c r="Z100" s="160"/>
      <c r="AA100" s="34">
        <f>[1]Aug!T43</f>
        <v>531.4</v>
      </c>
      <c r="AB100" s="5"/>
      <c r="AC100" s="34">
        <f>[1]Aug!V43</f>
        <v>25.017999999999915</v>
      </c>
      <c r="AH100" s="4"/>
      <c r="AJ100" s="4"/>
      <c r="AK100" s="4"/>
      <c r="AL100" s="4"/>
      <c r="AV100" s="22"/>
      <c r="AW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</row>
    <row r="101" spans="1:77">
      <c r="D101" s="39" t="s">
        <v>187</v>
      </c>
      <c r="F101" s="133">
        <v>2935</v>
      </c>
      <c r="G101" s="133" t="s">
        <v>167</v>
      </c>
      <c r="H101" s="133" t="s">
        <v>165</v>
      </c>
      <c r="I101" s="246"/>
      <c r="J101"/>
      <c r="K101"/>
      <c r="L101"/>
      <c r="M101"/>
      <c r="N101"/>
      <c r="O101"/>
      <c r="P101"/>
      <c r="Q101"/>
      <c r="Z101" s="160"/>
      <c r="AA101" s="34">
        <f>[1]Aug!T44</f>
        <v>436.8</v>
      </c>
      <c r="AB101" s="5"/>
      <c r="AC101" s="34">
        <f>[1]Aug!V44</f>
        <v>-100.72700000000003</v>
      </c>
      <c r="AH101" s="4"/>
      <c r="AJ101" s="4"/>
      <c r="AK101" s="4"/>
      <c r="AL101" s="4"/>
      <c r="AV101" s="22"/>
      <c r="AW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</row>
    <row r="102" spans="1:77">
      <c r="D102" s="39" t="s">
        <v>188</v>
      </c>
      <c r="F102" s="133">
        <v>3067</v>
      </c>
      <c r="G102" s="133" t="s">
        <v>165</v>
      </c>
      <c r="H102" s="133" t="s">
        <v>165</v>
      </c>
      <c r="I102" s="246"/>
      <c r="J102"/>
      <c r="K102"/>
      <c r="L102"/>
      <c r="M102"/>
      <c r="N102"/>
      <c r="O102"/>
      <c r="P102"/>
      <c r="Q102"/>
      <c r="Z102" s="160"/>
      <c r="AA102" s="34">
        <f>[1]Aug!T45</f>
        <v>185.9</v>
      </c>
      <c r="AB102" s="5"/>
      <c r="AC102" s="34">
        <f>[1]Aug!V45</f>
        <v>-195.82799999999995</v>
      </c>
      <c r="AH102" s="4"/>
      <c r="AJ102" s="4"/>
      <c r="AK102" s="4"/>
      <c r="AL102" s="4"/>
      <c r="AV102" s="22"/>
      <c r="AW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</row>
    <row r="103" spans="1:77">
      <c r="D103" s="39" t="s">
        <v>189</v>
      </c>
      <c r="F103" s="133">
        <v>3110</v>
      </c>
      <c r="G103" s="133" t="s">
        <v>165</v>
      </c>
      <c r="H103" s="133" t="s">
        <v>165</v>
      </c>
      <c r="I103" s="246"/>
      <c r="J103"/>
      <c r="K103"/>
      <c r="L103"/>
      <c r="M103"/>
      <c r="N103"/>
      <c r="O103"/>
      <c r="P103"/>
      <c r="Q103"/>
      <c r="AA103" s="5">
        <f>[1]Aug!T46</f>
        <v>247.8</v>
      </c>
      <c r="AC103" s="34">
        <f>[1]Aug!V46</f>
        <v>-96.626999999999953</v>
      </c>
      <c r="AH103" s="4"/>
      <c r="AJ103" s="4"/>
      <c r="AK103" s="4"/>
      <c r="AL103" s="4"/>
      <c r="AV103" s="22"/>
      <c r="AW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</row>
    <row r="104" spans="1:77">
      <c r="D104" s="39" t="s">
        <v>190</v>
      </c>
      <c r="F104" s="133"/>
      <c r="G104" s="133"/>
      <c r="H104" s="133"/>
      <c r="I104" s="133"/>
      <c r="J104"/>
      <c r="K104"/>
      <c r="L104"/>
      <c r="M104"/>
      <c r="N104"/>
      <c r="O104"/>
      <c r="P104"/>
      <c r="Q104"/>
      <c r="AA104" s="5">
        <f>[1]Aug!T47</f>
        <v>177</v>
      </c>
      <c r="AC104" s="34">
        <f>[1]Aug!V47</f>
        <v>-94.432000000000016</v>
      </c>
      <c r="AH104" s="4"/>
      <c r="AJ104" s="4"/>
      <c r="AK104" s="4"/>
      <c r="AL104" s="4"/>
      <c r="AV104" s="22"/>
      <c r="AW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</row>
    <row r="105" spans="1:77">
      <c r="D105" s="39" t="s">
        <v>191</v>
      </c>
      <c r="F105" s="133"/>
      <c r="G105" s="133"/>
      <c r="H105" s="133"/>
      <c r="I105" s="133"/>
      <c r="J105"/>
      <c r="K105"/>
      <c r="L105"/>
      <c r="M105"/>
      <c r="N105"/>
      <c r="O105"/>
      <c r="P105"/>
      <c r="Q105"/>
      <c r="AA105" s="5">
        <f>[1]Aug!T48</f>
        <v>13.3</v>
      </c>
      <c r="AC105" s="34">
        <f>[1]Aug!V48</f>
        <v>-141.73199999999997</v>
      </c>
      <c r="AH105" s="4"/>
      <c r="AJ105" s="4"/>
      <c r="AK105" s="4"/>
      <c r="AL105" s="4"/>
      <c r="AV105" s="22"/>
      <c r="AW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</row>
    <row r="106" spans="1:77">
      <c r="D106" s="39" t="s">
        <v>192</v>
      </c>
      <c r="F106" s="133"/>
      <c r="G106" s="133"/>
      <c r="H106" s="133"/>
      <c r="I106" s="133"/>
      <c r="J106"/>
      <c r="K106"/>
      <c r="L106"/>
      <c r="M106"/>
      <c r="N106"/>
      <c r="O106"/>
      <c r="P106"/>
      <c r="Q106"/>
      <c r="AA106" s="5">
        <f>SUM(AA100:AA105)</f>
        <v>1592.2</v>
      </c>
      <c r="AC106" s="5">
        <f>SUM(AC100:AC105)</f>
        <v>-604.32799999999997</v>
      </c>
      <c r="AH106" s="4"/>
      <c r="AJ106" s="4"/>
      <c r="AK106" s="4"/>
      <c r="AL106" s="4"/>
      <c r="AV106" s="22"/>
      <c r="AW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</row>
    <row r="107" spans="1:77">
      <c r="D107" s="39" t="s">
        <v>193</v>
      </c>
      <c r="F107" s="133"/>
      <c r="G107" s="133"/>
      <c r="H107" s="133"/>
      <c r="I107" s="133"/>
      <c r="J107"/>
      <c r="K107"/>
      <c r="L107"/>
      <c r="M107"/>
      <c r="N107"/>
      <c r="O107"/>
      <c r="P107"/>
      <c r="Q107"/>
      <c r="AH107" s="4"/>
      <c r="AJ107" s="4"/>
      <c r="AK107" s="4"/>
      <c r="AL107" s="4"/>
      <c r="AV107" s="22"/>
      <c r="AW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</row>
    <row r="108" spans="1:77">
      <c r="A108" s="36"/>
      <c r="B108" s="36"/>
      <c r="D108" s="39" t="s">
        <v>194</v>
      </c>
      <c r="F108" s="133"/>
      <c r="G108" s="133"/>
      <c r="H108" s="133"/>
      <c r="I108" s="133"/>
      <c r="J108"/>
      <c r="K108"/>
      <c r="L108"/>
      <c r="M108"/>
      <c r="N108"/>
      <c r="O108"/>
      <c r="P108"/>
      <c r="Q108"/>
      <c r="AH108" s="4"/>
      <c r="AJ108" s="4"/>
      <c r="AK108" s="4"/>
      <c r="AL108" s="4"/>
      <c r="AV108" s="22"/>
      <c r="AW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</row>
    <row r="109" spans="1:77">
      <c r="A109" s="4"/>
      <c r="B109" s="4"/>
      <c r="D109" s="39" t="s">
        <v>195</v>
      </c>
      <c r="F109" s="133"/>
      <c r="G109" s="133"/>
      <c r="H109" s="133"/>
      <c r="I109" s="133"/>
      <c r="J109"/>
      <c r="K109"/>
      <c r="L109"/>
      <c r="M109"/>
      <c r="N109"/>
      <c r="O109"/>
      <c r="P109"/>
      <c r="Q109"/>
      <c r="AV109" s="22"/>
      <c r="AW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</row>
    <row r="110" spans="1:77">
      <c r="A110" s="4"/>
      <c r="B110" s="4"/>
      <c r="D110" s="39" t="s">
        <v>196</v>
      </c>
      <c r="F110" s="133"/>
      <c r="G110" s="133"/>
      <c r="H110" s="133"/>
      <c r="I110" s="133"/>
      <c r="J110"/>
      <c r="K110"/>
      <c r="L110"/>
      <c r="M110"/>
      <c r="N110"/>
      <c r="O110"/>
      <c r="P110"/>
      <c r="Q110"/>
      <c r="AV110" s="22"/>
      <c r="AW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</row>
    <row r="111" spans="1:77">
      <c r="A111" s="4"/>
      <c r="B111" s="4"/>
      <c r="D111" s="39" t="s">
        <v>197</v>
      </c>
      <c r="F111" s="133"/>
      <c r="G111" s="133"/>
      <c r="H111" s="133"/>
      <c r="I111" s="133"/>
      <c r="J111"/>
      <c r="K111"/>
      <c r="L111"/>
      <c r="M111"/>
      <c r="N111"/>
      <c r="O111"/>
      <c r="P111"/>
      <c r="Q111"/>
      <c r="AV111" s="22"/>
      <c r="AW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</row>
    <row r="112" spans="1:77">
      <c r="A112" s="32"/>
      <c r="B112" s="4"/>
      <c r="D112" s="39" t="s">
        <v>198</v>
      </c>
      <c r="F112" s="133"/>
      <c r="G112" s="133"/>
      <c r="H112" s="133"/>
      <c r="I112" s="133"/>
      <c r="J112"/>
      <c r="K112"/>
      <c r="L112"/>
      <c r="M112"/>
      <c r="N112"/>
      <c r="O112"/>
      <c r="P112"/>
      <c r="Q112"/>
      <c r="AV112" s="22"/>
      <c r="AW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</row>
    <row r="113" spans="1:77">
      <c r="A113" s="32"/>
      <c r="B113" s="4"/>
      <c r="D113" s="39" t="s">
        <v>199</v>
      </c>
      <c r="F113" s="133"/>
      <c r="G113" s="133"/>
      <c r="H113" s="133"/>
      <c r="I113" s="133"/>
      <c r="J113"/>
      <c r="K113"/>
      <c r="L113"/>
      <c r="M113"/>
      <c r="N113"/>
      <c r="O113"/>
      <c r="P113"/>
      <c r="Q113"/>
      <c r="AV113" s="22"/>
      <c r="AW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</row>
    <row r="114" spans="1:77">
      <c r="A114" s="32"/>
      <c r="B114" s="4"/>
      <c r="D114" s="39" t="s">
        <v>200</v>
      </c>
      <c r="F114" s="133"/>
      <c r="G114" s="133"/>
      <c r="H114" s="133"/>
      <c r="I114" s="133"/>
      <c r="J114"/>
      <c r="K114"/>
      <c r="L114"/>
      <c r="M114"/>
      <c r="N114"/>
      <c r="O114"/>
      <c r="P114"/>
      <c r="Q114"/>
      <c r="AV114" s="22"/>
      <c r="AW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</row>
    <row r="115" spans="1:77">
      <c r="A115" s="32"/>
      <c r="B115" s="4"/>
      <c r="D115" s="39" t="s">
        <v>201</v>
      </c>
      <c r="F115" s="133"/>
      <c r="G115" s="133"/>
      <c r="H115" s="133"/>
      <c r="I115" s="246"/>
      <c r="AV115" s="22"/>
      <c r="AW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</row>
    <row r="116" spans="1:77">
      <c r="A116" s="4"/>
      <c r="B116" s="4"/>
      <c r="D116" s="39" t="s">
        <v>202</v>
      </c>
      <c r="F116" s="133"/>
      <c r="G116" s="133"/>
      <c r="H116" s="133"/>
      <c r="I116" s="246"/>
      <c r="AV116" s="22"/>
      <c r="AW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</row>
    <row r="117" spans="1:77" ht="15" customHeight="1">
      <c r="A117" s="4"/>
      <c r="B117" s="4"/>
      <c r="D117" s="39" t="s">
        <v>203</v>
      </c>
      <c r="F117" s="133"/>
      <c r="G117" s="133"/>
      <c r="H117" s="133"/>
      <c r="I117" s="246"/>
      <c r="AV117" s="22"/>
      <c r="AW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</row>
    <row r="118" spans="1:77" ht="15" customHeight="1">
      <c r="A118" s="4"/>
      <c r="B118" s="4"/>
      <c r="D118" s="39" t="s">
        <v>204</v>
      </c>
      <c r="F118" s="133"/>
      <c r="G118" s="133"/>
      <c r="H118" s="133"/>
      <c r="I118" s="246"/>
      <c r="AV118" s="22"/>
      <c r="AW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</row>
    <row r="119" spans="1:77" ht="15" customHeight="1">
      <c r="A119" s="4"/>
      <c r="B119" s="4"/>
      <c r="D119" s="39" t="s">
        <v>205</v>
      </c>
      <c r="F119" s="133"/>
      <c r="G119" s="133"/>
      <c r="H119" s="133"/>
      <c r="I119" s="246"/>
      <c r="AP119" s="5"/>
      <c r="AV119" s="22"/>
      <c r="AW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</row>
    <row r="120" spans="1:77" ht="15" customHeight="1">
      <c r="A120" s="4"/>
      <c r="B120" s="4"/>
      <c r="D120" s="39" t="s">
        <v>206</v>
      </c>
      <c r="F120" s="133"/>
      <c r="G120" s="133"/>
      <c r="H120" s="133"/>
      <c r="I120" s="246"/>
      <c r="AP120" s="5"/>
      <c r="AV120" s="22"/>
      <c r="AW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</row>
    <row r="121" spans="1:77" ht="15" customHeight="1">
      <c r="A121" s="4"/>
      <c r="B121" s="4"/>
      <c r="D121" s="39" t="s">
        <v>207</v>
      </c>
      <c r="F121" s="133"/>
      <c r="G121" s="133"/>
      <c r="H121" s="133"/>
      <c r="I121" s="246"/>
      <c r="AO121" s="37"/>
      <c r="AP121" s="38"/>
      <c r="AV121" s="22"/>
      <c r="AW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</row>
    <row r="122" spans="1:77" ht="15" customHeight="1">
      <c r="A122" s="4"/>
      <c r="B122" s="4"/>
      <c r="D122" s="39" t="s">
        <v>208</v>
      </c>
      <c r="F122" s="133"/>
      <c r="G122" s="133"/>
      <c r="H122" s="133"/>
      <c r="I122" s="246"/>
      <c r="AO122" s="38"/>
      <c r="AP122" s="38"/>
      <c r="AQ122" s="79"/>
      <c r="AV122" s="22"/>
      <c r="AW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</row>
    <row r="123" spans="1:77" ht="15" customHeight="1">
      <c r="A123" s="4"/>
      <c r="B123" s="4"/>
      <c r="D123" s="39" t="s">
        <v>209</v>
      </c>
      <c r="F123" s="133"/>
      <c r="G123" s="133"/>
      <c r="H123" s="133"/>
      <c r="I123" s="246"/>
      <c r="J123" s="78"/>
      <c r="K123" s="78"/>
      <c r="L123" s="78"/>
      <c r="M123" s="78"/>
      <c r="N123" s="78"/>
      <c r="O123" s="78"/>
      <c r="AO123" s="37"/>
      <c r="AP123" s="38"/>
      <c r="AV123" s="22"/>
      <c r="AW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</row>
    <row r="124" spans="1:77">
      <c r="A124" s="4"/>
      <c r="B124" s="4"/>
      <c r="D124" s="39" t="s">
        <v>210</v>
      </c>
      <c r="F124" s="133"/>
      <c r="G124" s="133"/>
      <c r="H124" s="133"/>
      <c r="I124" s="246"/>
      <c r="AH124" s="23"/>
      <c r="AJ124" s="23"/>
      <c r="AK124" s="23"/>
      <c r="AL124" s="23"/>
      <c r="AO124" s="37"/>
      <c r="AP124" s="38"/>
      <c r="AV124" s="22"/>
      <c r="AW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</row>
    <row r="125" spans="1:77">
      <c r="A125" s="4"/>
      <c r="B125" s="4"/>
      <c r="D125" s="39" t="s">
        <v>211</v>
      </c>
      <c r="F125" s="133"/>
      <c r="G125" s="133"/>
      <c r="H125" s="133"/>
      <c r="I125" s="246"/>
      <c r="AO125" s="37"/>
      <c r="AP125" s="38"/>
      <c r="AV125" s="22"/>
      <c r="AW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</row>
    <row r="126" spans="1:77">
      <c r="A126" s="4"/>
      <c r="B126" s="4"/>
      <c r="I126" s="246"/>
      <c r="AO126" s="37"/>
      <c r="AP126" s="38"/>
      <c r="AV126" s="22"/>
      <c r="AW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</row>
    <row r="127" spans="1:77">
      <c r="A127" s="4"/>
      <c r="AO127" s="37"/>
      <c r="AP127" s="38"/>
      <c r="AV127" s="22"/>
      <c r="AW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</row>
    <row r="128" spans="1:77">
      <c r="A128" s="4"/>
      <c r="AO128" s="37"/>
      <c r="AP128" s="38"/>
      <c r="AV128" s="22"/>
      <c r="AW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</row>
    <row r="129" spans="1:77">
      <c r="A129" s="4"/>
      <c r="AO129" s="37"/>
      <c r="AP129" s="38"/>
      <c r="AV129" s="22"/>
      <c r="AW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</row>
    <row r="130" spans="1:77">
      <c r="A130" s="4"/>
      <c r="AO130" s="37"/>
      <c r="AP130" s="38"/>
      <c r="AV130" s="22"/>
      <c r="AW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</row>
    <row r="131" spans="1:77">
      <c r="A131" s="4"/>
      <c r="P131" s="4"/>
      <c r="AV131" s="22"/>
      <c r="AW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</row>
    <row r="132" spans="1:77">
      <c r="A132" s="4"/>
      <c r="P132" s="4"/>
      <c r="AP132" s="5"/>
      <c r="AV132" s="22"/>
      <c r="AW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</row>
    <row r="133" spans="1:77">
      <c r="A133" s="4"/>
      <c r="B133" s="4"/>
      <c r="P133" s="4"/>
      <c r="Q133" s="39"/>
      <c r="R133" s="159"/>
      <c r="S133" s="159"/>
      <c r="AP133" s="5"/>
      <c r="AV133" s="22"/>
      <c r="AW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</row>
    <row r="134" spans="1:77">
      <c r="A134" s="4"/>
      <c r="B134" s="4"/>
      <c r="P134" s="4"/>
      <c r="AP134" s="5"/>
      <c r="AV134" s="22"/>
      <c r="AW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</row>
    <row r="135" spans="1:77">
      <c r="A135" s="4"/>
      <c r="B135" s="4"/>
      <c r="P135" s="4"/>
      <c r="Q135" s="39"/>
      <c r="R135" s="159"/>
      <c r="S135" s="159"/>
      <c r="AP135" s="5"/>
      <c r="AV135" s="22"/>
      <c r="AW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</row>
    <row r="136" spans="1:77">
      <c r="A136" s="4"/>
      <c r="B136" s="4"/>
      <c r="P136" s="4"/>
      <c r="Q136" s="39"/>
      <c r="R136" s="159"/>
      <c r="S136" s="159"/>
      <c r="AP136" s="5"/>
      <c r="AV136" s="22"/>
      <c r="AW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</row>
    <row r="137" spans="1:77">
      <c r="A137" s="4"/>
      <c r="B137" s="4"/>
      <c r="P137" s="4"/>
      <c r="Q137" s="39"/>
      <c r="R137" s="159"/>
      <c r="S137" s="159"/>
      <c r="AP137" s="5"/>
      <c r="AV137" s="22"/>
      <c r="AW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</row>
    <row r="138" spans="1:77">
      <c r="A138" s="4"/>
      <c r="B138" s="4"/>
      <c r="P138" s="4"/>
      <c r="AP138" s="5"/>
      <c r="AV138" s="22"/>
      <c r="AW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</row>
    <row r="139" spans="1:77">
      <c r="A139" s="4"/>
      <c r="B139" s="4"/>
      <c r="P139" s="16"/>
      <c r="AP139" s="5"/>
      <c r="AV139" s="22"/>
      <c r="AW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</row>
    <row r="140" spans="1:77">
      <c r="A140" s="4"/>
      <c r="B140" s="4"/>
      <c r="P140" s="4"/>
      <c r="AP140" s="5"/>
      <c r="AV140" s="22"/>
      <c r="AW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</row>
    <row r="141" spans="1:77">
      <c r="A141" s="4"/>
      <c r="B141" s="4"/>
      <c r="P141" s="4"/>
      <c r="AP141" s="5"/>
      <c r="AV141" s="22"/>
      <c r="AW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</row>
    <row r="142" spans="1:77">
      <c r="A142" s="4"/>
      <c r="B142" s="4"/>
      <c r="P142" s="4"/>
      <c r="AP142" s="5"/>
      <c r="AV142" s="22"/>
      <c r="AW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</row>
    <row r="143" spans="1:77">
      <c r="A143" s="4"/>
      <c r="B143" s="4"/>
      <c r="P143" s="4"/>
      <c r="Q143" s="39"/>
      <c r="R143" s="159"/>
      <c r="S143" s="159"/>
      <c r="AP143" s="5"/>
      <c r="AV143" s="22"/>
      <c r="AW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</row>
    <row r="144" spans="1:77">
      <c r="AP144" s="5"/>
      <c r="AV144" s="22"/>
      <c r="AW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</row>
    <row r="145" spans="1:77">
      <c r="A145" s="4"/>
      <c r="B145" s="4"/>
      <c r="P145" s="4"/>
      <c r="AP145" s="5"/>
      <c r="AV145" s="22"/>
      <c r="AW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</row>
    <row r="146" spans="1:77">
      <c r="AP146" s="5"/>
      <c r="AV146" s="22"/>
      <c r="AW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</row>
    <row r="147" spans="1:77">
      <c r="AP147" s="5"/>
      <c r="AV147" s="22"/>
      <c r="AW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</row>
    <row r="148" spans="1:77">
      <c r="AP148" s="5"/>
      <c r="AV148" s="22"/>
      <c r="AW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</row>
    <row r="149" spans="1:77">
      <c r="AP149" s="5"/>
      <c r="AV149" s="22"/>
      <c r="AW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</row>
    <row r="150" spans="1:77">
      <c r="AP150" s="5"/>
      <c r="AV150" s="22"/>
      <c r="AW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</row>
    <row r="151" spans="1:77">
      <c r="AP151" s="5"/>
      <c r="AV151" s="22"/>
      <c r="AW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</row>
    <row r="152" spans="1:77">
      <c r="AP152" s="5"/>
      <c r="AV152" s="22"/>
      <c r="AW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</row>
    <row r="153" spans="1:77">
      <c r="AG153" s="40"/>
      <c r="AP153" s="5"/>
      <c r="AV153" s="22"/>
      <c r="AW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</row>
    <row r="154" spans="1:77">
      <c r="A154"/>
      <c r="B154"/>
      <c r="C154"/>
      <c r="D154"/>
      <c r="E154"/>
      <c r="F154"/>
      <c r="G154"/>
      <c r="H154"/>
      <c r="I154" s="158"/>
      <c r="AG154" s="40"/>
      <c r="AP154" s="5"/>
      <c r="AV154" s="22"/>
      <c r="AW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</row>
    <row r="155" spans="1:77">
      <c r="A155"/>
      <c r="B155"/>
      <c r="C155"/>
      <c r="D155"/>
      <c r="E155"/>
      <c r="F155"/>
      <c r="G155"/>
      <c r="H155"/>
      <c r="I155" s="158"/>
      <c r="AG155" s="40"/>
      <c r="AP155" s="5"/>
      <c r="AV155" s="22"/>
      <c r="AW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</row>
    <row r="156" spans="1:77">
      <c r="C156" s="41" t="s">
        <v>33</v>
      </c>
      <c r="D156" s="41" t="s">
        <v>33</v>
      </c>
      <c r="E156" s="41"/>
      <c r="F156" s="4"/>
      <c r="G156" s="4"/>
      <c r="H156" s="4"/>
      <c r="I156" s="154"/>
      <c r="J156" s="4"/>
      <c r="K156" s="4"/>
      <c r="L156" s="4"/>
      <c r="M156" s="4"/>
      <c r="N156" s="4"/>
      <c r="O156" s="4"/>
      <c r="P156" s="4"/>
      <c r="Q156" s="4"/>
      <c r="R156" s="155"/>
      <c r="S156" s="155"/>
      <c r="AG156" s="40"/>
      <c r="AP156" s="5"/>
      <c r="AV156" s="22"/>
      <c r="AW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</row>
    <row r="157" spans="1:77">
      <c r="C157" s="4"/>
      <c r="D157" s="4"/>
      <c r="E157" s="4"/>
      <c r="F157" s="4"/>
      <c r="G157" s="4"/>
      <c r="H157" s="4"/>
      <c r="I157" s="154"/>
      <c r="J157" s="4"/>
      <c r="K157" s="4"/>
      <c r="L157" s="4"/>
      <c r="M157" s="4"/>
      <c r="N157" s="4"/>
      <c r="O157" s="4"/>
      <c r="P157" s="4"/>
      <c r="Q157" s="4"/>
      <c r="R157" s="155"/>
      <c r="S157" s="155"/>
      <c r="AG157" s="40"/>
      <c r="AP157" s="5"/>
      <c r="AV157" s="22"/>
      <c r="AW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</row>
    <row r="158" spans="1:77">
      <c r="C158" s="4"/>
      <c r="D158" s="4"/>
      <c r="E158" s="4"/>
      <c r="F158" s="4"/>
      <c r="G158" s="4"/>
      <c r="H158" s="4"/>
      <c r="I158" s="154"/>
      <c r="J158" s="4"/>
      <c r="K158" s="4"/>
      <c r="L158" s="4"/>
      <c r="M158" s="4"/>
      <c r="N158" s="4"/>
      <c r="O158" s="4"/>
      <c r="P158" s="4"/>
      <c r="Q158" s="4"/>
      <c r="R158" s="155"/>
      <c r="S158" s="155"/>
      <c r="AG158" s="40"/>
      <c r="AP158" s="5"/>
      <c r="AV158" s="22"/>
      <c r="AW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</row>
    <row r="159" spans="1:77">
      <c r="C159" s="4"/>
      <c r="D159" s="4"/>
      <c r="E159" s="4"/>
      <c r="F159" s="4"/>
      <c r="G159" s="4"/>
      <c r="H159" s="4"/>
      <c r="I159" s="154"/>
      <c r="J159" s="4"/>
      <c r="K159" s="4"/>
      <c r="L159" s="4"/>
      <c r="M159" s="4"/>
      <c r="N159" s="4"/>
      <c r="O159" s="4"/>
      <c r="P159" s="4"/>
      <c r="Q159" s="4"/>
      <c r="R159" s="155"/>
      <c r="S159" s="155"/>
      <c r="AG159" s="40"/>
      <c r="AP159" s="5"/>
      <c r="AV159" s="22"/>
      <c r="AW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</row>
    <row r="160" spans="1:77">
      <c r="AG160" s="40"/>
      <c r="AP160" s="5"/>
      <c r="AV160" s="22"/>
      <c r="AW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</row>
    <row r="161" spans="1:77">
      <c r="AG161" s="40"/>
      <c r="AP161" s="5"/>
      <c r="AV161" s="22"/>
      <c r="AW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</row>
    <row r="162" spans="1:77">
      <c r="AG162" s="40"/>
      <c r="AP162" s="5"/>
      <c r="AV162" s="22"/>
      <c r="AW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</row>
    <row r="163" spans="1:77">
      <c r="AG163" s="40"/>
      <c r="AP163" s="5"/>
      <c r="AV163" s="22"/>
      <c r="AW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</row>
    <row r="164" spans="1:77">
      <c r="AG164" s="40"/>
      <c r="AP164" s="5"/>
      <c r="AV164" s="22"/>
      <c r="AW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</row>
    <row r="165" spans="1:77">
      <c r="AG165" s="40"/>
      <c r="AP165" s="5"/>
      <c r="AV165" s="22"/>
      <c r="AW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</row>
    <row r="166" spans="1:77">
      <c r="AG166" s="40"/>
      <c r="AP166" s="5"/>
      <c r="AV166" s="22"/>
      <c r="AW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</row>
    <row r="167" spans="1:77">
      <c r="A167" s="41" t="s">
        <v>33</v>
      </c>
      <c r="B167"/>
      <c r="C167"/>
      <c r="D167"/>
      <c r="E167"/>
      <c r="F167"/>
      <c r="G167"/>
      <c r="H167"/>
      <c r="I167" s="158"/>
      <c r="J167"/>
      <c r="K167"/>
      <c r="L167"/>
      <c r="M167"/>
      <c r="N167"/>
      <c r="O167"/>
      <c r="AG167" s="40"/>
      <c r="AP167" s="5"/>
      <c r="AV167" s="22"/>
      <c r="AW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</row>
    <row r="168" spans="1:77">
      <c r="A168" s="4"/>
      <c r="B168"/>
      <c r="C168"/>
      <c r="D168"/>
      <c r="E168"/>
      <c r="F168"/>
      <c r="G168"/>
      <c r="H168"/>
      <c r="I168" s="158"/>
      <c r="J168"/>
      <c r="K168"/>
      <c r="L168"/>
      <c r="M168"/>
      <c r="N168"/>
      <c r="O168"/>
      <c r="AG168" s="40"/>
      <c r="AP168" s="5"/>
      <c r="AV168" s="22"/>
      <c r="AW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</row>
    <row r="169" spans="1:77">
      <c r="A169" s="4"/>
      <c r="B169"/>
      <c r="C169"/>
      <c r="D169"/>
      <c r="E169"/>
      <c r="F169"/>
      <c r="G169"/>
      <c r="H169"/>
      <c r="I169" s="158"/>
      <c r="J169"/>
      <c r="K169"/>
      <c r="L169"/>
      <c r="M169"/>
      <c r="N169"/>
      <c r="O169"/>
      <c r="AG169" s="40"/>
      <c r="AP169" s="5"/>
      <c r="AV169" s="22"/>
      <c r="AW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</row>
    <row r="170" spans="1:77">
      <c r="A170" s="4"/>
      <c r="B170"/>
      <c r="C170"/>
      <c r="D170"/>
      <c r="E170"/>
      <c r="F170"/>
      <c r="G170"/>
      <c r="H170"/>
      <c r="I170" s="158"/>
      <c r="J170"/>
      <c r="K170"/>
      <c r="L170"/>
      <c r="M170"/>
      <c r="N170"/>
      <c r="O170"/>
      <c r="AG170" s="40"/>
      <c r="AP170" s="5"/>
      <c r="AV170" s="22"/>
      <c r="AW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</row>
    <row r="171" spans="1:77">
      <c r="A171" s="32" t="s">
        <v>33</v>
      </c>
      <c r="B171"/>
      <c r="C171"/>
      <c r="D171"/>
      <c r="E171"/>
      <c r="F171"/>
      <c r="G171"/>
      <c r="H171"/>
      <c r="I171" s="158"/>
      <c r="J171"/>
      <c r="K171"/>
      <c r="L171"/>
      <c r="M171"/>
      <c r="N171"/>
      <c r="O171"/>
      <c r="AG171" s="40"/>
      <c r="AP171" s="5"/>
      <c r="AV171" s="22"/>
      <c r="AW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</row>
    <row r="172" spans="1:77">
      <c r="A172" s="32" t="s">
        <v>33</v>
      </c>
      <c r="B172"/>
      <c r="C172"/>
      <c r="D172"/>
      <c r="E172"/>
      <c r="F172"/>
      <c r="G172"/>
      <c r="H172"/>
      <c r="I172" s="158"/>
      <c r="J172"/>
      <c r="K172"/>
      <c r="L172"/>
      <c r="M172"/>
      <c r="N172"/>
      <c r="O172"/>
      <c r="AG172" s="40"/>
      <c r="AP172" s="5"/>
      <c r="AV172" s="22"/>
      <c r="AW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</row>
    <row r="173" spans="1:77">
      <c r="A173" s="32" t="s">
        <v>33</v>
      </c>
      <c r="B173"/>
      <c r="C173"/>
      <c r="D173"/>
      <c r="E173"/>
      <c r="F173"/>
      <c r="G173"/>
      <c r="H173"/>
      <c r="I173" s="158"/>
      <c r="J173"/>
      <c r="K173"/>
      <c r="L173"/>
      <c r="M173"/>
      <c r="N173"/>
      <c r="O173"/>
      <c r="AG173" s="40"/>
      <c r="AP173" s="5"/>
      <c r="AV173" s="22"/>
      <c r="AW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</row>
    <row r="174" spans="1:77">
      <c r="A174" s="4"/>
      <c r="B174"/>
      <c r="C174"/>
      <c r="D174"/>
      <c r="E174"/>
      <c r="F174"/>
      <c r="G174"/>
      <c r="H174"/>
      <c r="I174" s="158"/>
      <c r="J174"/>
      <c r="K174"/>
      <c r="L174"/>
      <c r="M174"/>
      <c r="N174"/>
      <c r="O174"/>
      <c r="AG174" s="40"/>
      <c r="AP174" s="5"/>
      <c r="AV174" s="22"/>
      <c r="AW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</row>
    <row r="175" spans="1:77">
      <c r="A175" s="4"/>
      <c r="B175"/>
      <c r="C175"/>
      <c r="D175"/>
      <c r="E175"/>
      <c r="F175"/>
      <c r="G175"/>
      <c r="H175"/>
      <c r="I175" s="158"/>
      <c r="J175"/>
      <c r="K175"/>
      <c r="L175"/>
      <c r="M175"/>
      <c r="N175"/>
      <c r="O175"/>
      <c r="AG175" s="40"/>
      <c r="AP175" s="5"/>
      <c r="AV175" s="22"/>
      <c r="AW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</row>
    <row r="176" spans="1:77">
      <c r="A176" s="4"/>
      <c r="B176"/>
      <c r="C176"/>
      <c r="D176"/>
      <c r="E176"/>
      <c r="F176"/>
      <c r="G176"/>
      <c r="H176"/>
      <c r="I176" s="158"/>
      <c r="J176"/>
      <c r="K176"/>
      <c r="L176"/>
      <c r="M176"/>
      <c r="N176"/>
      <c r="O176"/>
      <c r="AG176" s="40"/>
      <c r="AP176" s="5"/>
      <c r="AV176" s="22"/>
      <c r="AW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</row>
    <row r="177" spans="1:77">
      <c r="A177" s="4"/>
      <c r="B177"/>
      <c r="C177"/>
      <c r="D177"/>
      <c r="E177"/>
      <c r="F177"/>
      <c r="G177"/>
      <c r="H177"/>
      <c r="I177" s="158"/>
      <c r="J177"/>
      <c r="K177"/>
      <c r="L177"/>
      <c r="M177"/>
      <c r="N177"/>
      <c r="O177"/>
      <c r="AG177" s="40"/>
      <c r="AP177" s="5"/>
      <c r="AV177" s="22"/>
      <c r="AW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</row>
    <row r="178" spans="1:77">
      <c r="A178" s="4"/>
      <c r="B178"/>
      <c r="C178"/>
      <c r="D178"/>
      <c r="E178"/>
      <c r="F178"/>
      <c r="G178"/>
      <c r="H178"/>
      <c r="I178" s="158"/>
      <c r="J178"/>
      <c r="K178"/>
      <c r="L178"/>
      <c r="M178"/>
      <c r="N178"/>
      <c r="O178"/>
      <c r="AG178" s="40"/>
      <c r="AP178" s="5"/>
      <c r="AV178" s="22"/>
      <c r="AW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</row>
    <row r="179" spans="1:77">
      <c r="A179" s="4"/>
      <c r="B179"/>
      <c r="C179"/>
      <c r="D179"/>
      <c r="E179"/>
      <c r="F179"/>
      <c r="G179"/>
      <c r="H179"/>
      <c r="I179" s="158"/>
      <c r="J179"/>
      <c r="K179"/>
      <c r="L179"/>
      <c r="M179"/>
      <c r="N179"/>
      <c r="O179"/>
      <c r="AG179" s="40"/>
      <c r="AP179" s="5"/>
      <c r="AV179" s="22"/>
      <c r="AW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</row>
    <row r="180" spans="1:77">
      <c r="A180" s="4"/>
      <c r="B180"/>
      <c r="C180"/>
      <c r="D180"/>
      <c r="E180"/>
      <c r="F180"/>
      <c r="G180"/>
      <c r="H180"/>
      <c r="I180" s="158"/>
      <c r="J180"/>
      <c r="K180"/>
      <c r="L180"/>
      <c r="M180"/>
      <c r="N180"/>
      <c r="O180"/>
      <c r="AG180" s="40"/>
      <c r="AP180" s="5"/>
      <c r="AV180" s="22"/>
      <c r="AW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</row>
    <row r="181" spans="1:77">
      <c r="A181" s="4"/>
      <c r="B181"/>
      <c r="C181"/>
      <c r="D181"/>
      <c r="E181"/>
      <c r="F181"/>
      <c r="G181"/>
      <c r="H181"/>
      <c r="I181" s="158"/>
      <c r="J181"/>
      <c r="K181"/>
      <c r="L181"/>
      <c r="M181"/>
      <c r="N181"/>
      <c r="O181"/>
      <c r="AG181" s="40"/>
      <c r="AP181" s="5"/>
      <c r="AV181" s="22"/>
      <c r="AW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</row>
    <row r="182" spans="1:77">
      <c r="A182" s="4"/>
      <c r="B182"/>
      <c r="C182"/>
      <c r="D182"/>
      <c r="E182"/>
      <c r="F182"/>
      <c r="G182"/>
      <c r="H182"/>
      <c r="I182" s="158"/>
      <c r="J182"/>
      <c r="K182"/>
      <c r="L182"/>
      <c r="M182"/>
      <c r="N182"/>
      <c r="O182"/>
      <c r="AG182" s="40"/>
      <c r="AP182" s="5"/>
      <c r="AV182" s="22"/>
      <c r="AW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</row>
    <row r="183" spans="1:77">
      <c r="A183" s="4"/>
      <c r="B183"/>
      <c r="C183"/>
      <c r="D183"/>
      <c r="E183"/>
      <c r="F183"/>
      <c r="G183"/>
      <c r="H183"/>
      <c r="I183" s="158"/>
      <c r="J183"/>
      <c r="K183"/>
      <c r="L183"/>
      <c r="M183"/>
      <c r="N183"/>
      <c r="O183"/>
      <c r="AG183" s="40"/>
      <c r="AP183" s="5"/>
      <c r="AV183" s="22"/>
      <c r="AW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</row>
    <row r="184" spans="1:77">
      <c r="A184" s="4"/>
      <c r="B184"/>
      <c r="C184"/>
      <c r="D184"/>
      <c r="E184"/>
      <c r="F184"/>
      <c r="G184"/>
      <c r="H184"/>
      <c r="I184" s="158"/>
      <c r="J184"/>
      <c r="K184"/>
      <c r="L184"/>
      <c r="M184"/>
      <c r="N184"/>
      <c r="O184"/>
      <c r="AG184" s="40"/>
      <c r="AV184" s="22"/>
      <c r="AW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</row>
    <row r="185" spans="1:77">
      <c r="A185" s="4"/>
      <c r="B185"/>
      <c r="C185"/>
      <c r="D185"/>
      <c r="E185"/>
      <c r="F185"/>
      <c r="G185"/>
      <c r="H185"/>
      <c r="I185" s="158"/>
      <c r="J185"/>
      <c r="K185"/>
      <c r="L185"/>
      <c r="M185"/>
      <c r="N185"/>
      <c r="O185"/>
      <c r="AG185" s="40"/>
      <c r="AV185" s="22"/>
      <c r="AW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</row>
    <row r="186" spans="1:77">
      <c r="A186" s="4"/>
      <c r="B186"/>
      <c r="C186"/>
      <c r="D186"/>
      <c r="E186"/>
      <c r="F186"/>
      <c r="G186"/>
      <c r="H186"/>
      <c r="I186" s="158"/>
      <c r="J186"/>
      <c r="K186"/>
      <c r="L186"/>
      <c r="M186"/>
      <c r="N186"/>
      <c r="O186"/>
      <c r="AG186" s="40"/>
      <c r="AV186" s="22"/>
      <c r="AW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</row>
    <row r="187" spans="1:77">
      <c r="A187" s="4"/>
      <c r="B187"/>
      <c r="C187"/>
      <c r="D187"/>
      <c r="E187"/>
      <c r="F187"/>
      <c r="G187"/>
      <c r="H187"/>
      <c r="I187" s="158"/>
      <c r="J187"/>
      <c r="K187"/>
      <c r="L187"/>
      <c r="M187"/>
      <c r="N187"/>
      <c r="O187"/>
      <c r="AG187" s="40"/>
      <c r="AU187" s="150"/>
      <c r="AV187"/>
      <c r="AW187"/>
      <c r="AX187" s="150"/>
      <c r="AY187" s="150"/>
      <c r="AZ187" s="150"/>
      <c r="BA187"/>
      <c r="BB187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</row>
    <row r="188" spans="1:77">
      <c r="A188" s="4"/>
      <c r="B188"/>
      <c r="C188"/>
      <c r="D188"/>
      <c r="E188"/>
      <c r="F188"/>
      <c r="G188"/>
      <c r="H188"/>
      <c r="I188" s="158"/>
      <c r="J188"/>
      <c r="K188"/>
      <c r="L188"/>
      <c r="M188"/>
      <c r="N188"/>
      <c r="O188"/>
      <c r="AG188" s="40"/>
      <c r="AV188" s="22"/>
      <c r="AW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</row>
    <row r="189" spans="1:77">
      <c r="A189" s="4"/>
      <c r="B189"/>
      <c r="C189"/>
      <c r="D189"/>
      <c r="E189"/>
      <c r="F189"/>
      <c r="G189"/>
      <c r="H189"/>
      <c r="I189" s="158"/>
      <c r="J189"/>
      <c r="K189"/>
      <c r="L189"/>
      <c r="M189"/>
      <c r="N189"/>
      <c r="O189"/>
      <c r="AG189" s="40"/>
      <c r="AV189" s="22"/>
      <c r="AW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</row>
    <row r="190" spans="1:77">
      <c r="A190" s="4"/>
      <c r="B190"/>
      <c r="C190"/>
      <c r="D190"/>
      <c r="E190"/>
      <c r="F190"/>
      <c r="G190"/>
      <c r="H190"/>
      <c r="I190" s="158"/>
      <c r="J190"/>
      <c r="K190"/>
      <c r="L190"/>
      <c r="M190"/>
      <c r="N190"/>
      <c r="O190"/>
      <c r="AG190" s="40"/>
      <c r="AV190" s="22"/>
      <c r="AW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</row>
    <row r="191" spans="1:77">
      <c r="A191" s="4"/>
      <c r="B191"/>
      <c r="C191"/>
      <c r="D191"/>
      <c r="E191"/>
      <c r="F191"/>
      <c r="G191"/>
      <c r="H191"/>
      <c r="I191" s="158"/>
      <c r="J191"/>
      <c r="K191"/>
      <c r="L191"/>
      <c r="M191"/>
      <c r="N191"/>
      <c r="O191"/>
      <c r="AG191" s="40"/>
      <c r="AV191" s="22"/>
      <c r="AW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</row>
    <row r="192" spans="1:77">
      <c r="A192" s="4"/>
      <c r="B192"/>
      <c r="C192"/>
      <c r="D192"/>
      <c r="E192"/>
      <c r="F192"/>
      <c r="G192"/>
      <c r="H192"/>
      <c r="I192" s="158"/>
      <c r="J192"/>
      <c r="K192"/>
      <c r="L192"/>
      <c r="M192"/>
      <c r="N192"/>
      <c r="O192"/>
      <c r="AG192" s="40"/>
      <c r="AV192" s="22"/>
      <c r="AW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</row>
    <row r="193" spans="1:77">
      <c r="A193" s="4"/>
      <c r="B193"/>
      <c r="C193"/>
      <c r="D193"/>
      <c r="E193"/>
      <c r="F193"/>
      <c r="G193"/>
      <c r="H193"/>
      <c r="I193" s="158"/>
      <c r="J193"/>
      <c r="K193"/>
      <c r="L193"/>
      <c r="M193"/>
      <c r="N193"/>
      <c r="O193"/>
      <c r="AG193" s="40"/>
      <c r="AV193" s="22"/>
      <c r="AW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</row>
    <row r="194" spans="1:77">
      <c r="AG194" s="40"/>
    </row>
    <row r="195" spans="1:77">
      <c r="AG195" s="40"/>
    </row>
    <row r="196" spans="1:77">
      <c r="AG196" s="40"/>
    </row>
    <row r="197" spans="1:77">
      <c r="AG197" s="40"/>
    </row>
    <row r="198" spans="1:77">
      <c r="AG198" s="40"/>
    </row>
    <row r="199" spans="1:77">
      <c r="AG199" s="40"/>
    </row>
    <row r="200" spans="1:77">
      <c r="AG200" s="40"/>
    </row>
    <row r="201" spans="1:77">
      <c r="AG201" s="40"/>
    </row>
    <row r="202" spans="1:77">
      <c r="AG202" s="40"/>
    </row>
    <row r="203" spans="1:77">
      <c r="AG203" s="40"/>
    </row>
    <row r="204" spans="1:77">
      <c r="AG204" s="40"/>
    </row>
    <row r="205" spans="1:77">
      <c r="AG205" s="40"/>
    </row>
    <row r="206" spans="1:77">
      <c r="AG206" s="40"/>
    </row>
    <row r="207" spans="1:77">
      <c r="AG207" s="40"/>
    </row>
    <row r="208" spans="1:77">
      <c r="AG208" s="40"/>
    </row>
    <row r="209" spans="33:33">
      <c r="AG209" s="40"/>
    </row>
    <row r="210" spans="33:33">
      <c r="AG210" s="40"/>
    </row>
    <row r="211" spans="33:33">
      <c r="AG211" s="40"/>
    </row>
    <row r="212" spans="33:33">
      <c r="AG212" s="40"/>
    </row>
    <row r="213" spans="33:33">
      <c r="AG213" s="40"/>
    </row>
    <row r="214" spans="33:33">
      <c r="AG214" s="40"/>
    </row>
    <row r="215" spans="33:33">
      <c r="AG215" s="40"/>
    </row>
    <row r="216" spans="33:33">
      <c r="AG216" s="40"/>
    </row>
    <row r="217" spans="33:33">
      <c r="AG217" s="40"/>
    </row>
    <row r="218" spans="33:33">
      <c r="AG218" s="40"/>
    </row>
    <row r="219" spans="33:33">
      <c r="AG219" s="40"/>
    </row>
    <row r="220" spans="33:33">
      <c r="AG220" s="40"/>
    </row>
    <row r="221" spans="33:33">
      <c r="AG221" s="40"/>
    </row>
    <row r="222" spans="33:33">
      <c r="AG222" s="40"/>
    </row>
    <row r="223" spans="33:33">
      <c r="AG223" s="40"/>
    </row>
    <row r="224" spans="33:33">
      <c r="AG224" s="40"/>
    </row>
    <row r="225" spans="33:33">
      <c r="AG225" s="40"/>
    </row>
    <row r="226" spans="33:33">
      <c r="AG226" s="40"/>
    </row>
    <row r="227" spans="33:33">
      <c r="AG227" s="40"/>
    </row>
    <row r="228" spans="33:33">
      <c r="AG228" s="40"/>
    </row>
    <row r="229" spans="33:33">
      <c r="AG229" s="40"/>
    </row>
    <row r="230" spans="33:33">
      <c r="AG230" s="40"/>
    </row>
    <row r="231" spans="33:33">
      <c r="AG231" s="40"/>
    </row>
    <row r="232" spans="33:33">
      <c r="AG232" s="40"/>
    </row>
    <row r="233" spans="33:33">
      <c r="AG233" s="40"/>
    </row>
    <row r="234" spans="33:33">
      <c r="AG234" s="40"/>
    </row>
    <row r="235" spans="33:33">
      <c r="AG235" s="40"/>
    </row>
    <row r="236" spans="33:33">
      <c r="AG236" s="40"/>
    </row>
    <row r="237" spans="33:33">
      <c r="AG237" s="40"/>
    </row>
    <row r="238" spans="33:33">
      <c r="AG238" s="40"/>
    </row>
    <row r="239" spans="33:33">
      <c r="AG239" s="40"/>
    </row>
    <row r="240" spans="33:33">
      <c r="AG240" s="40"/>
    </row>
    <row r="241" spans="33:33">
      <c r="AG241" s="40"/>
    </row>
    <row r="242" spans="33:33">
      <c r="AG242" s="40"/>
    </row>
    <row r="243" spans="33:33">
      <c r="AG243" s="40"/>
    </row>
    <row r="244" spans="33:33">
      <c r="AG244" s="40"/>
    </row>
    <row r="245" spans="33:33">
      <c r="AG245" s="40"/>
    </row>
    <row r="246" spans="33:33">
      <c r="AG246" s="40"/>
    </row>
    <row r="247" spans="33:33">
      <c r="AG247" s="40"/>
    </row>
    <row r="248" spans="33:33">
      <c r="AG248" s="40"/>
    </row>
    <row r="249" spans="33:33">
      <c r="AG249" s="40"/>
    </row>
    <row r="250" spans="33:33">
      <c r="AG250" s="40"/>
    </row>
    <row r="251" spans="33:33">
      <c r="AG251" s="40"/>
    </row>
  </sheetData>
  <mergeCells count="6">
    <mergeCell ref="F13:G13"/>
    <mergeCell ref="J51:K51"/>
    <mergeCell ref="AO15:AR15"/>
    <mergeCell ref="BC15:BG15"/>
    <mergeCell ref="M13:N13"/>
    <mergeCell ref="J13:K13"/>
  </mergeCells>
  <phoneticPr fontId="0" type="noConversion"/>
  <printOptions gridLinesSet="0"/>
  <pageMargins left="0" right="0" top="0.5" bottom="0.25" header="0.25" footer="0"/>
  <pageSetup scale="37" orientation="landscape" horizontalDpi="4294967292" verticalDpi="4294967292" r:id="rId1"/>
  <headerFooter alignWithMargins="0">
    <oddHeader>&amp;LOCTOBER 2001 &amp;R&amp;D &amp;T</oddHeader>
    <oddFooter>&amp;L&amp;12 1-800-991-9019 - 6648482#&amp;R&amp;F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X146"/>
  <sheetViews>
    <sheetView zoomScale="75" workbookViewId="0">
      <selection activeCell="G7" sqref="G7"/>
    </sheetView>
  </sheetViews>
  <sheetFormatPr defaultRowHeight="15"/>
  <cols>
    <col min="1" max="1" width="11.7109375" style="5" customWidth="1"/>
    <col min="2" max="2" width="12.85546875" style="5" customWidth="1"/>
    <col min="3" max="3" width="5.7109375" style="333" customWidth="1"/>
    <col min="4" max="4" width="14.7109375" style="5" customWidth="1"/>
    <col min="5" max="5" width="11.7109375" style="5" customWidth="1"/>
    <col min="6" max="6" width="12.42578125" style="5" customWidth="1"/>
    <col min="7" max="7" width="14.28515625" style="5" customWidth="1"/>
    <col min="8" max="8" width="13.5703125" style="5" bestFit="1" customWidth="1"/>
    <col min="9" max="12" width="11.7109375" style="5" customWidth="1"/>
    <col min="13" max="13" width="12.7109375" style="5" customWidth="1"/>
    <col min="14" max="14" width="11.7109375" style="5" customWidth="1"/>
    <col min="15" max="17" width="12.7109375" style="5" customWidth="1"/>
    <col min="18" max="18" width="11.7109375" style="5" customWidth="1"/>
    <col min="19" max="28" width="12.7109375" style="5" customWidth="1"/>
    <col min="29" max="29" width="13.42578125" style="5" bestFit="1" customWidth="1"/>
    <col min="30" max="36" width="13.42578125" style="5" customWidth="1"/>
    <col min="37" max="37" width="12.28515625" style="76" customWidth="1"/>
    <col min="38" max="38" width="12.7109375" style="5" customWidth="1"/>
    <col min="39" max="39" width="9.140625" style="5"/>
    <col min="40" max="40" width="12.7109375" style="5" customWidth="1"/>
    <col min="41" max="41" width="11.42578125" style="5" bestFit="1" customWidth="1"/>
    <col min="42" max="16384" width="9.140625" style="5"/>
  </cols>
  <sheetData>
    <row r="1" spans="1:50">
      <c r="P1" s="34" t="s">
        <v>122</v>
      </c>
      <c r="Q1" s="34" t="s">
        <v>108</v>
      </c>
      <c r="R1" s="34" t="s">
        <v>109</v>
      </c>
      <c r="S1" s="34" t="s">
        <v>110</v>
      </c>
      <c r="T1" s="34" t="s">
        <v>111</v>
      </c>
      <c r="U1" s="34" t="s">
        <v>112</v>
      </c>
      <c r="V1" s="34" t="s">
        <v>113</v>
      </c>
      <c r="W1" s="34" t="s">
        <v>114</v>
      </c>
      <c r="X1" s="34" t="s">
        <v>115</v>
      </c>
      <c r="Y1" s="34" t="s">
        <v>116</v>
      </c>
      <c r="Z1" s="34" t="s">
        <v>117</v>
      </c>
      <c r="AA1" s="34" t="s">
        <v>148</v>
      </c>
      <c r="AB1" s="34" t="s">
        <v>120</v>
      </c>
      <c r="AC1" s="34" t="s">
        <v>121</v>
      </c>
      <c r="AD1" s="34"/>
    </row>
    <row r="2" spans="1:50" ht="15.75">
      <c r="B2" s="5">
        <v>144.84399999999999</v>
      </c>
      <c r="C2" s="298"/>
      <c r="D2" s="4"/>
      <c r="E2" s="4"/>
      <c r="F2" s="42" t="s">
        <v>34</v>
      </c>
      <c r="G2" s="43" t="s">
        <v>35</v>
      </c>
      <c r="I2" s="471" t="s">
        <v>286</v>
      </c>
      <c r="J2" s="472"/>
      <c r="K2" s="473"/>
      <c r="L2" s="11" t="s">
        <v>68</v>
      </c>
      <c r="AH2" s="34" t="s">
        <v>122</v>
      </c>
      <c r="AI2" s="34" t="s">
        <v>107</v>
      </c>
      <c r="AJ2" s="34" t="s">
        <v>108</v>
      </c>
      <c r="AK2" s="34" t="s">
        <v>109</v>
      </c>
      <c r="AL2" s="34" t="s">
        <v>110</v>
      </c>
      <c r="AM2" s="34" t="s">
        <v>111</v>
      </c>
      <c r="AN2" s="34" t="s">
        <v>112</v>
      </c>
      <c r="AO2" s="34" t="s">
        <v>113</v>
      </c>
      <c r="AP2" s="34" t="s">
        <v>114</v>
      </c>
      <c r="AQ2" s="34" t="s">
        <v>115</v>
      </c>
      <c r="AR2" s="34" t="s">
        <v>116</v>
      </c>
      <c r="AS2" s="34" t="s">
        <v>123</v>
      </c>
      <c r="AT2" s="34" t="s">
        <v>117</v>
      </c>
      <c r="AU2" s="34" t="s">
        <v>118</v>
      </c>
      <c r="AV2" s="34" t="s">
        <v>119</v>
      </c>
      <c r="AW2" s="5" t="s">
        <v>120</v>
      </c>
      <c r="AX2" s="34" t="s">
        <v>121</v>
      </c>
    </row>
    <row r="3" spans="1:50" ht="17.25">
      <c r="D3" s="1" t="s">
        <v>36</v>
      </c>
      <c r="E3" s="45"/>
      <c r="F3" s="46" t="s">
        <v>37</v>
      </c>
      <c r="G3" s="47" t="s">
        <v>38</v>
      </c>
      <c r="H3" s="5" t="s">
        <v>39</v>
      </c>
      <c r="I3" s="48">
        <v>2000</v>
      </c>
      <c r="J3" s="48">
        <v>1999</v>
      </c>
      <c r="K3" s="49">
        <v>1998</v>
      </c>
      <c r="L3" s="11" t="s">
        <v>69</v>
      </c>
      <c r="AH3" s="190">
        <v>98</v>
      </c>
      <c r="AI3" s="190">
        <v>61120</v>
      </c>
      <c r="AJ3" s="190">
        <v>62389</v>
      </c>
      <c r="AK3" s="190">
        <v>62996</v>
      </c>
      <c r="AL3" s="190">
        <v>62998</v>
      </c>
      <c r="AM3" s="190">
        <v>63001</v>
      </c>
      <c r="AN3" s="190">
        <v>71319</v>
      </c>
      <c r="AO3" s="190">
        <v>71320</v>
      </c>
      <c r="AP3" s="190">
        <v>71321</v>
      </c>
      <c r="AQ3" s="190">
        <v>71322</v>
      </c>
      <c r="AR3" s="190">
        <v>71323</v>
      </c>
      <c r="AS3" s="196">
        <v>71325</v>
      </c>
      <c r="AT3" s="190">
        <v>71327</v>
      </c>
      <c r="AU3" s="196">
        <v>71330</v>
      </c>
      <c r="AV3" s="190">
        <v>71451</v>
      </c>
      <c r="AW3" s="190">
        <v>71459</v>
      </c>
      <c r="AX3" s="190">
        <v>71460</v>
      </c>
    </row>
    <row r="4" spans="1:50" ht="17.25">
      <c r="A4" s="21"/>
      <c r="B4" s="50">
        <v>0.80300000000000005</v>
      </c>
      <c r="C4" s="334">
        <v>0.45</v>
      </c>
      <c r="D4" s="51" t="s">
        <v>40</v>
      </c>
      <c r="F4" s="22">
        <f>B4+((C4/OCTOBER!B$1)*OCTOBER!B$2)</f>
        <v>1.0788064516129032</v>
      </c>
      <c r="G4" s="50">
        <v>1.0780000000000001</v>
      </c>
      <c r="H4" s="52"/>
      <c r="I4" s="53">
        <v>1.744</v>
      </c>
      <c r="J4" s="53">
        <v>1.855</v>
      </c>
      <c r="K4" s="122">
        <v>1.841</v>
      </c>
      <c r="L4" s="148"/>
      <c r="M4" s="34" t="s">
        <v>155</v>
      </c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L4" s="5" t="s">
        <v>71</v>
      </c>
    </row>
    <row r="5" spans="1:50" ht="17.25">
      <c r="A5" s="21"/>
      <c r="B5" s="54">
        <v>1.69</v>
      </c>
      <c r="C5" s="334">
        <v>-2.5000000000000001E-2</v>
      </c>
      <c r="D5" s="51" t="s">
        <v>41</v>
      </c>
      <c r="F5" s="22">
        <f>B5+((C5/OCTOBER!B$1)*OCTOBER!B$2)</f>
        <v>1.6746774193548386</v>
      </c>
      <c r="G5" s="54">
        <v>1.68</v>
      </c>
      <c r="H5" s="52"/>
      <c r="I5" s="55">
        <v>1.4810000000000001</v>
      </c>
      <c r="J5" s="55">
        <v>1.224</v>
      </c>
      <c r="K5" s="123">
        <v>1.8080000000000001</v>
      </c>
      <c r="L5" s="148"/>
      <c r="M5" s="432"/>
      <c r="N5" s="34"/>
      <c r="O5" s="395"/>
      <c r="P5" s="432">
        <v>98</v>
      </c>
      <c r="Q5" s="190">
        <v>62389</v>
      </c>
      <c r="R5" s="432">
        <v>62996</v>
      </c>
      <c r="S5" s="190">
        <v>62998</v>
      </c>
      <c r="T5" s="432">
        <v>63001</v>
      </c>
      <c r="U5" s="190">
        <v>71320</v>
      </c>
      <c r="V5" s="432">
        <v>71322</v>
      </c>
      <c r="W5" s="190">
        <v>71323</v>
      </c>
      <c r="X5" s="432">
        <v>71326</v>
      </c>
      <c r="Y5" s="190">
        <v>71327</v>
      </c>
      <c r="Z5" s="432">
        <v>71328</v>
      </c>
      <c r="AA5" s="190">
        <v>71330</v>
      </c>
      <c r="AB5" s="432">
        <v>71451</v>
      </c>
      <c r="AC5" s="190">
        <v>71454</v>
      </c>
      <c r="AD5" s="442">
        <v>71456</v>
      </c>
      <c r="AE5" s="196">
        <v>71459</v>
      </c>
      <c r="AF5" s="445">
        <v>71460</v>
      </c>
      <c r="AG5" s="190">
        <v>78122</v>
      </c>
      <c r="AH5" s="432">
        <v>78124</v>
      </c>
      <c r="AI5" s="190">
        <v>78126</v>
      </c>
      <c r="AJ5" s="190" t="s">
        <v>59</v>
      </c>
      <c r="AK5" s="171"/>
      <c r="AL5" s="34" t="s">
        <v>59</v>
      </c>
      <c r="AN5" s="5" t="s">
        <v>63</v>
      </c>
      <c r="AO5" s="5" t="s">
        <v>224</v>
      </c>
    </row>
    <row r="6" spans="1:50" ht="17.25">
      <c r="A6" s="21"/>
      <c r="B6" s="54">
        <v>109.242</v>
      </c>
      <c r="C6" s="334">
        <v>5.8</v>
      </c>
      <c r="D6" s="51" t="s">
        <v>42</v>
      </c>
      <c r="F6" s="22">
        <v>97.382000000000005</v>
      </c>
      <c r="G6" s="54">
        <v>113.02200000000001</v>
      </c>
      <c r="H6" s="52">
        <v>0.16658000000000001</v>
      </c>
      <c r="I6" s="55">
        <v>112.279</v>
      </c>
      <c r="J6" s="55">
        <v>111.773</v>
      </c>
      <c r="K6" s="124">
        <v>111.43</v>
      </c>
      <c r="L6" s="148"/>
      <c r="M6" s="433">
        <v>37165</v>
      </c>
      <c r="N6" s="101"/>
      <c r="O6" s="184"/>
      <c r="P6" s="436"/>
      <c r="Q6" s="184">
        <v>15292</v>
      </c>
      <c r="R6" s="436">
        <v>0</v>
      </c>
      <c r="S6" s="184">
        <v>0</v>
      </c>
      <c r="T6" s="436">
        <v>11005</v>
      </c>
      <c r="U6" s="184">
        <v>0</v>
      </c>
      <c r="V6" s="436"/>
      <c r="W6" s="184"/>
      <c r="X6" s="436">
        <v>6529</v>
      </c>
      <c r="Y6" s="184"/>
      <c r="Z6" s="436">
        <v>399</v>
      </c>
      <c r="AA6" s="184"/>
      <c r="AB6" s="436">
        <v>15</v>
      </c>
      <c r="AC6" s="184"/>
      <c r="AD6" s="436">
        <v>8</v>
      </c>
      <c r="AE6" s="184">
        <v>30781</v>
      </c>
      <c r="AF6" s="436">
        <v>0</v>
      </c>
      <c r="AG6" s="101"/>
      <c r="AH6" s="439"/>
      <c r="AI6" s="447">
        <v>0</v>
      </c>
      <c r="AJ6" s="439">
        <v>64029</v>
      </c>
      <c r="AK6" s="102"/>
      <c r="AL6" s="439">
        <v>64029</v>
      </c>
      <c r="AM6" s="5">
        <v>1</v>
      </c>
      <c r="AN6" s="390">
        <f>AL6/1000</f>
        <v>64.028999999999996</v>
      </c>
      <c r="AO6" s="390">
        <f>(AL7/1000)*-1</f>
        <v>-184.02600000000001</v>
      </c>
    </row>
    <row r="7" spans="1:50" ht="17.25">
      <c r="A7" s="21"/>
      <c r="B7" s="54">
        <v>20.623000000000001</v>
      </c>
      <c r="C7" s="334">
        <v>1.7</v>
      </c>
      <c r="D7" s="51" t="s">
        <v>43</v>
      </c>
      <c r="F7" s="22">
        <v>17.187999999999999</v>
      </c>
      <c r="G7" s="54">
        <v>21.405999999999999</v>
      </c>
      <c r="H7" s="52">
        <f>G7/F7</f>
        <v>1.2454037700721434</v>
      </c>
      <c r="I7" s="55">
        <v>20.079000000000001</v>
      </c>
      <c r="J7" s="55">
        <v>21.251999999999999</v>
      </c>
      <c r="K7" s="124">
        <v>21.491</v>
      </c>
      <c r="L7" s="148"/>
      <c r="M7" s="434"/>
      <c r="N7" s="34"/>
      <c r="O7" s="102"/>
      <c r="P7" s="398"/>
      <c r="Q7" s="102">
        <v>20435</v>
      </c>
      <c r="R7" s="398">
        <v>9014</v>
      </c>
      <c r="S7" s="102">
        <v>3251</v>
      </c>
      <c r="T7" s="398">
        <v>102514</v>
      </c>
      <c r="U7" s="102">
        <v>38578</v>
      </c>
      <c r="V7" s="398"/>
      <c r="W7" s="102"/>
      <c r="X7" s="398">
        <v>0</v>
      </c>
      <c r="Y7" s="102"/>
      <c r="Z7" s="398">
        <v>0</v>
      </c>
      <c r="AA7" s="102"/>
      <c r="AB7" s="398">
        <v>2</v>
      </c>
      <c r="AC7" s="102"/>
      <c r="AD7" s="398">
        <v>0</v>
      </c>
      <c r="AE7" s="102">
        <v>10113</v>
      </c>
      <c r="AF7" s="398">
        <v>114</v>
      </c>
      <c r="AG7" s="34"/>
      <c r="AH7" s="211"/>
      <c r="AI7" s="148">
        <v>5</v>
      </c>
      <c r="AJ7" s="211">
        <v>184026</v>
      </c>
      <c r="AK7" s="102"/>
      <c r="AL7" s="211">
        <v>184026</v>
      </c>
      <c r="AM7" s="5">
        <v>2</v>
      </c>
      <c r="AN7" s="390">
        <f>AL8/1000</f>
        <v>139.471</v>
      </c>
      <c r="AO7" s="390">
        <f>AL9/1000*-1</f>
        <v>-39.331000000000003</v>
      </c>
    </row>
    <row r="8" spans="1:50" ht="17.25">
      <c r="A8" s="21"/>
      <c r="B8" s="54">
        <v>54.594000000000001</v>
      </c>
      <c r="C8" s="334">
        <v>0.96899999999999997</v>
      </c>
      <c r="D8" s="51" t="s">
        <v>44</v>
      </c>
      <c r="F8" s="22">
        <v>46.128999999999998</v>
      </c>
      <c r="G8" s="54">
        <v>54.69</v>
      </c>
      <c r="H8" s="52">
        <f>G8/F8</f>
        <v>1.1855882416700991</v>
      </c>
      <c r="I8" s="55">
        <v>52.149000000000001</v>
      </c>
      <c r="J8" s="55">
        <v>56.36</v>
      </c>
      <c r="K8" s="124">
        <v>56.398000000000003</v>
      </c>
      <c r="L8" s="148"/>
      <c r="M8" s="433">
        <v>37166</v>
      </c>
      <c r="N8" s="101"/>
      <c r="O8" s="184"/>
      <c r="P8" s="399"/>
      <c r="Q8" s="184">
        <v>6535</v>
      </c>
      <c r="R8" s="399">
        <v>0</v>
      </c>
      <c r="S8" s="184">
        <v>0</v>
      </c>
      <c r="T8" s="399">
        <v>79139</v>
      </c>
      <c r="U8" s="184">
        <v>34912</v>
      </c>
      <c r="V8" s="399"/>
      <c r="W8" s="184"/>
      <c r="X8" s="399">
        <v>3264</v>
      </c>
      <c r="Y8" s="184"/>
      <c r="Z8" s="399">
        <v>185</v>
      </c>
      <c r="AA8" s="184"/>
      <c r="AB8" s="399">
        <v>15</v>
      </c>
      <c r="AC8" s="184"/>
      <c r="AD8" s="399">
        <v>928</v>
      </c>
      <c r="AE8" s="184">
        <v>11555</v>
      </c>
      <c r="AF8" s="399"/>
      <c r="AG8" s="101">
        <v>487</v>
      </c>
      <c r="AH8" s="215">
        <v>2451</v>
      </c>
      <c r="AI8" s="448">
        <v>0</v>
      </c>
      <c r="AJ8" s="215">
        <v>139471</v>
      </c>
      <c r="AK8" s="102"/>
      <c r="AL8" s="215">
        <v>139471</v>
      </c>
      <c r="AM8" s="5">
        <v>3</v>
      </c>
      <c r="AN8" s="390">
        <f>AL10/1000</f>
        <v>64.89</v>
      </c>
      <c r="AO8" s="390">
        <f>AL11/1000*-1</f>
        <v>-71.802000000000007</v>
      </c>
    </row>
    <row r="9" spans="1:50" ht="15.75">
      <c r="B9" s="56"/>
      <c r="C9" s="298"/>
      <c r="D9" s="44"/>
      <c r="E9" s="57"/>
      <c r="F9" s="58">
        <f>SUM(F3:F8)</f>
        <v>163.45248387096774</v>
      </c>
      <c r="G9" s="58">
        <f>SUM(G4:G8)</f>
        <v>191.876</v>
      </c>
      <c r="I9" s="59"/>
      <c r="J9" s="59"/>
      <c r="K9" s="94"/>
      <c r="L9" s="148"/>
      <c r="M9" s="434"/>
      <c r="N9" s="34"/>
      <c r="O9" s="102"/>
      <c r="P9" s="398"/>
      <c r="Q9" s="102">
        <v>1277</v>
      </c>
      <c r="R9" s="398">
        <v>7079</v>
      </c>
      <c r="S9" s="102">
        <v>2218</v>
      </c>
      <c r="T9" s="398">
        <v>14514</v>
      </c>
      <c r="U9" s="102">
        <v>0</v>
      </c>
      <c r="V9" s="398"/>
      <c r="W9" s="102"/>
      <c r="X9" s="398">
        <v>3264</v>
      </c>
      <c r="Y9" s="102"/>
      <c r="Z9" s="398">
        <v>0</v>
      </c>
      <c r="AA9" s="102"/>
      <c r="AB9" s="398">
        <v>2</v>
      </c>
      <c r="AC9" s="102"/>
      <c r="AD9" s="398">
        <v>1094</v>
      </c>
      <c r="AE9" s="102">
        <v>9872</v>
      </c>
      <c r="AF9" s="398"/>
      <c r="AG9" s="34">
        <v>0</v>
      </c>
      <c r="AH9" s="211">
        <v>0</v>
      </c>
      <c r="AI9" s="148">
        <v>11</v>
      </c>
      <c r="AJ9" s="211">
        <v>39331</v>
      </c>
      <c r="AK9" s="102"/>
      <c r="AL9" s="211">
        <v>39331</v>
      </c>
      <c r="AM9" s="5">
        <v>4</v>
      </c>
      <c r="AN9" s="390">
        <f>AL12/1000</f>
        <v>38.808999999999997</v>
      </c>
      <c r="AO9" s="390">
        <f>AL13/1000*-1</f>
        <v>-25.681000000000001</v>
      </c>
    </row>
    <row r="10" spans="1:50">
      <c r="B10" s="60"/>
      <c r="D10" s="13"/>
      <c r="F10" s="61" t="s">
        <v>45</v>
      </c>
      <c r="G10" s="61">
        <f>G9-G7</f>
        <v>170.47</v>
      </c>
      <c r="I10" s="59">
        <v>163.839</v>
      </c>
      <c r="J10" s="59">
        <v>170.79</v>
      </c>
      <c r="K10" s="94">
        <v>167.411</v>
      </c>
      <c r="M10" s="433">
        <v>37167</v>
      </c>
      <c r="N10" s="101"/>
      <c r="O10" s="184"/>
      <c r="P10" s="399"/>
      <c r="Q10" s="184">
        <v>3959</v>
      </c>
      <c r="R10" s="399">
        <v>0</v>
      </c>
      <c r="S10" s="184">
        <v>0</v>
      </c>
      <c r="T10" s="399">
        <v>17248</v>
      </c>
      <c r="U10" s="184">
        <v>15830</v>
      </c>
      <c r="V10" s="399"/>
      <c r="W10" s="184"/>
      <c r="X10" s="399"/>
      <c r="Y10" s="184"/>
      <c r="Z10" s="399"/>
      <c r="AA10" s="184"/>
      <c r="AB10" s="399">
        <v>13</v>
      </c>
      <c r="AC10" s="184"/>
      <c r="AD10" s="399">
        <v>1393</v>
      </c>
      <c r="AE10" s="184">
        <v>26447</v>
      </c>
      <c r="AF10" s="399"/>
      <c r="AG10" s="101"/>
      <c r="AH10" s="215"/>
      <c r="AI10" s="448">
        <v>0</v>
      </c>
      <c r="AJ10" s="215">
        <v>64890</v>
      </c>
      <c r="AK10" s="102"/>
      <c r="AL10" s="215">
        <v>64890</v>
      </c>
      <c r="AM10" s="5">
        <v>5</v>
      </c>
      <c r="AN10" s="390">
        <f>AL14/1000</f>
        <v>38.578000000000003</v>
      </c>
      <c r="AO10" s="390">
        <f>AL15/1000*-1</f>
        <v>-50.494</v>
      </c>
    </row>
    <row r="11" spans="1:50" ht="15.75">
      <c r="B11" s="117">
        <f>SUM(C4:C9)</f>
        <v>8.8940000000000001</v>
      </c>
      <c r="I11" s="61">
        <v>146.83500000000001</v>
      </c>
      <c r="J11" s="61">
        <v>153.61199999999999</v>
      </c>
      <c r="K11" s="61">
        <v>150.399</v>
      </c>
      <c r="M11" s="434"/>
      <c r="N11" s="34"/>
      <c r="O11" s="102"/>
      <c r="P11" s="398"/>
      <c r="Q11" s="102">
        <v>13080</v>
      </c>
      <c r="R11" s="398">
        <v>1247</v>
      </c>
      <c r="S11" s="102">
        <v>13205</v>
      </c>
      <c r="T11" s="398">
        <v>41475</v>
      </c>
      <c r="U11" s="102">
        <v>0</v>
      </c>
      <c r="V11" s="398"/>
      <c r="W11" s="102"/>
      <c r="X11" s="398"/>
      <c r="Y11" s="102"/>
      <c r="Z11" s="398"/>
      <c r="AA11" s="102"/>
      <c r="AB11" s="398">
        <v>0</v>
      </c>
      <c r="AC11" s="102"/>
      <c r="AD11" s="398">
        <v>1800</v>
      </c>
      <c r="AE11" s="102">
        <v>991</v>
      </c>
      <c r="AF11" s="398"/>
      <c r="AG11" s="34"/>
      <c r="AH11" s="211"/>
      <c r="AI11" s="148">
        <v>4</v>
      </c>
      <c r="AJ11" s="211">
        <v>71802</v>
      </c>
      <c r="AK11" s="102"/>
      <c r="AL11" s="211">
        <v>71802</v>
      </c>
      <c r="AM11" s="5">
        <v>6</v>
      </c>
      <c r="AN11" s="390">
        <f>AL16/1000</f>
        <v>117.87</v>
      </c>
      <c r="AO11" s="390">
        <f>AL17/1000*-1</f>
        <v>-37.290999999999997</v>
      </c>
    </row>
    <row r="12" spans="1:50" ht="16.5" thickBot="1">
      <c r="A12" s="5" t="s">
        <v>227</v>
      </c>
      <c r="B12" s="336">
        <v>0</v>
      </c>
      <c r="M12" s="433">
        <v>37168</v>
      </c>
      <c r="N12" s="101"/>
      <c r="O12" s="184"/>
      <c r="P12" s="399">
        <v>0</v>
      </c>
      <c r="Q12" s="184">
        <v>16044</v>
      </c>
      <c r="R12" s="399">
        <v>0</v>
      </c>
      <c r="S12" s="184">
        <v>0</v>
      </c>
      <c r="T12" s="399">
        <v>15317</v>
      </c>
      <c r="U12" s="184">
        <v>5298</v>
      </c>
      <c r="V12" s="399"/>
      <c r="W12" s="184"/>
      <c r="X12" s="399"/>
      <c r="Y12" s="184"/>
      <c r="Z12" s="399"/>
      <c r="AA12" s="184"/>
      <c r="AB12" s="399">
        <v>13</v>
      </c>
      <c r="AC12" s="184"/>
      <c r="AD12" s="399">
        <v>1177</v>
      </c>
      <c r="AE12" s="184">
        <v>960</v>
      </c>
      <c r="AF12" s="399"/>
      <c r="AG12" s="101"/>
      <c r="AH12" s="215"/>
      <c r="AI12" s="448">
        <v>0</v>
      </c>
      <c r="AJ12" s="215">
        <v>38809</v>
      </c>
      <c r="AK12" s="102"/>
      <c r="AL12" s="215">
        <v>38809</v>
      </c>
      <c r="AM12" s="5">
        <v>7</v>
      </c>
      <c r="AN12" s="390">
        <f>AL18/1000</f>
        <v>145.096</v>
      </c>
      <c r="AO12" s="390">
        <f>AL19/1000*-1</f>
        <v>-40.271999999999998</v>
      </c>
    </row>
    <row r="13" spans="1:50" ht="15.75">
      <c r="B13" s="335">
        <f>B11+B12</f>
        <v>8.8940000000000001</v>
      </c>
      <c r="M13" s="434"/>
      <c r="N13" s="34"/>
      <c r="O13" s="102"/>
      <c r="P13" s="398">
        <v>2</v>
      </c>
      <c r="Q13" s="102">
        <v>4062</v>
      </c>
      <c r="R13" s="398">
        <v>6663</v>
      </c>
      <c r="S13" s="102">
        <v>367</v>
      </c>
      <c r="T13" s="398">
        <v>11861</v>
      </c>
      <c r="U13" s="102">
        <v>0</v>
      </c>
      <c r="V13" s="398"/>
      <c r="W13" s="102"/>
      <c r="X13" s="398"/>
      <c r="Y13" s="102"/>
      <c r="Z13" s="398"/>
      <c r="AA13" s="102"/>
      <c r="AB13" s="398">
        <v>0</v>
      </c>
      <c r="AC13" s="102"/>
      <c r="AD13" s="398">
        <v>1800</v>
      </c>
      <c r="AE13" s="102">
        <v>239</v>
      </c>
      <c r="AF13" s="398"/>
      <c r="AG13" s="34"/>
      <c r="AH13" s="211"/>
      <c r="AI13" s="148">
        <v>687</v>
      </c>
      <c r="AJ13" s="211">
        <v>25681</v>
      </c>
      <c r="AK13" s="102"/>
      <c r="AL13" s="211">
        <v>25681</v>
      </c>
      <c r="AM13" s="5">
        <v>8</v>
      </c>
      <c r="AN13" s="390">
        <f>AL20/1000</f>
        <v>135.75399999999999</v>
      </c>
      <c r="AO13" s="390">
        <f>AL21/1000*-1</f>
        <v>-73.989000000000004</v>
      </c>
    </row>
    <row r="14" spans="1:50">
      <c r="M14" s="433">
        <v>37169</v>
      </c>
      <c r="N14" s="101"/>
      <c r="O14" s="184"/>
      <c r="P14" s="399"/>
      <c r="Q14" s="184">
        <v>8132</v>
      </c>
      <c r="R14" s="399">
        <v>0</v>
      </c>
      <c r="S14" s="184">
        <v>0</v>
      </c>
      <c r="T14" s="399">
        <v>3978</v>
      </c>
      <c r="U14" s="184">
        <v>21229</v>
      </c>
      <c r="V14" s="399"/>
      <c r="W14" s="184"/>
      <c r="X14" s="399"/>
      <c r="Y14" s="184"/>
      <c r="Z14" s="399">
        <v>539</v>
      </c>
      <c r="AA14" s="184"/>
      <c r="AB14" s="399">
        <v>13</v>
      </c>
      <c r="AC14" s="184"/>
      <c r="AD14" s="399">
        <v>0</v>
      </c>
      <c r="AE14" s="184">
        <v>4687</v>
      </c>
      <c r="AF14" s="399"/>
      <c r="AG14" s="101"/>
      <c r="AH14" s="215"/>
      <c r="AI14" s="448">
        <v>0</v>
      </c>
      <c r="AJ14" s="215">
        <v>38578</v>
      </c>
      <c r="AK14" s="102"/>
      <c r="AL14" s="215">
        <v>38578</v>
      </c>
      <c r="AM14" s="5">
        <v>9</v>
      </c>
      <c r="AN14" s="390">
        <f>AL22/1000</f>
        <v>80.257000000000005</v>
      </c>
      <c r="AO14" s="390">
        <f>AL23/1000*-1</f>
        <v>-59.929000000000002</v>
      </c>
    </row>
    <row r="15" spans="1:50">
      <c r="M15" s="434"/>
      <c r="N15" s="34"/>
      <c r="O15" s="102"/>
      <c r="P15" s="398"/>
      <c r="Q15" s="102">
        <v>23267</v>
      </c>
      <c r="R15" s="398">
        <v>1890</v>
      </c>
      <c r="S15" s="102">
        <v>168</v>
      </c>
      <c r="T15" s="398">
        <v>24257</v>
      </c>
      <c r="U15" s="102">
        <v>0</v>
      </c>
      <c r="V15" s="398"/>
      <c r="W15" s="102"/>
      <c r="X15" s="398"/>
      <c r="Y15" s="102"/>
      <c r="Z15" s="398">
        <v>0</v>
      </c>
      <c r="AA15" s="102"/>
      <c r="AB15" s="398">
        <v>0</v>
      </c>
      <c r="AC15" s="102"/>
      <c r="AD15" s="398">
        <v>877</v>
      </c>
      <c r="AE15" s="102">
        <v>20</v>
      </c>
      <c r="AF15" s="398"/>
      <c r="AG15" s="34"/>
      <c r="AH15" s="211"/>
      <c r="AI15" s="148">
        <v>15</v>
      </c>
      <c r="AJ15" s="211">
        <v>50494</v>
      </c>
      <c r="AK15" s="102"/>
      <c r="AL15" s="211">
        <v>50494</v>
      </c>
      <c r="AM15" s="5">
        <v>10</v>
      </c>
      <c r="AN15" s="390">
        <f>AL24/1000</f>
        <v>10.46</v>
      </c>
      <c r="AO15" s="390">
        <f>AL25/1000*-1</f>
        <v>-74.665999999999997</v>
      </c>
    </row>
    <row r="16" spans="1:50" ht="15.75">
      <c r="D16" s="65" t="s">
        <v>46</v>
      </c>
      <c r="E16" s="63" t="s">
        <v>47</v>
      </c>
      <c r="F16" s="64"/>
      <c r="M16" s="433">
        <v>37170</v>
      </c>
      <c r="N16" s="101"/>
      <c r="O16" s="184"/>
      <c r="P16" s="399"/>
      <c r="Q16" s="184">
        <v>8749</v>
      </c>
      <c r="R16" s="399">
        <v>20169</v>
      </c>
      <c r="S16" s="184">
        <v>0</v>
      </c>
      <c r="T16" s="399">
        <v>37007</v>
      </c>
      <c r="U16" s="184">
        <v>24255</v>
      </c>
      <c r="V16" s="399"/>
      <c r="W16" s="184"/>
      <c r="X16" s="399"/>
      <c r="Y16" s="184"/>
      <c r="Z16" s="399"/>
      <c r="AA16" s="184"/>
      <c r="AB16" s="399">
        <v>1536</v>
      </c>
      <c r="AC16" s="184"/>
      <c r="AD16" s="399">
        <v>1308</v>
      </c>
      <c r="AE16" s="184">
        <v>24846</v>
      </c>
      <c r="AF16" s="399"/>
      <c r="AG16" s="101"/>
      <c r="AH16" s="215"/>
      <c r="AI16" s="448"/>
      <c r="AJ16" s="215">
        <v>117870</v>
      </c>
      <c r="AK16" s="102"/>
      <c r="AL16" s="215">
        <v>117870</v>
      </c>
      <c r="AM16" s="5">
        <v>11</v>
      </c>
      <c r="AN16" s="390">
        <f>AL26/1000</f>
        <v>23.876999999999999</v>
      </c>
      <c r="AO16" s="390">
        <f>AL27/1000*-1</f>
        <v>-189.441</v>
      </c>
    </row>
    <row r="17" spans="2:41" ht="15.75">
      <c r="D17" s="132" t="s">
        <v>48</v>
      </c>
      <c r="E17" s="65" t="s">
        <v>49</v>
      </c>
      <c r="F17" s="69" t="s">
        <v>50</v>
      </c>
      <c r="H17" s="66"/>
      <c r="M17" s="434"/>
      <c r="N17" s="34"/>
      <c r="O17" s="102"/>
      <c r="P17" s="398"/>
      <c r="Q17" s="102">
        <v>13815</v>
      </c>
      <c r="R17" s="398">
        <v>0</v>
      </c>
      <c r="S17" s="102">
        <v>168</v>
      </c>
      <c r="T17" s="398">
        <v>14039</v>
      </c>
      <c r="U17" s="102">
        <v>0</v>
      </c>
      <c r="V17" s="398"/>
      <c r="W17" s="102"/>
      <c r="X17" s="398"/>
      <c r="Y17" s="102"/>
      <c r="Z17" s="398"/>
      <c r="AA17" s="102"/>
      <c r="AB17" s="398">
        <v>0</v>
      </c>
      <c r="AC17" s="102"/>
      <c r="AD17" s="398">
        <v>1769</v>
      </c>
      <c r="AE17" s="102">
        <v>7500</v>
      </c>
      <c r="AF17" s="398"/>
      <c r="AG17" s="34"/>
      <c r="AH17" s="211"/>
      <c r="AI17" s="148"/>
      <c r="AJ17" s="211">
        <v>37291</v>
      </c>
      <c r="AK17" s="102"/>
      <c r="AL17" s="211">
        <v>37291</v>
      </c>
      <c r="AM17" s="5">
        <v>12</v>
      </c>
      <c r="AN17" s="390">
        <f>AL28/1000</f>
        <v>68.254000000000005</v>
      </c>
      <c r="AO17" s="390">
        <f>AL29/1000*-1</f>
        <v>-93.242999999999995</v>
      </c>
    </row>
    <row r="18" spans="2:41" ht="18.75">
      <c r="D18" s="87" t="s">
        <v>139</v>
      </c>
      <c r="E18" s="110"/>
      <c r="F18" s="67"/>
      <c r="G18" s="5">
        <v>14.523999999999999</v>
      </c>
      <c r="M18" s="433">
        <v>37171</v>
      </c>
      <c r="N18" s="101"/>
      <c r="O18" s="184"/>
      <c r="P18" s="399"/>
      <c r="Q18" s="184">
        <v>11492</v>
      </c>
      <c r="R18" s="399">
        <v>23905</v>
      </c>
      <c r="S18" s="184">
        <v>0</v>
      </c>
      <c r="T18" s="399">
        <v>44524</v>
      </c>
      <c r="U18" s="184">
        <v>29139</v>
      </c>
      <c r="V18" s="399">
        <v>0</v>
      </c>
      <c r="W18" s="184">
        <v>0</v>
      </c>
      <c r="X18" s="399"/>
      <c r="Y18" s="184"/>
      <c r="Z18" s="399">
        <v>0</v>
      </c>
      <c r="AA18" s="184"/>
      <c r="AB18" s="399">
        <v>1536</v>
      </c>
      <c r="AC18" s="184"/>
      <c r="AD18" s="399">
        <v>1799</v>
      </c>
      <c r="AE18" s="184">
        <v>32701</v>
      </c>
      <c r="AF18" s="399"/>
      <c r="AG18" s="101"/>
      <c r="AH18" s="215"/>
      <c r="AI18" s="448"/>
      <c r="AJ18" s="215">
        <v>145096</v>
      </c>
      <c r="AK18" s="102"/>
      <c r="AL18" s="215">
        <v>145096</v>
      </c>
      <c r="AM18" s="5">
        <v>13</v>
      </c>
      <c r="AN18" s="390">
        <f>AL30/1000</f>
        <v>44.176000000000002</v>
      </c>
      <c r="AO18" s="390">
        <f>AL31/1000*-1</f>
        <v>-59.97</v>
      </c>
    </row>
    <row r="19" spans="2:41" ht="18.75">
      <c r="D19" s="88" t="s">
        <v>140</v>
      </c>
      <c r="E19" s="15"/>
      <c r="F19" s="15"/>
      <c r="G19" s="5">
        <v>14.513999999999999</v>
      </c>
      <c r="M19" s="434"/>
      <c r="N19" s="34"/>
      <c r="O19" s="102"/>
      <c r="P19" s="398"/>
      <c r="Q19" s="102">
        <v>15397</v>
      </c>
      <c r="R19" s="398">
        <v>0</v>
      </c>
      <c r="S19" s="102">
        <v>168</v>
      </c>
      <c r="T19" s="398">
        <v>13316</v>
      </c>
      <c r="U19" s="102">
        <v>0</v>
      </c>
      <c r="V19" s="398">
        <v>1880</v>
      </c>
      <c r="W19" s="102">
        <v>184</v>
      </c>
      <c r="X19" s="398"/>
      <c r="Y19" s="102"/>
      <c r="Z19" s="398">
        <v>26</v>
      </c>
      <c r="AA19" s="102"/>
      <c r="AB19" s="398">
        <v>0</v>
      </c>
      <c r="AC19" s="102"/>
      <c r="AD19" s="398">
        <v>1800</v>
      </c>
      <c r="AE19" s="102">
        <v>7501</v>
      </c>
      <c r="AF19" s="398"/>
      <c r="AG19" s="34"/>
      <c r="AH19" s="211"/>
      <c r="AI19" s="148"/>
      <c r="AJ19" s="211">
        <v>40272</v>
      </c>
      <c r="AK19" s="102"/>
      <c r="AL19" s="211">
        <v>40272</v>
      </c>
      <c r="AM19" s="5">
        <v>14</v>
      </c>
      <c r="AN19" s="390">
        <f>AL32/1000</f>
        <v>62.85</v>
      </c>
      <c r="AO19" s="390">
        <f>AL33/1000*-1</f>
        <v>-78.986000000000004</v>
      </c>
    </row>
    <row r="20" spans="2:41" ht="18.75">
      <c r="D20" s="89" t="s">
        <v>141</v>
      </c>
      <c r="E20" s="68"/>
      <c r="F20" s="68"/>
      <c r="G20" s="5">
        <v>0</v>
      </c>
      <c r="M20" s="433">
        <v>37172</v>
      </c>
      <c r="N20" s="101"/>
      <c r="O20" s="184"/>
      <c r="P20" s="399"/>
      <c r="Q20" s="184">
        <v>12422</v>
      </c>
      <c r="R20" s="399">
        <v>3393</v>
      </c>
      <c r="S20" s="184">
        <v>0</v>
      </c>
      <c r="T20" s="399">
        <v>46314</v>
      </c>
      <c r="U20" s="184">
        <v>37231</v>
      </c>
      <c r="V20" s="399">
        <v>0</v>
      </c>
      <c r="W20" s="184"/>
      <c r="X20" s="399">
        <v>0</v>
      </c>
      <c r="Y20" s="184">
        <v>0</v>
      </c>
      <c r="Z20" s="399"/>
      <c r="AA20" s="184"/>
      <c r="AB20" s="399">
        <v>1536</v>
      </c>
      <c r="AC20" s="184"/>
      <c r="AD20" s="399">
        <v>1213</v>
      </c>
      <c r="AE20" s="184">
        <v>33645</v>
      </c>
      <c r="AF20" s="399"/>
      <c r="AG20" s="101"/>
      <c r="AH20" s="215"/>
      <c r="AI20" s="448">
        <v>0</v>
      </c>
      <c r="AJ20" s="215">
        <v>135754</v>
      </c>
      <c r="AK20" s="102"/>
      <c r="AL20" s="215">
        <v>135754</v>
      </c>
      <c r="AM20" s="5">
        <v>15</v>
      </c>
      <c r="AN20" s="390">
        <f>AL34/1000</f>
        <v>45.439</v>
      </c>
      <c r="AO20" s="390">
        <f>AL35/1000*-1</f>
        <v>-84.706000000000003</v>
      </c>
    </row>
    <row r="21" spans="2:41" ht="15.75" thickBot="1">
      <c r="D21" s="133"/>
      <c r="G21" s="5">
        <v>0</v>
      </c>
      <c r="J21"/>
      <c r="M21" s="211"/>
      <c r="N21" s="34"/>
      <c r="O21" s="102"/>
      <c r="P21" s="398"/>
      <c r="Q21" s="102">
        <v>25077</v>
      </c>
      <c r="R21" s="398">
        <v>0</v>
      </c>
      <c r="S21" s="102">
        <v>20664</v>
      </c>
      <c r="T21" s="398">
        <v>10853</v>
      </c>
      <c r="U21" s="102">
        <v>0</v>
      </c>
      <c r="V21" s="398">
        <v>5306</v>
      </c>
      <c r="W21" s="102"/>
      <c r="X21" s="398">
        <v>954</v>
      </c>
      <c r="Y21" s="102">
        <v>4332</v>
      </c>
      <c r="Z21" s="437"/>
      <c r="AA21" s="189"/>
      <c r="AB21" s="437">
        <v>0</v>
      </c>
      <c r="AC21" s="189"/>
      <c r="AD21" s="437">
        <v>1784</v>
      </c>
      <c r="AE21" s="189">
        <v>5000</v>
      </c>
      <c r="AF21" s="437"/>
      <c r="AG21" s="188"/>
      <c r="AH21" s="440"/>
      <c r="AI21" s="449">
        <v>19</v>
      </c>
      <c r="AJ21" s="440">
        <v>73989</v>
      </c>
      <c r="AK21" s="102"/>
      <c r="AL21" s="440">
        <v>73989</v>
      </c>
      <c r="AM21" s="5">
        <v>16</v>
      </c>
      <c r="AN21" s="390">
        <f>AL36/1000</f>
        <v>47.567</v>
      </c>
      <c r="AO21" s="390">
        <f>AL37/1000*-1</f>
        <v>-100.515</v>
      </c>
    </row>
    <row r="22" spans="2:41" ht="15.75">
      <c r="D22" s="62"/>
      <c r="E22" s="63" t="s">
        <v>51</v>
      </c>
      <c r="F22" s="64"/>
      <c r="G22" s="63"/>
      <c r="H22" s="64"/>
      <c r="I22" s="62" t="s">
        <v>52</v>
      </c>
      <c r="J22" s="57"/>
      <c r="K22" s="119"/>
      <c r="L22" s="125" t="s">
        <v>57</v>
      </c>
      <c r="M22" s="433">
        <v>37173</v>
      </c>
      <c r="N22" s="101"/>
      <c r="O22" s="184"/>
      <c r="P22" s="399"/>
      <c r="Q22" s="184">
        <v>33391</v>
      </c>
      <c r="R22" s="399">
        <v>5000</v>
      </c>
      <c r="S22" s="184">
        <v>225</v>
      </c>
      <c r="T22" s="399">
        <v>14439</v>
      </c>
      <c r="U22" s="184">
        <v>7078</v>
      </c>
      <c r="V22" s="399"/>
      <c r="W22" s="184"/>
      <c r="X22" s="399"/>
      <c r="Y22" s="184"/>
      <c r="Z22" s="399"/>
      <c r="AA22" s="184">
        <v>18322</v>
      </c>
      <c r="AB22" s="399">
        <v>2</v>
      </c>
      <c r="AC22" s="184"/>
      <c r="AD22" s="399">
        <v>1800</v>
      </c>
      <c r="AE22" s="184">
        <v>0</v>
      </c>
      <c r="AF22" s="399"/>
      <c r="AG22" s="101"/>
      <c r="AH22" s="215"/>
      <c r="AI22" s="448"/>
      <c r="AJ22" s="215">
        <v>80257</v>
      </c>
      <c r="AK22" s="102"/>
      <c r="AL22" s="215">
        <v>80257</v>
      </c>
      <c r="AM22" s="5">
        <v>17</v>
      </c>
      <c r="AN22" s="390">
        <f>AL38/1000</f>
        <v>17.109000000000002</v>
      </c>
      <c r="AO22" s="390">
        <f>AL39/1000*-1</f>
        <v>-100.15</v>
      </c>
    </row>
    <row r="23" spans="2:41" ht="16.5" thickBot="1">
      <c r="D23" s="62"/>
      <c r="E23" s="65" t="s">
        <v>145</v>
      </c>
      <c r="F23" s="131"/>
      <c r="G23" s="65"/>
      <c r="H23" s="70" t="s">
        <v>50</v>
      </c>
      <c r="I23" s="65" t="s">
        <v>53</v>
      </c>
      <c r="J23" s="118"/>
      <c r="K23" s="120"/>
      <c r="L23" s="126" t="s">
        <v>58</v>
      </c>
      <c r="M23" s="434"/>
      <c r="N23" s="188"/>
      <c r="O23" s="189"/>
      <c r="P23" s="437"/>
      <c r="Q23" s="189">
        <v>7360</v>
      </c>
      <c r="R23" s="437">
        <v>1863</v>
      </c>
      <c r="S23" s="189">
        <v>24089</v>
      </c>
      <c r="T23" s="437">
        <v>13287</v>
      </c>
      <c r="U23" s="189">
        <v>0</v>
      </c>
      <c r="V23" s="437"/>
      <c r="W23" s="189"/>
      <c r="X23" s="398"/>
      <c r="Y23" s="189"/>
      <c r="Z23" s="437"/>
      <c r="AA23" s="189">
        <v>321</v>
      </c>
      <c r="AB23" s="437">
        <v>0</v>
      </c>
      <c r="AC23" s="189"/>
      <c r="AD23" s="398">
        <v>1800</v>
      </c>
      <c r="AE23" s="102">
        <v>11209</v>
      </c>
      <c r="AF23" s="398"/>
      <c r="AG23" s="34"/>
      <c r="AH23" s="211"/>
      <c r="AI23" s="148"/>
      <c r="AJ23" s="211">
        <v>59929</v>
      </c>
      <c r="AK23" s="102"/>
      <c r="AL23" s="211">
        <v>59929</v>
      </c>
      <c r="AM23" s="5">
        <v>18</v>
      </c>
      <c r="AN23" s="390">
        <f>AL40/1000</f>
        <v>46.344999999999999</v>
      </c>
      <c r="AO23" s="390">
        <f>AL41/1000*-1</f>
        <v>-79.316000000000003</v>
      </c>
    </row>
    <row r="24" spans="2:41" ht="18.75">
      <c r="D24" s="87" t="s">
        <v>54</v>
      </c>
      <c r="E24" s="71">
        <v>0</v>
      </c>
      <c r="F24" s="67">
        <v>269.35700000000003</v>
      </c>
      <c r="G24" s="128">
        <v>14.513999999999999</v>
      </c>
      <c r="H24" s="67">
        <f>'[2]OGE '!$R$47</f>
        <v>0</v>
      </c>
      <c r="I24" s="67">
        <f>'[2]OGE '!$AH$42</f>
        <v>25</v>
      </c>
      <c r="J24" s="67"/>
      <c r="K24" s="197"/>
      <c r="L24" s="76">
        <v>378000</v>
      </c>
      <c r="M24" s="433">
        <v>37174</v>
      </c>
      <c r="N24" s="101"/>
      <c r="O24" s="184"/>
      <c r="P24" s="399"/>
      <c r="Q24" s="184">
        <v>8500</v>
      </c>
      <c r="R24" s="399">
        <v>0</v>
      </c>
      <c r="S24" s="184">
        <v>0</v>
      </c>
      <c r="T24" s="399">
        <v>0</v>
      </c>
      <c r="U24" s="184">
        <v>0</v>
      </c>
      <c r="V24" s="399">
        <v>500</v>
      </c>
      <c r="W24" s="184"/>
      <c r="X24" s="399"/>
      <c r="Y24" s="184"/>
      <c r="Z24" s="399"/>
      <c r="AA24" s="184"/>
      <c r="AB24" s="399"/>
      <c r="AC24" s="184"/>
      <c r="AD24" s="399">
        <v>1460</v>
      </c>
      <c r="AE24" s="184">
        <v>0</v>
      </c>
      <c r="AF24" s="399"/>
      <c r="AG24" s="101"/>
      <c r="AH24" s="215"/>
      <c r="AI24" s="448"/>
      <c r="AJ24" s="215">
        <v>10460</v>
      </c>
      <c r="AK24" s="102"/>
      <c r="AL24" s="215">
        <v>10460</v>
      </c>
      <c r="AM24" s="5">
        <v>19</v>
      </c>
      <c r="AN24" s="390">
        <f>AL42/1000</f>
        <v>81.861000000000004</v>
      </c>
      <c r="AO24" s="390">
        <f>AL43/1000*-1</f>
        <v>-61.39</v>
      </c>
    </row>
    <row r="25" spans="2:41" ht="18.75">
      <c r="D25" s="88" t="s">
        <v>56</v>
      </c>
      <c r="E25" s="72">
        <v>3</v>
      </c>
      <c r="F25" s="15">
        <v>260.49799999999999</v>
      </c>
      <c r="G25" s="129">
        <v>14.513999999999999</v>
      </c>
      <c r="H25" s="15">
        <f>[2]Tenaska!$R$46</f>
        <v>3</v>
      </c>
      <c r="I25" s="15">
        <f>[2]Tenaska!$AH$41</f>
        <v>24</v>
      </c>
      <c r="J25" s="15"/>
      <c r="K25" s="198"/>
      <c r="L25" s="76">
        <v>189000</v>
      </c>
      <c r="M25" s="434"/>
      <c r="N25" s="188"/>
      <c r="O25" s="189"/>
      <c r="P25" s="437"/>
      <c r="Q25" s="189">
        <v>1256</v>
      </c>
      <c r="R25" s="437">
        <v>2294</v>
      </c>
      <c r="S25" s="189">
        <v>6830</v>
      </c>
      <c r="T25" s="437">
        <v>27394</v>
      </c>
      <c r="U25" s="189">
        <v>16528</v>
      </c>
      <c r="V25" s="437">
        <v>0</v>
      </c>
      <c r="W25" s="189"/>
      <c r="X25" s="398"/>
      <c r="Y25" s="189"/>
      <c r="Z25" s="437"/>
      <c r="AA25" s="189"/>
      <c r="AB25" s="437"/>
      <c r="AC25" s="189"/>
      <c r="AD25" s="398">
        <v>6686</v>
      </c>
      <c r="AE25" s="102">
        <v>13678</v>
      </c>
      <c r="AF25" s="398"/>
      <c r="AG25" s="34"/>
      <c r="AH25" s="211"/>
      <c r="AI25" s="148"/>
      <c r="AJ25" s="211">
        <v>74666</v>
      </c>
      <c r="AK25" s="102"/>
      <c r="AL25" s="211">
        <v>74666</v>
      </c>
      <c r="AM25" s="5">
        <v>20</v>
      </c>
      <c r="AN25" s="390">
        <f>AL44/1000</f>
        <v>0</v>
      </c>
      <c r="AO25" s="390">
        <f>AL45/1000*-1</f>
        <v>0</v>
      </c>
    </row>
    <row r="26" spans="2:41" ht="15.75">
      <c r="D26" s="90" t="s">
        <v>138</v>
      </c>
      <c r="E26" s="73">
        <v>1</v>
      </c>
      <c r="F26" s="68">
        <v>259.04000000000002</v>
      </c>
      <c r="G26" s="130">
        <v>14.513999999999999</v>
      </c>
      <c r="H26" s="68">
        <f>[2]Texaco!$R$48</f>
        <v>1</v>
      </c>
      <c r="I26" s="68">
        <f>[2]Texaco!$AH$43</f>
        <v>26</v>
      </c>
      <c r="J26" s="68"/>
      <c r="K26" s="199"/>
      <c r="L26" s="76">
        <v>330000</v>
      </c>
      <c r="M26" s="433">
        <v>37175</v>
      </c>
      <c r="N26" s="101"/>
      <c r="O26" s="184"/>
      <c r="P26" s="399"/>
      <c r="Q26" s="184">
        <v>10969</v>
      </c>
      <c r="R26" s="399">
        <v>0</v>
      </c>
      <c r="S26" s="184">
        <v>0</v>
      </c>
      <c r="T26" s="399">
        <v>10156</v>
      </c>
      <c r="U26" s="184">
        <v>0</v>
      </c>
      <c r="V26" s="399"/>
      <c r="W26" s="184"/>
      <c r="X26" s="399"/>
      <c r="Y26" s="184"/>
      <c r="Z26" s="399">
        <v>30</v>
      </c>
      <c r="AA26" s="184"/>
      <c r="AB26" s="399"/>
      <c r="AC26" s="184"/>
      <c r="AD26" s="399">
        <v>1718</v>
      </c>
      <c r="AE26" s="184">
        <v>1004</v>
      </c>
      <c r="AF26" s="399"/>
      <c r="AG26" s="101">
        <v>0</v>
      </c>
      <c r="AH26" s="215"/>
      <c r="AI26" s="448"/>
      <c r="AJ26" s="215">
        <v>23877</v>
      </c>
      <c r="AK26" s="102"/>
      <c r="AL26" s="215">
        <v>23877</v>
      </c>
      <c r="AM26" s="5">
        <v>21</v>
      </c>
      <c r="AN26" s="390">
        <f>AL46/1000</f>
        <v>0</v>
      </c>
      <c r="AO26" s="390">
        <f>AL47/1000*-1</f>
        <v>0</v>
      </c>
    </row>
    <row r="27" spans="2:41">
      <c r="B27" s="161"/>
      <c r="D27" s="74"/>
      <c r="E27" s="74"/>
      <c r="F27" s="74"/>
      <c r="G27" s="74"/>
      <c r="H27" s="74"/>
      <c r="K27" s="11"/>
      <c r="L27" s="5">
        <v>-500000</v>
      </c>
      <c r="M27" s="434"/>
      <c r="N27" s="188"/>
      <c r="O27" s="189"/>
      <c r="P27" s="437"/>
      <c r="Q27" s="34">
        <v>5012</v>
      </c>
      <c r="R27" s="211">
        <v>16084</v>
      </c>
      <c r="S27" s="34">
        <v>5846</v>
      </c>
      <c r="T27" s="211">
        <v>25745</v>
      </c>
      <c r="U27" s="34">
        <v>4011</v>
      </c>
      <c r="V27" s="211"/>
      <c r="W27" s="34"/>
      <c r="X27" s="211"/>
      <c r="Y27" s="34"/>
      <c r="Z27" s="211">
        <v>0</v>
      </c>
      <c r="AA27" s="34"/>
      <c r="AB27" s="211"/>
      <c r="AC27" s="34"/>
      <c r="AD27" s="211">
        <v>1800</v>
      </c>
      <c r="AE27" s="34">
        <v>0</v>
      </c>
      <c r="AF27" s="398"/>
      <c r="AG27" s="34">
        <v>130943</v>
      </c>
      <c r="AH27" s="211"/>
      <c r="AI27" s="148"/>
      <c r="AJ27" s="211">
        <v>189441</v>
      </c>
      <c r="AK27" s="102"/>
      <c r="AL27" s="211">
        <v>189441</v>
      </c>
      <c r="AM27" s="5">
        <v>22</v>
      </c>
      <c r="AN27" s="390">
        <f>AL48/1000</f>
        <v>0</v>
      </c>
      <c r="AO27" s="390">
        <f>AL49/1000*-1</f>
        <v>0</v>
      </c>
    </row>
    <row r="28" spans="2:41" ht="15.75">
      <c r="B28" s="161"/>
      <c r="D28" s="80"/>
      <c r="G28" s="75"/>
      <c r="H28" s="91"/>
      <c r="I28" s="121"/>
      <c r="J28" s="121"/>
      <c r="M28" s="433">
        <v>37176</v>
      </c>
      <c r="N28" s="101"/>
      <c r="O28" s="184"/>
      <c r="P28" s="399"/>
      <c r="Q28" s="184">
        <v>5639</v>
      </c>
      <c r="R28" s="399">
        <v>0</v>
      </c>
      <c r="S28" s="184">
        <v>0</v>
      </c>
      <c r="T28" s="399">
        <v>1351</v>
      </c>
      <c r="U28" s="184">
        <v>0</v>
      </c>
      <c r="V28" s="399"/>
      <c r="W28" s="184"/>
      <c r="X28" s="399"/>
      <c r="Y28" s="184"/>
      <c r="Z28" s="399"/>
      <c r="AA28" s="184"/>
      <c r="AB28" s="399"/>
      <c r="AC28" s="184"/>
      <c r="AD28" s="399">
        <v>1759</v>
      </c>
      <c r="AE28" s="184">
        <v>7033</v>
      </c>
      <c r="AF28" s="399"/>
      <c r="AG28" s="101">
        <v>52472</v>
      </c>
      <c r="AH28" s="215"/>
      <c r="AI28" s="448"/>
      <c r="AJ28" s="215">
        <v>68254</v>
      </c>
      <c r="AK28" s="102"/>
      <c r="AL28" s="215">
        <v>68254</v>
      </c>
      <c r="AM28" s="5">
        <v>23</v>
      </c>
      <c r="AN28" s="390">
        <f>AL50/1000</f>
        <v>0</v>
      </c>
      <c r="AO28" s="390">
        <f>AL51/1000*-1</f>
        <v>0</v>
      </c>
    </row>
    <row r="29" spans="2:41" ht="15" customHeight="1">
      <c r="B29" s="161"/>
      <c r="D29" s="80"/>
      <c r="E29" s="34"/>
      <c r="F29" s="34"/>
      <c r="I29" s="34"/>
      <c r="J29" s="474"/>
      <c r="K29" s="475"/>
      <c r="M29" s="434"/>
      <c r="N29" s="188"/>
      <c r="O29" s="189"/>
      <c r="P29" s="437"/>
      <c r="Q29" s="34">
        <v>2585</v>
      </c>
      <c r="R29" s="211">
        <v>12223</v>
      </c>
      <c r="S29" s="34">
        <v>355</v>
      </c>
      <c r="T29" s="211">
        <v>13200</v>
      </c>
      <c r="U29" s="34">
        <v>23736</v>
      </c>
      <c r="V29" s="211"/>
      <c r="W29" s="34"/>
      <c r="X29" s="211"/>
      <c r="Y29" s="34"/>
      <c r="Z29" s="211"/>
      <c r="AA29" s="34"/>
      <c r="AB29" s="211"/>
      <c r="AC29" s="443"/>
      <c r="AD29" s="211">
        <v>1800</v>
      </c>
      <c r="AE29" s="102">
        <v>39344</v>
      </c>
      <c r="AF29" s="398"/>
      <c r="AG29" s="34">
        <v>0</v>
      </c>
      <c r="AH29" s="211"/>
      <c r="AI29" s="148"/>
      <c r="AJ29" s="211">
        <v>93243</v>
      </c>
      <c r="AK29" s="102"/>
      <c r="AL29" s="211">
        <v>93243</v>
      </c>
      <c r="AM29" s="5">
        <v>24</v>
      </c>
      <c r="AN29" s="390">
        <f>AL52/1000</f>
        <v>0</v>
      </c>
      <c r="AO29" s="390">
        <f>AL53/1000*-1</f>
        <v>0</v>
      </c>
    </row>
    <row r="30" spans="2:41" ht="15" customHeight="1">
      <c r="B30" s="161"/>
      <c r="E30" s="37"/>
      <c r="F30" s="37"/>
      <c r="G30"/>
      <c r="I30" s="37"/>
      <c r="J30" s="127"/>
      <c r="K30" s="200"/>
      <c r="M30" s="433">
        <v>37177</v>
      </c>
      <c r="N30" s="101"/>
      <c r="O30" s="184"/>
      <c r="P30" s="399"/>
      <c r="Q30" s="184">
        <v>1803</v>
      </c>
      <c r="R30" s="399">
        <v>0</v>
      </c>
      <c r="S30" s="184">
        <v>5000</v>
      </c>
      <c r="T30" s="399">
        <v>6830</v>
      </c>
      <c r="U30" s="184">
        <v>4173</v>
      </c>
      <c r="V30" s="399"/>
      <c r="W30" s="184">
        <v>5868</v>
      </c>
      <c r="X30" s="399"/>
      <c r="Y30" s="184"/>
      <c r="Z30" s="399">
        <v>0</v>
      </c>
      <c r="AA30" s="184"/>
      <c r="AB30" s="399"/>
      <c r="AC30" s="184"/>
      <c r="AD30" s="399">
        <v>1790</v>
      </c>
      <c r="AE30" s="184">
        <v>0</v>
      </c>
      <c r="AF30" s="399"/>
      <c r="AG30" s="101">
        <v>18712</v>
      </c>
      <c r="AH30" s="215"/>
      <c r="AI30" s="448">
        <v>0</v>
      </c>
      <c r="AJ30" s="215">
        <v>44176</v>
      </c>
      <c r="AK30" s="102"/>
      <c r="AL30" s="215">
        <v>44176</v>
      </c>
      <c r="AM30" s="5">
        <v>25</v>
      </c>
      <c r="AN30" s="390">
        <f>AL54/1000</f>
        <v>0</v>
      </c>
      <c r="AO30" s="390">
        <f>AL55/1000*-1</f>
        <v>0</v>
      </c>
    </row>
    <row r="31" spans="2:41">
      <c r="B31" s="161"/>
      <c r="E31" s="37"/>
      <c r="F31" s="37"/>
      <c r="G31"/>
      <c r="I31" s="37"/>
      <c r="J31" s="37"/>
      <c r="M31" s="434"/>
      <c r="N31" s="188"/>
      <c r="O31" s="189"/>
      <c r="P31" s="437"/>
      <c r="Q31" s="189">
        <v>31953</v>
      </c>
      <c r="R31" s="437">
        <v>3582</v>
      </c>
      <c r="S31" s="189">
        <v>168</v>
      </c>
      <c r="T31" s="437">
        <v>0</v>
      </c>
      <c r="U31" s="189">
        <v>0</v>
      </c>
      <c r="V31" s="437"/>
      <c r="W31" s="189">
        <v>0</v>
      </c>
      <c r="X31" s="398"/>
      <c r="Y31" s="189"/>
      <c r="Z31" s="437">
        <v>1</v>
      </c>
      <c r="AA31" s="189"/>
      <c r="AB31" s="437"/>
      <c r="AC31" s="189"/>
      <c r="AD31" s="398">
        <v>1036</v>
      </c>
      <c r="AE31" s="189">
        <v>8060</v>
      </c>
      <c r="AF31" s="398"/>
      <c r="AG31" s="34">
        <v>0</v>
      </c>
      <c r="AH31" s="211"/>
      <c r="AI31" s="148">
        <v>15170</v>
      </c>
      <c r="AJ31" s="211">
        <v>59970</v>
      </c>
      <c r="AK31" s="102"/>
      <c r="AL31" s="211">
        <v>59970</v>
      </c>
      <c r="AM31" s="5">
        <v>26</v>
      </c>
      <c r="AN31" s="390">
        <f>AL56/1000</f>
        <v>0</v>
      </c>
      <c r="AO31" s="390">
        <f>AL57/1000*-1</f>
        <v>0</v>
      </c>
    </row>
    <row r="32" spans="2:41">
      <c r="B32" s="161"/>
      <c r="E32" s="37"/>
      <c r="F32" s="37"/>
      <c r="G32"/>
      <c r="I32" s="37"/>
      <c r="J32" s="37"/>
      <c r="M32" s="433">
        <v>37178</v>
      </c>
      <c r="N32" s="101"/>
      <c r="O32" s="184"/>
      <c r="P32" s="399"/>
      <c r="Q32" s="184">
        <v>1064</v>
      </c>
      <c r="R32" s="399">
        <v>0</v>
      </c>
      <c r="S32" s="184">
        <v>5000</v>
      </c>
      <c r="T32" s="399">
        <v>31263</v>
      </c>
      <c r="U32" s="184">
        <v>0</v>
      </c>
      <c r="V32" s="399"/>
      <c r="W32" s="184">
        <v>5012</v>
      </c>
      <c r="X32" s="399"/>
      <c r="Y32" s="184"/>
      <c r="Z32" s="399">
        <v>0</v>
      </c>
      <c r="AA32" s="184"/>
      <c r="AB32" s="399"/>
      <c r="AC32" s="184"/>
      <c r="AD32" s="399">
        <v>1799</v>
      </c>
      <c r="AE32" s="184">
        <v>0</v>
      </c>
      <c r="AF32" s="399"/>
      <c r="AG32" s="101">
        <v>18712</v>
      </c>
      <c r="AH32" s="215"/>
      <c r="AI32" s="448">
        <v>0</v>
      </c>
      <c r="AJ32" s="215">
        <v>62850</v>
      </c>
      <c r="AK32" s="102"/>
      <c r="AL32" s="215">
        <v>62850</v>
      </c>
      <c r="AM32" s="5">
        <v>27</v>
      </c>
      <c r="AN32" s="390">
        <f>AL58/1000</f>
        <v>0</v>
      </c>
      <c r="AO32" s="390">
        <f>AL59/1000*-1</f>
        <v>0</v>
      </c>
    </row>
    <row r="33" spans="5:41" ht="18" customHeight="1">
      <c r="E33" s="37"/>
      <c r="F33" s="34"/>
      <c r="G33" s="34"/>
      <c r="H33" s="397"/>
      <c r="I33" s="37"/>
      <c r="J33" s="37"/>
      <c r="M33" s="434"/>
      <c r="N33" s="188"/>
      <c r="O33" s="189"/>
      <c r="P33" s="446"/>
      <c r="Q33" s="395">
        <v>35425</v>
      </c>
      <c r="R33" s="446">
        <v>14442</v>
      </c>
      <c r="S33" s="395">
        <v>168</v>
      </c>
      <c r="T33" s="446">
        <v>0</v>
      </c>
      <c r="U33" s="395">
        <v>3326</v>
      </c>
      <c r="V33" s="446"/>
      <c r="W33" s="395">
        <v>0</v>
      </c>
      <c r="X33" s="446"/>
      <c r="Y33" s="395"/>
      <c r="Z33" s="446">
        <v>1</v>
      </c>
      <c r="AA33" s="395"/>
      <c r="AB33" s="446"/>
      <c r="AC33" s="395"/>
      <c r="AD33" s="398">
        <v>1036</v>
      </c>
      <c r="AE33" s="189">
        <v>9418</v>
      </c>
      <c r="AF33" s="398"/>
      <c r="AG33" s="34">
        <v>0</v>
      </c>
      <c r="AH33" s="211"/>
      <c r="AI33" s="148">
        <v>15170</v>
      </c>
      <c r="AJ33" s="211">
        <v>78986</v>
      </c>
      <c r="AK33" s="102"/>
      <c r="AL33" s="211">
        <v>78986</v>
      </c>
      <c r="AM33" s="5">
        <v>28</v>
      </c>
      <c r="AN33" s="390">
        <f>AL60/1000</f>
        <v>0</v>
      </c>
      <c r="AO33" s="390">
        <f>AL61/1000*-1</f>
        <v>0</v>
      </c>
    </row>
    <row r="34" spans="5:41">
      <c r="E34" s="37"/>
      <c r="F34" s="393"/>
      <c r="G34" s="34"/>
      <c r="H34" s="34"/>
      <c r="I34" s="37"/>
      <c r="J34" s="37"/>
      <c r="M34" s="433">
        <v>37179</v>
      </c>
      <c r="N34" s="101"/>
      <c r="O34" s="184"/>
      <c r="P34" s="399"/>
      <c r="Q34" s="184">
        <v>459</v>
      </c>
      <c r="R34" s="399">
        <v>0</v>
      </c>
      <c r="S34" s="184">
        <v>0</v>
      </c>
      <c r="T34" s="399">
        <v>19527</v>
      </c>
      <c r="U34" s="184">
        <v>2133</v>
      </c>
      <c r="V34" s="399">
        <v>0</v>
      </c>
      <c r="W34" s="184">
        <v>2809</v>
      </c>
      <c r="X34" s="399"/>
      <c r="Y34" s="184"/>
      <c r="Z34" s="399">
        <v>0</v>
      </c>
      <c r="AA34" s="184"/>
      <c r="AB34" s="399"/>
      <c r="AC34" s="184"/>
      <c r="AD34" s="399">
        <v>1799</v>
      </c>
      <c r="AE34" s="184">
        <v>0</v>
      </c>
      <c r="AF34" s="399"/>
      <c r="AG34" s="101">
        <v>18712</v>
      </c>
      <c r="AH34" s="215"/>
      <c r="AI34" s="448">
        <v>0</v>
      </c>
      <c r="AJ34" s="215">
        <v>45439</v>
      </c>
      <c r="AK34" s="102"/>
      <c r="AL34" s="215">
        <v>45439</v>
      </c>
      <c r="AM34" s="5">
        <v>29</v>
      </c>
      <c r="AN34" s="390">
        <f>AL62/1000</f>
        <v>0</v>
      </c>
      <c r="AO34" s="390">
        <f>AL63/1000*-1</f>
        <v>0</v>
      </c>
    </row>
    <row r="35" spans="5:41">
      <c r="E35" s="37"/>
      <c r="F35" s="393"/>
      <c r="G35" s="249"/>
      <c r="H35" s="34"/>
      <c r="I35" s="37"/>
      <c r="J35" s="37"/>
      <c r="M35" s="434"/>
      <c r="N35" s="34"/>
      <c r="O35" s="102"/>
      <c r="P35" s="211"/>
      <c r="Q35" s="34">
        <v>32574</v>
      </c>
      <c r="R35" s="211">
        <v>10000</v>
      </c>
      <c r="S35" s="34">
        <v>168</v>
      </c>
      <c r="T35" s="398">
        <v>5066</v>
      </c>
      <c r="U35" s="102">
        <v>0</v>
      </c>
      <c r="V35" s="398">
        <v>1076</v>
      </c>
      <c r="W35" s="102">
        <v>796</v>
      </c>
      <c r="X35" s="398"/>
      <c r="Y35" s="102"/>
      <c r="Z35" s="398">
        <v>1</v>
      </c>
      <c r="AA35" s="102"/>
      <c r="AB35" s="398"/>
      <c r="AC35" s="102"/>
      <c r="AD35" s="398">
        <v>1036</v>
      </c>
      <c r="AE35" s="102">
        <v>18819</v>
      </c>
      <c r="AF35" s="398"/>
      <c r="AG35" s="34">
        <v>0</v>
      </c>
      <c r="AH35" s="211"/>
      <c r="AI35" s="148">
        <v>15170</v>
      </c>
      <c r="AJ35" s="211">
        <v>84706</v>
      </c>
      <c r="AK35" s="102"/>
      <c r="AL35" s="211">
        <v>84706</v>
      </c>
      <c r="AM35" s="5">
        <v>30</v>
      </c>
      <c r="AN35" s="390">
        <f>AL64/1000</f>
        <v>0</v>
      </c>
      <c r="AO35" s="390">
        <f>AL65/1000*-1</f>
        <v>0</v>
      </c>
    </row>
    <row r="36" spans="5:41">
      <c r="F36" s="34"/>
      <c r="G36" s="34"/>
      <c r="H36" s="34"/>
      <c r="M36" s="433">
        <v>37180</v>
      </c>
      <c r="N36" s="101"/>
      <c r="O36" s="184"/>
      <c r="P36" s="184"/>
      <c r="Q36" s="184">
        <v>5920</v>
      </c>
      <c r="R36" s="184">
        <v>0</v>
      </c>
      <c r="S36" s="184">
        <v>5000</v>
      </c>
      <c r="T36" s="184">
        <v>21778</v>
      </c>
      <c r="U36" s="184">
        <v>2350</v>
      </c>
      <c r="V36" s="184"/>
      <c r="W36" s="184">
        <v>0</v>
      </c>
      <c r="X36" s="184"/>
      <c r="Y36" s="184"/>
      <c r="Z36" s="184"/>
      <c r="AA36" s="184"/>
      <c r="AB36" s="184"/>
      <c r="AC36" s="184">
        <v>0</v>
      </c>
      <c r="AD36" s="184">
        <v>12326</v>
      </c>
      <c r="AE36" s="184">
        <v>193</v>
      </c>
      <c r="AF36" s="184">
        <v>0</v>
      </c>
      <c r="AG36" s="101"/>
      <c r="AH36" s="101"/>
      <c r="AI36" s="101">
        <v>0</v>
      </c>
      <c r="AJ36" s="215">
        <v>47567</v>
      </c>
      <c r="AK36" s="102"/>
      <c r="AL36" s="215">
        <v>47567</v>
      </c>
      <c r="AM36" s="5">
        <v>31</v>
      </c>
      <c r="AN36" s="390">
        <f>AL66/1000</f>
        <v>0</v>
      </c>
      <c r="AO36" s="390">
        <f>AL67/1000*-1</f>
        <v>0</v>
      </c>
    </row>
    <row r="37" spans="5:41">
      <c r="F37" s="34"/>
      <c r="G37" s="34"/>
      <c r="H37" s="34"/>
      <c r="M37" s="434"/>
      <c r="N37" s="34"/>
      <c r="O37" s="102"/>
      <c r="P37" s="102"/>
      <c r="Q37" s="34">
        <v>12671</v>
      </c>
      <c r="R37" s="34">
        <v>15000</v>
      </c>
      <c r="S37" s="34">
        <v>168</v>
      </c>
      <c r="T37" s="34">
        <v>20214</v>
      </c>
      <c r="U37" s="34">
        <v>0</v>
      </c>
      <c r="V37" s="34"/>
      <c r="W37" s="34">
        <v>13689</v>
      </c>
      <c r="X37" s="34"/>
      <c r="Y37" s="34"/>
      <c r="Z37" s="34"/>
      <c r="AA37" s="34"/>
      <c r="AB37" s="34"/>
      <c r="AC37" s="34">
        <v>5000</v>
      </c>
      <c r="AD37" s="419">
        <v>1800</v>
      </c>
      <c r="AE37" s="102">
        <v>31445</v>
      </c>
      <c r="AF37" s="102">
        <v>44</v>
      </c>
      <c r="AG37" s="34"/>
      <c r="AH37" s="34"/>
      <c r="AI37" s="34">
        <v>484</v>
      </c>
      <c r="AJ37" s="211">
        <v>100515</v>
      </c>
      <c r="AK37" s="102"/>
      <c r="AL37" s="211">
        <v>100515</v>
      </c>
      <c r="AM37" s="5">
        <v>32</v>
      </c>
      <c r="AN37"/>
    </row>
    <row r="38" spans="5:41">
      <c r="F38" s="34"/>
      <c r="G38" s="249"/>
      <c r="H38" s="34"/>
      <c r="M38" s="433">
        <v>37181</v>
      </c>
      <c r="N38" s="101"/>
      <c r="O38" s="184"/>
      <c r="P38" s="184"/>
      <c r="Q38" s="184">
        <v>8884</v>
      </c>
      <c r="R38" s="184">
        <v>0</v>
      </c>
      <c r="S38" s="184">
        <v>5000</v>
      </c>
      <c r="T38" s="184">
        <v>0</v>
      </c>
      <c r="U38" s="184">
        <v>0</v>
      </c>
      <c r="V38" s="184">
        <v>0</v>
      </c>
      <c r="W38" s="184"/>
      <c r="X38" s="184"/>
      <c r="Y38" s="184"/>
      <c r="Z38" s="184"/>
      <c r="AA38" s="184">
        <v>0</v>
      </c>
      <c r="AB38" s="184"/>
      <c r="AC38" s="184">
        <v>0</v>
      </c>
      <c r="AD38" s="184">
        <v>1557</v>
      </c>
      <c r="AE38" s="184">
        <v>1668</v>
      </c>
      <c r="AF38" s="184"/>
      <c r="AG38" s="101"/>
      <c r="AH38" s="101"/>
      <c r="AI38" s="101">
        <v>0</v>
      </c>
      <c r="AJ38" s="215">
        <v>17109</v>
      </c>
      <c r="AK38" s="102"/>
      <c r="AL38" s="215">
        <v>17109</v>
      </c>
      <c r="AM38" s="5">
        <v>33</v>
      </c>
      <c r="AN38"/>
    </row>
    <row r="39" spans="5:41">
      <c r="F39" s="34"/>
      <c r="G39" s="34"/>
      <c r="H39" s="34"/>
      <c r="L39" s="34"/>
      <c r="M39" s="434"/>
      <c r="N39" s="34"/>
      <c r="O39" s="102"/>
      <c r="P39" s="102"/>
      <c r="Q39" s="102">
        <v>14144</v>
      </c>
      <c r="R39" s="102">
        <v>5000</v>
      </c>
      <c r="S39" s="102">
        <v>168</v>
      </c>
      <c r="T39" s="102">
        <v>11488</v>
      </c>
      <c r="U39" s="102">
        <v>29016</v>
      </c>
      <c r="V39" s="102">
        <v>6763</v>
      </c>
      <c r="W39" s="102"/>
      <c r="X39" s="102"/>
      <c r="Y39" s="102"/>
      <c r="Z39" s="102"/>
      <c r="AA39" s="102">
        <v>5532</v>
      </c>
      <c r="AB39" s="102"/>
      <c r="AC39" s="102">
        <v>5000</v>
      </c>
      <c r="AD39" s="102">
        <v>1800</v>
      </c>
      <c r="AE39" s="102">
        <v>6239</v>
      </c>
      <c r="AF39" s="102"/>
      <c r="AG39" s="34"/>
      <c r="AH39" s="34"/>
      <c r="AI39" s="34">
        <v>15000</v>
      </c>
      <c r="AJ39" s="211">
        <v>100150</v>
      </c>
      <c r="AK39" s="102"/>
      <c r="AL39" s="211">
        <v>100150</v>
      </c>
      <c r="AM39" s="5">
        <v>34</v>
      </c>
      <c r="AN39"/>
    </row>
    <row r="40" spans="5:41">
      <c r="F40"/>
      <c r="G40"/>
      <c r="H40" s="34"/>
      <c r="L40" s="34"/>
      <c r="M40" s="433">
        <v>37182</v>
      </c>
      <c r="N40" s="101"/>
      <c r="O40" s="184"/>
      <c r="P40" s="184"/>
      <c r="Q40" s="184">
        <v>19203</v>
      </c>
      <c r="R40" s="184"/>
      <c r="S40" s="184">
        <v>5000</v>
      </c>
      <c r="T40" s="184">
        <v>14841</v>
      </c>
      <c r="U40" s="184">
        <v>195</v>
      </c>
      <c r="V40" s="184"/>
      <c r="W40" s="184">
        <v>0</v>
      </c>
      <c r="X40" s="184"/>
      <c r="Y40" s="184"/>
      <c r="Z40" s="184"/>
      <c r="AA40" s="184">
        <v>0</v>
      </c>
      <c r="AB40" s="184"/>
      <c r="AC40" s="184"/>
      <c r="AD40" s="184">
        <v>1586</v>
      </c>
      <c r="AE40" s="184">
        <v>5520</v>
      </c>
      <c r="AF40" s="184"/>
      <c r="AG40" s="101"/>
      <c r="AH40" s="101"/>
      <c r="AI40" s="101">
        <v>0</v>
      </c>
      <c r="AJ40" s="215">
        <v>46345</v>
      </c>
      <c r="AK40" s="102"/>
      <c r="AL40" s="215">
        <v>46345</v>
      </c>
      <c r="AM40" s="5">
        <v>35</v>
      </c>
      <c r="AN40"/>
    </row>
    <row r="41" spans="5:41">
      <c r="L41" s="34"/>
      <c r="M41" s="434"/>
      <c r="N41" s="34"/>
      <c r="O41" s="102"/>
      <c r="P41" s="102"/>
      <c r="Q41" s="102">
        <v>19455</v>
      </c>
      <c r="R41" s="102"/>
      <c r="S41" s="102">
        <v>0</v>
      </c>
      <c r="T41" s="102">
        <v>20440</v>
      </c>
      <c r="U41" s="102">
        <v>15754</v>
      </c>
      <c r="V41" s="102"/>
      <c r="W41" s="102">
        <v>1074</v>
      </c>
      <c r="X41" s="102"/>
      <c r="Y41" s="102"/>
      <c r="Z41" s="102"/>
      <c r="AA41" s="102">
        <v>2143</v>
      </c>
      <c r="AB41" s="102"/>
      <c r="AC41" s="102"/>
      <c r="AD41" s="102">
        <v>1800</v>
      </c>
      <c r="AE41" s="102">
        <v>3480</v>
      </c>
      <c r="AF41" s="102"/>
      <c r="AG41" s="34"/>
      <c r="AH41" s="34"/>
      <c r="AI41" s="34">
        <v>15170</v>
      </c>
      <c r="AJ41" s="211">
        <v>79316</v>
      </c>
      <c r="AK41" s="102"/>
      <c r="AL41" s="211">
        <v>79316</v>
      </c>
      <c r="AM41" s="5">
        <v>36</v>
      </c>
      <c r="AN41"/>
    </row>
    <row r="42" spans="5:41">
      <c r="M42" s="433">
        <v>37183</v>
      </c>
      <c r="N42" s="101"/>
      <c r="O42" s="184"/>
      <c r="P42" s="184"/>
      <c r="Q42" s="184">
        <v>19560</v>
      </c>
      <c r="R42" s="184"/>
      <c r="S42" s="184">
        <v>5733</v>
      </c>
      <c r="T42" s="184">
        <v>24331</v>
      </c>
      <c r="U42" s="184">
        <v>195</v>
      </c>
      <c r="V42" s="184"/>
      <c r="W42" s="184"/>
      <c r="X42" s="184"/>
      <c r="Y42" s="184"/>
      <c r="Z42" s="184">
        <v>0</v>
      </c>
      <c r="AA42" s="184"/>
      <c r="AB42" s="184"/>
      <c r="AC42" s="184">
        <v>10000</v>
      </c>
      <c r="AD42" s="184">
        <v>6127</v>
      </c>
      <c r="AE42" s="184">
        <v>15915</v>
      </c>
      <c r="AF42" s="184"/>
      <c r="AG42" s="101"/>
      <c r="AH42" s="101"/>
      <c r="AI42" s="101">
        <v>0</v>
      </c>
      <c r="AJ42" s="101">
        <v>81861</v>
      </c>
      <c r="AK42" s="102"/>
      <c r="AL42" s="101">
        <v>81861</v>
      </c>
      <c r="AM42" s="5">
        <v>37</v>
      </c>
      <c r="AN42"/>
    </row>
    <row r="43" spans="5:41">
      <c r="M43" s="434"/>
      <c r="N43" s="34"/>
      <c r="O43" s="102"/>
      <c r="P43" s="102"/>
      <c r="Q43" s="102">
        <v>19840</v>
      </c>
      <c r="R43" s="102"/>
      <c r="S43" s="102">
        <v>0</v>
      </c>
      <c r="T43" s="102">
        <v>18729</v>
      </c>
      <c r="U43" s="102">
        <v>0</v>
      </c>
      <c r="V43" s="102"/>
      <c r="W43" s="102"/>
      <c r="X43" s="102"/>
      <c r="Y43" s="102"/>
      <c r="Z43" s="102">
        <v>1</v>
      </c>
      <c r="AA43" s="102"/>
      <c r="AB43" s="102"/>
      <c r="AC43" s="102">
        <v>0</v>
      </c>
      <c r="AD43" s="102">
        <v>6980</v>
      </c>
      <c r="AE43" s="189">
        <v>670</v>
      </c>
      <c r="AF43" s="102"/>
      <c r="AG43" s="34"/>
      <c r="AH43" s="34"/>
      <c r="AI43" s="34">
        <v>15170</v>
      </c>
      <c r="AJ43" s="34">
        <v>61390</v>
      </c>
      <c r="AK43" s="102"/>
      <c r="AL43" s="34">
        <v>61390</v>
      </c>
      <c r="AM43" s="5">
        <v>38</v>
      </c>
      <c r="AN43"/>
    </row>
    <row r="44" spans="5:41">
      <c r="M44" s="433"/>
      <c r="N44" s="431" t="s">
        <v>59</v>
      </c>
      <c r="O44" s="429"/>
      <c r="P44" s="429">
        <v>0</v>
      </c>
      <c r="Q44" s="429">
        <v>198017</v>
      </c>
      <c r="R44" s="429">
        <v>52467</v>
      </c>
      <c r="S44" s="429">
        <v>30958</v>
      </c>
      <c r="T44" s="429">
        <v>399048</v>
      </c>
      <c r="U44" s="429">
        <v>184018</v>
      </c>
      <c r="V44" s="429">
        <v>500</v>
      </c>
      <c r="W44" s="429">
        <v>13689</v>
      </c>
      <c r="X44" s="429">
        <v>9793</v>
      </c>
      <c r="Y44" s="429">
        <v>0</v>
      </c>
      <c r="Z44" s="429">
        <v>1153</v>
      </c>
      <c r="AA44" s="429">
        <v>18322</v>
      </c>
      <c r="AB44" s="429">
        <v>4679</v>
      </c>
      <c r="AC44" s="429">
        <v>10000</v>
      </c>
      <c r="AD44" s="429">
        <v>41547</v>
      </c>
      <c r="AE44" s="429">
        <v>196955</v>
      </c>
      <c r="AF44" s="429">
        <v>0</v>
      </c>
      <c r="AG44" s="438">
        <v>109095</v>
      </c>
      <c r="AH44" s="438">
        <v>2451</v>
      </c>
      <c r="AI44" s="438">
        <v>0</v>
      </c>
      <c r="AJ44" s="438">
        <v>1272692</v>
      </c>
      <c r="AK44" s="102"/>
      <c r="AL44" s="399"/>
      <c r="AM44" s="5">
        <v>39</v>
      </c>
      <c r="AN44"/>
    </row>
    <row r="45" spans="5:41">
      <c r="M45" s="435"/>
      <c r="N45" s="444" t="s">
        <v>59</v>
      </c>
      <c r="O45" s="430"/>
      <c r="P45" s="430">
        <v>2</v>
      </c>
      <c r="Q45" s="430">
        <v>298685</v>
      </c>
      <c r="R45" s="430">
        <v>106381</v>
      </c>
      <c r="S45" s="430">
        <v>78169</v>
      </c>
      <c r="T45" s="430">
        <v>388392</v>
      </c>
      <c r="U45" s="430">
        <v>130949</v>
      </c>
      <c r="V45" s="430">
        <v>15025</v>
      </c>
      <c r="W45" s="430">
        <v>15743</v>
      </c>
      <c r="X45" s="430">
        <v>4218</v>
      </c>
      <c r="Y45" s="430">
        <v>4332</v>
      </c>
      <c r="Z45" s="430">
        <v>30</v>
      </c>
      <c r="AA45" s="430">
        <v>7996</v>
      </c>
      <c r="AB45" s="430">
        <v>4</v>
      </c>
      <c r="AC45" s="430">
        <v>10000</v>
      </c>
      <c r="AD45" s="430">
        <v>38498</v>
      </c>
      <c r="AE45" s="430">
        <v>183598</v>
      </c>
      <c r="AF45" s="430">
        <v>158</v>
      </c>
      <c r="AG45" s="190">
        <v>130943</v>
      </c>
      <c r="AH45" s="190">
        <v>0</v>
      </c>
      <c r="AI45" s="190">
        <v>92075</v>
      </c>
      <c r="AJ45" s="190">
        <v>1505198</v>
      </c>
      <c r="AK45" s="102"/>
      <c r="AL45" s="398"/>
      <c r="AM45" s="5">
        <v>40</v>
      </c>
      <c r="AN45"/>
    </row>
    <row r="46" spans="5:41">
      <c r="L46" s="5" t="s">
        <v>33</v>
      </c>
      <c r="M46" s="422"/>
      <c r="N46" s="101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01"/>
      <c r="AH46" s="101"/>
      <c r="AI46" s="101"/>
      <c r="AJ46" s="101"/>
      <c r="AK46" s="102"/>
      <c r="AL46" s="399"/>
      <c r="AM46" s="5">
        <v>41</v>
      </c>
      <c r="AN46"/>
    </row>
    <row r="47" spans="5:41">
      <c r="M47" s="185"/>
      <c r="N47" s="34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419"/>
      <c r="AF47" s="102"/>
      <c r="AG47" s="34"/>
      <c r="AH47" s="34"/>
      <c r="AI47" s="34"/>
      <c r="AJ47" s="34"/>
      <c r="AK47" s="102"/>
      <c r="AL47" s="398"/>
      <c r="AM47" s="5">
        <v>42</v>
      </c>
      <c r="AN47"/>
    </row>
    <row r="48" spans="5:41">
      <c r="L48" s="5" t="s">
        <v>33</v>
      </c>
      <c r="M48" s="186"/>
      <c r="N48" s="101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01"/>
      <c r="AH48" s="101"/>
      <c r="AI48" s="101"/>
      <c r="AJ48" s="101"/>
      <c r="AK48" s="102"/>
      <c r="AL48" s="399"/>
      <c r="AM48" s="5">
        <v>43</v>
      </c>
      <c r="AN48"/>
    </row>
    <row r="49" spans="6:41">
      <c r="M49" s="185"/>
      <c r="N49" s="34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396"/>
      <c r="AG49" s="34"/>
      <c r="AH49" s="34"/>
      <c r="AI49" s="34"/>
      <c r="AJ49" s="34"/>
      <c r="AK49" s="102"/>
      <c r="AL49" s="398"/>
      <c r="AM49" s="5">
        <v>44</v>
      </c>
      <c r="AN49"/>
    </row>
    <row r="50" spans="6:41">
      <c r="L50" s="5" t="s">
        <v>33</v>
      </c>
      <c r="M50" s="186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01"/>
      <c r="AH50" s="101"/>
      <c r="AI50" s="101"/>
      <c r="AJ50" s="101"/>
      <c r="AK50" s="102"/>
      <c r="AL50" s="399"/>
      <c r="AM50" s="5">
        <v>45</v>
      </c>
      <c r="AN50"/>
    </row>
    <row r="51" spans="6:41">
      <c r="M51" s="185"/>
      <c r="N51" s="34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34"/>
      <c r="AH51" s="34"/>
      <c r="AI51" s="34"/>
      <c r="AJ51" s="34"/>
      <c r="AK51" s="102"/>
      <c r="AL51" s="398"/>
      <c r="AM51" s="5">
        <v>46</v>
      </c>
      <c r="AN51"/>
    </row>
    <row r="52" spans="6:41">
      <c r="M52" s="186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101"/>
      <c r="AH52" s="101"/>
      <c r="AI52" s="101"/>
      <c r="AJ52" s="101"/>
      <c r="AK52" s="102"/>
      <c r="AL52" s="399"/>
      <c r="AM52" s="5">
        <v>47</v>
      </c>
      <c r="AN52"/>
    </row>
    <row r="53" spans="6:41">
      <c r="M53" s="185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34"/>
      <c r="AH53" s="34"/>
      <c r="AI53" s="34"/>
      <c r="AJ53" s="34"/>
      <c r="AK53" s="102"/>
      <c r="AL53" s="398"/>
      <c r="AM53" s="5">
        <v>48</v>
      </c>
      <c r="AN53"/>
    </row>
    <row r="54" spans="6:41">
      <c r="F54" s="403"/>
      <c r="M54" s="186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4"/>
      <c r="AD54" s="184"/>
      <c r="AE54" s="184"/>
      <c r="AF54" s="184"/>
      <c r="AG54" s="101"/>
      <c r="AH54" s="101"/>
      <c r="AI54" s="101"/>
      <c r="AJ54" s="101"/>
      <c r="AK54" s="102"/>
      <c r="AL54" s="399"/>
      <c r="AM54" s="5">
        <v>49</v>
      </c>
      <c r="AN54"/>
    </row>
    <row r="55" spans="6:41">
      <c r="M55" s="185"/>
      <c r="N55" s="102"/>
      <c r="O55" s="420"/>
      <c r="P55" s="189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34"/>
      <c r="AH55" s="34"/>
      <c r="AI55" s="34"/>
      <c r="AJ55" s="34"/>
      <c r="AK55" s="102"/>
      <c r="AL55" s="398"/>
      <c r="AM55" s="5">
        <v>50</v>
      </c>
      <c r="AN55"/>
    </row>
    <row r="56" spans="6:41">
      <c r="M56" s="186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01"/>
      <c r="AH56" s="101"/>
      <c r="AI56" s="101"/>
      <c r="AJ56" s="101"/>
      <c r="AK56" s="102"/>
      <c r="AL56" s="399"/>
      <c r="AN56"/>
    </row>
    <row r="57" spans="6:41">
      <c r="M57" s="185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34"/>
      <c r="AH57" s="34"/>
      <c r="AI57" s="34"/>
      <c r="AJ57" s="34"/>
      <c r="AK57" s="102"/>
      <c r="AL57" s="421"/>
      <c r="AN57"/>
    </row>
    <row r="58" spans="6:41">
      <c r="M58" s="186"/>
      <c r="N58" s="184"/>
      <c r="O58" s="184"/>
      <c r="P58" s="184"/>
      <c r="Q58" s="101"/>
      <c r="R58" s="101"/>
      <c r="S58" s="101"/>
      <c r="T58" s="184"/>
      <c r="U58" s="101"/>
      <c r="V58" s="101"/>
      <c r="W58" s="101"/>
      <c r="X58" s="101"/>
      <c r="Y58" s="101"/>
      <c r="Z58" s="101"/>
      <c r="AA58" s="101"/>
      <c r="AB58" s="101"/>
      <c r="AC58" s="101"/>
      <c r="AD58" s="184"/>
      <c r="AE58" s="101"/>
      <c r="AF58" s="101"/>
      <c r="AG58" s="101"/>
      <c r="AH58" s="101"/>
      <c r="AI58" s="101"/>
      <c r="AJ58" s="101"/>
      <c r="AK58" s="147"/>
      <c r="AL58" s="215"/>
      <c r="AN58"/>
    </row>
    <row r="59" spans="6:41">
      <c r="M59" s="185"/>
      <c r="N59" s="102"/>
      <c r="O59" s="102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147"/>
      <c r="AL59" s="211"/>
      <c r="AN59"/>
    </row>
    <row r="60" spans="6:41">
      <c r="M60" s="186"/>
      <c r="N60" s="184"/>
      <c r="O60" s="184"/>
      <c r="P60" s="184"/>
      <c r="Q60" s="101"/>
      <c r="R60" s="101"/>
      <c r="S60" s="101"/>
      <c r="T60" s="184"/>
      <c r="U60" s="101"/>
      <c r="V60" s="101"/>
      <c r="W60" s="101"/>
      <c r="X60" s="101"/>
      <c r="Y60" s="101"/>
      <c r="Z60" s="101"/>
      <c r="AA60" s="101"/>
      <c r="AB60" s="101"/>
      <c r="AC60" s="101"/>
      <c r="AD60" s="184"/>
      <c r="AE60" s="101"/>
      <c r="AF60" s="101"/>
      <c r="AG60" s="101"/>
      <c r="AH60" s="101"/>
      <c r="AI60" s="101"/>
      <c r="AJ60" s="101"/>
      <c r="AK60" s="102"/>
      <c r="AL60" s="215"/>
      <c r="AN60" s="5">
        <f>SUM(AN6:AN59)</f>
        <v>1272.692</v>
      </c>
      <c r="AO60" s="5">
        <f>SUM(AO6:AO59)</f>
        <v>-1505.1980000000003</v>
      </c>
    </row>
    <row r="61" spans="6:41">
      <c r="M61" s="185"/>
      <c r="N61" s="102"/>
      <c r="O61" s="102"/>
      <c r="P61" s="102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102"/>
      <c r="AE61" s="34"/>
      <c r="AF61" s="34"/>
      <c r="AG61" s="34"/>
      <c r="AH61" s="34"/>
      <c r="AI61" s="34"/>
      <c r="AJ61" s="34"/>
      <c r="AK61" s="102"/>
      <c r="AL61" s="211"/>
    </row>
    <row r="62" spans="6:41">
      <c r="I62" s="78"/>
      <c r="J62" s="78"/>
      <c r="M62" s="186"/>
      <c r="N62" s="184"/>
      <c r="O62" s="184"/>
      <c r="P62" s="184"/>
      <c r="Q62" s="101"/>
      <c r="R62" s="101"/>
      <c r="S62" s="101"/>
      <c r="T62" s="184"/>
      <c r="U62" s="101"/>
      <c r="V62" s="101"/>
      <c r="W62" s="101"/>
      <c r="X62" s="101"/>
      <c r="Y62" s="101"/>
      <c r="Z62" s="101"/>
      <c r="AA62" s="101"/>
      <c r="AB62" s="101"/>
      <c r="AC62" s="101"/>
      <c r="AD62" s="184"/>
      <c r="AE62" s="101"/>
      <c r="AF62" s="101"/>
      <c r="AG62" s="101"/>
      <c r="AH62" s="101"/>
      <c r="AI62" s="101"/>
      <c r="AJ62" s="101"/>
      <c r="AK62" s="102"/>
      <c r="AL62" s="215"/>
    </row>
    <row r="63" spans="6:41">
      <c r="M63" s="185"/>
      <c r="N63" s="102"/>
      <c r="O63" s="102"/>
      <c r="P63" s="102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102"/>
      <c r="AE63" s="393"/>
      <c r="AF63" s="34"/>
      <c r="AG63" s="34"/>
      <c r="AH63" s="34"/>
      <c r="AI63" s="34"/>
      <c r="AJ63" s="34"/>
      <c r="AK63" s="102"/>
      <c r="AL63" s="211"/>
    </row>
    <row r="64" spans="6:41">
      <c r="M64" s="186"/>
      <c r="N64" s="101"/>
      <c r="O64" s="101"/>
      <c r="P64" s="101"/>
      <c r="Q64" s="101"/>
      <c r="R64" s="184"/>
      <c r="S64" s="184"/>
      <c r="T64" s="184"/>
      <c r="U64" s="101"/>
      <c r="V64" s="101"/>
      <c r="W64" s="101"/>
      <c r="X64" s="184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2"/>
      <c r="AL64" s="215"/>
    </row>
    <row r="65" spans="13:38">
      <c r="M65" s="185"/>
      <c r="N65" s="34"/>
      <c r="O65" s="34"/>
      <c r="P65" s="34"/>
      <c r="Q65" s="34"/>
      <c r="R65" s="102"/>
      <c r="S65" s="102"/>
      <c r="T65" s="102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102"/>
      <c r="AL65" s="216"/>
    </row>
    <row r="66" spans="13:38">
      <c r="M66" s="186"/>
      <c r="N66" s="101"/>
      <c r="O66" s="101"/>
      <c r="P66" s="101"/>
      <c r="Q66" s="101"/>
      <c r="R66" s="101"/>
      <c r="S66" s="101"/>
      <c r="T66" s="184"/>
      <c r="U66" s="184"/>
      <c r="V66" s="184"/>
      <c r="W66" s="101"/>
      <c r="X66" s="101"/>
      <c r="Y66" s="101"/>
      <c r="Z66" s="184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2"/>
    </row>
    <row r="67" spans="13:38">
      <c r="M67" s="185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102"/>
    </row>
    <row r="68" spans="13:38">
      <c r="M68" s="186"/>
      <c r="N68" s="101"/>
      <c r="O68" s="101"/>
      <c r="P68" s="101"/>
      <c r="Q68" s="101"/>
      <c r="R68" s="101"/>
      <c r="S68" s="101"/>
      <c r="T68" s="184"/>
      <c r="U68" s="184"/>
      <c r="V68" s="184"/>
      <c r="W68" s="101"/>
      <c r="X68" s="101"/>
      <c r="Y68" s="101"/>
      <c r="Z68" s="184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</row>
    <row r="69" spans="13:38">
      <c r="M69" s="185"/>
      <c r="N69" s="34"/>
      <c r="O69" s="34"/>
      <c r="P69" s="34"/>
      <c r="Q69" s="34"/>
      <c r="R69" s="34"/>
      <c r="S69" s="34"/>
      <c r="T69" s="102"/>
      <c r="U69" s="102"/>
      <c r="V69" s="102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</row>
    <row r="70" spans="13:38">
      <c r="M70" s="92"/>
      <c r="V70" s="76"/>
      <c r="W70" s="76"/>
      <c r="X70" s="76"/>
    </row>
    <row r="71" spans="13:38">
      <c r="M71" s="92"/>
      <c r="V71" s="76"/>
      <c r="W71" s="76"/>
      <c r="X71" s="76"/>
    </row>
    <row r="72" spans="13:38">
      <c r="M72" s="93"/>
      <c r="V72" s="76"/>
      <c r="W72" s="76"/>
      <c r="X72" s="76"/>
    </row>
    <row r="73" spans="13:38">
      <c r="M73" s="92"/>
      <c r="V73" s="76"/>
      <c r="W73" s="76"/>
      <c r="X73" s="76"/>
    </row>
    <row r="74" spans="13:38">
      <c r="M74" s="92"/>
      <c r="V74" s="76"/>
      <c r="W74" s="76"/>
      <c r="X74" s="76"/>
    </row>
    <row r="75" spans="13:38">
      <c r="V75" s="76"/>
      <c r="W75" s="76"/>
      <c r="X75" s="76"/>
    </row>
    <row r="76" spans="13:38">
      <c r="W76" s="76"/>
      <c r="X76" s="76"/>
    </row>
    <row r="77" spans="13:38">
      <c r="W77" s="76"/>
      <c r="X77" s="76"/>
    </row>
    <row r="78" spans="13:38">
      <c r="W78" s="76"/>
      <c r="X78" s="76"/>
    </row>
    <row r="79" spans="13:38">
      <c r="W79" s="76"/>
      <c r="X79" s="76"/>
    </row>
    <row r="80" spans="13:38">
      <c r="W80" s="76"/>
      <c r="X80" s="76"/>
    </row>
    <row r="81" spans="13:36">
      <c r="W81" s="76"/>
      <c r="X81" s="76"/>
    </row>
    <row r="82" spans="13:36">
      <c r="W82" s="76"/>
      <c r="X82" s="76"/>
    </row>
    <row r="83" spans="13:36">
      <c r="W83" s="76"/>
      <c r="X83" s="76"/>
    </row>
    <row r="84" spans="13:36">
      <c r="W84" s="76"/>
      <c r="X84" s="76"/>
    </row>
    <row r="85" spans="13:36">
      <c r="W85" s="76"/>
      <c r="X85" s="76"/>
    </row>
    <row r="86" spans="13:36">
      <c r="W86" s="76"/>
      <c r="X86" s="76"/>
    </row>
    <row r="87" spans="13:36">
      <c r="M87" s="314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3:36">
      <c r="M88" s="476"/>
      <c r="N88" s="476"/>
      <c r="O88" s="476"/>
      <c r="P88" s="476"/>
      <c r="Q88" s="476"/>
      <c r="R88" s="476"/>
      <c r="S88" s="476"/>
      <c r="T88" s="476"/>
      <c r="U88" s="476"/>
      <c r="V88" s="476"/>
      <c r="W88" s="476"/>
      <c r="X88" s="476"/>
      <c r="Y88" s="476"/>
      <c r="Z88" s="476"/>
      <c r="AA88" s="476"/>
      <c r="AB88" s="476"/>
      <c r="AC88" s="476"/>
      <c r="AD88" s="476"/>
      <c r="AE88" s="476"/>
      <c r="AF88" s="314"/>
      <c r="AG88" s="314"/>
      <c r="AH88" s="314"/>
      <c r="AI88"/>
    </row>
    <row r="89" spans="13:36" ht="30">
      <c r="M89" s="476"/>
      <c r="N89" s="476"/>
      <c r="O89" s="476"/>
      <c r="P89" s="476"/>
      <c r="Q89" s="476"/>
      <c r="R89" s="476"/>
      <c r="S89" s="476"/>
      <c r="T89" s="476"/>
      <c r="U89" s="476"/>
      <c r="V89" s="476"/>
      <c r="W89" s="476"/>
      <c r="X89" s="476"/>
      <c r="Y89" s="476"/>
      <c r="Z89" s="476"/>
      <c r="AA89" s="476"/>
      <c r="AB89" s="476"/>
      <c r="AC89" s="476"/>
      <c r="AD89" s="476"/>
      <c r="AE89" s="476"/>
      <c r="AF89" s="315" t="s">
        <v>155</v>
      </c>
      <c r="AG89" s="314"/>
      <c r="AH89" s="314"/>
      <c r="AI89" s="314"/>
    </row>
    <row r="90" spans="13:36">
      <c r="M90" s="476"/>
      <c r="N90" s="478"/>
      <c r="O90" s="478"/>
      <c r="P90" s="478"/>
      <c r="Q90" s="478"/>
      <c r="R90" s="478"/>
      <c r="S90" s="478"/>
      <c r="T90" s="478"/>
      <c r="U90" s="478"/>
      <c r="V90" s="478"/>
      <c r="W90" s="478"/>
      <c r="X90" s="478"/>
      <c r="Y90" s="478"/>
      <c r="Z90" s="478"/>
      <c r="AA90" s="478"/>
      <c r="AB90" s="478"/>
      <c r="AC90" s="478"/>
      <c r="AD90" s="478"/>
      <c r="AE90" s="478"/>
      <c r="AF90" s="314"/>
      <c r="AG90" s="314"/>
      <c r="AH90" s="314"/>
      <c r="AI90" s="314"/>
    </row>
    <row r="91" spans="13:36">
      <c r="M91" s="476"/>
      <c r="N91" s="324"/>
      <c r="O91" s="316"/>
      <c r="P91" s="316"/>
      <c r="Q91" s="317">
        <v>98</v>
      </c>
      <c r="R91" s="317">
        <v>62389</v>
      </c>
      <c r="S91" s="317">
        <v>62996</v>
      </c>
      <c r="T91" s="317">
        <v>62998</v>
      </c>
      <c r="U91" s="317">
        <v>63001</v>
      </c>
      <c r="V91" s="317">
        <v>71319</v>
      </c>
      <c r="W91" s="317">
        <v>71320</v>
      </c>
      <c r="X91" s="317">
        <v>71322</v>
      </c>
      <c r="Y91" s="317">
        <v>71323</v>
      </c>
      <c r="Z91" s="317">
        <v>71327</v>
      </c>
      <c r="AA91" s="317">
        <v>71330</v>
      </c>
      <c r="AB91" s="317">
        <v>71456</v>
      </c>
      <c r="AC91" s="317">
        <v>71459</v>
      </c>
      <c r="AD91" s="317">
        <v>71460</v>
      </c>
      <c r="AE91" s="317">
        <v>78122</v>
      </c>
      <c r="AF91" s="317">
        <v>78124</v>
      </c>
      <c r="AG91" s="318" t="s">
        <v>59</v>
      </c>
      <c r="AH91" s="479"/>
      <c r="AI91" s="476"/>
    </row>
    <row r="92" spans="13:36">
      <c r="M92" s="476"/>
      <c r="N92" s="325">
        <v>37043</v>
      </c>
      <c r="O92" s="319"/>
      <c r="P92" s="319"/>
      <c r="Q92" s="320">
        <v>2762</v>
      </c>
      <c r="R92" s="320">
        <v>31271</v>
      </c>
      <c r="S92" s="320"/>
      <c r="T92" s="320"/>
      <c r="U92" s="320">
        <v>1589</v>
      </c>
      <c r="V92" s="320"/>
      <c r="W92" s="320">
        <v>24312</v>
      </c>
      <c r="X92" s="320"/>
      <c r="Y92" s="320">
        <v>383</v>
      </c>
      <c r="Z92" s="320"/>
      <c r="AA92" s="320">
        <v>0</v>
      </c>
      <c r="AB92" s="320">
        <v>21632</v>
      </c>
      <c r="AC92" s="320">
        <v>82437</v>
      </c>
      <c r="AD92" s="320">
        <v>32859</v>
      </c>
      <c r="AE92" s="320">
        <v>96901</v>
      </c>
      <c r="AF92" s="320"/>
      <c r="AG92" s="320">
        <v>294146</v>
      </c>
      <c r="AH92" s="479"/>
      <c r="AI92" s="476"/>
      <c r="AJ92" s="320">
        <v>294146</v>
      </c>
    </row>
    <row r="93" spans="13:36">
      <c r="M93" s="476"/>
      <c r="N93" s="326"/>
      <c r="O93" s="318"/>
      <c r="P93" s="321"/>
      <c r="Q93" s="320">
        <v>13273</v>
      </c>
      <c r="R93" s="320">
        <v>10215</v>
      </c>
      <c r="S93" s="320"/>
      <c r="T93" s="320"/>
      <c r="U93" s="320">
        <v>80316</v>
      </c>
      <c r="V93" s="320"/>
      <c r="W93" s="320">
        <v>0</v>
      </c>
      <c r="X93" s="320"/>
      <c r="Y93" s="320">
        <v>0</v>
      </c>
      <c r="Z93" s="320"/>
      <c r="AA93" s="320">
        <v>20</v>
      </c>
      <c r="AB93" s="320">
        <v>15158</v>
      </c>
      <c r="AC93" s="320">
        <v>1183</v>
      </c>
      <c r="AD93" s="320">
        <v>5000</v>
      </c>
      <c r="AE93" s="320">
        <v>0</v>
      </c>
      <c r="AF93" s="320"/>
      <c r="AG93" s="320">
        <v>125165</v>
      </c>
      <c r="AH93" s="479"/>
      <c r="AI93" s="476"/>
      <c r="AJ93" s="320">
        <v>125165</v>
      </c>
    </row>
    <row r="94" spans="13:36">
      <c r="M94" s="476"/>
      <c r="N94" s="325">
        <v>37044</v>
      </c>
      <c r="O94" s="319"/>
      <c r="P94" s="319"/>
      <c r="Q94" s="320">
        <v>1847</v>
      </c>
      <c r="R94" s="320">
        <v>6096</v>
      </c>
      <c r="S94" s="320">
        <v>16249</v>
      </c>
      <c r="T94" s="320">
        <v>8347</v>
      </c>
      <c r="U94" s="320">
        <v>109938</v>
      </c>
      <c r="V94" s="320"/>
      <c r="W94" s="320">
        <v>0</v>
      </c>
      <c r="X94" s="320"/>
      <c r="Y94" s="320"/>
      <c r="Z94" s="320">
        <v>13875</v>
      </c>
      <c r="AA94" s="320"/>
      <c r="AB94" s="320">
        <v>54389</v>
      </c>
      <c r="AC94" s="320">
        <v>2100</v>
      </c>
      <c r="AD94" s="320">
        <v>0</v>
      </c>
      <c r="AE94" s="320">
        <v>14758</v>
      </c>
      <c r="AF94" s="320"/>
      <c r="AG94" s="320">
        <v>227599</v>
      </c>
      <c r="AH94" s="479"/>
      <c r="AI94" s="476"/>
      <c r="AJ94" s="320">
        <v>227599</v>
      </c>
    </row>
    <row r="95" spans="13:36">
      <c r="M95" s="476"/>
      <c r="N95" s="326"/>
      <c r="O95" s="318"/>
      <c r="P95" s="321"/>
      <c r="Q95" s="320">
        <v>1941</v>
      </c>
      <c r="R95" s="320">
        <v>3972</v>
      </c>
      <c r="S95" s="320">
        <v>0</v>
      </c>
      <c r="T95" s="320">
        <v>0</v>
      </c>
      <c r="U95" s="320">
        <v>143496</v>
      </c>
      <c r="V95" s="320"/>
      <c r="W95" s="320">
        <v>7283</v>
      </c>
      <c r="X95" s="320"/>
      <c r="Y95" s="320"/>
      <c r="Z95" s="320">
        <v>0</v>
      </c>
      <c r="AA95" s="320"/>
      <c r="AB95" s="320">
        <v>19212</v>
      </c>
      <c r="AC95" s="320">
        <v>9482</v>
      </c>
      <c r="AD95" s="320">
        <v>5000</v>
      </c>
      <c r="AE95" s="320">
        <v>0</v>
      </c>
      <c r="AF95" s="320"/>
      <c r="AG95" s="320">
        <v>190386</v>
      </c>
      <c r="AH95" s="479"/>
      <c r="AI95" s="476"/>
      <c r="AJ95" s="320">
        <v>190386</v>
      </c>
    </row>
    <row r="96" spans="13:36">
      <c r="M96" s="476"/>
      <c r="N96" s="325">
        <v>37045</v>
      </c>
      <c r="O96" s="319"/>
      <c r="P96" s="319"/>
      <c r="Q96" s="320">
        <v>2940</v>
      </c>
      <c r="R96" s="320">
        <v>4482</v>
      </c>
      <c r="S96" s="320">
        <v>11470</v>
      </c>
      <c r="T96" s="320">
        <v>9195</v>
      </c>
      <c r="U96" s="320">
        <v>109458</v>
      </c>
      <c r="V96" s="320"/>
      <c r="W96" s="320">
        <v>0</v>
      </c>
      <c r="X96" s="320">
        <v>27000</v>
      </c>
      <c r="Y96" s="320">
        <v>19772</v>
      </c>
      <c r="Z96" s="320">
        <v>13875</v>
      </c>
      <c r="AA96" s="320"/>
      <c r="AB96" s="320">
        <v>77546</v>
      </c>
      <c r="AC96" s="320">
        <v>981</v>
      </c>
      <c r="AD96" s="320">
        <v>0</v>
      </c>
      <c r="AE96" s="320">
        <v>14758</v>
      </c>
      <c r="AF96" s="320"/>
      <c r="AG96" s="320">
        <v>291477</v>
      </c>
      <c r="AH96" s="479"/>
      <c r="AI96" s="476"/>
      <c r="AJ96" s="320">
        <v>291477</v>
      </c>
    </row>
    <row r="97" spans="13:36">
      <c r="M97" s="476"/>
      <c r="N97" s="326"/>
      <c r="O97" s="318"/>
      <c r="P97" s="321"/>
      <c r="Q97" s="320">
        <v>2131</v>
      </c>
      <c r="R97" s="320">
        <v>3441</v>
      </c>
      <c r="S97" s="320">
        <v>0</v>
      </c>
      <c r="T97" s="320">
        <v>0</v>
      </c>
      <c r="U97" s="320">
        <v>143648</v>
      </c>
      <c r="V97" s="320"/>
      <c r="W97" s="320">
        <v>61855</v>
      </c>
      <c r="X97" s="320">
        <v>0</v>
      </c>
      <c r="Y97" s="320">
        <v>0</v>
      </c>
      <c r="Z97" s="320">
        <v>0</v>
      </c>
      <c r="AA97" s="320"/>
      <c r="AB97" s="320">
        <v>5247</v>
      </c>
      <c r="AC97" s="320">
        <v>11195</v>
      </c>
      <c r="AD97" s="320">
        <v>5000</v>
      </c>
      <c r="AE97" s="320">
        <v>0</v>
      </c>
      <c r="AF97" s="320"/>
      <c r="AG97" s="320">
        <v>232517</v>
      </c>
      <c r="AH97" s="479"/>
      <c r="AI97" s="476"/>
      <c r="AJ97" s="320">
        <v>232517</v>
      </c>
    </row>
    <row r="98" spans="13:36">
      <c r="M98" s="476"/>
      <c r="N98" s="325">
        <v>37046</v>
      </c>
      <c r="O98" s="319"/>
      <c r="P98" s="319"/>
      <c r="Q98" s="320">
        <v>296</v>
      </c>
      <c r="R98" s="320">
        <v>30818</v>
      </c>
      <c r="S98" s="320">
        <v>3652</v>
      </c>
      <c r="T98" s="320">
        <v>0</v>
      </c>
      <c r="U98" s="320">
        <v>0</v>
      </c>
      <c r="V98" s="320"/>
      <c r="W98" s="320">
        <v>0</v>
      </c>
      <c r="X98" s="320"/>
      <c r="Y98" s="320"/>
      <c r="Z98" s="320">
        <v>7310</v>
      </c>
      <c r="AA98" s="320"/>
      <c r="AB98" s="320">
        <v>0</v>
      </c>
      <c r="AC98" s="320">
        <v>6</v>
      </c>
      <c r="AD98" s="320">
        <v>0</v>
      </c>
      <c r="AE98" s="320">
        <v>14758</v>
      </c>
      <c r="AF98" s="320"/>
      <c r="AG98" s="320">
        <v>56840</v>
      </c>
      <c r="AH98" s="479"/>
      <c r="AI98" s="476"/>
      <c r="AJ98" s="320">
        <v>56840</v>
      </c>
    </row>
    <row r="99" spans="13:36">
      <c r="M99" s="476"/>
      <c r="N99" s="326"/>
      <c r="O99" s="318"/>
      <c r="P99" s="321"/>
      <c r="Q99" s="320">
        <v>3036</v>
      </c>
      <c r="R99" s="320">
        <v>20379</v>
      </c>
      <c r="S99" s="320">
        <v>0</v>
      </c>
      <c r="T99" s="320">
        <v>38068</v>
      </c>
      <c r="U99" s="320">
        <v>152427</v>
      </c>
      <c r="V99" s="320"/>
      <c r="W99" s="320">
        <v>35644</v>
      </c>
      <c r="X99" s="320"/>
      <c r="Y99" s="320"/>
      <c r="Z99" s="320">
        <v>0</v>
      </c>
      <c r="AA99" s="320"/>
      <c r="AB99" s="320">
        <v>76246</v>
      </c>
      <c r="AC99" s="320">
        <v>33701</v>
      </c>
      <c r="AD99" s="320">
        <v>5000</v>
      </c>
      <c r="AE99" s="320">
        <v>0</v>
      </c>
      <c r="AF99" s="320"/>
      <c r="AG99" s="320">
        <v>364501</v>
      </c>
      <c r="AH99" s="479"/>
      <c r="AI99" s="476"/>
      <c r="AJ99" s="320">
        <v>364501</v>
      </c>
    </row>
    <row r="100" spans="13:36">
      <c r="M100" s="476"/>
      <c r="N100" s="325">
        <v>37047</v>
      </c>
      <c r="O100" s="319"/>
      <c r="P100" s="319"/>
      <c r="Q100" s="320">
        <v>100</v>
      </c>
      <c r="R100" s="320">
        <v>28226</v>
      </c>
      <c r="S100" s="320">
        <v>0</v>
      </c>
      <c r="T100" s="320"/>
      <c r="U100" s="320">
        <v>94435</v>
      </c>
      <c r="V100" s="320"/>
      <c r="W100" s="320">
        <v>7091</v>
      </c>
      <c r="X100" s="320"/>
      <c r="Y100" s="320">
        <v>0</v>
      </c>
      <c r="Z100" s="320">
        <v>0</v>
      </c>
      <c r="AA100" s="320"/>
      <c r="AB100" s="320">
        <v>9871</v>
      </c>
      <c r="AC100" s="320">
        <v>843</v>
      </c>
      <c r="AD100" s="320">
        <v>0</v>
      </c>
      <c r="AE100" s="320">
        <v>21815</v>
      </c>
      <c r="AF100" s="320"/>
      <c r="AG100" s="320">
        <v>162381</v>
      </c>
      <c r="AH100" s="479"/>
      <c r="AI100" s="476"/>
      <c r="AJ100" s="320">
        <v>162381</v>
      </c>
    </row>
    <row r="101" spans="13:36">
      <c r="M101" s="476"/>
      <c r="N101" s="326"/>
      <c r="O101" s="318"/>
      <c r="P101" s="321"/>
      <c r="Q101" s="320">
        <v>3163</v>
      </c>
      <c r="R101" s="320">
        <v>2267</v>
      </c>
      <c r="S101" s="320">
        <v>6092</v>
      </c>
      <c r="T101" s="320"/>
      <c r="U101" s="320">
        <v>16460</v>
      </c>
      <c r="V101" s="320"/>
      <c r="W101" s="320">
        <v>0</v>
      </c>
      <c r="X101" s="320"/>
      <c r="Y101" s="320">
        <v>4882</v>
      </c>
      <c r="Z101" s="320">
        <v>6597</v>
      </c>
      <c r="AA101" s="320"/>
      <c r="AB101" s="320">
        <v>0</v>
      </c>
      <c r="AC101" s="320">
        <v>36521</v>
      </c>
      <c r="AD101" s="320">
        <v>5000</v>
      </c>
      <c r="AE101" s="320">
        <v>0</v>
      </c>
      <c r="AF101" s="320"/>
      <c r="AG101" s="320">
        <v>80982</v>
      </c>
      <c r="AH101" s="479"/>
      <c r="AI101" s="476"/>
      <c r="AJ101" s="320">
        <v>80982</v>
      </c>
    </row>
    <row r="102" spans="13:36">
      <c r="M102" s="476"/>
      <c r="N102" s="325">
        <v>37048</v>
      </c>
      <c r="O102" s="319"/>
      <c r="P102" s="319"/>
      <c r="Q102" s="320">
        <v>988</v>
      </c>
      <c r="R102" s="320">
        <v>22182</v>
      </c>
      <c r="S102" s="320">
        <v>0</v>
      </c>
      <c r="T102" s="320">
        <v>0</v>
      </c>
      <c r="U102" s="320">
        <v>28992</v>
      </c>
      <c r="V102" s="320">
        <v>7000</v>
      </c>
      <c r="W102" s="320">
        <v>7967</v>
      </c>
      <c r="X102" s="320"/>
      <c r="Y102" s="320"/>
      <c r="Z102" s="320">
        <v>0</v>
      </c>
      <c r="AA102" s="320"/>
      <c r="AB102" s="320"/>
      <c r="AC102" s="320">
        <v>58</v>
      </c>
      <c r="AD102" s="320">
        <v>0</v>
      </c>
      <c r="AE102" s="320"/>
      <c r="AF102" s="320"/>
      <c r="AG102" s="320">
        <v>67187</v>
      </c>
      <c r="AH102" s="479"/>
      <c r="AI102" s="476"/>
      <c r="AJ102" s="320">
        <v>67187</v>
      </c>
    </row>
    <row r="103" spans="13:36">
      <c r="M103" s="476"/>
      <c r="N103" s="326"/>
      <c r="O103" s="318"/>
      <c r="P103" s="321"/>
      <c r="Q103" s="320">
        <v>8329</v>
      </c>
      <c r="R103" s="320">
        <v>24925</v>
      </c>
      <c r="S103" s="320">
        <v>9276</v>
      </c>
      <c r="T103" s="320">
        <v>16032</v>
      </c>
      <c r="U103" s="320">
        <v>33490</v>
      </c>
      <c r="V103" s="320">
        <v>0</v>
      </c>
      <c r="W103" s="320">
        <v>0</v>
      </c>
      <c r="X103" s="320"/>
      <c r="Y103" s="320"/>
      <c r="Z103" s="320">
        <v>11750</v>
      </c>
      <c r="AA103" s="320"/>
      <c r="AB103" s="320"/>
      <c r="AC103" s="320">
        <v>14992</v>
      </c>
      <c r="AD103" s="320">
        <v>5000</v>
      </c>
      <c r="AE103" s="320"/>
      <c r="AF103" s="320"/>
      <c r="AG103" s="320">
        <v>123794</v>
      </c>
      <c r="AH103" s="479"/>
      <c r="AI103" s="476"/>
      <c r="AJ103" s="320">
        <v>123794</v>
      </c>
    </row>
    <row r="104" spans="13:36">
      <c r="M104" s="476"/>
      <c r="N104" s="325">
        <v>37049</v>
      </c>
      <c r="O104" s="319"/>
      <c r="P104" s="319"/>
      <c r="Q104" s="320">
        <v>1599</v>
      </c>
      <c r="R104" s="320">
        <v>28702</v>
      </c>
      <c r="S104" s="320">
        <v>0</v>
      </c>
      <c r="T104" s="320">
        <v>0</v>
      </c>
      <c r="U104" s="320">
        <v>78212</v>
      </c>
      <c r="V104" s="320">
        <v>0</v>
      </c>
      <c r="W104" s="320">
        <v>18307</v>
      </c>
      <c r="X104" s="320"/>
      <c r="Y104" s="320"/>
      <c r="Z104" s="320">
        <v>19951</v>
      </c>
      <c r="AA104" s="320">
        <v>0</v>
      </c>
      <c r="AB104" s="320"/>
      <c r="AC104" s="320">
        <v>24791</v>
      </c>
      <c r="AD104" s="320">
        <v>0</v>
      </c>
      <c r="AE104" s="320">
        <v>0</v>
      </c>
      <c r="AF104" s="320"/>
      <c r="AG104" s="320">
        <v>171562</v>
      </c>
      <c r="AH104" s="479"/>
      <c r="AI104" s="476"/>
      <c r="AJ104" s="320">
        <v>171562</v>
      </c>
    </row>
    <row r="105" spans="13:36">
      <c r="M105" s="476"/>
      <c r="N105" s="326"/>
      <c r="O105" s="318"/>
      <c r="P105" s="321"/>
      <c r="Q105" s="320">
        <v>291095</v>
      </c>
      <c r="R105" s="320">
        <v>27431</v>
      </c>
      <c r="S105" s="320">
        <v>19131</v>
      </c>
      <c r="T105" s="320">
        <v>4627</v>
      </c>
      <c r="U105" s="320">
        <v>26756</v>
      </c>
      <c r="V105" s="320">
        <v>292</v>
      </c>
      <c r="W105" s="320">
        <v>0</v>
      </c>
      <c r="X105" s="320"/>
      <c r="Y105" s="320"/>
      <c r="Z105" s="320">
        <v>14106</v>
      </c>
      <c r="AA105" s="320">
        <v>547</v>
      </c>
      <c r="AB105" s="320"/>
      <c r="AC105" s="320">
        <v>2271</v>
      </c>
      <c r="AD105" s="320">
        <v>5000</v>
      </c>
      <c r="AE105" s="320">
        <v>5093</v>
      </c>
      <c r="AF105" s="320"/>
      <c r="AG105" s="320">
        <v>396349</v>
      </c>
      <c r="AH105" s="479"/>
      <c r="AI105" s="476"/>
      <c r="AJ105" s="320">
        <v>396349</v>
      </c>
    </row>
    <row r="106" spans="13:36">
      <c r="M106" s="476"/>
      <c r="N106" s="325">
        <v>37050</v>
      </c>
      <c r="O106" s="319"/>
      <c r="P106" s="319"/>
      <c r="Q106" s="320">
        <v>4276</v>
      </c>
      <c r="R106" s="320">
        <v>3027</v>
      </c>
      <c r="S106" s="320">
        <v>0</v>
      </c>
      <c r="T106" s="320">
        <v>1091</v>
      </c>
      <c r="U106" s="320">
        <v>8033</v>
      </c>
      <c r="V106" s="320">
        <v>0</v>
      </c>
      <c r="W106" s="320">
        <v>6338</v>
      </c>
      <c r="X106" s="320">
        <v>25000</v>
      </c>
      <c r="Y106" s="320"/>
      <c r="Z106" s="320">
        <v>4541</v>
      </c>
      <c r="AA106" s="320"/>
      <c r="AB106" s="320">
        <v>4321</v>
      </c>
      <c r="AC106" s="320">
        <v>3489</v>
      </c>
      <c r="AD106" s="320">
        <v>0</v>
      </c>
      <c r="AE106" s="320"/>
      <c r="AF106" s="320"/>
      <c r="AG106" s="320">
        <v>60116</v>
      </c>
      <c r="AH106" s="479"/>
      <c r="AI106" s="476"/>
      <c r="AJ106" s="320">
        <v>60116</v>
      </c>
    </row>
    <row r="107" spans="13:36">
      <c r="M107" s="476"/>
      <c r="N107" s="326"/>
      <c r="O107" s="318"/>
      <c r="P107" s="321"/>
      <c r="Q107" s="320">
        <v>2457</v>
      </c>
      <c r="R107" s="320">
        <v>3101</v>
      </c>
      <c r="S107" s="320">
        <v>21455</v>
      </c>
      <c r="T107" s="320">
        <v>25784</v>
      </c>
      <c r="U107" s="320">
        <v>64491</v>
      </c>
      <c r="V107" s="320">
        <v>1155</v>
      </c>
      <c r="W107" s="320">
        <v>0</v>
      </c>
      <c r="X107" s="320">
        <v>0</v>
      </c>
      <c r="Y107" s="320"/>
      <c r="Z107" s="320">
        <v>5556</v>
      </c>
      <c r="AA107" s="320"/>
      <c r="AB107" s="320">
        <v>33973</v>
      </c>
      <c r="AC107" s="320">
        <v>42873</v>
      </c>
      <c r="AD107" s="320">
        <v>5000</v>
      </c>
      <c r="AE107" s="320"/>
      <c r="AF107" s="320"/>
      <c r="AG107" s="320">
        <v>205845</v>
      </c>
      <c r="AH107" s="479"/>
      <c r="AI107" s="476"/>
      <c r="AJ107" s="320">
        <v>205845</v>
      </c>
    </row>
    <row r="108" spans="13:36">
      <c r="M108" s="476"/>
      <c r="N108" s="325">
        <v>37051</v>
      </c>
      <c r="O108" s="319"/>
      <c r="P108" s="319"/>
      <c r="Q108" s="320">
        <v>448</v>
      </c>
      <c r="R108" s="320">
        <v>2571</v>
      </c>
      <c r="S108" s="320">
        <v>0</v>
      </c>
      <c r="T108" s="320">
        <v>0</v>
      </c>
      <c r="U108" s="320">
        <v>8103</v>
      </c>
      <c r="V108" s="320"/>
      <c r="W108" s="320">
        <v>3680</v>
      </c>
      <c r="X108" s="320"/>
      <c r="Y108" s="320">
        <v>0</v>
      </c>
      <c r="Z108" s="320">
        <v>2874</v>
      </c>
      <c r="AA108" s="320">
        <v>0</v>
      </c>
      <c r="AB108" s="320">
        <v>27772</v>
      </c>
      <c r="AC108" s="320">
        <v>680</v>
      </c>
      <c r="AD108" s="320">
        <v>0</v>
      </c>
      <c r="AE108" s="320"/>
      <c r="AF108" s="320"/>
      <c r="AG108" s="320">
        <v>46128</v>
      </c>
      <c r="AH108" s="479"/>
      <c r="AI108" s="476"/>
      <c r="AJ108" s="320">
        <v>46128</v>
      </c>
    </row>
    <row r="109" spans="13:36">
      <c r="M109" s="476"/>
      <c r="N109" s="326"/>
      <c r="O109" s="318"/>
      <c r="P109" s="321"/>
      <c r="Q109" s="320">
        <v>1993</v>
      </c>
      <c r="R109" s="320">
        <v>13956</v>
      </c>
      <c r="S109" s="320">
        <v>13000</v>
      </c>
      <c r="T109" s="320">
        <v>13202</v>
      </c>
      <c r="U109" s="320">
        <v>0</v>
      </c>
      <c r="V109" s="320"/>
      <c r="W109" s="320">
        <v>10417</v>
      </c>
      <c r="X109" s="320"/>
      <c r="Y109" s="320">
        <v>706</v>
      </c>
      <c r="Z109" s="320">
        <v>0</v>
      </c>
      <c r="AA109" s="320">
        <v>160</v>
      </c>
      <c r="AB109" s="320">
        <v>0</v>
      </c>
      <c r="AC109" s="320">
        <v>18681</v>
      </c>
      <c r="AD109" s="320">
        <v>5000</v>
      </c>
      <c r="AE109" s="320"/>
      <c r="AF109" s="320"/>
      <c r="AG109" s="320">
        <v>77115</v>
      </c>
      <c r="AH109" s="479"/>
      <c r="AI109" s="476"/>
      <c r="AJ109" s="320">
        <v>77115</v>
      </c>
    </row>
    <row r="110" spans="13:36">
      <c r="M110" s="476"/>
      <c r="N110" s="325">
        <v>37052</v>
      </c>
      <c r="O110" s="319"/>
      <c r="P110" s="319"/>
      <c r="Q110" s="320">
        <v>448</v>
      </c>
      <c r="R110" s="320">
        <v>2571</v>
      </c>
      <c r="S110" s="320">
        <v>0</v>
      </c>
      <c r="T110" s="320">
        <v>0</v>
      </c>
      <c r="U110" s="320">
        <v>8103</v>
      </c>
      <c r="V110" s="320"/>
      <c r="W110" s="320">
        <v>3680</v>
      </c>
      <c r="X110" s="320"/>
      <c r="Y110" s="320">
        <v>0</v>
      </c>
      <c r="Z110" s="320">
        <v>2874</v>
      </c>
      <c r="AA110" s="320">
        <v>0</v>
      </c>
      <c r="AB110" s="320">
        <v>9601</v>
      </c>
      <c r="AC110" s="320">
        <v>680</v>
      </c>
      <c r="AD110" s="320">
        <v>0</v>
      </c>
      <c r="AE110" s="320"/>
      <c r="AF110" s="320"/>
      <c r="AG110" s="320">
        <v>27957</v>
      </c>
      <c r="AH110" s="479"/>
      <c r="AI110" s="476"/>
      <c r="AJ110" s="320">
        <v>27957</v>
      </c>
    </row>
    <row r="111" spans="13:36">
      <c r="M111" s="476"/>
      <c r="N111" s="326"/>
      <c r="O111" s="318"/>
      <c r="P111" s="321"/>
      <c r="Q111" s="320">
        <v>6190</v>
      </c>
      <c r="R111" s="320">
        <v>13956</v>
      </c>
      <c r="S111" s="320">
        <v>13000</v>
      </c>
      <c r="T111" s="320">
        <v>13202</v>
      </c>
      <c r="U111" s="320">
        <v>0</v>
      </c>
      <c r="V111" s="320"/>
      <c r="W111" s="320">
        <v>10417</v>
      </c>
      <c r="X111" s="320"/>
      <c r="Y111" s="320">
        <v>803</v>
      </c>
      <c r="Z111" s="320">
        <v>0</v>
      </c>
      <c r="AA111" s="320">
        <v>160</v>
      </c>
      <c r="AB111" s="320">
        <v>3151</v>
      </c>
      <c r="AC111" s="320">
        <v>6995</v>
      </c>
      <c r="AD111" s="320">
        <v>5000</v>
      </c>
      <c r="AE111" s="320"/>
      <c r="AF111" s="320"/>
      <c r="AG111" s="320">
        <v>72874</v>
      </c>
      <c r="AH111" s="479"/>
      <c r="AI111" s="476"/>
      <c r="AJ111" s="320">
        <v>72874</v>
      </c>
    </row>
    <row r="112" spans="13:36">
      <c r="M112" s="476"/>
      <c r="N112" s="325">
        <v>37053</v>
      </c>
      <c r="O112" s="319"/>
      <c r="P112" s="319"/>
      <c r="Q112" s="320">
        <v>804</v>
      </c>
      <c r="R112" s="320">
        <v>8069</v>
      </c>
      <c r="S112" s="320">
        <v>0</v>
      </c>
      <c r="T112" s="320">
        <v>0</v>
      </c>
      <c r="U112" s="320">
        <v>19659</v>
      </c>
      <c r="V112" s="320">
        <v>0</v>
      </c>
      <c r="W112" s="320">
        <v>0</v>
      </c>
      <c r="X112" s="320">
        <v>331</v>
      </c>
      <c r="Y112" s="320">
        <v>159</v>
      </c>
      <c r="Z112" s="320"/>
      <c r="AA112" s="320">
        <v>4238</v>
      </c>
      <c r="AB112" s="320"/>
      <c r="AC112" s="320">
        <v>3443</v>
      </c>
      <c r="AD112" s="320">
        <v>0</v>
      </c>
      <c r="AE112" s="320"/>
      <c r="AF112" s="320"/>
      <c r="AG112" s="320">
        <v>36703</v>
      </c>
      <c r="AH112" s="479"/>
      <c r="AI112" s="476"/>
      <c r="AJ112" s="320">
        <v>36703</v>
      </c>
    </row>
    <row r="113" spans="13:36">
      <c r="M113" s="476"/>
      <c r="N113" s="326"/>
      <c r="O113" s="318"/>
      <c r="P113" s="321"/>
      <c r="Q113" s="320">
        <v>12381</v>
      </c>
      <c r="R113" s="320">
        <v>14642</v>
      </c>
      <c r="S113" s="320">
        <v>17624</v>
      </c>
      <c r="T113" s="320">
        <v>31529</v>
      </c>
      <c r="U113" s="320">
        <v>128952</v>
      </c>
      <c r="V113" s="320">
        <v>5300</v>
      </c>
      <c r="W113" s="320">
        <v>39836</v>
      </c>
      <c r="X113" s="320">
        <v>6973</v>
      </c>
      <c r="Y113" s="320">
        <v>20224</v>
      </c>
      <c r="Z113" s="320"/>
      <c r="AA113" s="320">
        <v>346</v>
      </c>
      <c r="AB113" s="320"/>
      <c r="AC113" s="320">
        <v>3871</v>
      </c>
      <c r="AD113" s="320">
        <v>5000</v>
      </c>
      <c r="AE113" s="320"/>
      <c r="AF113" s="320"/>
      <c r="AG113" s="320">
        <v>286678</v>
      </c>
      <c r="AH113" s="479"/>
      <c r="AI113" s="476"/>
      <c r="AJ113" s="320">
        <v>286678</v>
      </c>
    </row>
    <row r="114" spans="13:36">
      <c r="M114" s="476"/>
      <c r="N114" s="325">
        <v>37054</v>
      </c>
      <c r="O114" s="319"/>
      <c r="P114" s="319"/>
      <c r="Q114" s="320">
        <v>200</v>
      </c>
      <c r="R114" s="320">
        <v>10106</v>
      </c>
      <c r="S114" s="320">
        <v>0</v>
      </c>
      <c r="T114" s="320">
        <v>1644</v>
      </c>
      <c r="U114" s="320">
        <v>79718</v>
      </c>
      <c r="V114" s="320">
        <v>0</v>
      </c>
      <c r="W114" s="320">
        <v>0</v>
      </c>
      <c r="X114" s="320"/>
      <c r="Y114" s="320"/>
      <c r="Z114" s="320"/>
      <c r="AA114" s="320">
        <v>0</v>
      </c>
      <c r="AB114" s="320"/>
      <c r="AC114" s="320">
        <v>1831</v>
      </c>
      <c r="AD114" s="320">
        <v>0</v>
      </c>
      <c r="AE114" s="320">
        <v>0</v>
      </c>
      <c r="AF114" s="320"/>
      <c r="AG114" s="320">
        <v>93499</v>
      </c>
      <c r="AH114" s="479"/>
      <c r="AI114" s="476"/>
      <c r="AJ114" s="320">
        <v>93499</v>
      </c>
    </row>
    <row r="115" spans="13:36">
      <c r="M115" s="476"/>
      <c r="N115" s="326"/>
      <c r="O115" s="318"/>
      <c r="P115" s="321"/>
      <c r="Q115" s="320">
        <v>2609</v>
      </c>
      <c r="R115" s="320">
        <v>39486</v>
      </c>
      <c r="S115" s="320">
        <v>20000</v>
      </c>
      <c r="T115" s="320">
        <v>17923</v>
      </c>
      <c r="U115" s="320">
        <v>0</v>
      </c>
      <c r="V115" s="320">
        <v>496</v>
      </c>
      <c r="W115" s="320">
        <v>9421</v>
      </c>
      <c r="X115" s="320"/>
      <c r="Y115" s="320"/>
      <c r="Z115" s="320"/>
      <c r="AA115" s="320">
        <v>2136</v>
      </c>
      <c r="AB115" s="320"/>
      <c r="AC115" s="320">
        <v>10004</v>
      </c>
      <c r="AD115" s="320">
        <v>5000</v>
      </c>
      <c r="AE115" s="320">
        <v>5065</v>
      </c>
      <c r="AF115" s="320"/>
      <c r="AG115" s="320">
        <v>112140</v>
      </c>
      <c r="AH115" s="479"/>
      <c r="AI115" s="476"/>
      <c r="AJ115" s="320">
        <v>112140</v>
      </c>
    </row>
    <row r="116" spans="13:36">
      <c r="M116" s="476"/>
      <c r="N116" s="325">
        <v>37055</v>
      </c>
      <c r="O116" s="319"/>
      <c r="P116" s="319"/>
      <c r="Q116" s="320">
        <v>0</v>
      </c>
      <c r="R116" s="320">
        <v>10648</v>
      </c>
      <c r="S116" s="320">
        <v>0</v>
      </c>
      <c r="T116" s="320">
        <v>0</v>
      </c>
      <c r="U116" s="320">
        <v>94983</v>
      </c>
      <c r="V116" s="320">
        <v>0</v>
      </c>
      <c r="W116" s="320">
        <v>0</v>
      </c>
      <c r="X116" s="320"/>
      <c r="Y116" s="320">
        <v>330</v>
      </c>
      <c r="Z116" s="320">
        <v>4222</v>
      </c>
      <c r="AA116" s="320"/>
      <c r="AB116" s="320"/>
      <c r="AC116" s="320">
        <v>7978</v>
      </c>
      <c r="AD116" s="320">
        <v>0</v>
      </c>
      <c r="AE116" s="320">
        <v>0</v>
      </c>
      <c r="AF116" s="320"/>
      <c r="AG116" s="320">
        <v>118161</v>
      </c>
      <c r="AH116" s="479"/>
      <c r="AI116" s="476"/>
      <c r="AJ116" s="320">
        <v>118161</v>
      </c>
    </row>
    <row r="117" spans="13:36">
      <c r="M117" s="476"/>
      <c r="N117" s="326"/>
      <c r="O117" s="318"/>
      <c r="P117" s="321"/>
      <c r="Q117" s="320">
        <v>4265</v>
      </c>
      <c r="R117" s="320">
        <v>7919</v>
      </c>
      <c r="S117" s="320">
        <v>20000</v>
      </c>
      <c r="T117" s="320">
        <v>15482</v>
      </c>
      <c r="U117" s="320">
        <v>30225</v>
      </c>
      <c r="V117" s="320">
        <v>253</v>
      </c>
      <c r="W117" s="320">
        <v>10657</v>
      </c>
      <c r="X117" s="320"/>
      <c r="Y117" s="320">
        <v>224</v>
      </c>
      <c r="Z117" s="320">
        <v>0</v>
      </c>
      <c r="AA117" s="320"/>
      <c r="AB117" s="320"/>
      <c r="AC117" s="320">
        <v>8716</v>
      </c>
      <c r="AD117" s="320">
        <v>5000</v>
      </c>
      <c r="AE117" s="320">
        <v>5065</v>
      </c>
      <c r="AF117" s="320"/>
      <c r="AG117" s="320">
        <v>107806</v>
      </c>
      <c r="AH117" s="479"/>
      <c r="AI117" s="476"/>
      <c r="AJ117" s="320">
        <v>107806</v>
      </c>
    </row>
    <row r="118" spans="13:36">
      <c r="M118" s="476"/>
      <c r="N118" s="325">
        <v>37056</v>
      </c>
      <c r="O118" s="319"/>
      <c r="P118" s="319"/>
      <c r="Q118" s="320">
        <v>0</v>
      </c>
      <c r="R118" s="320">
        <v>18620</v>
      </c>
      <c r="S118" s="320">
        <v>0</v>
      </c>
      <c r="T118" s="320">
        <v>0</v>
      </c>
      <c r="U118" s="320">
        <v>154362</v>
      </c>
      <c r="V118" s="320">
        <v>425</v>
      </c>
      <c r="W118" s="320">
        <v>19631</v>
      </c>
      <c r="X118" s="320">
        <v>6224</v>
      </c>
      <c r="Y118" s="320">
        <v>972</v>
      </c>
      <c r="Z118" s="320">
        <v>3868</v>
      </c>
      <c r="AA118" s="320"/>
      <c r="AB118" s="320">
        <v>17412</v>
      </c>
      <c r="AC118" s="320">
        <v>4153</v>
      </c>
      <c r="AD118" s="320">
        <v>0</v>
      </c>
      <c r="AE118" s="320">
        <v>0</v>
      </c>
      <c r="AF118" s="320"/>
      <c r="AG118" s="320">
        <v>225667</v>
      </c>
      <c r="AH118" s="479"/>
      <c r="AI118" s="476"/>
      <c r="AJ118" s="320">
        <v>225667</v>
      </c>
    </row>
    <row r="119" spans="13:36">
      <c r="M119" s="476"/>
      <c r="N119" s="326"/>
      <c r="O119" s="318"/>
      <c r="P119" s="321"/>
      <c r="Q119" s="320">
        <v>2619</v>
      </c>
      <c r="R119" s="320">
        <v>41804</v>
      </c>
      <c r="S119" s="320">
        <v>10000</v>
      </c>
      <c r="T119" s="320">
        <v>110044</v>
      </c>
      <c r="U119" s="320">
        <v>1749</v>
      </c>
      <c r="V119" s="320">
        <v>0</v>
      </c>
      <c r="W119" s="320">
        <v>0</v>
      </c>
      <c r="X119" s="320">
        <v>0</v>
      </c>
      <c r="Y119" s="320">
        <v>0</v>
      </c>
      <c r="Z119" s="320">
        <v>0</v>
      </c>
      <c r="AA119" s="320"/>
      <c r="AB119" s="320">
        <v>0</v>
      </c>
      <c r="AC119" s="320">
        <v>4946</v>
      </c>
      <c r="AD119" s="320">
        <v>5000</v>
      </c>
      <c r="AE119" s="320">
        <v>5065</v>
      </c>
      <c r="AF119" s="320"/>
      <c r="AG119" s="320">
        <v>181227</v>
      </c>
      <c r="AH119" s="479"/>
      <c r="AI119" s="476"/>
      <c r="AJ119" s="320">
        <v>181227</v>
      </c>
    </row>
    <row r="120" spans="13:36">
      <c r="M120" s="476"/>
      <c r="N120" s="325">
        <v>37057</v>
      </c>
      <c r="O120" s="319"/>
      <c r="P120" s="319"/>
      <c r="Q120" s="320">
        <v>0</v>
      </c>
      <c r="R120" s="320">
        <v>11907</v>
      </c>
      <c r="S120" s="320">
        <v>0</v>
      </c>
      <c r="T120" s="320">
        <v>0</v>
      </c>
      <c r="U120" s="320">
        <v>57879</v>
      </c>
      <c r="V120" s="320"/>
      <c r="W120" s="320">
        <v>37438</v>
      </c>
      <c r="X120" s="320">
        <v>3092</v>
      </c>
      <c r="Y120" s="320">
        <v>1507</v>
      </c>
      <c r="Z120" s="320">
        <v>5056</v>
      </c>
      <c r="AA120" s="320"/>
      <c r="AB120" s="320"/>
      <c r="AC120" s="320">
        <v>19292</v>
      </c>
      <c r="AD120" s="320">
        <v>0</v>
      </c>
      <c r="AE120" s="320">
        <v>0</v>
      </c>
      <c r="AF120" s="320">
        <v>0</v>
      </c>
      <c r="AG120" s="320">
        <v>136171</v>
      </c>
      <c r="AH120" s="479"/>
      <c r="AI120" s="476"/>
      <c r="AJ120" s="320">
        <v>136171</v>
      </c>
    </row>
    <row r="121" spans="13:36">
      <c r="M121" s="476"/>
      <c r="N121" s="326"/>
      <c r="O121" s="318"/>
      <c r="P121" s="321"/>
      <c r="Q121" s="320">
        <v>1360</v>
      </c>
      <c r="R121" s="320">
        <v>8788</v>
      </c>
      <c r="S121" s="320">
        <v>10000</v>
      </c>
      <c r="T121" s="320">
        <v>98587</v>
      </c>
      <c r="U121" s="320">
        <v>0</v>
      </c>
      <c r="V121" s="320"/>
      <c r="W121" s="320">
        <v>0</v>
      </c>
      <c r="X121" s="320">
        <v>0</v>
      </c>
      <c r="Y121" s="320">
        <v>0</v>
      </c>
      <c r="Z121" s="320">
        <v>7381</v>
      </c>
      <c r="AA121" s="320"/>
      <c r="AB121" s="320"/>
      <c r="AC121" s="320">
        <v>1264</v>
      </c>
      <c r="AD121" s="320">
        <v>5000</v>
      </c>
      <c r="AE121" s="320">
        <v>5065</v>
      </c>
      <c r="AF121" s="320">
        <v>50327</v>
      </c>
      <c r="AG121" s="320">
        <v>187772</v>
      </c>
      <c r="AH121" s="479"/>
      <c r="AI121" s="476"/>
      <c r="AJ121" s="320">
        <v>187772</v>
      </c>
    </row>
    <row r="122" spans="13:36">
      <c r="M122" s="476"/>
      <c r="N122" s="325">
        <v>37058</v>
      </c>
      <c r="O122" s="319"/>
      <c r="P122" s="319"/>
      <c r="Q122" s="320">
        <v>0</v>
      </c>
      <c r="R122" s="320">
        <v>0</v>
      </c>
      <c r="S122" s="320"/>
      <c r="T122" s="320">
        <v>0</v>
      </c>
      <c r="U122" s="320">
        <v>0</v>
      </c>
      <c r="V122" s="320"/>
      <c r="W122" s="320"/>
      <c r="X122" s="320"/>
      <c r="Y122" s="320"/>
      <c r="Z122" s="320"/>
      <c r="AA122" s="320"/>
      <c r="AB122" s="320"/>
      <c r="AC122" s="320">
        <v>0</v>
      </c>
      <c r="AD122" s="320">
        <v>0</v>
      </c>
      <c r="AE122" s="320">
        <v>0</v>
      </c>
      <c r="AF122" s="320"/>
      <c r="AG122" s="320">
        <v>0</v>
      </c>
      <c r="AH122" s="479"/>
      <c r="AI122" s="476"/>
      <c r="AJ122" s="320">
        <v>0</v>
      </c>
    </row>
    <row r="123" spans="13:36">
      <c r="M123" s="476"/>
      <c r="N123" s="326"/>
      <c r="O123" s="318"/>
      <c r="P123" s="321"/>
      <c r="Q123" s="320">
        <v>131</v>
      </c>
      <c r="R123" s="320">
        <v>13314</v>
      </c>
      <c r="S123" s="320"/>
      <c r="T123" s="320">
        <v>49712</v>
      </c>
      <c r="U123" s="320">
        <v>6085</v>
      </c>
      <c r="V123" s="320"/>
      <c r="W123" s="320"/>
      <c r="X123" s="320"/>
      <c r="Y123" s="320"/>
      <c r="Z123" s="320"/>
      <c r="AA123" s="320"/>
      <c r="AB123" s="320"/>
      <c r="AC123" s="320">
        <v>70</v>
      </c>
      <c r="AD123" s="320">
        <v>5000</v>
      </c>
      <c r="AE123" s="320">
        <v>5065</v>
      </c>
      <c r="AF123" s="320"/>
      <c r="AG123" s="320">
        <v>79377</v>
      </c>
      <c r="AH123" s="479"/>
      <c r="AI123" s="476"/>
      <c r="AJ123" s="320">
        <v>79377</v>
      </c>
    </row>
    <row r="124" spans="13:36">
      <c r="M124" s="476"/>
      <c r="N124" s="325">
        <v>37059</v>
      </c>
      <c r="O124" s="319"/>
      <c r="P124" s="319"/>
      <c r="Q124" s="320">
        <v>0</v>
      </c>
      <c r="R124" s="320">
        <v>0</v>
      </c>
      <c r="S124" s="320"/>
      <c r="T124" s="320">
        <v>0</v>
      </c>
      <c r="U124" s="320">
        <v>0</v>
      </c>
      <c r="V124" s="320"/>
      <c r="W124" s="320">
        <v>0</v>
      </c>
      <c r="X124" s="320"/>
      <c r="Y124" s="320"/>
      <c r="Z124" s="320"/>
      <c r="AA124" s="320"/>
      <c r="AB124" s="320"/>
      <c r="AC124" s="320">
        <v>0</v>
      </c>
      <c r="AD124" s="320">
        <v>0</v>
      </c>
      <c r="AE124" s="320">
        <v>0</v>
      </c>
      <c r="AF124" s="320"/>
      <c r="AG124" s="320">
        <v>0</v>
      </c>
      <c r="AH124" s="479"/>
      <c r="AI124" s="476"/>
      <c r="AJ124" s="320">
        <v>0</v>
      </c>
    </row>
    <row r="125" spans="13:36">
      <c r="M125" s="476"/>
      <c r="N125" s="326"/>
      <c r="O125" s="318"/>
      <c r="P125" s="321"/>
      <c r="Q125" s="320">
        <v>1905</v>
      </c>
      <c r="R125" s="320">
        <v>12845</v>
      </c>
      <c r="S125" s="320"/>
      <c r="T125" s="320">
        <v>49712</v>
      </c>
      <c r="U125" s="320">
        <v>7848</v>
      </c>
      <c r="V125" s="320"/>
      <c r="W125" s="320">
        <v>117</v>
      </c>
      <c r="X125" s="320"/>
      <c r="Y125" s="320"/>
      <c r="Z125" s="320"/>
      <c r="AA125" s="320"/>
      <c r="AB125" s="320"/>
      <c r="AC125" s="320">
        <v>1161</v>
      </c>
      <c r="AD125" s="320">
        <v>5000</v>
      </c>
      <c r="AE125" s="320">
        <v>5065</v>
      </c>
      <c r="AF125" s="320"/>
      <c r="AG125" s="320">
        <v>83653</v>
      </c>
      <c r="AH125" s="479"/>
      <c r="AI125" s="476"/>
      <c r="AJ125" s="320">
        <v>83653</v>
      </c>
    </row>
    <row r="126" spans="13:36">
      <c r="M126" s="476"/>
      <c r="N126" s="325">
        <v>37060</v>
      </c>
      <c r="O126" s="319"/>
      <c r="P126" s="319"/>
      <c r="Q126" s="320">
        <v>0</v>
      </c>
      <c r="R126" s="320">
        <v>3849</v>
      </c>
      <c r="S126" s="320">
        <v>0</v>
      </c>
      <c r="T126" s="320">
        <v>0</v>
      </c>
      <c r="U126" s="320">
        <v>4140</v>
      </c>
      <c r="V126" s="320"/>
      <c r="W126" s="320">
        <v>0</v>
      </c>
      <c r="X126" s="320"/>
      <c r="Y126" s="320">
        <v>997</v>
      </c>
      <c r="Z126" s="320">
        <v>0</v>
      </c>
      <c r="AA126" s="320"/>
      <c r="AB126" s="320">
        <v>0</v>
      </c>
      <c r="AC126" s="320">
        <v>8104</v>
      </c>
      <c r="AD126" s="320">
        <v>0</v>
      </c>
      <c r="AE126" s="320">
        <v>0</v>
      </c>
      <c r="AF126" s="320"/>
      <c r="AG126" s="320">
        <v>17090</v>
      </c>
      <c r="AH126" s="479"/>
      <c r="AI126" s="476"/>
      <c r="AJ126" s="320">
        <v>17090</v>
      </c>
    </row>
    <row r="127" spans="13:36">
      <c r="M127" s="476"/>
      <c r="N127" s="326"/>
      <c r="O127" s="318"/>
      <c r="P127" s="321"/>
      <c r="Q127" s="320">
        <v>9718</v>
      </c>
      <c r="R127" s="320">
        <v>36515</v>
      </c>
      <c r="S127" s="320">
        <v>7763</v>
      </c>
      <c r="T127" s="320">
        <v>90013</v>
      </c>
      <c r="U127" s="320">
        <v>123783</v>
      </c>
      <c r="V127" s="320"/>
      <c r="W127" s="320">
        <v>9634</v>
      </c>
      <c r="X127" s="320"/>
      <c r="Y127" s="320">
        <v>0</v>
      </c>
      <c r="Z127" s="320">
        <v>4923</v>
      </c>
      <c r="AA127" s="320"/>
      <c r="AB127" s="320">
        <v>30000</v>
      </c>
      <c r="AC127" s="320">
        <v>6356</v>
      </c>
      <c r="AD127" s="320">
        <v>5000</v>
      </c>
      <c r="AE127" s="320">
        <v>5065</v>
      </c>
      <c r="AF127" s="320"/>
      <c r="AG127" s="320">
        <v>328770</v>
      </c>
      <c r="AH127" s="479"/>
      <c r="AI127" s="476"/>
      <c r="AJ127" s="320">
        <v>328770</v>
      </c>
    </row>
    <row r="128" spans="13:36">
      <c r="M128" s="476"/>
      <c r="N128" s="325">
        <v>37061</v>
      </c>
      <c r="O128" s="319"/>
      <c r="P128" s="319"/>
      <c r="Q128" s="320">
        <v>0</v>
      </c>
      <c r="R128" s="320">
        <v>6566</v>
      </c>
      <c r="S128" s="320">
        <v>0</v>
      </c>
      <c r="T128" s="320">
        <v>8748</v>
      </c>
      <c r="U128" s="320">
        <v>68781</v>
      </c>
      <c r="V128" s="320"/>
      <c r="W128" s="320">
        <v>429</v>
      </c>
      <c r="X128" s="320">
        <v>10729</v>
      </c>
      <c r="Y128" s="320">
        <v>6450</v>
      </c>
      <c r="Z128" s="320"/>
      <c r="AA128" s="320"/>
      <c r="AB128" s="320"/>
      <c r="AC128" s="320">
        <v>30244</v>
      </c>
      <c r="AD128" s="320">
        <v>0</v>
      </c>
      <c r="AE128" s="320"/>
      <c r="AF128" s="320"/>
      <c r="AG128" s="320">
        <v>131947</v>
      </c>
      <c r="AH128" s="479"/>
      <c r="AI128" s="476"/>
      <c r="AJ128" s="320">
        <v>131947</v>
      </c>
    </row>
    <row r="129" spans="13:36">
      <c r="M129" s="476"/>
      <c r="N129" s="326"/>
      <c r="O129" s="318"/>
      <c r="P129" s="321"/>
      <c r="Q129" s="320">
        <v>2562</v>
      </c>
      <c r="R129" s="320">
        <v>29023</v>
      </c>
      <c r="S129" s="320">
        <v>10000</v>
      </c>
      <c r="T129" s="320">
        <v>32976</v>
      </c>
      <c r="U129" s="320">
        <v>20633</v>
      </c>
      <c r="V129" s="320"/>
      <c r="W129" s="320">
        <v>10056</v>
      </c>
      <c r="X129" s="320">
        <v>0</v>
      </c>
      <c r="Y129" s="320">
        <v>131</v>
      </c>
      <c r="Z129" s="320"/>
      <c r="AA129" s="320"/>
      <c r="AB129" s="320"/>
      <c r="AC129" s="320">
        <v>4584</v>
      </c>
      <c r="AD129" s="320">
        <v>5000</v>
      </c>
      <c r="AE129" s="320"/>
      <c r="AF129" s="320"/>
      <c r="AG129" s="320">
        <v>114965</v>
      </c>
      <c r="AH129" s="479"/>
      <c r="AI129" s="476"/>
      <c r="AJ129" s="320">
        <v>114965</v>
      </c>
    </row>
    <row r="130" spans="13:36">
      <c r="M130" s="476"/>
      <c r="N130" s="325">
        <v>37062</v>
      </c>
      <c r="O130" s="319"/>
      <c r="P130" s="319"/>
      <c r="Q130" s="320">
        <v>0</v>
      </c>
      <c r="R130" s="320">
        <v>61962</v>
      </c>
      <c r="S130" s="320"/>
      <c r="T130" s="320">
        <v>14443</v>
      </c>
      <c r="U130" s="320">
        <v>56421</v>
      </c>
      <c r="V130" s="320">
        <v>0</v>
      </c>
      <c r="W130" s="320">
        <v>56</v>
      </c>
      <c r="X130" s="320"/>
      <c r="Y130" s="320"/>
      <c r="Z130" s="320">
        <v>1637</v>
      </c>
      <c r="AA130" s="320"/>
      <c r="AB130" s="320"/>
      <c r="AC130" s="320">
        <v>11</v>
      </c>
      <c r="AD130" s="320">
        <v>0</v>
      </c>
      <c r="AE130" s="320"/>
      <c r="AF130" s="320"/>
      <c r="AG130" s="320">
        <v>134530</v>
      </c>
      <c r="AH130" s="479"/>
      <c r="AI130" s="476"/>
      <c r="AJ130" s="320">
        <v>134530</v>
      </c>
    </row>
    <row r="131" spans="13:36">
      <c r="M131" s="476"/>
      <c r="N131" s="326"/>
      <c r="O131" s="318"/>
      <c r="P131" s="321"/>
      <c r="Q131" s="320">
        <v>3206</v>
      </c>
      <c r="R131" s="320">
        <v>1328</v>
      </c>
      <c r="S131" s="320"/>
      <c r="T131" s="320">
        <v>50628</v>
      </c>
      <c r="U131" s="320">
        <v>10136</v>
      </c>
      <c r="V131" s="320">
        <v>128</v>
      </c>
      <c r="W131" s="320">
        <v>8465</v>
      </c>
      <c r="X131" s="320"/>
      <c r="Y131" s="320"/>
      <c r="Z131" s="320">
        <v>0</v>
      </c>
      <c r="AA131" s="320"/>
      <c r="AB131" s="320"/>
      <c r="AC131" s="320">
        <v>10535</v>
      </c>
      <c r="AD131" s="320">
        <v>5000</v>
      </c>
      <c r="AE131" s="320"/>
      <c r="AF131" s="320"/>
      <c r="AG131" s="320">
        <v>89426</v>
      </c>
      <c r="AH131" s="479"/>
      <c r="AI131" s="476"/>
      <c r="AJ131" s="320">
        <v>89426</v>
      </c>
    </row>
    <row r="132" spans="13:36">
      <c r="M132" s="476"/>
      <c r="N132" s="325">
        <v>37063</v>
      </c>
      <c r="O132" s="319"/>
      <c r="P132" s="319"/>
      <c r="Q132" s="320">
        <v>0</v>
      </c>
      <c r="R132" s="320">
        <v>9353</v>
      </c>
      <c r="S132" s="320"/>
      <c r="T132" s="320">
        <v>6375</v>
      </c>
      <c r="U132" s="320">
        <v>16689</v>
      </c>
      <c r="V132" s="320"/>
      <c r="W132" s="320">
        <v>0</v>
      </c>
      <c r="X132" s="320"/>
      <c r="Y132" s="320">
        <v>0</v>
      </c>
      <c r="Z132" s="320">
        <v>1547</v>
      </c>
      <c r="AA132" s="320"/>
      <c r="AB132" s="320">
        <v>3027</v>
      </c>
      <c r="AC132" s="320">
        <v>947</v>
      </c>
      <c r="AD132" s="320">
        <v>0</v>
      </c>
      <c r="AE132" s="320"/>
      <c r="AF132" s="320"/>
      <c r="AG132" s="320">
        <v>37938</v>
      </c>
      <c r="AH132" s="479"/>
      <c r="AI132" s="476"/>
      <c r="AJ132" s="320">
        <v>37938</v>
      </c>
    </row>
    <row r="133" spans="13:36">
      <c r="M133" s="476"/>
      <c r="N133" s="326"/>
      <c r="O133" s="318"/>
      <c r="P133" s="321"/>
      <c r="Q133" s="320">
        <v>4569</v>
      </c>
      <c r="R133" s="320">
        <v>4647</v>
      </c>
      <c r="S133" s="320"/>
      <c r="T133" s="320">
        <v>0</v>
      </c>
      <c r="U133" s="320">
        <v>38</v>
      </c>
      <c r="V133" s="320"/>
      <c r="W133" s="320">
        <v>22183</v>
      </c>
      <c r="X133" s="320"/>
      <c r="Y133" s="320">
        <v>1504</v>
      </c>
      <c r="Z133" s="320">
        <v>0</v>
      </c>
      <c r="AA133" s="320"/>
      <c r="AB133" s="320">
        <v>0</v>
      </c>
      <c r="AC133" s="320">
        <v>12838</v>
      </c>
      <c r="AD133" s="320">
        <v>5000</v>
      </c>
      <c r="AE133" s="320"/>
      <c r="AF133" s="320"/>
      <c r="AG133" s="320">
        <v>50779</v>
      </c>
      <c r="AH133" s="479"/>
      <c r="AI133" s="476"/>
      <c r="AJ133" s="320">
        <v>50779</v>
      </c>
    </row>
    <row r="134" spans="13:36">
      <c r="M134" s="476"/>
      <c r="N134" s="325">
        <v>37064</v>
      </c>
      <c r="O134" s="319"/>
      <c r="P134" s="319"/>
      <c r="Q134" s="320">
        <v>0</v>
      </c>
      <c r="R134" s="320">
        <v>25968</v>
      </c>
      <c r="S134" s="320">
        <v>0</v>
      </c>
      <c r="T134" s="320">
        <v>23828</v>
      </c>
      <c r="U134" s="320">
        <v>49212</v>
      </c>
      <c r="V134" s="320"/>
      <c r="W134" s="320">
        <v>0</v>
      </c>
      <c r="X134" s="320"/>
      <c r="Y134" s="320">
        <v>1228</v>
      </c>
      <c r="Z134" s="320">
        <v>5942</v>
      </c>
      <c r="AA134" s="320"/>
      <c r="AB134" s="320"/>
      <c r="AC134" s="320">
        <v>4392</v>
      </c>
      <c r="AD134" s="320">
        <v>0</v>
      </c>
      <c r="AE134" s="320"/>
      <c r="AF134" s="320"/>
      <c r="AG134" s="320">
        <v>110570</v>
      </c>
      <c r="AH134" s="479"/>
      <c r="AI134" s="476"/>
      <c r="AJ134" s="320">
        <v>110570</v>
      </c>
    </row>
    <row r="135" spans="13:36">
      <c r="M135" s="476"/>
      <c r="N135" s="326"/>
      <c r="O135" s="318"/>
      <c r="P135" s="321"/>
      <c r="Q135" s="320">
        <v>1675</v>
      </c>
      <c r="R135" s="320">
        <v>51708</v>
      </c>
      <c r="S135" s="320">
        <v>74715</v>
      </c>
      <c r="T135" s="320">
        <v>0</v>
      </c>
      <c r="U135" s="320">
        <v>3568</v>
      </c>
      <c r="V135" s="320"/>
      <c r="W135" s="320">
        <v>7689</v>
      </c>
      <c r="X135" s="320"/>
      <c r="Y135" s="320">
        <v>0</v>
      </c>
      <c r="Z135" s="320">
        <v>9843</v>
      </c>
      <c r="AA135" s="320"/>
      <c r="AB135" s="320"/>
      <c r="AC135" s="320">
        <v>1237</v>
      </c>
      <c r="AD135" s="320">
        <v>5000</v>
      </c>
      <c r="AE135" s="320"/>
      <c r="AF135" s="320"/>
      <c r="AG135" s="320">
        <v>155435</v>
      </c>
      <c r="AH135" s="479"/>
      <c r="AI135" s="476"/>
      <c r="AJ135" s="320">
        <v>155435</v>
      </c>
    </row>
    <row r="136" spans="13:36">
      <c r="M136" s="476"/>
      <c r="N136" s="325">
        <v>37065</v>
      </c>
      <c r="O136" s="319"/>
      <c r="P136" s="319"/>
      <c r="Q136" s="320">
        <v>0</v>
      </c>
      <c r="R136" s="320">
        <v>582</v>
      </c>
      <c r="S136" s="320">
        <v>0</v>
      </c>
      <c r="T136" s="320">
        <v>36260</v>
      </c>
      <c r="U136" s="320">
        <v>11034</v>
      </c>
      <c r="V136" s="320"/>
      <c r="W136" s="320">
        <v>0</v>
      </c>
      <c r="X136" s="320"/>
      <c r="Y136" s="320">
        <v>735</v>
      </c>
      <c r="Z136" s="320">
        <v>0</v>
      </c>
      <c r="AA136" s="320"/>
      <c r="AB136" s="320">
        <v>1777</v>
      </c>
      <c r="AC136" s="320">
        <v>0</v>
      </c>
      <c r="AD136" s="320">
        <v>0</v>
      </c>
      <c r="AE136" s="320"/>
      <c r="AF136" s="320"/>
      <c r="AG136" s="320">
        <v>50388</v>
      </c>
      <c r="AH136" s="479"/>
      <c r="AI136" s="476"/>
      <c r="AJ136" s="320">
        <v>50388</v>
      </c>
    </row>
    <row r="137" spans="13:36">
      <c r="M137" s="476"/>
      <c r="N137" s="326"/>
      <c r="O137" s="318"/>
      <c r="P137" s="321"/>
      <c r="Q137" s="320">
        <v>131</v>
      </c>
      <c r="R137" s="320">
        <v>30040</v>
      </c>
      <c r="S137" s="320">
        <v>56014</v>
      </c>
      <c r="T137" s="320">
        <v>0</v>
      </c>
      <c r="U137" s="320">
        <v>0</v>
      </c>
      <c r="V137" s="320"/>
      <c r="W137" s="320">
        <v>13604</v>
      </c>
      <c r="X137" s="320"/>
      <c r="Y137" s="320">
        <v>0</v>
      </c>
      <c r="Z137" s="320">
        <v>432</v>
      </c>
      <c r="AA137" s="320"/>
      <c r="AB137" s="320">
        <v>0</v>
      </c>
      <c r="AC137" s="320">
        <v>3380</v>
      </c>
      <c r="AD137" s="320">
        <v>5000</v>
      </c>
      <c r="AE137" s="320"/>
      <c r="AF137" s="320"/>
      <c r="AG137" s="320">
        <v>108601</v>
      </c>
      <c r="AH137" s="479"/>
      <c r="AI137" s="476"/>
      <c r="AJ137" s="320">
        <v>108601</v>
      </c>
    </row>
    <row r="138" spans="13:36">
      <c r="M138" s="476"/>
      <c r="N138" s="325">
        <v>37066</v>
      </c>
      <c r="O138" s="319"/>
      <c r="P138" s="319"/>
      <c r="Q138" s="320">
        <v>0</v>
      </c>
      <c r="R138" s="320">
        <v>1036</v>
      </c>
      <c r="S138" s="320">
        <v>0</v>
      </c>
      <c r="T138" s="320">
        <v>36587</v>
      </c>
      <c r="U138" s="320">
        <v>3037</v>
      </c>
      <c r="V138" s="320"/>
      <c r="W138" s="320">
        <v>852</v>
      </c>
      <c r="X138" s="320"/>
      <c r="Y138" s="320">
        <v>819</v>
      </c>
      <c r="Z138" s="320">
        <v>0</v>
      </c>
      <c r="AA138" s="320"/>
      <c r="AB138" s="320"/>
      <c r="AC138" s="320">
        <v>25</v>
      </c>
      <c r="AD138" s="320">
        <v>0</v>
      </c>
      <c r="AE138" s="320"/>
      <c r="AF138" s="320"/>
      <c r="AG138" s="320">
        <v>42356</v>
      </c>
      <c r="AH138" s="479"/>
      <c r="AI138" s="476"/>
      <c r="AJ138" s="320">
        <v>42356</v>
      </c>
    </row>
    <row r="139" spans="13:36">
      <c r="M139" s="476"/>
      <c r="N139" s="326"/>
      <c r="O139" s="318"/>
      <c r="P139" s="321"/>
      <c r="Q139" s="320">
        <v>217</v>
      </c>
      <c r="R139" s="320">
        <v>20302</v>
      </c>
      <c r="S139" s="320">
        <v>56014</v>
      </c>
      <c r="T139" s="320">
        <v>0</v>
      </c>
      <c r="U139" s="320">
        <v>0</v>
      </c>
      <c r="V139" s="320"/>
      <c r="W139" s="320">
        <v>0</v>
      </c>
      <c r="X139" s="320"/>
      <c r="Y139" s="320">
        <v>0</v>
      </c>
      <c r="Z139" s="320">
        <v>1023</v>
      </c>
      <c r="AA139" s="320"/>
      <c r="AB139" s="320"/>
      <c r="AC139" s="320">
        <v>1724</v>
      </c>
      <c r="AD139" s="320">
        <v>5000</v>
      </c>
      <c r="AE139" s="320"/>
      <c r="AF139" s="320"/>
      <c r="AG139" s="320">
        <v>84280</v>
      </c>
      <c r="AH139" s="479"/>
      <c r="AI139" s="476"/>
      <c r="AJ139" s="320">
        <v>84280</v>
      </c>
    </row>
    <row r="140" spans="13:36">
      <c r="M140" s="476"/>
      <c r="N140" s="325">
        <v>37067</v>
      </c>
      <c r="O140" s="319"/>
      <c r="P140" s="319"/>
      <c r="Q140" s="320">
        <v>0</v>
      </c>
      <c r="R140" s="320">
        <v>8799</v>
      </c>
      <c r="S140" s="320">
        <v>0</v>
      </c>
      <c r="T140" s="320">
        <v>36750</v>
      </c>
      <c r="U140" s="320">
        <v>40243</v>
      </c>
      <c r="V140" s="320"/>
      <c r="W140" s="320">
        <v>1814</v>
      </c>
      <c r="X140" s="320"/>
      <c r="Y140" s="320">
        <v>1265</v>
      </c>
      <c r="Z140" s="320">
        <v>0</v>
      </c>
      <c r="AA140" s="320"/>
      <c r="AB140" s="320">
        <v>7677</v>
      </c>
      <c r="AC140" s="320">
        <v>0</v>
      </c>
      <c r="AD140" s="320">
        <v>0</v>
      </c>
      <c r="AE140" s="320"/>
      <c r="AF140" s="320"/>
      <c r="AG140" s="320">
        <v>96548</v>
      </c>
      <c r="AH140" s="479"/>
      <c r="AI140" s="476"/>
      <c r="AJ140" s="320">
        <v>96548</v>
      </c>
    </row>
    <row r="141" spans="13:36">
      <c r="M141" s="476"/>
      <c r="N141" s="326"/>
      <c r="O141" s="318"/>
      <c r="P141" s="321"/>
      <c r="Q141" s="320">
        <v>681</v>
      </c>
      <c r="R141" s="320">
        <v>62156</v>
      </c>
      <c r="S141" s="320">
        <v>64407</v>
      </c>
      <c r="T141" s="320">
        <v>0</v>
      </c>
      <c r="U141" s="320">
        <v>83461</v>
      </c>
      <c r="V141" s="320"/>
      <c r="W141" s="320">
        <v>77473</v>
      </c>
      <c r="X141" s="320"/>
      <c r="Y141" s="320">
        <v>0</v>
      </c>
      <c r="Z141" s="320">
        <v>384</v>
      </c>
      <c r="AA141" s="320"/>
      <c r="AB141" s="320">
        <v>0</v>
      </c>
      <c r="AC141" s="320">
        <v>6342</v>
      </c>
      <c r="AD141" s="320">
        <v>5000</v>
      </c>
      <c r="AE141" s="320"/>
      <c r="AF141" s="320"/>
      <c r="AG141" s="320">
        <v>299904</v>
      </c>
      <c r="AH141" s="479"/>
      <c r="AI141" s="476"/>
      <c r="AJ141" s="320">
        <v>299904</v>
      </c>
    </row>
    <row r="142" spans="13:36">
      <c r="M142" s="476"/>
      <c r="N142" s="325">
        <v>37068</v>
      </c>
      <c r="O142" s="319"/>
      <c r="P142" s="319"/>
      <c r="Q142" s="320">
        <v>0</v>
      </c>
      <c r="R142" s="320">
        <v>40003</v>
      </c>
      <c r="S142" s="320">
        <v>0</v>
      </c>
      <c r="T142" s="320">
        <v>13349</v>
      </c>
      <c r="U142" s="320">
        <v>77168</v>
      </c>
      <c r="V142" s="320"/>
      <c r="W142" s="320">
        <v>2325</v>
      </c>
      <c r="X142" s="320">
        <v>15</v>
      </c>
      <c r="Y142" s="320">
        <v>1533</v>
      </c>
      <c r="Z142" s="320">
        <v>4328</v>
      </c>
      <c r="AA142" s="320"/>
      <c r="AB142" s="320">
        <v>17308</v>
      </c>
      <c r="AC142" s="320">
        <v>10799</v>
      </c>
      <c r="AD142" s="320">
        <v>0</v>
      </c>
      <c r="AE142" s="320"/>
      <c r="AF142" s="320"/>
      <c r="AG142" s="320">
        <v>166828</v>
      </c>
      <c r="AH142" s="479"/>
      <c r="AI142" s="476"/>
      <c r="AJ142" s="320">
        <v>166828</v>
      </c>
    </row>
    <row r="143" spans="13:36">
      <c r="M143" s="476"/>
      <c r="N143" s="318"/>
      <c r="O143" s="318"/>
      <c r="P143" s="321"/>
      <c r="Q143" s="320">
        <v>869</v>
      </c>
      <c r="R143" s="320">
        <v>32805</v>
      </c>
      <c r="S143" s="320">
        <v>52466</v>
      </c>
      <c r="T143" s="320">
        <v>0</v>
      </c>
      <c r="U143" s="320">
        <v>21629</v>
      </c>
      <c r="V143" s="320"/>
      <c r="W143" s="320">
        <v>37683</v>
      </c>
      <c r="X143" s="320">
        <v>0</v>
      </c>
      <c r="Y143" s="320">
        <v>2500</v>
      </c>
      <c r="Z143" s="320">
        <v>1442</v>
      </c>
      <c r="AA143" s="320"/>
      <c r="AB143" s="320">
        <v>0</v>
      </c>
      <c r="AC143" s="320">
        <v>4185</v>
      </c>
      <c r="AD143" s="320">
        <v>5000</v>
      </c>
      <c r="AE143" s="320"/>
      <c r="AF143" s="320"/>
      <c r="AG143" s="320">
        <v>158579</v>
      </c>
      <c r="AH143" s="479"/>
      <c r="AI143" s="476"/>
      <c r="AJ143" s="320">
        <v>158579</v>
      </c>
    </row>
    <row r="144" spans="13:36">
      <c r="M144" s="476"/>
      <c r="N144" s="318"/>
      <c r="O144" s="322" t="s">
        <v>59</v>
      </c>
      <c r="P144" s="318"/>
      <c r="Q144" s="320">
        <v>16708</v>
      </c>
      <c r="R144" s="320">
        <v>377414</v>
      </c>
      <c r="S144" s="320">
        <v>31371</v>
      </c>
      <c r="T144" s="320">
        <v>196617</v>
      </c>
      <c r="U144" s="320">
        <v>1180189</v>
      </c>
      <c r="V144" s="320">
        <v>7425</v>
      </c>
      <c r="W144" s="320">
        <v>133920</v>
      </c>
      <c r="X144" s="320">
        <v>72391</v>
      </c>
      <c r="Y144" s="320">
        <v>36150</v>
      </c>
      <c r="Z144" s="320">
        <v>91900</v>
      </c>
      <c r="AA144" s="320">
        <v>4238</v>
      </c>
      <c r="AB144" s="320">
        <v>252333</v>
      </c>
      <c r="AC144" s="320">
        <v>207284</v>
      </c>
      <c r="AD144" s="320">
        <v>32859</v>
      </c>
      <c r="AE144" s="320">
        <v>162990</v>
      </c>
      <c r="AF144" s="320">
        <v>0</v>
      </c>
      <c r="AG144" s="323">
        <v>2803789</v>
      </c>
      <c r="AH144" s="479"/>
      <c r="AI144" s="476"/>
    </row>
    <row r="145" spans="13:35">
      <c r="M145" s="476"/>
      <c r="N145" s="318"/>
      <c r="O145" s="322" t="s">
        <v>59</v>
      </c>
      <c r="P145" s="318"/>
      <c r="Q145" s="320">
        <v>382506</v>
      </c>
      <c r="R145" s="320">
        <v>530965</v>
      </c>
      <c r="S145" s="320">
        <v>480957</v>
      </c>
      <c r="T145" s="320">
        <v>657521</v>
      </c>
      <c r="U145" s="320">
        <v>1099191</v>
      </c>
      <c r="V145" s="320">
        <v>7624</v>
      </c>
      <c r="W145" s="320">
        <v>372434</v>
      </c>
      <c r="X145" s="320">
        <v>6973</v>
      </c>
      <c r="Y145" s="320">
        <v>30974</v>
      </c>
      <c r="Z145" s="320">
        <v>63437</v>
      </c>
      <c r="AA145" s="320">
        <v>3369</v>
      </c>
      <c r="AB145" s="320">
        <v>182987</v>
      </c>
      <c r="AC145" s="320">
        <v>259107</v>
      </c>
      <c r="AD145" s="320">
        <v>130000</v>
      </c>
      <c r="AE145" s="320">
        <v>40548</v>
      </c>
      <c r="AF145" s="320">
        <v>50327</v>
      </c>
      <c r="AG145" s="323">
        <v>4298920</v>
      </c>
      <c r="AH145" s="479"/>
      <c r="AI145" s="476"/>
    </row>
    <row r="146" spans="13:35">
      <c r="M146" s="476"/>
      <c r="N146" s="477"/>
      <c r="O146" s="477"/>
      <c r="P146" s="477"/>
      <c r="Q146" s="477"/>
      <c r="R146" s="477"/>
      <c r="S146" s="477"/>
      <c r="T146" s="477"/>
      <c r="U146" s="477"/>
      <c r="V146" s="477"/>
      <c r="W146" s="477"/>
      <c r="X146" s="477"/>
      <c r="Y146" s="477"/>
      <c r="Z146" s="477"/>
      <c r="AA146" s="477"/>
      <c r="AB146" s="477"/>
      <c r="AC146" s="477"/>
      <c r="AD146" s="477"/>
      <c r="AE146" s="477"/>
      <c r="AF146" s="314"/>
      <c r="AG146" s="314"/>
      <c r="AH146" s="314"/>
      <c r="AI146" s="314"/>
    </row>
  </sheetData>
  <mergeCells count="9">
    <mergeCell ref="I2:K2"/>
    <mergeCell ref="J29:K29"/>
    <mergeCell ref="AI91:AI145"/>
    <mergeCell ref="N146:AE146"/>
    <mergeCell ref="M88:M146"/>
    <mergeCell ref="N88:AE88"/>
    <mergeCell ref="N89:AE89"/>
    <mergeCell ref="N90:AE90"/>
    <mergeCell ref="AH91:AH145"/>
  </mergeCells>
  <phoneticPr fontId="0" type="noConversion"/>
  <pageMargins left="0.5" right="0" top="0.75" bottom="0.75" header="0" footer="0"/>
  <pageSetup scale="31" pageOrder="overThenDown" orientation="landscape" horizontalDpi="4294967292" r:id="rId1"/>
  <headerFooter alignWithMargins="0">
    <oddHeader>&amp;ROCTOBER 2001 STORAGE
&amp;D &amp;T</oddHeader>
  </headerFooter>
  <drawing r:id="rId2"/>
  <legacyDrawing r:id="rId3"/>
  <oleObjects>
    <mc:AlternateContent xmlns:mc="http://schemas.openxmlformats.org/markup-compatibility/2006">
      <mc:Choice Requires="x14">
        <oleObject progId="Word.Document.6" shapeId="2052" r:id="rId4">
          <objectPr defaultSize="0" autoPict="0" r:id="rId5">
            <anchor moveWithCells="1">
              <from>
                <xdr:col>6</xdr:col>
                <xdr:colOff>47625</xdr:colOff>
                <xdr:row>15</xdr:row>
                <xdr:rowOff>9525</xdr:rowOff>
              </from>
              <to>
                <xdr:col>8</xdr:col>
                <xdr:colOff>85725</xdr:colOff>
                <xdr:row>20</xdr:row>
                <xdr:rowOff>161925</xdr:rowOff>
              </to>
            </anchor>
          </objectPr>
        </oleObject>
      </mc:Choice>
      <mc:Fallback>
        <oleObject progId="Word.Document.6" shapeId="2052" r:id="rId4"/>
      </mc:Fallback>
    </mc:AlternateContent>
    <mc:AlternateContent xmlns:mc="http://schemas.openxmlformats.org/markup-compatibility/2006">
      <mc:Choice Requires="x14">
        <oleObject progId="MS_ClipArt_Gallery" shapeId="2062" r:id="rId6">
          <objectPr defaultSize="0" autoPict="0" r:id="rId7">
            <anchor moveWithCells="1">
              <from>
                <xdr:col>6</xdr:col>
                <xdr:colOff>66675</xdr:colOff>
                <xdr:row>15</xdr:row>
                <xdr:rowOff>28575</xdr:rowOff>
              </from>
              <to>
                <xdr:col>8</xdr:col>
                <xdr:colOff>76200</xdr:colOff>
                <xdr:row>20</xdr:row>
                <xdr:rowOff>123825</xdr:rowOff>
              </to>
            </anchor>
          </objectPr>
        </oleObject>
      </mc:Choice>
      <mc:Fallback>
        <oleObject progId="MS_ClipArt_Gallery" shapeId="2062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88"/>
  <sheetViews>
    <sheetView workbookViewId="0">
      <selection sqref="A1:W188"/>
    </sheetView>
  </sheetViews>
  <sheetFormatPr defaultRowHeight="12.75"/>
  <cols>
    <col min="5" max="5" width="13.7109375" customWidth="1"/>
  </cols>
  <sheetData>
    <row r="1" spans="1:23">
      <c r="A1" t="s">
        <v>264</v>
      </c>
    </row>
    <row r="2" spans="1:23">
      <c r="D2" s="329">
        <v>37165</v>
      </c>
      <c r="E2" s="329">
        <v>37166</v>
      </c>
      <c r="F2" s="329">
        <v>37167</v>
      </c>
      <c r="G2" s="329">
        <v>37168</v>
      </c>
      <c r="H2" s="329">
        <v>37169</v>
      </c>
      <c r="I2" s="329">
        <v>37170</v>
      </c>
      <c r="J2" s="329">
        <v>37171</v>
      </c>
      <c r="K2" s="329">
        <v>37172</v>
      </c>
      <c r="L2" s="329">
        <v>37173</v>
      </c>
      <c r="M2" s="329">
        <v>37174</v>
      </c>
      <c r="N2" s="329">
        <v>37175</v>
      </c>
      <c r="O2" s="329">
        <v>37176</v>
      </c>
      <c r="P2" s="329">
        <v>37177</v>
      </c>
      <c r="Q2" s="329">
        <v>37178</v>
      </c>
      <c r="R2" s="329">
        <v>37179</v>
      </c>
      <c r="S2" s="329">
        <v>37180</v>
      </c>
      <c r="T2" s="329">
        <v>37181</v>
      </c>
      <c r="U2">
        <v>37182</v>
      </c>
      <c r="V2">
        <v>37183</v>
      </c>
      <c r="W2" t="s">
        <v>59</v>
      </c>
    </row>
    <row r="3" spans="1:23">
      <c r="A3" t="s">
        <v>265</v>
      </c>
      <c r="B3">
        <v>106666</v>
      </c>
      <c r="C3" t="s">
        <v>266</v>
      </c>
      <c r="D3">
        <v>16129</v>
      </c>
      <c r="E3">
        <v>16129</v>
      </c>
      <c r="F3">
        <v>16129</v>
      </c>
      <c r="G3">
        <v>16129</v>
      </c>
      <c r="H3">
        <v>16129</v>
      </c>
      <c r="I3">
        <v>16129</v>
      </c>
      <c r="J3">
        <v>16129</v>
      </c>
      <c r="K3">
        <v>16129</v>
      </c>
      <c r="L3">
        <v>16129</v>
      </c>
      <c r="M3">
        <v>16129</v>
      </c>
      <c r="N3">
        <v>16129</v>
      </c>
      <c r="O3">
        <v>16129</v>
      </c>
      <c r="P3">
        <v>16129</v>
      </c>
      <c r="Q3">
        <v>16129</v>
      </c>
      <c r="R3">
        <v>16129</v>
      </c>
      <c r="S3">
        <v>16129</v>
      </c>
      <c r="T3">
        <v>16129</v>
      </c>
      <c r="U3">
        <v>16111</v>
      </c>
      <c r="V3">
        <v>16129</v>
      </c>
      <c r="W3">
        <v>306433</v>
      </c>
    </row>
    <row r="4" spans="1:23">
      <c r="B4">
        <v>71460</v>
      </c>
      <c r="C4" t="s">
        <v>267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 t="s">
        <v>265</v>
      </c>
      <c r="B5">
        <v>107645</v>
      </c>
      <c r="C5" t="s">
        <v>266</v>
      </c>
      <c r="D5">
        <v>10000</v>
      </c>
      <c r="E5">
        <v>10000</v>
      </c>
      <c r="F5">
        <v>10000</v>
      </c>
      <c r="G5">
        <v>10000</v>
      </c>
      <c r="H5">
        <v>10000</v>
      </c>
      <c r="I5">
        <v>10000</v>
      </c>
      <c r="J5">
        <v>10000</v>
      </c>
      <c r="K5">
        <v>10000</v>
      </c>
      <c r="L5">
        <v>10000</v>
      </c>
      <c r="M5">
        <v>10000</v>
      </c>
      <c r="N5">
        <v>10000</v>
      </c>
      <c r="O5">
        <v>10000</v>
      </c>
      <c r="P5">
        <v>10000</v>
      </c>
      <c r="Q5">
        <v>10000</v>
      </c>
      <c r="R5">
        <v>10000</v>
      </c>
      <c r="S5">
        <v>10000</v>
      </c>
      <c r="T5">
        <v>10000</v>
      </c>
      <c r="U5">
        <v>10000</v>
      </c>
      <c r="V5">
        <v>10000</v>
      </c>
      <c r="W5">
        <v>190000</v>
      </c>
    </row>
    <row r="6" spans="1:23">
      <c r="B6">
        <v>62389</v>
      </c>
      <c r="C6" t="s">
        <v>267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 t="s">
        <v>265</v>
      </c>
      <c r="B7">
        <v>107646</v>
      </c>
      <c r="C7" t="s">
        <v>266</v>
      </c>
      <c r="D7">
        <v>10000</v>
      </c>
      <c r="E7">
        <v>10000</v>
      </c>
      <c r="F7">
        <v>10000</v>
      </c>
      <c r="G7">
        <v>10000</v>
      </c>
      <c r="H7">
        <v>10000</v>
      </c>
      <c r="I7">
        <v>10000</v>
      </c>
      <c r="J7">
        <v>10000</v>
      </c>
      <c r="K7">
        <v>10000</v>
      </c>
      <c r="L7">
        <v>10000</v>
      </c>
      <c r="M7">
        <v>10000</v>
      </c>
      <c r="N7">
        <v>10000</v>
      </c>
      <c r="O7">
        <v>10000</v>
      </c>
      <c r="P7">
        <v>10000</v>
      </c>
      <c r="Q7">
        <v>10000</v>
      </c>
      <c r="R7">
        <v>10000</v>
      </c>
      <c r="S7">
        <v>10000</v>
      </c>
      <c r="T7">
        <v>10000</v>
      </c>
      <c r="U7">
        <v>10000</v>
      </c>
      <c r="V7">
        <v>10000</v>
      </c>
      <c r="W7">
        <v>190000</v>
      </c>
    </row>
    <row r="8" spans="1:23">
      <c r="B8">
        <v>62389</v>
      </c>
      <c r="C8" t="s">
        <v>267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 t="s">
        <v>265</v>
      </c>
      <c r="B9">
        <v>107647</v>
      </c>
      <c r="C9" t="s">
        <v>266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B10">
        <v>62389</v>
      </c>
      <c r="C10" t="s">
        <v>267</v>
      </c>
      <c r="D10">
        <v>10000</v>
      </c>
      <c r="E10">
        <v>10000</v>
      </c>
      <c r="F10">
        <v>10000</v>
      </c>
      <c r="G10">
        <v>10000</v>
      </c>
      <c r="H10">
        <v>10000</v>
      </c>
      <c r="I10">
        <v>10000</v>
      </c>
      <c r="J10">
        <v>10000</v>
      </c>
      <c r="K10">
        <v>10000</v>
      </c>
      <c r="L10">
        <v>10000</v>
      </c>
      <c r="M10">
        <v>10000</v>
      </c>
      <c r="N10">
        <v>10000</v>
      </c>
      <c r="O10">
        <v>10000</v>
      </c>
      <c r="P10">
        <v>10000</v>
      </c>
      <c r="Q10">
        <v>10000</v>
      </c>
      <c r="R10">
        <v>10000</v>
      </c>
      <c r="S10">
        <v>10000</v>
      </c>
      <c r="T10">
        <v>10000</v>
      </c>
      <c r="U10">
        <v>10000</v>
      </c>
      <c r="V10">
        <v>10000</v>
      </c>
      <c r="W10">
        <v>190000</v>
      </c>
    </row>
    <row r="11" spans="1:23">
      <c r="A11" t="s">
        <v>265</v>
      </c>
      <c r="B11">
        <v>107907</v>
      </c>
      <c r="C11" t="s">
        <v>266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B12">
        <v>62389</v>
      </c>
      <c r="C12" t="s">
        <v>267</v>
      </c>
      <c r="D12">
        <v>5809</v>
      </c>
      <c r="E12">
        <v>5809</v>
      </c>
      <c r="F12">
        <v>5809</v>
      </c>
      <c r="G12">
        <v>5809</v>
      </c>
      <c r="H12">
        <v>5809</v>
      </c>
      <c r="I12">
        <v>5809</v>
      </c>
      <c r="J12">
        <v>5809</v>
      </c>
      <c r="K12">
        <v>5809</v>
      </c>
      <c r="L12">
        <v>5809</v>
      </c>
      <c r="M12">
        <v>5809</v>
      </c>
      <c r="N12">
        <v>5809</v>
      </c>
      <c r="O12">
        <v>5809</v>
      </c>
      <c r="P12">
        <v>5809</v>
      </c>
      <c r="Q12">
        <v>5809</v>
      </c>
      <c r="R12">
        <v>5809</v>
      </c>
      <c r="S12">
        <v>5809</v>
      </c>
      <c r="T12">
        <v>5809</v>
      </c>
      <c r="U12">
        <v>5809</v>
      </c>
      <c r="V12">
        <v>5809</v>
      </c>
      <c r="W12">
        <v>110371</v>
      </c>
    </row>
    <row r="13" spans="1:23">
      <c r="A13" t="s">
        <v>265</v>
      </c>
      <c r="B13">
        <v>108016</v>
      </c>
      <c r="C13" t="s">
        <v>266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B14">
        <v>62389</v>
      </c>
      <c r="C14" t="s">
        <v>267</v>
      </c>
      <c r="D14">
        <v>5516</v>
      </c>
      <c r="E14">
        <v>5516</v>
      </c>
      <c r="F14">
        <v>5516</v>
      </c>
      <c r="G14">
        <v>5516</v>
      </c>
      <c r="H14">
        <v>5516</v>
      </c>
      <c r="I14">
        <v>5516</v>
      </c>
      <c r="J14">
        <v>5516</v>
      </c>
      <c r="K14">
        <v>5516</v>
      </c>
      <c r="L14">
        <v>5516</v>
      </c>
      <c r="M14">
        <v>5516</v>
      </c>
      <c r="N14">
        <v>5516</v>
      </c>
      <c r="O14">
        <v>5516</v>
      </c>
      <c r="P14">
        <v>5516</v>
      </c>
      <c r="Q14">
        <v>5516</v>
      </c>
      <c r="R14">
        <v>5516</v>
      </c>
      <c r="S14">
        <v>5516</v>
      </c>
      <c r="T14">
        <v>5516</v>
      </c>
      <c r="U14">
        <v>5516</v>
      </c>
      <c r="V14">
        <v>5516</v>
      </c>
      <c r="W14">
        <v>104804</v>
      </c>
    </row>
    <row r="15" spans="1:23">
      <c r="A15" t="s">
        <v>265</v>
      </c>
      <c r="B15">
        <v>108027</v>
      </c>
      <c r="C15" t="s">
        <v>266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B16">
        <v>62389</v>
      </c>
      <c r="C16" t="s">
        <v>267</v>
      </c>
      <c r="D16">
        <v>10000</v>
      </c>
      <c r="E16">
        <v>10000</v>
      </c>
      <c r="F16">
        <v>10000</v>
      </c>
      <c r="G16">
        <v>10000</v>
      </c>
      <c r="H16">
        <v>10000</v>
      </c>
      <c r="I16">
        <v>10000</v>
      </c>
      <c r="J16">
        <v>10000</v>
      </c>
      <c r="K16">
        <v>10000</v>
      </c>
      <c r="L16">
        <v>10000</v>
      </c>
      <c r="M16">
        <v>10000</v>
      </c>
      <c r="N16">
        <v>10000</v>
      </c>
      <c r="O16">
        <v>10000</v>
      </c>
      <c r="P16">
        <v>10000</v>
      </c>
      <c r="Q16">
        <v>10000</v>
      </c>
      <c r="R16">
        <v>10000</v>
      </c>
      <c r="S16">
        <v>10000</v>
      </c>
      <c r="T16">
        <v>10737</v>
      </c>
      <c r="U16">
        <v>10737</v>
      </c>
      <c r="V16">
        <v>10737</v>
      </c>
      <c r="W16">
        <v>192211</v>
      </c>
    </row>
    <row r="17" spans="1:23">
      <c r="A17" t="s">
        <v>265</v>
      </c>
      <c r="B17">
        <v>108028</v>
      </c>
      <c r="C17" t="s">
        <v>266</v>
      </c>
      <c r="D17">
        <v>10000</v>
      </c>
      <c r="E17">
        <v>10000</v>
      </c>
      <c r="F17">
        <v>10000</v>
      </c>
      <c r="G17">
        <v>10000</v>
      </c>
      <c r="H17">
        <v>10000</v>
      </c>
      <c r="I17">
        <v>10000</v>
      </c>
      <c r="J17">
        <v>10000</v>
      </c>
      <c r="K17">
        <v>10000</v>
      </c>
      <c r="L17">
        <v>10000</v>
      </c>
      <c r="M17">
        <v>10000</v>
      </c>
      <c r="N17">
        <v>10000</v>
      </c>
      <c r="O17">
        <v>10000</v>
      </c>
      <c r="P17">
        <v>10000</v>
      </c>
      <c r="Q17">
        <v>10000</v>
      </c>
      <c r="R17">
        <v>10000</v>
      </c>
      <c r="S17">
        <v>10000</v>
      </c>
      <c r="T17">
        <v>10737</v>
      </c>
      <c r="U17">
        <v>10737</v>
      </c>
      <c r="V17">
        <v>10737</v>
      </c>
      <c r="W17">
        <v>192211</v>
      </c>
    </row>
    <row r="18" spans="1:23">
      <c r="B18">
        <v>62389</v>
      </c>
      <c r="C18" t="s">
        <v>267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 t="s">
        <v>265</v>
      </c>
      <c r="B19">
        <v>108104</v>
      </c>
      <c r="C19" t="s">
        <v>266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B20">
        <v>62389</v>
      </c>
      <c r="C20" t="s">
        <v>267</v>
      </c>
      <c r="D20">
        <v>1161</v>
      </c>
      <c r="E20">
        <v>1161</v>
      </c>
      <c r="F20">
        <v>1161</v>
      </c>
      <c r="G20">
        <v>1161</v>
      </c>
      <c r="H20">
        <v>1161</v>
      </c>
      <c r="I20">
        <v>1161</v>
      </c>
      <c r="J20">
        <v>1161</v>
      </c>
      <c r="K20">
        <v>1161</v>
      </c>
      <c r="L20">
        <v>1161</v>
      </c>
      <c r="M20">
        <v>1161</v>
      </c>
      <c r="N20">
        <v>1161</v>
      </c>
      <c r="O20">
        <v>1161</v>
      </c>
      <c r="P20">
        <v>1161</v>
      </c>
      <c r="Q20">
        <v>1161</v>
      </c>
      <c r="R20">
        <v>1161</v>
      </c>
      <c r="S20">
        <v>1161</v>
      </c>
      <c r="T20">
        <v>1161</v>
      </c>
      <c r="U20">
        <v>1161</v>
      </c>
      <c r="V20">
        <v>1161</v>
      </c>
      <c r="W20">
        <v>22059</v>
      </c>
    </row>
    <row r="21" spans="1:23">
      <c r="A21" t="s">
        <v>265</v>
      </c>
      <c r="B21">
        <v>108115</v>
      </c>
      <c r="C21" t="s">
        <v>266</v>
      </c>
      <c r="D21">
        <v>30000</v>
      </c>
      <c r="E21">
        <v>30000</v>
      </c>
      <c r="F21">
        <v>30000</v>
      </c>
      <c r="G21">
        <v>30000</v>
      </c>
      <c r="H21">
        <v>30000</v>
      </c>
      <c r="I21">
        <v>30000</v>
      </c>
      <c r="J21">
        <v>30000</v>
      </c>
      <c r="K21">
        <v>30000</v>
      </c>
      <c r="L21">
        <v>30000</v>
      </c>
      <c r="M21">
        <v>30000</v>
      </c>
      <c r="N21">
        <v>30000</v>
      </c>
      <c r="O21">
        <v>30000</v>
      </c>
      <c r="P21">
        <v>30000</v>
      </c>
      <c r="Q21">
        <v>30000</v>
      </c>
      <c r="R21">
        <v>30000</v>
      </c>
      <c r="S21">
        <v>30000</v>
      </c>
      <c r="T21">
        <v>30000</v>
      </c>
      <c r="U21">
        <v>30000</v>
      </c>
      <c r="V21">
        <v>30000</v>
      </c>
      <c r="W21">
        <v>570000</v>
      </c>
    </row>
    <row r="22" spans="1:23">
      <c r="B22">
        <v>62389</v>
      </c>
      <c r="C22" t="s">
        <v>267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 t="s">
        <v>265</v>
      </c>
      <c r="B23">
        <v>108197</v>
      </c>
      <c r="C23" t="s">
        <v>266</v>
      </c>
      <c r="D23">
        <v>4516</v>
      </c>
      <c r="E23">
        <v>4516</v>
      </c>
      <c r="F23">
        <v>4516</v>
      </c>
      <c r="G23">
        <v>4516</v>
      </c>
      <c r="H23">
        <v>4516</v>
      </c>
      <c r="I23">
        <v>4516</v>
      </c>
      <c r="J23">
        <v>4516</v>
      </c>
      <c r="K23">
        <v>4516</v>
      </c>
      <c r="L23">
        <v>4516</v>
      </c>
      <c r="M23">
        <v>4516</v>
      </c>
      <c r="N23">
        <v>4516</v>
      </c>
      <c r="O23">
        <v>4516</v>
      </c>
      <c r="P23">
        <v>4516</v>
      </c>
      <c r="Q23">
        <v>4516</v>
      </c>
      <c r="R23">
        <v>4516</v>
      </c>
      <c r="S23">
        <v>4516</v>
      </c>
      <c r="T23">
        <v>4516</v>
      </c>
      <c r="U23">
        <v>4516</v>
      </c>
      <c r="V23">
        <v>4516</v>
      </c>
      <c r="W23">
        <v>85804</v>
      </c>
    </row>
    <row r="24" spans="1:23">
      <c r="B24">
        <v>62389</v>
      </c>
      <c r="C24" t="s">
        <v>267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 t="s">
        <v>265</v>
      </c>
      <c r="B25">
        <v>108306</v>
      </c>
      <c r="C25" t="s">
        <v>266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B26">
        <v>62389</v>
      </c>
      <c r="C26" t="s">
        <v>267</v>
      </c>
      <c r="D26">
        <v>9258</v>
      </c>
      <c r="E26">
        <v>9258</v>
      </c>
      <c r="F26">
        <v>9258</v>
      </c>
      <c r="G26">
        <v>9258</v>
      </c>
      <c r="H26">
        <v>9258</v>
      </c>
      <c r="I26">
        <v>9258</v>
      </c>
      <c r="J26">
        <v>9258</v>
      </c>
      <c r="K26">
        <v>9258</v>
      </c>
      <c r="L26">
        <v>9258</v>
      </c>
      <c r="M26">
        <v>9258</v>
      </c>
      <c r="N26">
        <v>9258</v>
      </c>
      <c r="O26">
        <v>9258</v>
      </c>
      <c r="P26">
        <v>9258</v>
      </c>
      <c r="Q26">
        <v>9258</v>
      </c>
      <c r="R26">
        <v>9258</v>
      </c>
      <c r="S26">
        <v>9258</v>
      </c>
      <c r="T26">
        <v>9258</v>
      </c>
      <c r="U26">
        <v>9258</v>
      </c>
      <c r="V26">
        <v>9258</v>
      </c>
      <c r="W26">
        <v>175902</v>
      </c>
    </row>
    <row r="27" spans="1:23">
      <c r="A27" t="s">
        <v>265</v>
      </c>
      <c r="B27">
        <v>108333</v>
      </c>
      <c r="C27" t="s">
        <v>266</v>
      </c>
      <c r="D27">
        <v>6452</v>
      </c>
      <c r="E27">
        <v>6452</v>
      </c>
      <c r="F27">
        <v>6452</v>
      </c>
      <c r="G27">
        <v>6452</v>
      </c>
      <c r="H27">
        <v>6452</v>
      </c>
      <c r="I27">
        <v>6452</v>
      </c>
      <c r="J27">
        <v>6452</v>
      </c>
      <c r="K27">
        <v>6452</v>
      </c>
      <c r="L27">
        <v>6452</v>
      </c>
      <c r="M27">
        <v>6452</v>
      </c>
      <c r="N27">
        <v>6452</v>
      </c>
      <c r="O27">
        <v>6452</v>
      </c>
      <c r="P27">
        <v>6452</v>
      </c>
      <c r="Q27">
        <v>6452</v>
      </c>
      <c r="R27">
        <v>6452</v>
      </c>
      <c r="S27">
        <v>6452</v>
      </c>
      <c r="T27">
        <v>6452</v>
      </c>
      <c r="U27">
        <v>6452</v>
      </c>
      <c r="V27">
        <v>6452</v>
      </c>
      <c r="W27">
        <v>122588</v>
      </c>
    </row>
    <row r="28" spans="1:23">
      <c r="B28">
        <v>62389</v>
      </c>
      <c r="C28" t="s">
        <v>267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 t="s">
        <v>268</v>
      </c>
      <c r="B29">
        <v>107873</v>
      </c>
      <c r="C29" t="s">
        <v>266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B30">
        <v>62389</v>
      </c>
      <c r="C30" t="s">
        <v>267</v>
      </c>
      <c r="D30">
        <v>12581</v>
      </c>
      <c r="E30">
        <v>12581</v>
      </c>
      <c r="F30">
        <v>12581</v>
      </c>
      <c r="G30">
        <v>12581</v>
      </c>
      <c r="H30">
        <v>12581</v>
      </c>
      <c r="I30">
        <v>12581</v>
      </c>
      <c r="J30">
        <v>12581</v>
      </c>
      <c r="K30">
        <v>12581</v>
      </c>
      <c r="L30">
        <v>12581</v>
      </c>
      <c r="M30">
        <v>12581</v>
      </c>
      <c r="N30">
        <v>12581</v>
      </c>
      <c r="O30">
        <v>12581</v>
      </c>
      <c r="P30">
        <v>12581</v>
      </c>
      <c r="Q30">
        <v>12581</v>
      </c>
      <c r="R30">
        <v>12581</v>
      </c>
      <c r="S30">
        <v>12581</v>
      </c>
      <c r="T30">
        <v>12581</v>
      </c>
      <c r="U30">
        <v>12581</v>
      </c>
      <c r="V30">
        <v>12581</v>
      </c>
      <c r="W30">
        <v>239039</v>
      </c>
    </row>
    <row r="31" spans="1:23">
      <c r="A31" t="s">
        <v>269</v>
      </c>
      <c r="B31">
        <v>105766</v>
      </c>
      <c r="C31" t="s">
        <v>266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B32">
        <v>71455</v>
      </c>
      <c r="C32" t="s">
        <v>267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 t="s">
        <v>270</v>
      </c>
      <c r="B33">
        <v>107836</v>
      </c>
      <c r="C33" t="s">
        <v>266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B34">
        <v>62389</v>
      </c>
      <c r="C34" t="s">
        <v>267</v>
      </c>
      <c r="D34">
        <v>6410</v>
      </c>
      <c r="E34">
        <v>6410</v>
      </c>
      <c r="F34">
        <v>6410</v>
      </c>
      <c r="G34">
        <v>6410</v>
      </c>
      <c r="H34">
        <v>6410</v>
      </c>
      <c r="I34">
        <v>6410</v>
      </c>
      <c r="J34">
        <v>6410</v>
      </c>
      <c r="K34">
        <v>6410</v>
      </c>
      <c r="L34">
        <v>6410</v>
      </c>
      <c r="M34">
        <v>6410</v>
      </c>
      <c r="N34">
        <v>6410</v>
      </c>
      <c r="O34">
        <v>6410</v>
      </c>
      <c r="P34">
        <v>6410</v>
      </c>
      <c r="Q34">
        <v>6410</v>
      </c>
      <c r="R34">
        <v>6410</v>
      </c>
      <c r="S34">
        <v>6410</v>
      </c>
      <c r="T34">
        <v>6410</v>
      </c>
      <c r="U34">
        <v>6397</v>
      </c>
      <c r="V34">
        <v>6410</v>
      </c>
      <c r="W34">
        <v>121777</v>
      </c>
    </row>
    <row r="35" spans="1:23">
      <c r="A35" t="s">
        <v>270</v>
      </c>
      <c r="B35">
        <v>107946</v>
      </c>
      <c r="C35" t="s">
        <v>266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B36">
        <v>62389</v>
      </c>
      <c r="C36" t="s">
        <v>267</v>
      </c>
      <c r="D36">
        <v>6452</v>
      </c>
      <c r="E36">
        <v>6452</v>
      </c>
      <c r="F36">
        <v>6452</v>
      </c>
      <c r="G36">
        <v>6452</v>
      </c>
      <c r="H36">
        <v>6452</v>
      </c>
      <c r="I36">
        <v>6452</v>
      </c>
      <c r="J36">
        <v>6452</v>
      </c>
      <c r="K36">
        <v>6452</v>
      </c>
      <c r="L36">
        <v>6452</v>
      </c>
      <c r="M36">
        <v>6452</v>
      </c>
      <c r="N36">
        <v>6452</v>
      </c>
      <c r="O36">
        <v>6452</v>
      </c>
      <c r="P36">
        <v>6452</v>
      </c>
      <c r="Q36">
        <v>6452</v>
      </c>
      <c r="R36">
        <v>6452</v>
      </c>
      <c r="S36">
        <v>6452</v>
      </c>
      <c r="T36">
        <v>6452</v>
      </c>
      <c r="U36">
        <v>6438</v>
      </c>
      <c r="V36">
        <v>6452</v>
      </c>
      <c r="W36">
        <v>122574</v>
      </c>
    </row>
    <row r="37" spans="1:23">
      <c r="A37" t="s">
        <v>271</v>
      </c>
      <c r="B37">
        <v>106877</v>
      </c>
      <c r="C37" t="s">
        <v>266</v>
      </c>
      <c r="D37">
        <v>16128</v>
      </c>
      <c r="E37">
        <v>16128</v>
      </c>
      <c r="F37">
        <v>16128</v>
      </c>
      <c r="G37">
        <v>16128</v>
      </c>
      <c r="H37">
        <v>16128</v>
      </c>
      <c r="I37">
        <v>16128</v>
      </c>
      <c r="J37">
        <v>16128</v>
      </c>
      <c r="K37">
        <v>16128</v>
      </c>
      <c r="L37">
        <v>16128</v>
      </c>
      <c r="M37">
        <v>16128</v>
      </c>
      <c r="N37">
        <v>16128</v>
      </c>
      <c r="O37">
        <v>16128</v>
      </c>
      <c r="P37">
        <v>16128</v>
      </c>
      <c r="Q37">
        <v>16128</v>
      </c>
      <c r="R37">
        <v>16128</v>
      </c>
      <c r="S37">
        <v>16128</v>
      </c>
      <c r="T37">
        <v>16128</v>
      </c>
      <c r="U37">
        <v>16128</v>
      </c>
      <c r="V37">
        <v>16128</v>
      </c>
      <c r="W37">
        <v>306432</v>
      </c>
    </row>
    <row r="38" spans="1:23">
      <c r="B38">
        <v>62389</v>
      </c>
      <c r="C38" t="s">
        <v>267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 t="s">
        <v>271</v>
      </c>
      <c r="B39">
        <v>107809</v>
      </c>
      <c r="C39" t="s">
        <v>266</v>
      </c>
      <c r="D39">
        <v>16129</v>
      </c>
      <c r="E39">
        <v>16129</v>
      </c>
      <c r="F39">
        <v>16129</v>
      </c>
      <c r="G39">
        <v>16129</v>
      </c>
      <c r="H39">
        <v>16129</v>
      </c>
      <c r="I39">
        <v>16129</v>
      </c>
      <c r="J39">
        <v>16129</v>
      </c>
      <c r="K39">
        <v>16129</v>
      </c>
      <c r="L39">
        <v>16129</v>
      </c>
      <c r="M39">
        <v>16129</v>
      </c>
      <c r="N39">
        <v>16129</v>
      </c>
      <c r="O39">
        <v>16129</v>
      </c>
      <c r="P39">
        <v>16129</v>
      </c>
      <c r="Q39">
        <v>16129</v>
      </c>
      <c r="R39">
        <v>16129</v>
      </c>
      <c r="S39">
        <v>16129</v>
      </c>
      <c r="T39">
        <v>16129</v>
      </c>
      <c r="U39">
        <v>16129</v>
      </c>
      <c r="V39">
        <v>16129</v>
      </c>
      <c r="W39">
        <v>306451</v>
      </c>
    </row>
    <row r="40" spans="1:23">
      <c r="B40">
        <v>62389</v>
      </c>
      <c r="C40" t="s">
        <v>267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 t="s">
        <v>271</v>
      </c>
      <c r="B41">
        <v>107810</v>
      </c>
      <c r="C41" t="s">
        <v>266</v>
      </c>
      <c r="D41">
        <v>16129</v>
      </c>
      <c r="E41">
        <v>16129</v>
      </c>
      <c r="F41">
        <v>16129</v>
      </c>
      <c r="G41">
        <v>16129</v>
      </c>
      <c r="H41">
        <v>16129</v>
      </c>
      <c r="I41">
        <v>16129</v>
      </c>
      <c r="J41">
        <v>16129</v>
      </c>
      <c r="K41">
        <v>16129</v>
      </c>
      <c r="L41">
        <v>16129</v>
      </c>
      <c r="M41">
        <v>16129</v>
      </c>
      <c r="N41">
        <v>16129</v>
      </c>
      <c r="O41">
        <v>16129</v>
      </c>
      <c r="P41">
        <v>16129</v>
      </c>
      <c r="Q41">
        <v>16129</v>
      </c>
      <c r="R41">
        <v>16129</v>
      </c>
      <c r="S41">
        <v>16129</v>
      </c>
      <c r="T41">
        <v>16129</v>
      </c>
      <c r="U41">
        <v>16129</v>
      </c>
      <c r="V41">
        <v>16129</v>
      </c>
      <c r="W41">
        <v>306451</v>
      </c>
    </row>
    <row r="42" spans="1:23">
      <c r="B42">
        <v>62389</v>
      </c>
      <c r="C42" t="s">
        <v>267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 t="s">
        <v>271</v>
      </c>
      <c r="B43">
        <v>107812</v>
      </c>
      <c r="C43" t="s">
        <v>266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B44">
        <v>62389</v>
      </c>
      <c r="C44" t="s">
        <v>267</v>
      </c>
      <c r="D44">
        <v>16129</v>
      </c>
      <c r="E44">
        <v>16129</v>
      </c>
      <c r="F44">
        <v>16129</v>
      </c>
      <c r="G44">
        <v>16132</v>
      </c>
      <c r="H44">
        <v>16132</v>
      </c>
      <c r="I44">
        <v>16132</v>
      </c>
      <c r="J44">
        <v>16132</v>
      </c>
      <c r="K44">
        <v>16132</v>
      </c>
      <c r="L44">
        <v>16126</v>
      </c>
      <c r="M44">
        <v>16126</v>
      </c>
      <c r="N44">
        <v>16135</v>
      </c>
      <c r="O44">
        <v>16135</v>
      </c>
      <c r="P44">
        <v>16135</v>
      </c>
      <c r="Q44">
        <v>16135</v>
      </c>
      <c r="R44">
        <v>16135</v>
      </c>
      <c r="S44">
        <v>16135</v>
      </c>
      <c r="T44">
        <v>16135</v>
      </c>
      <c r="U44">
        <v>16135</v>
      </c>
      <c r="V44">
        <v>16135</v>
      </c>
      <c r="W44">
        <v>306514</v>
      </c>
    </row>
    <row r="45" spans="1:23">
      <c r="A45" t="s">
        <v>271</v>
      </c>
      <c r="B45">
        <v>107835</v>
      </c>
      <c r="C45" t="s">
        <v>266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B46">
        <v>62389</v>
      </c>
      <c r="C46" t="s">
        <v>267</v>
      </c>
      <c r="D46">
        <v>8087</v>
      </c>
      <c r="E46">
        <v>8087</v>
      </c>
      <c r="F46">
        <v>8087</v>
      </c>
      <c r="G46">
        <v>8087</v>
      </c>
      <c r="H46">
        <v>8087</v>
      </c>
      <c r="I46">
        <v>8087</v>
      </c>
      <c r="J46">
        <v>8087</v>
      </c>
      <c r="K46">
        <v>8087</v>
      </c>
      <c r="L46">
        <v>8087</v>
      </c>
      <c r="M46">
        <v>8087</v>
      </c>
      <c r="N46">
        <v>8087</v>
      </c>
      <c r="O46">
        <v>8087</v>
      </c>
      <c r="P46">
        <v>8087</v>
      </c>
      <c r="Q46">
        <v>8087</v>
      </c>
      <c r="R46">
        <v>8087</v>
      </c>
      <c r="S46">
        <v>8087</v>
      </c>
      <c r="T46">
        <v>8087</v>
      </c>
      <c r="U46">
        <v>8087</v>
      </c>
      <c r="V46">
        <v>8087</v>
      </c>
      <c r="W46">
        <v>153653</v>
      </c>
    </row>
    <row r="47" spans="1:23">
      <c r="A47" t="s">
        <v>271</v>
      </c>
      <c r="B47">
        <v>107909</v>
      </c>
      <c r="C47" t="s">
        <v>266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B48">
        <v>62389</v>
      </c>
      <c r="C48" t="s">
        <v>267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 t="s">
        <v>271</v>
      </c>
      <c r="B49">
        <v>107911</v>
      </c>
      <c r="C49" t="s">
        <v>266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B50">
        <v>62389</v>
      </c>
      <c r="C50" t="s">
        <v>267</v>
      </c>
      <c r="D50">
        <v>6170</v>
      </c>
      <c r="E50">
        <v>6170</v>
      </c>
      <c r="F50">
        <v>6170</v>
      </c>
      <c r="G50">
        <v>6170</v>
      </c>
      <c r="H50">
        <v>6170</v>
      </c>
      <c r="I50">
        <v>6170</v>
      </c>
      <c r="J50">
        <v>6170</v>
      </c>
      <c r="K50">
        <v>6170</v>
      </c>
      <c r="L50">
        <v>6170</v>
      </c>
      <c r="M50">
        <v>6170</v>
      </c>
      <c r="N50">
        <v>6170</v>
      </c>
      <c r="O50">
        <v>6170</v>
      </c>
      <c r="P50">
        <v>6170</v>
      </c>
      <c r="Q50">
        <v>6170</v>
      </c>
      <c r="R50">
        <v>6170</v>
      </c>
      <c r="S50">
        <v>6170</v>
      </c>
      <c r="T50">
        <v>6170</v>
      </c>
      <c r="U50">
        <v>6170</v>
      </c>
      <c r="V50">
        <v>6170</v>
      </c>
      <c r="W50">
        <v>117230</v>
      </c>
    </row>
    <row r="51" spans="1:23">
      <c r="A51" t="s">
        <v>271</v>
      </c>
      <c r="B51">
        <v>108015</v>
      </c>
      <c r="C51" t="s">
        <v>266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B52">
        <v>62389</v>
      </c>
      <c r="C52" t="s">
        <v>267</v>
      </c>
      <c r="D52">
        <v>1290</v>
      </c>
      <c r="E52">
        <v>1290</v>
      </c>
      <c r="F52">
        <v>1290</v>
      </c>
      <c r="G52">
        <v>1290</v>
      </c>
      <c r="H52">
        <v>1290</v>
      </c>
      <c r="I52">
        <v>1290</v>
      </c>
      <c r="J52">
        <v>1290</v>
      </c>
      <c r="K52">
        <v>1290</v>
      </c>
      <c r="L52">
        <v>1290</v>
      </c>
      <c r="M52">
        <v>1290</v>
      </c>
      <c r="N52">
        <v>1290</v>
      </c>
      <c r="O52">
        <v>1290</v>
      </c>
      <c r="P52">
        <v>1290</v>
      </c>
      <c r="Q52">
        <v>1290</v>
      </c>
      <c r="R52">
        <v>1290</v>
      </c>
      <c r="S52">
        <v>1290</v>
      </c>
      <c r="T52">
        <v>1290</v>
      </c>
      <c r="U52">
        <v>1290</v>
      </c>
      <c r="V52">
        <v>1290</v>
      </c>
      <c r="W52">
        <v>24510</v>
      </c>
    </row>
    <row r="53" spans="1:23">
      <c r="A53" t="s">
        <v>271</v>
      </c>
      <c r="B53">
        <v>108204</v>
      </c>
      <c r="C53" t="s">
        <v>266</v>
      </c>
      <c r="D53">
        <v>806</v>
      </c>
      <c r="E53">
        <v>806</v>
      </c>
      <c r="F53">
        <v>806</v>
      </c>
      <c r="G53">
        <v>806</v>
      </c>
      <c r="H53">
        <v>806</v>
      </c>
      <c r="I53">
        <v>806</v>
      </c>
      <c r="J53">
        <v>806</v>
      </c>
      <c r="K53">
        <v>806</v>
      </c>
      <c r="L53">
        <v>806</v>
      </c>
      <c r="M53">
        <v>806</v>
      </c>
      <c r="N53">
        <v>806</v>
      </c>
      <c r="O53">
        <v>806</v>
      </c>
      <c r="P53">
        <v>806</v>
      </c>
      <c r="Q53">
        <v>806</v>
      </c>
      <c r="R53">
        <v>806</v>
      </c>
      <c r="S53">
        <v>806</v>
      </c>
      <c r="T53">
        <v>806</v>
      </c>
      <c r="U53">
        <v>806</v>
      </c>
      <c r="V53">
        <v>806</v>
      </c>
      <c r="W53">
        <v>15314</v>
      </c>
    </row>
    <row r="54" spans="1:23">
      <c r="B54">
        <v>62389</v>
      </c>
      <c r="C54" t="s">
        <v>267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 t="s">
        <v>271</v>
      </c>
      <c r="B55">
        <v>108313</v>
      </c>
      <c r="C55" t="s">
        <v>266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B56">
        <v>62389</v>
      </c>
      <c r="C56" t="s">
        <v>267</v>
      </c>
      <c r="D56">
        <v>4355</v>
      </c>
      <c r="E56">
        <v>4355</v>
      </c>
      <c r="F56">
        <v>4355</v>
      </c>
      <c r="G56">
        <v>4355</v>
      </c>
      <c r="H56">
        <v>4355</v>
      </c>
      <c r="I56">
        <v>4355</v>
      </c>
      <c r="J56">
        <v>4355</v>
      </c>
      <c r="K56">
        <v>4355</v>
      </c>
      <c r="L56">
        <v>4355</v>
      </c>
      <c r="M56">
        <v>4355</v>
      </c>
      <c r="N56">
        <v>4355</v>
      </c>
      <c r="O56">
        <v>4355</v>
      </c>
      <c r="P56">
        <v>4355</v>
      </c>
      <c r="Q56">
        <v>4355</v>
      </c>
      <c r="R56">
        <v>4355</v>
      </c>
      <c r="S56">
        <v>4355</v>
      </c>
      <c r="T56">
        <v>4355</v>
      </c>
      <c r="U56">
        <v>4355</v>
      </c>
      <c r="V56">
        <v>4355</v>
      </c>
      <c r="W56">
        <v>82745</v>
      </c>
    </row>
    <row r="57" spans="1:23">
      <c r="A57" t="s">
        <v>271</v>
      </c>
      <c r="B57">
        <v>108313</v>
      </c>
      <c r="C57" t="s">
        <v>266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B58">
        <v>71460</v>
      </c>
      <c r="C58" t="s">
        <v>267</v>
      </c>
      <c r="D58">
        <v>2903</v>
      </c>
      <c r="E58">
        <v>2903</v>
      </c>
      <c r="F58">
        <v>2903</v>
      </c>
      <c r="G58">
        <v>2903</v>
      </c>
      <c r="H58">
        <v>2903</v>
      </c>
      <c r="I58">
        <v>2903</v>
      </c>
      <c r="J58">
        <v>2903</v>
      </c>
      <c r="K58">
        <v>2903</v>
      </c>
      <c r="L58">
        <v>2904</v>
      </c>
      <c r="M58">
        <v>2903</v>
      </c>
      <c r="N58">
        <v>2903</v>
      </c>
      <c r="O58">
        <v>2903</v>
      </c>
      <c r="P58">
        <v>2903</v>
      </c>
      <c r="Q58">
        <v>2903</v>
      </c>
      <c r="R58">
        <v>2903</v>
      </c>
      <c r="S58">
        <v>2903</v>
      </c>
      <c r="T58">
        <v>2903</v>
      </c>
      <c r="U58">
        <v>2903</v>
      </c>
      <c r="V58">
        <v>2903</v>
      </c>
      <c r="W58">
        <v>55158</v>
      </c>
    </row>
    <row r="59" spans="1:23">
      <c r="A59" t="s">
        <v>271</v>
      </c>
      <c r="B59">
        <v>108364</v>
      </c>
      <c r="C59" t="s">
        <v>266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B60">
        <v>71459</v>
      </c>
      <c r="C60" t="s">
        <v>267</v>
      </c>
      <c r="D60">
        <v>191</v>
      </c>
      <c r="E60">
        <v>191</v>
      </c>
      <c r="F60">
        <v>191</v>
      </c>
      <c r="G60">
        <v>191</v>
      </c>
      <c r="H60">
        <v>191</v>
      </c>
      <c r="I60">
        <v>191</v>
      </c>
      <c r="J60">
        <v>191</v>
      </c>
      <c r="K60">
        <v>191</v>
      </c>
      <c r="L60">
        <v>191</v>
      </c>
      <c r="M60">
        <v>191</v>
      </c>
      <c r="N60">
        <v>191</v>
      </c>
      <c r="O60">
        <v>191</v>
      </c>
      <c r="P60">
        <v>191</v>
      </c>
      <c r="Q60">
        <v>191</v>
      </c>
      <c r="R60">
        <v>191</v>
      </c>
      <c r="S60">
        <v>191</v>
      </c>
      <c r="T60">
        <v>191</v>
      </c>
      <c r="U60">
        <v>191</v>
      </c>
      <c r="V60">
        <v>191</v>
      </c>
      <c r="W60">
        <v>3629</v>
      </c>
    </row>
    <row r="61" spans="1:23">
      <c r="A61" t="s">
        <v>272</v>
      </c>
      <c r="B61">
        <v>106875</v>
      </c>
      <c r="C61" t="s">
        <v>266</v>
      </c>
      <c r="D61">
        <v>16129</v>
      </c>
      <c r="E61">
        <v>12232</v>
      </c>
      <c r="F61">
        <v>16129</v>
      </c>
      <c r="G61">
        <v>16129</v>
      </c>
      <c r="H61">
        <v>16129</v>
      </c>
      <c r="I61">
        <v>16129</v>
      </c>
      <c r="J61">
        <v>16129</v>
      </c>
      <c r="K61">
        <v>16129</v>
      </c>
      <c r="L61">
        <v>16129</v>
      </c>
      <c r="M61">
        <v>16129</v>
      </c>
      <c r="N61">
        <v>16129</v>
      </c>
      <c r="O61">
        <v>16129</v>
      </c>
      <c r="P61">
        <v>16129</v>
      </c>
      <c r="Q61">
        <v>16129</v>
      </c>
      <c r="R61">
        <v>16129</v>
      </c>
      <c r="S61">
        <v>16129</v>
      </c>
      <c r="T61">
        <v>16129</v>
      </c>
      <c r="U61">
        <v>16129</v>
      </c>
      <c r="V61">
        <v>16129</v>
      </c>
      <c r="W61">
        <v>302554</v>
      </c>
    </row>
    <row r="62" spans="1:23">
      <c r="B62">
        <v>62389</v>
      </c>
      <c r="C62" t="s">
        <v>267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 t="s">
        <v>272</v>
      </c>
      <c r="B63">
        <v>107822</v>
      </c>
      <c r="C63" t="s">
        <v>266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B64">
        <v>62389</v>
      </c>
      <c r="C64" t="s">
        <v>267</v>
      </c>
      <c r="D64">
        <v>0</v>
      </c>
      <c r="E64">
        <v>1347</v>
      </c>
      <c r="F64">
        <v>1347</v>
      </c>
      <c r="G64">
        <v>1347</v>
      </c>
      <c r="H64">
        <v>1347</v>
      </c>
      <c r="I64">
        <v>1347</v>
      </c>
      <c r="J64">
        <v>1347</v>
      </c>
      <c r="K64">
        <v>1347</v>
      </c>
      <c r="L64">
        <v>1347</v>
      </c>
      <c r="M64">
        <v>1347</v>
      </c>
      <c r="N64">
        <v>1347</v>
      </c>
      <c r="O64">
        <v>1347</v>
      </c>
      <c r="P64">
        <v>1347</v>
      </c>
      <c r="Q64">
        <v>1347</v>
      </c>
      <c r="R64">
        <v>1347</v>
      </c>
      <c r="S64">
        <v>1347</v>
      </c>
      <c r="T64">
        <v>1347</v>
      </c>
      <c r="U64">
        <v>1347</v>
      </c>
      <c r="V64">
        <v>1347</v>
      </c>
      <c r="W64">
        <v>24246</v>
      </c>
    </row>
    <row r="65" spans="1:23">
      <c r="A65" t="s">
        <v>273</v>
      </c>
      <c r="B65">
        <v>107450</v>
      </c>
      <c r="C65" t="s">
        <v>266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B66">
        <v>78126</v>
      </c>
      <c r="C66" t="s">
        <v>267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 t="s">
        <v>274</v>
      </c>
      <c r="B67">
        <v>107741</v>
      </c>
      <c r="C67" t="s">
        <v>266</v>
      </c>
      <c r="D67">
        <v>16130</v>
      </c>
      <c r="E67">
        <v>16129</v>
      </c>
      <c r="F67">
        <v>16129</v>
      </c>
      <c r="G67">
        <v>16129</v>
      </c>
      <c r="H67">
        <v>16129</v>
      </c>
      <c r="I67">
        <v>16129</v>
      </c>
      <c r="J67">
        <v>16129</v>
      </c>
      <c r="K67">
        <v>16129</v>
      </c>
      <c r="L67">
        <v>16129</v>
      </c>
      <c r="M67">
        <v>16129</v>
      </c>
      <c r="N67">
        <v>16129</v>
      </c>
      <c r="O67">
        <v>16129</v>
      </c>
      <c r="P67">
        <v>16129</v>
      </c>
      <c r="Q67">
        <v>16129</v>
      </c>
      <c r="R67">
        <v>16129</v>
      </c>
      <c r="S67">
        <v>16129</v>
      </c>
      <c r="T67">
        <v>16129</v>
      </c>
      <c r="U67">
        <v>16129</v>
      </c>
      <c r="V67">
        <v>16129</v>
      </c>
      <c r="W67">
        <v>306452</v>
      </c>
    </row>
    <row r="68" spans="1:23">
      <c r="B68">
        <v>62389</v>
      </c>
      <c r="C68" t="s">
        <v>267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 t="s">
        <v>274</v>
      </c>
      <c r="B69">
        <v>107743</v>
      </c>
      <c r="C69" t="s">
        <v>266</v>
      </c>
      <c r="D69">
        <v>500000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500000</v>
      </c>
    </row>
    <row r="70" spans="1:23">
      <c r="B70">
        <v>62389</v>
      </c>
      <c r="C70" t="s">
        <v>267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 t="s">
        <v>274</v>
      </c>
      <c r="B71">
        <v>107744</v>
      </c>
      <c r="C71" t="s">
        <v>266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B72">
        <v>62389</v>
      </c>
      <c r="C72" t="s">
        <v>267</v>
      </c>
      <c r="D72">
        <v>500000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500000</v>
      </c>
    </row>
    <row r="73" spans="1:23">
      <c r="A73" t="s">
        <v>274</v>
      </c>
      <c r="B73">
        <v>107820</v>
      </c>
      <c r="C73" t="s">
        <v>266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B74">
        <v>62389</v>
      </c>
      <c r="C74" t="s">
        <v>267</v>
      </c>
      <c r="D74">
        <v>8064</v>
      </c>
      <c r="E74">
        <v>8064</v>
      </c>
      <c r="F74">
        <v>8064</v>
      </c>
      <c r="G74">
        <v>8064</v>
      </c>
      <c r="H74">
        <v>8064</v>
      </c>
      <c r="I74">
        <v>8064</v>
      </c>
      <c r="J74">
        <v>8064</v>
      </c>
      <c r="K74">
        <v>8064</v>
      </c>
      <c r="L74">
        <v>8064</v>
      </c>
      <c r="M74">
        <v>8064</v>
      </c>
      <c r="N74">
        <v>8064</v>
      </c>
      <c r="O74">
        <v>8064</v>
      </c>
      <c r="P74">
        <v>8064</v>
      </c>
      <c r="Q74">
        <v>8064</v>
      </c>
      <c r="R74">
        <v>8064</v>
      </c>
      <c r="S74">
        <v>8064</v>
      </c>
      <c r="T74">
        <v>8064</v>
      </c>
      <c r="U74">
        <v>8064</v>
      </c>
      <c r="V74">
        <v>8064</v>
      </c>
      <c r="W74">
        <v>153216</v>
      </c>
    </row>
    <row r="75" spans="1:23">
      <c r="A75" t="s">
        <v>274</v>
      </c>
      <c r="B75">
        <v>107838</v>
      </c>
      <c r="C75" t="s">
        <v>266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B76">
        <v>62389</v>
      </c>
      <c r="C76" t="s">
        <v>267</v>
      </c>
      <c r="D76">
        <v>1933</v>
      </c>
      <c r="E76">
        <v>1933</v>
      </c>
      <c r="F76">
        <v>1933</v>
      </c>
      <c r="G76">
        <v>1933</v>
      </c>
      <c r="H76">
        <v>1933</v>
      </c>
      <c r="I76">
        <v>1933</v>
      </c>
      <c r="J76">
        <v>1933</v>
      </c>
      <c r="K76">
        <v>1933</v>
      </c>
      <c r="L76">
        <v>1932</v>
      </c>
      <c r="M76">
        <v>1932</v>
      </c>
      <c r="N76">
        <v>1932</v>
      </c>
      <c r="O76">
        <v>1932</v>
      </c>
      <c r="P76">
        <v>1932</v>
      </c>
      <c r="Q76">
        <v>1932</v>
      </c>
      <c r="R76">
        <v>1932</v>
      </c>
      <c r="S76">
        <v>1932</v>
      </c>
      <c r="T76">
        <v>1932</v>
      </c>
      <c r="U76">
        <v>1932</v>
      </c>
      <c r="V76">
        <v>1932</v>
      </c>
      <c r="W76">
        <v>36716</v>
      </c>
    </row>
    <row r="77" spans="1:23">
      <c r="A77" t="s">
        <v>274</v>
      </c>
      <c r="B77">
        <v>107948</v>
      </c>
      <c r="C77" t="s">
        <v>266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B78">
        <v>62389</v>
      </c>
      <c r="C78" t="s">
        <v>267</v>
      </c>
      <c r="D78">
        <v>2060</v>
      </c>
      <c r="E78">
        <v>2063</v>
      </c>
      <c r="F78">
        <v>2063</v>
      </c>
      <c r="G78">
        <v>2063</v>
      </c>
      <c r="H78">
        <v>2063</v>
      </c>
      <c r="I78">
        <v>2063</v>
      </c>
      <c r="J78">
        <v>2063</v>
      </c>
      <c r="K78">
        <v>2063</v>
      </c>
      <c r="L78">
        <v>2063</v>
      </c>
      <c r="M78">
        <v>2063</v>
      </c>
      <c r="N78">
        <v>2063</v>
      </c>
      <c r="O78">
        <v>2063</v>
      </c>
      <c r="P78">
        <v>2063</v>
      </c>
      <c r="Q78">
        <v>2063</v>
      </c>
      <c r="R78">
        <v>2063</v>
      </c>
      <c r="S78">
        <v>2063</v>
      </c>
      <c r="T78">
        <v>2063</v>
      </c>
      <c r="U78">
        <v>2063</v>
      </c>
      <c r="V78">
        <v>2063</v>
      </c>
      <c r="W78">
        <v>39194</v>
      </c>
    </row>
    <row r="79" spans="1:23">
      <c r="A79" t="s">
        <v>274</v>
      </c>
      <c r="B79">
        <v>108136</v>
      </c>
      <c r="C79" t="s">
        <v>266</v>
      </c>
      <c r="D79">
        <v>8065</v>
      </c>
      <c r="E79">
        <v>8065</v>
      </c>
      <c r="F79">
        <v>8065</v>
      </c>
      <c r="G79">
        <v>8065</v>
      </c>
      <c r="H79">
        <v>8065</v>
      </c>
      <c r="I79">
        <v>8065</v>
      </c>
      <c r="J79">
        <v>8065</v>
      </c>
      <c r="K79">
        <v>8065</v>
      </c>
      <c r="L79">
        <v>8065</v>
      </c>
      <c r="M79">
        <v>8065</v>
      </c>
      <c r="N79">
        <v>8065</v>
      </c>
      <c r="O79">
        <v>8065</v>
      </c>
      <c r="P79">
        <v>8065</v>
      </c>
      <c r="Q79">
        <v>8065</v>
      </c>
      <c r="R79">
        <v>8065</v>
      </c>
      <c r="S79">
        <v>8065</v>
      </c>
      <c r="T79">
        <v>8064</v>
      </c>
      <c r="U79">
        <v>8064</v>
      </c>
      <c r="V79">
        <v>8064</v>
      </c>
      <c r="W79">
        <v>153232</v>
      </c>
    </row>
    <row r="80" spans="1:23">
      <c r="B80">
        <v>62389</v>
      </c>
      <c r="C80" t="s">
        <v>267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 t="s">
        <v>274</v>
      </c>
      <c r="B81">
        <v>108206</v>
      </c>
      <c r="C81" t="s">
        <v>266</v>
      </c>
      <c r="D81">
        <v>1612</v>
      </c>
      <c r="E81">
        <v>1612</v>
      </c>
      <c r="F81">
        <v>1612</v>
      </c>
      <c r="G81">
        <v>1613</v>
      </c>
      <c r="H81">
        <v>1613</v>
      </c>
      <c r="I81">
        <v>1613</v>
      </c>
      <c r="J81">
        <v>1613</v>
      </c>
      <c r="K81">
        <v>1613</v>
      </c>
      <c r="L81">
        <v>1613</v>
      </c>
      <c r="M81">
        <v>1613</v>
      </c>
      <c r="N81">
        <v>1613</v>
      </c>
      <c r="O81">
        <v>1613</v>
      </c>
      <c r="P81">
        <v>1613</v>
      </c>
      <c r="Q81">
        <v>1613</v>
      </c>
      <c r="R81">
        <v>1613</v>
      </c>
      <c r="S81">
        <v>1613</v>
      </c>
      <c r="T81">
        <v>1613</v>
      </c>
      <c r="U81">
        <v>1613</v>
      </c>
      <c r="V81">
        <v>1613</v>
      </c>
      <c r="W81">
        <v>30644</v>
      </c>
    </row>
    <row r="82" spans="1:23">
      <c r="B82">
        <v>62389</v>
      </c>
      <c r="C82" t="s">
        <v>267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 t="s">
        <v>274</v>
      </c>
      <c r="B83">
        <v>108356</v>
      </c>
      <c r="C83" t="s">
        <v>266</v>
      </c>
      <c r="D83">
        <v>650</v>
      </c>
      <c r="E83">
        <v>645</v>
      </c>
      <c r="F83">
        <v>645</v>
      </c>
      <c r="G83">
        <v>645</v>
      </c>
      <c r="H83">
        <v>645</v>
      </c>
      <c r="I83">
        <v>645</v>
      </c>
      <c r="J83">
        <v>645</v>
      </c>
      <c r="K83">
        <v>645</v>
      </c>
      <c r="L83">
        <v>645</v>
      </c>
      <c r="M83">
        <v>645</v>
      </c>
      <c r="N83">
        <v>645</v>
      </c>
      <c r="O83">
        <v>645</v>
      </c>
      <c r="P83">
        <v>645</v>
      </c>
      <c r="Q83">
        <v>645</v>
      </c>
      <c r="R83">
        <v>645</v>
      </c>
      <c r="S83">
        <v>645</v>
      </c>
      <c r="T83">
        <v>645</v>
      </c>
      <c r="U83">
        <v>645</v>
      </c>
      <c r="V83">
        <v>644</v>
      </c>
      <c r="W83">
        <v>12259</v>
      </c>
    </row>
    <row r="84" spans="1:23">
      <c r="B84">
        <v>62389</v>
      </c>
      <c r="C84" t="s">
        <v>267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 t="s">
        <v>275</v>
      </c>
      <c r="B85">
        <v>108103</v>
      </c>
      <c r="C85" t="s">
        <v>266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B86">
        <v>71460</v>
      </c>
      <c r="C86" t="s">
        <v>267</v>
      </c>
      <c r="D86">
        <v>2000</v>
      </c>
      <c r="E86">
        <v>2000</v>
      </c>
      <c r="F86">
        <v>2000</v>
      </c>
      <c r="G86">
        <v>2000</v>
      </c>
      <c r="H86">
        <v>2000</v>
      </c>
      <c r="I86">
        <v>2000</v>
      </c>
      <c r="J86">
        <v>2000</v>
      </c>
      <c r="K86">
        <v>2000</v>
      </c>
      <c r="L86">
        <v>2000</v>
      </c>
      <c r="M86">
        <v>2000</v>
      </c>
      <c r="N86">
        <v>2000</v>
      </c>
      <c r="O86">
        <v>2000</v>
      </c>
      <c r="P86">
        <v>2000</v>
      </c>
      <c r="Q86">
        <v>2000</v>
      </c>
      <c r="R86">
        <v>2000</v>
      </c>
      <c r="S86">
        <v>2000</v>
      </c>
      <c r="T86">
        <v>2000</v>
      </c>
      <c r="U86">
        <v>2000</v>
      </c>
      <c r="V86">
        <v>2000</v>
      </c>
      <c r="W86">
        <v>38000</v>
      </c>
    </row>
    <row r="87" spans="1:23">
      <c r="A87" t="s">
        <v>276</v>
      </c>
      <c r="B87">
        <v>108100</v>
      </c>
      <c r="C87" t="s">
        <v>266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B88">
        <v>62389</v>
      </c>
      <c r="C88" t="s">
        <v>267</v>
      </c>
      <c r="D88">
        <v>3548</v>
      </c>
      <c r="E88">
        <v>3548</v>
      </c>
      <c r="F88">
        <v>3548</v>
      </c>
      <c r="G88">
        <v>3548</v>
      </c>
      <c r="H88">
        <v>3548</v>
      </c>
      <c r="I88">
        <v>3548</v>
      </c>
      <c r="J88">
        <v>3548</v>
      </c>
      <c r="K88">
        <v>3548</v>
      </c>
      <c r="L88">
        <v>3548</v>
      </c>
      <c r="M88">
        <v>3548</v>
      </c>
      <c r="N88">
        <v>3548</v>
      </c>
      <c r="O88">
        <v>3548</v>
      </c>
      <c r="P88">
        <v>3548</v>
      </c>
      <c r="Q88">
        <v>3548</v>
      </c>
      <c r="R88">
        <v>3548</v>
      </c>
      <c r="S88">
        <v>3548</v>
      </c>
      <c r="T88">
        <v>3548</v>
      </c>
      <c r="U88">
        <v>3548</v>
      </c>
      <c r="V88">
        <v>3548</v>
      </c>
      <c r="W88">
        <v>67412</v>
      </c>
    </row>
    <row r="89" spans="1:23">
      <c r="A89" t="s">
        <v>276</v>
      </c>
      <c r="B89">
        <v>108256</v>
      </c>
      <c r="C89" t="s">
        <v>266</v>
      </c>
      <c r="D89">
        <v>10000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10000</v>
      </c>
    </row>
    <row r="90" spans="1:23">
      <c r="B90">
        <v>62389</v>
      </c>
      <c r="C90" t="s">
        <v>267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 t="s">
        <v>276</v>
      </c>
      <c r="B91">
        <v>108310</v>
      </c>
      <c r="C91" t="s">
        <v>266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B92">
        <v>62389</v>
      </c>
      <c r="C92" t="s">
        <v>267</v>
      </c>
      <c r="D92">
        <v>10645</v>
      </c>
      <c r="E92">
        <v>645</v>
      </c>
      <c r="F92">
        <v>645</v>
      </c>
      <c r="G92">
        <v>645</v>
      </c>
      <c r="H92">
        <v>645</v>
      </c>
      <c r="I92">
        <v>645</v>
      </c>
      <c r="J92">
        <v>645</v>
      </c>
      <c r="K92">
        <v>645</v>
      </c>
      <c r="L92">
        <v>645</v>
      </c>
      <c r="M92">
        <v>645</v>
      </c>
      <c r="N92">
        <v>645</v>
      </c>
      <c r="O92">
        <v>645</v>
      </c>
      <c r="P92">
        <v>645</v>
      </c>
      <c r="Q92">
        <v>645</v>
      </c>
      <c r="R92">
        <v>645</v>
      </c>
      <c r="S92">
        <v>645</v>
      </c>
      <c r="T92">
        <v>645</v>
      </c>
      <c r="U92">
        <v>645</v>
      </c>
      <c r="V92">
        <v>645</v>
      </c>
      <c r="W92">
        <v>22255</v>
      </c>
    </row>
    <row r="93" spans="1:23">
      <c r="A93" t="s">
        <v>277</v>
      </c>
      <c r="B93">
        <v>107664</v>
      </c>
      <c r="C93" t="s">
        <v>266</v>
      </c>
      <c r="D93">
        <v>3214</v>
      </c>
      <c r="E93">
        <v>3214</v>
      </c>
      <c r="F93">
        <v>3214</v>
      </c>
      <c r="G93">
        <v>3214</v>
      </c>
      <c r="H93">
        <v>3214</v>
      </c>
      <c r="I93">
        <v>3214</v>
      </c>
      <c r="J93">
        <v>3214</v>
      </c>
      <c r="K93">
        <v>3214</v>
      </c>
      <c r="L93">
        <v>3214</v>
      </c>
      <c r="M93">
        <v>3214</v>
      </c>
      <c r="N93">
        <v>3214</v>
      </c>
      <c r="O93">
        <v>3214</v>
      </c>
      <c r="P93">
        <v>3214</v>
      </c>
      <c r="Q93">
        <v>3214</v>
      </c>
      <c r="R93">
        <v>3214</v>
      </c>
      <c r="S93">
        <v>3214</v>
      </c>
      <c r="T93">
        <v>3214</v>
      </c>
      <c r="U93">
        <v>3214</v>
      </c>
      <c r="V93">
        <v>3214</v>
      </c>
      <c r="W93">
        <v>61066</v>
      </c>
    </row>
    <row r="94" spans="1:23">
      <c r="B94">
        <v>98</v>
      </c>
      <c r="C94" t="s">
        <v>267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5337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5337</v>
      </c>
    </row>
    <row r="95" spans="1:23">
      <c r="A95" t="s">
        <v>278</v>
      </c>
      <c r="B95">
        <v>106850</v>
      </c>
      <c r="C95" t="s">
        <v>266</v>
      </c>
      <c r="D95">
        <v>16129</v>
      </c>
      <c r="E95">
        <v>16129</v>
      </c>
      <c r="F95">
        <v>16129</v>
      </c>
      <c r="G95">
        <v>16129</v>
      </c>
      <c r="H95">
        <v>16129</v>
      </c>
      <c r="I95">
        <v>16129</v>
      </c>
      <c r="J95">
        <v>16129</v>
      </c>
      <c r="K95">
        <v>16129</v>
      </c>
      <c r="L95">
        <v>16129</v>
      </c>
      <c r="M95">
        <v>16129</v>
      </c>
      <c r="N95">
        <v>16129</v>
      </c>
      <c r="O95">
        <v>16129</v>
      </c>
      <c r="P95">
        <v>16129</v>
      </c>
      <c r="Q95">
        <v>16129</v>
      </c>
      <c r="R95">
        <v>16129</v>
      </c>
      <c r="S95">
        <v>16129</v>
      </c>
      <c r="T95">
        <v>16129</v>
      </c>
      <c r="U95">
        <v>15880</v>
      </c>
      <c r="V95">
        <v>16129</v>
      </c>
      <c r="W95">
        <v>306202</v>
      </c>
    </row>
    <row r="96" spans="1:23">
      <c r="B96">
        <v>71460</v>
      </c>
      <c r="C96" t="s">
        <v>267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 t="s">
        <v>279</v>
      </c>
      <c r="B97">
        <v>107862</v>
      </c>
      <c r="C97" t="s">
        <v>266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B98">
        <v>62389</v>
      </c>
      <c r="C98" t="s">
        <v>267</v>
      </c>
      <c r="D98">
        <v>1548</v>
      </c>
      <c r="E98">
        <v>1548</v>
      </c>
      <c r="F98">
        <v>1548</v>
      </c>
      <c r="G98">
        <v>1548</v>
      </c>
      <c r="H98">
        <v>1548</v>
      </c>
      <c r="I98">
        <v>1548</v>
      </c>
      <c r="J98">
        <v>1548</v>
      </c>
      <c r="K98">
        <v>1548</v>
      </c>
      <c r="L98">
        <v>1548</v>
      </c>
      <c r="M98">
        <v>1548</v>
      </c>
      <c r="N98">
        <v>1548</v>
      </c>
      <c r="O98">
        <v>1548</v>
      </c>
      <c r="P98">
        <v>1548</v>
      </c>
      <c r="Q98">
        <v>1548</v>
      </c>
      <c r="R98">
        <v>1548</v>
      </c>
      <c r="S98">
        <v>1548</v>
      </c>
      <c r="T98">
        <v>1548</v>
      </c>
      <c r="U98">
        <v>1548</v>
      </c>
      <c r="V98">
        <v>1549</v>
      </c>
      <c r="W98">
        <v>29413</v>
      </c>
    </row>
    <row r="99" spans="1:23">
      <c r="A99" t="s">
        <v>279</v>
      </c>
      <c r="B99">
        <v>107927</v>
      </c>
      <c r="C99" t="s">
        <v>266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B100">
        <v>62389</v>
      </c>
      <c r="C100" t="s">
        <v>267</v>
      </c>
      <c r="D100">
        <v>1452</v>
      </c>
      <c r="E100">
        <v>1452</v>
      </c>
      <c r="F100">
        <v>1452</v>
      </c>
      <c r="G100">
        <v>1452</v>
      </c>
      <c r="H100">
        <v>1452</v>
      </c>
      <c r="I100">
        <v>1452</v>
      </c>
      <c r="J100">
        <v>1452</v>
      </c>
      <c r="K100">
        <v>1452</v>
      </c>
      <c r="L100">
        <v>1452</v>
      </c>
      <c r="M100">
        <v>1452</v>
      </c>
      <c r="N100">
        <v>1452</v>
      </c>
      <c r="O100">
        <v>1452</v>
      </c>
      <c r="P100">
        <v>1452</v>
      </c>
      <c r="Q100">
        <v>1452</v>
      </c>
      <c r="R100">
        <v>1452</v>
      </c>
      <c r="S100">
        <v>1452</v>
      </c>
      <c r="T100">
        <v>1452</v>
      </c>
      <c r="U100">
        <v>1452</v>
      </c>
      <c r="V100">
        <v>1452</v>
      </c>
      <c r="W100">
        <v>27588</v>
      </c>
    </row>
    <row r="101" spans="1:23">
      <c r="A101" t="s">
        <v>279</v>
      </c>
      <c r="B101">
        <v>108098</v>
      </c>
      <c r="C101" t="s">
        <v>266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B102">
        <v>71460</v>
      </c>
      <c r="C102" t="s">
        <v>267</v>
      </c>
      <c r="D102">
        <v>645</v>
      </c>
      <c r="E102">
        <v>645</v>
      </c>
      <c r="F102">
        <v>645</v>
      </c>
      <c r="G102">
        <v>645</v>
      </c>
      <c r="H102">
        <v>645</v>
      </c>
      <c r="I102">
        <v>645</v>
      </c>
      <c r="J102">
        <v>645</v>
      </c>
      <c r="K102">
        <v>645</v>
      </c>
      <c r="L102">
        <v>645</v>
      </c>
      <c r="M102">
        <v>645</v>
      </c>
      <c r="N102">
        <v>645</v>
      </c>
      <c r="O102">
        <v>645</v>
      </c>
      <c r="P102">
        <v>645</v>
      </c>
      <c r="Q102">
        <v>645</v>
      </c>
      <c r="R102">
        <v>645</v>
      </c>
      <c r="S102">
        <v>645</v>
      </c>
      <c r="T102">
        <v>645</v>
      </c>
      <c r="U102">
        <v>645</v>
      </c>
      <c r="V102">
        <v>645</v>
      </c>
      <c r="W102">
        <v>12255</v>
      </c>
    </row>
    <row r="103" spans="1:23">
      <c r="A103" t="s">
        <v>279</v>
      </c>
      <c r="B103">
        <v>108325</v>
      </c>
      <c r="C103" t="s">
        <v>266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B104">
        <v>62389</v>
      </c>
      <c r="C104" t="s">
        <v>267</v>
      </c>
      <c r="D104">
        <v>1613</v>
      </c>
      <c r="E104">
        <v>1613</v>
      </c>
      <c r="F104">
        <v>1613</v>
      </c>
      <c r="G104">
        <v>1613</v>
      </c>
      <c r="H104">
        <v>1613</v>
      </c>
      <c r="I104">
        <v>1613</v>
      </c>
      <c r="J104">
        <v>1613</v>
      </c>
      <c r="K104">
        <v>1613</v>
      </c>
      <c r="L104">
        <v>1613</v>
      </c>
      <c r="M104">
        <v>1613</v>
      </c>
      <c r="N104">
        <v>1613</v>
      </c>
      <c r="O104">
        <v>1613</v>
      </c>
      <c r="P104">
        <v>1613</v>
      </c>
      <c r="Q104">
        <v>1613</v>
      </c>
      <c r="R104">
        <v>1613</v>
      </c>
      <c r="S104">
        <v>1613</v>
      </c>
      <c r="T104">
        <v>1613</v>
      </c>
      <c r="U104">
        <v>1613</v>
      </c>
      <c r="V104">
        <v>1613</v>
      </c>
      <c r="W104">
        <v>30647</v>
      </c>
    </row>
    <row r="105" spans="1:23">
      <c r="A105" t="s">
        <v>279</v>
      </c>
      <c r="B105">
        <v>108332</v>
      </c>
      <c r="C105" t="s">
        <v>266</v>
      </c>
      <c r="D105">
        <v>1290</v>
      </c>
      <c r="E105">
        <v>1290</v>
      </c>
      <c r="F105">
        <v>1290</v>
      </c>
      <c r="G105">
        <v>1290</v>
      </c>
      <c r="H105">
        <v>1290</v>
      </c>
      <c r="I105">
        <v>1290</v>
      </c>
      <c r="J105">
        <v>1290</v>
      </c>
      <c r="K105">
        <v>1290</v>
      </c>
      <c r="L105">
        <v>1290</v>
      </c>
      <c r="M105">
        <v>1290</v>
      </c>
      <c r="N105">
        <v>1290</v>
      </c>
      <c r="O105">
        <v>1290</v>
      </c>
      <c r="P105">
        <v>1290</v>
      </c>
      <c r="Q105">
        <v>1290</v>
      </c>
      <c r="R105">
        <v>1290</v>
      </c>
      <c r="S105">
        <v>1290</v>
      </c>
      <c r="T105">
        <v>1290</v>
      </c>
      <c r="U105">
        <v>1290</v>
      </c>
      <c r="V105">
        <v>1290</v>
      </c>
      <c r="W105">
        <v>24510</v>
      </c>
    </row>
    <row r="106" spans="1:23">
      <c r="B106">
        <v>62389</v>
      </c>
      <c r="C106" t="s">
        <v>267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 t="s">
        <v>279</v>
      </c>
      <c r="B107">
        <v>108336</v>
      </c>
      <c r="C107" t="s">
        <v>266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B108">
        <v>71323</v>
      </c>
      <c r="C108" t="s">
        <v>267</v>
      </c>
      <c r="D108">
        <v>968</v>
      </c>
      <c r="E108">
        <v>968</v>
      </c>
      <c r="F108">
        <v>968</v>
      </c>
      <c r="G108">
        <v>968</v>
      </c>
      <c r="H108">
        <v>968</v>
      </c>
      <c r="I108">
        <v>968</v>
      </c>
      <c r="J108">
        <v>968</v>
      </c>
      <c r="K108">
        <v>968</v>
      </c>
      <c r="L108">
        <v>968</v>
      </c>
      <c r="M108">
        <v>968</v>
      </c>
      <c r="N108">
        <v>968</v>
      </c>
      <c r="O108">
        <v>968</v>
      </c>
      <c r="P108">
        <v>968</v>
      </c>
      <c r="Q108">
        <v>968</v>
      </c>
      <c r="R108">
        <v>968</v>
      </c>
      <c r="S108">
        <v>968</v>
      </c>
      <c r="T108">
        <v>968</v>
      </c>
      <c r="U108">
        <v>968</v>
      </c>
      <c r="V108">
        <v>968</v>
      </c>
      <c r="W108">
        <v>18392</v>
      </c>
    </row>
    <row r="109" spans="1:23">
      <c r="A109" t="s">
        <v>280</v>
      </c>
      <c r="B109">
        <v>107884</v>
      </c>
      <c r="C109" t="s">
        <v>266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B110">
        <v>62389</v>
      </c>
      <c r="C110" t="s">
        <v>267</v>
      </c>
      <c r="D110">
        <v>968</v>
      </c>
      <c r="E110">
        <v>968</v>
      </c>
      <c r="F110">
        <v>968</v>
      </c>
      <c r="G110">
        <v>968</v>
      </c>
      <c r="H110">
        <v>968</v>
      </c>
      <c r="I110">
        <v>968</v>
      </c>
      <c r="J110">
        <v>968</v>
      </c>
      <c r="K110">
        <v>968</v>
      </c>
      <c r="L110">
        <v>968</v>
      </c>
      <c r="M110">
        <v>968</v>
      </c>
      <c r="N110">
        <v>968</v>
      </c>
      <c r="O110">
        <v>966</v>
      </c>
      <c r="P110">
        <v>968</v>
      </c>
      <c r="Q110">
        <v>968</v>
      </c>
      <c r="R110">
        <v>968</v>
      </c>
      <c r="S110">
        <v>968</v>
      </c>
      <c r="T110">
        <v>968</v>
      </c>
      <c r="U110">
        <v>968</v>
      </c>
      <c r="V110">
        <v>968</v>
      </c>
      <c r="W110">
        <v>18390</v>
      </c>
    </row>
    <row r="111" spans="1:23">
      <c r="A111" t="s">
        <v>280</v>
      </c>
      <c r="B111">
        <v>108126</v>
      </c>
      <c r="C111" t="s">
        <v>266</v>
      </c>
      <c r="D111">
        <v>14516</v>
      </c>
      <c r="E111">
        <v>14516</v>
      </c>
      <c r="F111">
        <v>14516</v>
      </c>
      <c r="G111">
        <v>14516</v>
      </c>
      <c r="H111">
        <v>14516</v>
      </c>
      <c r="I111">
        <v>14516</v>
      </c>
      <c r="J111">
        <v>14516</v>
      </c>
      <c r="K111">
        <v>14516</v>
      </c>
      <c r="L111">
        <v>14516</v>
      </c>
      <c r="M111">
        <v>14516</v>
      </c>
      <c r="N111">
        <v>14516</v>
      </c>
      <c r="O111">
        <v>14516</v>
      </c>
      <c r="P111">
        <v>14516</v>
      </c>
      <c r="Q111">
        <v>14516</v>
      </c>
      <c r="R111">
        <v>14516</v>
      </c>
      <c r="S111">
        <v>14516</v>
      </c>
      <c r="T111">
        <v>14516</v>
      </c>
      <c r="U111">
        <v>14516</v>
      </c>
      <c r="V111">
        <v>14516</v>
      </c>
      <c r="W111">
        <v>275804</v>
      </c>
    </row>
    <row r="112" spans="1:23">
      <c r="B112">
        <v>71460</v>
      </c>
      <c r="C112" t="s">
        <v>267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 t="s">
        <v>280</v>
      </c>
      <c r="B113">
        <v>108312</v>
      </c>
      <c r="C113" t="s">
        <v>266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B114">
        <v>71460</v>
      </c>
      <c r="C114" t="s">
        <v>267</v>
      </c>
      <c r="D114">
        <v>968</v>
      </c>
      <c r="E114">
        <v>968</v>
      </c>
      <c r="F114">
        <v>968</v>
      </c>
      <c r="G114">
        <v>968</v>
      </c>
      <c r="H114">
        <v>968</v>
      </c>
      <c r="I114">
        <v>968</v>
      </c>
      <c r="J114">
        <v>968</v>
      </c>
      <c r="K114">
        <v>968</v>
      </c>
      <c r="L114">
        <v>968</v>
      </c>
      <c r="M114">
        <v>968</v>
      </c>
      <c r="N114">
        <v>968</v>
      </c>
      <c r="O114">
        <v>968</v>
      </c>
      <c r="P114">
        <v>968</v>
      </c>
      <c r="Q114">
        <v>968</v>
      </c>
      <c r="R114">
        <v>968</v>
      </c>
      <c r="S114">
        <v>968</v>
      </c>
      <c r="T114">
        <v>968</v>
      </c>
      <c r="U114">
        <v>968</v>
      </c>
      <c r="V114">
        <v>968</v>
      </c>
      <c r="W114">
        <v>18392</v>
      </c>
    </row>
    <row r="115" spans="1:23">
      <c r="A115" t="s">
        <v>281</v>
      </c>
      <c r="B115">
        <v>106870</v>
      </c>
      <c r="C115" t="s">
        <v>266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B116">
        <v>71459</v>
      </c>
      <c r="C116" t="s">
        <v>267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 t="s">
        <v>281</v>
      </c>
      <c r="B117">
        <v>107030</v>
      </c>
      <c r="C117" t="s">
        <v>266</v>
      </c>
      <c r="D117">
        <v>12903</v>
      </c>
      <c r="E117">
        <v>12903</v>
      </c>
      <c r="F117">
        <v>12903</v>
      </c>
      <c r="G117">
        <v>12903</v>
      </c>
      <c r="H117">
        <v>12903</v>
      </c>
      <c r="I117">
        <v>12903</v>
      </c>
      <c r="J117">
        <v>12903</v>
      </c>
      <c r="K117">
        <v>12903</v>
      </c>
      <c r="L117">
        <v>12903</v>
      </c>
      <c r="M117">
        <v>12903</v>
      </c>
      <c r="N117">
        <v>12903</v>
      </c>
      <c r="O117">
        <v>12903</v>
      </c>
      <c r="P117">
        <v>12903</v>
      </c>
      <c r="Q117">
        <v>12903</v>
      </c>
      <c r="R117">
        <v>12903</v>
      </c>
      <c r="S117">
        <v>12903</v>
      </c>
      <c r="T117">
        <v>12903</v>
      </c>
      <c r="U117">
        <v>12705</v>
      </c>
      <c r="V117">
        <v>12903</v>
      </c>
      <c r="W117">
        <v>244959</v>
      </c>
    </row>
    <row r="118" spans="1:23">
      <c r="B118">
        <v>71460</v>
      </c>
      <c r="C118" t="s">
        <v>267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 t="s">
        <v>281</v>
      </c>
      <c r="B119">
        <v>107031</v>
      </c>
      <c r="C119" t="s">
        <v>266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B120">
        <v>71460</v>
      </c>
      <c r="C120" t="s">
        <v>267</v>
      </c>
      <c r="D120">
        <v>12903</v>
      </c>
      <c r="E120">
        <v>12903</v>
      </c>
      <c r="F120">
        <v>12903</v>
      </c>
      <c r="G120">
        <v>12903</v>
      </c>
      <c r="H120">
        <v>12903</v>
      </c>
      <c r="I120">
        <v>12903</v>
      </c>
      <c r="J120">
        <v>12903</v>
      </c>
      <c r="K120">
        <v>12903</v>
      </c>
      <c r="L120">
        <v>12903</v>
      </c>
      <c r="M120">
        <v>12903</v>
      </c>
      <c r="N120">
        <v>12903</v>
      </c>
      <c r="O120">
        <v>12903</v>
      </c>
      <c r="P120">
        <v>12903</v>
      </c>
      <c r="Q120">
        <v>12903</v>
      </c>
      <c r="R120">
        <v>12903</v>
      </c>
      <c r="S120">
        <v>12903</v>
      </c>
      <c r="T120">
        <v>12903</v>
      </c>
      <c r="U120">
        <v>12903</v>
      </c>
      <c r="V120">
        <v>12903</v>
      </c>
      <c r="W120">
        <v>245157</v>
      </c>
    </row>
    <row r="121" spans="1:23">
      <c r="A121" t="s">
        <v>281</v>
      </c>
      <c r="B121">
        <v>107032</v>
      </c>
      <c r="C121" t="s">
        <v>266</v>
      </c>
      <c r="D121">
        <v>12903</v>
      </c>
      <c r="E121">
        <v>12903</v>
      </c>
      <c r="F121">
        <v>12903</v>
      </c>
      <c r="G121">
        <v>12903</v>
      </c>
      <c r="H121">
        <v>12903</v>
      </c>
      <c r="I121">
        <v>12903</v>
      </c>
      <c r="J121">
        <v>12903</v>
      </c>
      <c r="K121">
        <v>12903</v>
      </c>
      <c r="L121">
        <v>12903</v>
      </c>
      <c r="M121">
        <v>12903</v>
      </c>
      <c r="N121">
        <v>12903</v>
      </c>
      <c r="O121">
        <v>12903</v>
      </c>
      <c r="P121">
        <v>12903</v>
      </c>
      <c r="Q121">
        <v>12903</v>
      </c>
      <c r="R121">
        <v>12903</v>
      </c>
      <c r="S121">
        <v>12903</v>
      </c>
      <c r="T121">
        <v>12903</v>
      </c>
      <c r="U121">
        <v>12903</v>
      </c>
      <c r="V121">
        <v>12903</v>
      </c>
      <c r="W121">
        <v>245157</v>
      </c>
    </row>
    <row r="122" spans="1:23">
      <c r="B122">
        <v>71460</v>
      </c>
      <c r="C122" t="s">
        <v>267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 t="s">
        <v>281</v>
      </c>
      <c r="B123">
        <v>107828</v>
      </c>
      <c r="C123" t="s">
        <v>266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B124">
        <v>62389</v>
      </c>
      <c r="C124" t="s">
        <v>267</v>
      </c>
      <c r="D124">
        <v>5807</v>
      </c>
      <c r="E124">
        <v>5807</v>
      </c>
      <c r="F124">
        <v>5807</v>
      </c>
      <c r="G124">
        <v>5807</v>
      </c>
      <c r="H124">
        <v>5807</v>
      </c>
      <c r="I124">
        <v>5807</v>
      </c>
      <c r="J124">
        <v>5807</v>
      </c>
      <c r="K124">
        <v>5807</v>
      </c>
      <c r="L124">
        <v>5807</v>
      </c>
      <c r="M124">
        <v>5807</v>
      </c>
      <c r="N124">
        <v>5807</v>
      </c>
      <c r="O124">
        <v>5807</v>
      </c>
      <c r="P124">
        <v>5807</v>
      </c>
      <c r="Q124">
        <v>5807</v>
      </c>
      <c r="R124">
        <v>5807</v>
      </c>
      <c r="S124">
        <v>5807</v>
      </c>
      <c r="T124">
        <v>5807</v>
      </c>
      <c r="U124">
        <v>5807</v>
      </c>
      <c r="V124">
        <v>5807</v>
      </c>
      <c r="W124">
        <v>110333</v>
      </c>
    </row>
    <row r="125" spans="1:23">
      <c r="A125" t="s">
        <v>281</v>
      </c>
      <c r="B125">
        <v>107866</v>
      </c>
      <c r="C125" t="s">
        <v>266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B126">
        <v>62389</v>
      </c>
      <c r="C126" t="s">
        <v>267</v>
      </c>
      <c r="D126">
        <v>1612</v>
      </c>
      <c r="E126">
        <v>1612</v>
      </c>
      <c r="F126">
        <v>1612</v>
      </c>
      <c r="G126">
        <v>1612</v>
      </c>
      <c r="H126">
        <v>1612</v>
      </c>
      <c r="I126">
        <v>1612</v>
      </c>
      <c r="J126">
        <v>1612</v>
      </c>
      <c r="K126">
        <v>1612</v>
      </c>
      <c r="L126">
        <v>1612</v>
      </c>
      <c r="M126">
        <v>1612</v>
      </c>
      <c r="N126">
        <v>1612</v>
      </c>
      <c r="O126">
        <v>1612</v>
      </c>
      <c r="P126">
        <v>1612</v>
      </c>
      <c r="Q126">
        <v>1612</v>
      </c>
      <c r="R126">
        <v>1612</v>
      </c>
      <c r="S126">
        <v>1612</v>
      </c>
      <c r="T126">
        <v>1612</v>
      </c>
      <c r="U126">
        <v>1612</v>
      </c>
      <c r="V126">
        <v>1612</v>
      </c>
      <c r="W126">
        <v>30628</v>
      </c>
    </row>
    <row r="127" spans="1:23">
      <c r="A127" t="s">
        <v>281</v>
      </c>
      <c r="B127">
        <v>107874</v>
      </c>
      <c r="C127" t="s">
        <v>266</v>
      </c>
      <c r="D127">
        <v>9677</v>
      </c>
      <c r="E127">
        <v>9677</v>
      </c>
      <c r="F127">
        <v>9677</v>
      </c>
      <c r="G127">
        <v>9677</v>
      </c>
      <c r="H127">
        <v>9677</v>
      </c>
      <c r="I127">
        <v>9677</v>
      </c>
      <c r="J127">
        <v>9677</v>
      </c>
      <c r="K127">
        <v>9677</v>
      </c>
      <c r="L127">
        <v>9677</v>
      </c>
      <c r="M127">
        <v>9677</v>
      </c>
      <c r="N127">
        <v>9677</v>
      </c>
      <c r="O127">
        <v>9677</v>
      </c>
      <c r="P127">
        <v>9677</v>
      </c>
      <c r="Q127">
        <v>9677</v>
      </c>
      <c r="R127">
        <v>9677</v>
      </c>
      <c r="S127">
        <v>9677</v>
      </c>
      <c r="T127">
        <v>9677</v>
      </c>
      <c r="U127">
        <v>9677</v>
      </c>
      <c r="V127">
        <v>9677</v>
      </c>
      <c r="W127">
        <v>183863</v>
      </c>
    </row>
    <row r="128" spans="1:23">
      <c r="B128">
        <v>71459</v>
      </c>
      <c r="C128" t="s">
        <v>267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 t="s">
        <v>281</v>
      </c>
      <c r="B129">
        <v>107879</v>
      </c>
      <c r="C129" t="s">
        <v>266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B130">
        <v>62389</v>
      </c>
      <c r="C130" t="s">
        <v>267</v>
      </c>
      <c r="D130">
        <v>10000</v>
      </c>
      <c r="E130">
        <v>10000</v>
      </c>
      <c r="F130">
        <v>10000</v>
      </c>
      <c r="G130">
        <v>10000</v>
      </c>
      <c r="H130">
        <v>10000</v>
      </c>
      <c r="I130">
        <v>10000</v>
      </c>
      <c r="J130">
        <v>10000</v>
      </c>
      <c r="K130">
        <v>10000</v>
      </c>
      <c r="L130">
        <v>10000</v>
      </c>
      <c r="M130">
        <v>10000</v>
      </c>
      <c r="N130">
        <v>10000</v>
      </c>
      <c r="O130">
        <v>10000</v>
      </c>
      <c r="P130">
        <v>10000</v>
      </c>
      <c r="Q130">
        <v>10000</v>
      </c>
      <c r="R130">
        <v>10000</v>
      </c>
      <c r="S130">
        <v>10000</v>
      </c>
      <c r="T130">
        <v>10000</v>
      </c>
      <c r="U130">
        <v>10000</v>
      </c>
      <c r="V130">
        <v>10000</v>
      </c>
      <c r="W130">
        <v>190000</v>
      </c>
    </row>
    <row r="131" spans="1:23">
      <c r="A131" t="s">
        <v>281</v>
      </c>
      <c r="B131">
        <v>107925</v>
      </c>
      <c r="C131" t="s">
        <v>266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B132">
        <v>62389</v>
      </c>
      <c r="C132" t="s">
        <v>267</v>
      </c>
      <c r="D132">
        <v>4194</v>
      </c>
      <c r="E132">
        <v>4194</v>
      </c>
      <c r="F132">
        <v>4194</v>
      </c>
      <c r="G132">
        <v>4194</v>
      </c>
      <c r="H132">
        <v>4194</v>
      </c>
      <c r="I132">
        <v>4194</v>
      </c>
      <c r="J132">
        <v>4194</v>
      </c>
      <c r="K132">
        <v>4194</v>
      </c>
      <c r="L132">
        <v>4194</v>
      </c>
      <c r="M132">
        <v>4194</v>
      </c>
      <c r="N132">
        <v>4194</v>
      </c>
      <c r="O132">
        <v>4194</v>
      </c>
      <c r="P132">
        <v>4194</v>
      </c>
      <c r="Q132">
        <v>4194</v>
      </c>
      <c r="R132">
        <v>4194</v>
      </c>
      <c r="S132">
        <v>4194</v>
      </c>
      <c r="T132">
        <v>4194</v>
      </c>
      <c r="U132">
        <v>4194</v>
      </c>
      <c r="V132">
        <v>4194</v>
      </c>
      <c r="W132">
        <v>79686</v>
      </c>
    </row>
    <row r="133" spans="1:23">
      <c r="A133" t="s">
        <v>281</v>
      </c>
      <c r="B133">
        <v>108096</v>
      </c>
      <c r="C133" t="s">
        <v>266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B134">
        <v>62389</v>
      </c>
      <c r="C134" t="s">
        <v>267</v>
      </c>
      <c r="D134">
        <v>2698</v>
      </c>
      <c r="E134">
        <v>2698</v>
      </c>
      <c r="F134">
        <v>2698</v>
      </c>
      <c r="G134">
        <v>2698</v>
      </c>
      <c r="H134">
        <v>2698</v>
      </c>
      <c r="I134">
        <v>2698</v>
      </c>
      <c r="J134">
        <v>2698</v>
      </c>
      <c r="K134">
        <v>2698</v>
      </c>
      <c r="L134">
        <v>2698</v>
      </c>
      <c r="M134">
        <v>2698</v>
      </c>
      <c r="N134">
        <v>2698</v>
      </c>
      <c r="O134">
        <v>2698</v>
      </c>
      <c r="P134">
        <v>2698</v>
      </c>
      <c r="Q134">
        <v>2698</v>
      </c>
      <c r="R134">
        <v>2698</v>
      </c>
      <c r="S134">
        <v>2698</v>
      </c>
      <c r="T134">
        <v>2698</v>
      </c>
      <c r="U134">
        <v>2698</v>
      </c>
      <c r="V134">
        <v>2698</v>
      </c>
      <c r="W134">
        <v>51262</v>
      </c>
    </row>
    <row r="135" spans="1:23">
      <c r="A135" t="s">
        <v>281</v>
      </c>
      <c r="B135">
        <v>108311</v>
      </c>
      <c r="C135" t="s">
        <v>266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B136">
        <v>62389</v>
      </c>
      <c r="C136" t="s">
        <v>267</v>
      </c>
      <c r="D136">
        <v>3226</v>
      </c>
      <c r="E136">
        <v>3226</v>
      </c>
      <c r="F136">
        <v>3226</v>
      </c>
      <c r="G136">
        <v>3226</v>
      </c>
      <c r="H136">
        <v>3226</v>
      </c>
      <c r="I136">
        <v>3226</v>
      </c>
      <c r="J136">
        <v>3226</v>
      </c>
      <c r="K136">
        <v>3226</v>
      </c>
      <c r="L136">
        <v>3226</v>
      </c>
      <c r="M136">
        <v>3226</v>
      </c>
      <c r="N136">
        <v>3226</v>
      </c>
      <c r="O136">
        <v>3226</v>
      </c>
      <c r="P136">
        <v>3226</v>
      </c>
      <c r="Q136">
        <v>3226</v>
      </c>
      <c r="R136">
        <v>3226</v>
      </c>
      <c r="S136">
        <v>3226</v>
      </c>
      <c r="T136">
        <v>3226</v>
      </c>
      <c r="U136">
        <v>3226</v>
      </c>
      <c r="V136">
        <v>3226</v>
      </c>
      <c r="W136">
        <v>61294</v>
      </c>
    </row>
    <row r="137" spans="1:23">
      <c r="A137" t="s">
        <v>281</v>
      </c>
      <c r="B137">
        <v>108330</v>
      </c>
      <c r="C137" t="s">
        <v>266</v>
      </c>
      <c r="D137">
        <v>967</v>
      </c>
      <c r="E137">
        <v>967</v>
      </c>
      <c r="F137">
        <v>967</v>
      </c>
      <c r="G137">
        <v>967</v>
      </c>
      <c r="H137">
        <v>967</v>
      </c>
      <c r="I137">
        <v>967</v>
      </c>
      <c r="J137">
        <v>967</v>
      </c>
      <c r="K137">
        <v>967</v>
      </c>
      <c r="L137">
        <v>967</v>
      </c>
      <c r="M137">
        <v>967</v>
      </c>
      <c r="N137">
        <v>967</v>
      </c>
      <c r="O137">
        <v>967</v>
      </c>
      <c r="P137">
        <v>967</v>
      </c>
      <c r="Q137">
        <v>967</v>
      </c>
      <c r="R137">
        <v>967</v>
      </c>
      <c r="S137">
        <v>967</v>
      </c>
      <c r="T137">
        <v>967</v>
      </c>
      <c r="U137">
        <v>967</v>
      </c>
      <c r="V137">
        <v>967</v>
      </c>
      <c r="W137">
        <v>18373</v>
      </c>
    </row>
    <row r="138" spans="1:23">
      <c r="B138">
        <v>62389</v>
      </c>
      <c r="C138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 t="s">
        <v>282</v>
      </c>
      <c r="B139">
        <v>107947</v>
      </c>
      <c r="C139" t="s">
        <v>266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B140">
        <v>62389</v>
      </c>
      <c r="C140" t="s">
        <v>267</v>
      </c>
      <c r="D140">
        <v>968</v>
      </c>
      <c r="E140">
        <v>968</v>
      </c>
      <c r="F140">
        <v>968</v>
      </c>
      <c r="G140">
        <v>960</v>
      </c>
      <c r="H140">
        <v>968</v>
      </c>
      <c r="I140">
        <v>968</v>
      </c>
      <c r="J140">
        <v>968</v>
      </c>
      <c r="K140">
        <v>968</v>
      </c>
      <c r="L140">
        <v>968</v>
      </c>
      <c r="M140">
        <v>968</v>
      </c>
      <c r="N140">
        <v>968</v>
      </c>
      <c r="O140">
        <v>968</v>
      </c>
      <c r="P140">
        <v>968</v>
      </c>
      <c r="Q140">
        <v>968</v>
      </c>
      <c r="R140">
        <v>968</v>
      </c>
      <c r="S140">
        <v>968</v>
      </c>
      <c r="T140">
        <v>968</v>
      </c>
      <c r="U140">
        <v>968</v>
      </c>
      <c r="V140">
        <v>968</v>
      </c>
      <c r="W140">
        <v>18384</v>
      </c>
    </row>
    <row r="141" spans="1:23">
      <c r="A141" t="s">
        <v>282</v>
      </c>
      <c r="B141">
        <v>107947</v>
      </c>
      <c r="C141" t="s">
        <v>266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B142">
        <v>71322</v>
      </c>
      <c r="C142" t="s">
        <v>267</v>
      </c>
      <c r="D142">
        <v>339</v>
      </c>
      <c r="E142">
        <v>1935</v>
      </c>
      <c r="F142">
        <v>3531</v>
      </c>
      <c r="G142">
        <v>1935</v>
      </c>
      <c r="H142">
        <v>339</v>
      </c>
      <c r="I142">
        <v>1935</v>
      </c>
      <c r="J142">
        <v>1935</v>
      </c>
      <c r="K142">
        <v>1935</v>
      </c>
      <c r="L142">
        <v>1935</v>
      </c>
      <c r="M142">
        <v>871</v>
      </c>
      <c r="N142">
        <v>1935</v>
      </c>
      <c r="O142">
        <v>1935</v>
      </c>
      <c r="P142">
        <v>1933</v>
      </c>
      <c r="Q142">
        <v>1935</v>
      </c>
      <c r="R142">
        <v>1608</v>
      </c>
      <c r="S142">
        <v>1935</v>
      </c>
      <c r="T142">
        <v>1935</v>
      </c>
      <c r="U142">
        <v>1935</v>
      </c>
      <c r="V142">
        <v>1935</v>
      </c>
      <c r="W142">
        <v>33776</v>
      </c>
    </row>
    <row r="143" spans="1:23">
      <c r="A143" t="s">
        <v>282</v>
      </c>
      <c r="B143">
        <v>107947</v>
      </c>
      <c r="C143" t="s">
        <v>266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B144">
        <v>71323</v>
      </c>
      <c r="C144" t="s">
        <v>267</v>
      </c>
      <c r="D144">
        <v>368</v>
      </c>
      <c r="E144">
        <v>368</v>
      </c>
      <c r="F144">
        <v>368</v>
      </c>
      <c r="G144">
        <v>360</v>
      </c>
      <c r="H144">
        <v>368</v>
      </c>
      <c r="I144">
        <v>368</v>
      </c>
      <c r="J144">
        <v>368</v>
      </c>
      <c r="K144">
        <v>368</v>
      </c>
      <c r="L144">
        <v>368</v>
      </c>
      <c r="M144">
        <v>368</v>
      </c>
      <c r="N144">
        <v>368</v>
      </c>
      <c r="O144">
        <v>368</v>
      </c>
      <c r="P144">
        <v>368</v>
      </c>
      <c r="Q144">
        <v>368</v>
      </c>
      <c r="R144">
        <v>368</v>
      </c>
      <c r="S144">
        <v>368</v>
      </c>
      <c r="T144">
        <v>368</v>
      </c>
      <c r="U144">
        <v>368</v>
      </c>
      <c r="V144">
        <v>368</v>
      </c>
      <c r="W144">
        <v>6984</v>
      </c>
    </row>
    <row r="145" spans="1:23">
      <c r="A145" t="s">
        <v>282</v>
      </c>
      <c r="B145">
        <v>108038</v>
      </c>
      <c r="C145" t="s">
        <v>266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B146">
        <v>71322</v>
      </c>
      <c r="C146" t="s">
        <v>267</v>
      </c>
      <c r="D146">
        <v>968</v>
      </c>
      <c r="E146">
        <v>968</v>
      </c>
      <c r="F146">
        <v>968</v>
      </c>
      <c r="G146">
        <v>960</v>
      </c>
      <c r="H146">
        <v>968</v>
      </c>
      <c r="I146">
        <v>968</v>
      </c>
      <c r="J146">
        <v>968</v>
      </c>
      <c r="K146">
        <v>968</v>
      </c>
      <c r="L146">
        <v>968</v>
      </c>
      <c r="M146">
        <v>968</v>
      </c>
      <c r="N146">
        <v>968</v>
      </c>
      <c r="O146">
        <v>968</v>
      </c>
      <c r="P146">
        <v>968</v>
      </c>
      <c r="Q146">
        <v>968</v>
      </c>
      <c r="R146">
        <v>968</v>
      </c>
      <c r="S146">
        <v>968</v>
      </c>
      <c r="T146">
        <v>968</v>
      </c>
      <c r="U146">
        <v>968</v>
      </c>
      <c r="V146">
        <v>968</v>
      </c>
      <c r="W146">
        <v>18384</v>
      </c>
    </row>
    <row r="147" spans="1:23">
      <c r="A147" t="s">
        <v>282</v>
      </c>
      <c r="B147">
        <v>108205</v>
      </c>
      <c r="C147" t="s">
        <v>266</v>
      </c>
      <c r="D147">
        <v>323</v>
      </c>
      <c r="E147">
        <v>323</v>
      </c>
      <c r="F147">
        <v>323</v>
      </c>
      <c r="G147">
        <v>310</v>
      </c>
      <c r="H147">
        <v>323</v>
      </c>
      <c r="I147">
        <v>323</v>
      </c>
      <c r="J147">
        <v>323</v>
      </c>
      <c r="K147">
        <v>323</v>
      </c>
      <c r="L147">
        <v>323</v>
      </c>
      <c r="M147">
        <v>323</v>
      </c>
      <c r="N147">
        <v>323</v>
      </c>
      <c r="O147">
        <v>323</v>
      </c>
      <c r="P147">
        <v>323</v>
      </c>
      <c r="Q147">
        <v>323</v>
      </c>
      <c r="R147">
        <v>323</v>
      </c>
      <c r="S147">
        <v>323</v>
      </c>
      <c r="T147">
        <v>323</v>
      </c>
      <c r="U147">
        <v>323</v>
      </c>
      <c r="V147">
        <v>323</v>
      </c>
      <c r="W147">
        <v>6124</v>
      </c>
    </row>
    <row r="148" spans="1:23">
      <c r="B148">
        <v>62389</v>
      </c>
      <c r="C148" t="s">
        <v>267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 t="s">
        <v>282</v>
      </c>
      <c r="B149">
        <v>108205</v>
      </c>
      <c r="C149" t="s">
        <v>266</v>
      </c>
      <c r="D149">
        <v>815</v>
      </c>
      <c r="E149">
        <v>815</v>
      </c>
      <c r="F149">
        <v>815</v>
      </c>
      <c r="G149">
        <v>818</v>
      </c>
      <c r="H149">
        <v>815</v>
      </c>
      <c r="I149">
        <v>815</v>
      </c>
      <c r="J149">
        <v>815</v>
      </c>
      <c r="K149">
        <v>815</v>
      </c>
      <c r="L149">
        <v>815</v>
      </c>
      <c r="M149">
        <v>815</v>
      </c>
      <c r="N149">
        <v>815</v>
      </c>
      <c r="O149">
        <v>815</v>
      </c>
      <c r="P149">
        <v>815</v>
      </c>
      <c r="Q149">
        <v>815</v>
      </c>
      <c r="R149">
        <v>815</v>
      </c>
      <c r="S149">
        <v>815</v>
      </c>
      <c r="T149">
        <v>815</v>
      </c>
      <c r="U149">
        <v>815</v>
      </c>
      <c r="V149">
        <v>815</v>
      </c>
      <c r="W149">
        <v>15488</v>
      </c>
    </row>
    <row r="150" spans="1:23">
      <c r="B150">
        <v>71322</v>
      </c>
      <c r="C150" t="s">
        <v>267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 t="s">
        <v>282</v>
      </c>
      <c r="B151">
        <v>108205</v>
      </c>
      <c r="C151" t="s">
        <v>266</v>
      </c>
      <c r="D151">
        <v>645</v>
      </c>
      <c r="E151">
        <v>645</v>
      </c>
      <c r="F151">
        <v>645</v>
      </c>
      <c r="G151">
        <v>650</v>
      </c>
      <c r="H151">
        <v>645</v>
      </c>
      <c r="I151">
        <v>645</v>
      </c>
      <c r="J151">
        <v>645</v>
      </c>
      <c r="K151">
        <v>645</v>
      </c>
      <c r="L151">
        <v>645</v>
      </c>
      <c r="M151">
        <v>645</v>
      </c>
      <c r="N151">
        <v>645</v>
      </c>
      <c r="O151">
        <v>645</v>
      </c>
      <c r="P151">
        <v>645</v>
      </c>
      <c r="Q151">
        <v>645</v>
      </c>
      <c r="R151">
        <v>645</v>
      </c>
      <c r="S151">
        <v>645</v>
      </c>
      <c r="T151">
        <v>645</v>
      </c>
      <c r="U151">
        <v>645</v>
      </c>
      <c r="V151">
        <v>645</v>
      </c>
      <c r="W151">
        <v>12260</v>
      </c>
    </row>
    <row r="152" spans="1:23">
      <c r="B152">
        <v>71460</v>
      </c>
      <c r="C152" t="s">
        <v>267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 t="s">
        <v>282</v>
      </c>
      <c r="B153">
        <v>108305</v>
      </c>
      <c r="C153" t="s">
        <v>266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B154">
        <v>62389</v>
      </c>
      <c r="C154" t="s">
        <v>267</v>
      </c>
      <c r="D154">
        <v>4516</v>
      </c>
      <c r="E154">
        <v>4516</v>
      </c>
      <c r="F154">
        <v>4516</v>
      </c>
      <c r="G154">
        <v>4520</v>
      </c>
      <c r="H154">
        <v>4516</v>
      </c>
      <c r="I154">
        <v>4516</v>
      </c>
      <c r="J154">
        <v>4516</v>
      </c>
      <c r="K154">
        <v>4516</v>
      </c>
      <c r="L154">
        <v>4516</v>
      </c>
      <c r="M154">
        <v>4516</v>
      </c>
      <c r="N154">
        <v>4516</v>
      </c>
      <c r="O154">
        <v>4516</v>
      </c>
      <c r="P154">
        <v>4516</v>
      </c>
      <c r="Q154">
        <v>4516</v>
      </c>
      <c r="R154">
        <v>4516</v>
      </c>
      <c r="S154">
        <v>4516</v>
      </c>
      <c r="T154">
        <v>4516</v>
      </c>
      <c r="U154">
        <v>4516</v>
      </c>
      <c r="V154">
        <v>4516</v>
      </c>
      <c r="W154">
        <v>85808</v>
      </c>
    </row>
    <row r="155" spans="1:23">
      <c r="A155" t="s">
        <v>282</v>
      </c>
      <c r="B155">
        <v>108305</v>
      </c>
      <c r="C155" t="s">
        <v>266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B156">
        <v>71460</v>
      </c>
      <c r="C156" t="s">
        <v>267</v>
      </c>
      <c r="D156">
        <v>2903</v>
      </c>
      <c r="E156">
        <v>2903</v>
      </c>
      <c r="F156">
        <v>2903</v>
      </c>
      <c r="G156">
        <v>2910</v>
      </c>
      <c r="H156">
        <v>2903</v>
      </c>
      <c r="I156">
        <v>2903</v>
      </c>
      <c r="J156">
        <v>2903</v>
      </c>
      <c r="K156">
        <v>2903</v>
      </c>
      <c r="L156">
        <v>2903</v>
      </c>
      <c r="M156">
        <v>2903</v>
      </c>
      <c r="N156">
        <v>2903</v>
      </c>
      <c r="O156">
        <v>2903</v>
      </c>
      <c r="P156">
        <v>2903</v>
      </c>
      <c r="Q156">
        <v>2903</v>
      </c>
      <c r="R156">
        <v>2903</v>
      </c>
      <c r="S156">
        <v>2903</v>
      </c>
      <c r="T156">
        <v>2903</v>
      </c>
      <c r="U156">
        <v>2903</v>
      </c>
      <c r="V156">
        <v>2903</v>
      </c>
      <c r="W156">
        <v>55164</v>
      </c>
    </row>
    <row r="157" spans="1:23">
      <c r="A157" t="s">
        <v>282</v>
      </c>
      <c r="B157">
        <v>108334</v>
      </c>
      <c r="C157" t="s">
        <v>266</v>
      </c>
      <c r="D157">
        <v>1290</v>
      </c>
      <c r="E157">
        <v>1290</v>
      </c>
      <c r="F157">
        <v>1290</v>
      </c>
      <c r="G157">
        <v>1300</v>
      </c>
      <c r="H157">
        <v>1290</v>
      </c>
      <c r="I157">
        <v>1290</v>
      </c>
      <c r="J157">
        <v>1290</v>
      </c>
      <c r="K157">
        <v>1290</v>
      </c>
      <c r="L157">
        <v>1290</v>
      </c>
      <c r="M157">
        <v>1290</v>
      </c>
      <c r="N157">
        <v>1290</v>
      </c>
      <c r="O157">
        <v>1290</v>
      </c>
      <c r="P157">
        <v>1290</v>
      </c>
      <c r="Q157">
        <v>1290</v>
      </c>
      <c r="R157">
        <v>1290</v>
      </c>
      <c r="S157">
        <v>1290</v>
      </c>
      <c r="T157">
        <v>1290</v>
      </c>
      <c r="U157">
        <v>1290</v>
      </c>
      <c r="V157">
        <v>1290</v>
      </c>
      <c r="W157">
        <v>24520</v>
      </c>
    </row>
    <row r="158" spans="1:23">
      <c r="B158">
        <v>62389</v>
      </c>
      <c r="C158" t="s">
        <v>267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 t="s">
        <v>283</v>
      </c>
      <c r="B159">
        <v>106788</v>
      </c>
      <c r="C159" t="s">
        <v>266</v>
      </c>
      <c r="D159">
        <v>0</v>
      </c>
      <c r="E159">
        <v>0</v>
      </c>
      <c r="F159">
        <v>948000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948000</v>
      </c>
    </row>
    <row r="160" spans="1:23">
      <c r="B160">
        <v>62389</v>
      </c>
      <c r="C160" t="s">
        <v>267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 t="s">
        <v>283</v>
      </c>
      <c r="B161">
        <v>106789</v>
      </c>
      <c r="C161" t="s">
        <v>266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B162">
        <v>62389</v>
      </c>
      <c r="C162" t="s">
        <v>267</v>
      </c>
      <c r="D162">
        <v>0</v>
      </c>
      <c r="E162">
        <v>0</v>
      </c>
      <c r="F162">
        <v>948000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948000</v>
      </c>
    </row>
    <row r="163" spans="1:23">
      <c r="A163" t="s">
        <v>283</v>
      </c>
      <c r="B163">
        <v>106888</v>
      </c>
      <c r="C163" t="s">
        <v>266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B164">
        <v>62389</v>
      </c>
      <c r="C164" t="s">
        <v>267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 t="s">
        <v>283</v>
      </c>
      <c r="B165">
        <v>106889</v>
      </c>
      <c r="C165" t="s">
        <v>266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B166">
        <v>62389</v>
      </c>
      <c r="C166" t="s">
        <v>267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 t="s">
        <v>283</v>
      </c>
      <c r="B167">
        <v>107637</v>
      </c>
      <c r="C167" t="s">
        <v>266</v>
      </c>
      <c r="D167">
        <v>16129</v>
      </c>
      <c r="E167">
        <v>16129</v>
      </c>
      <c r="F167">
        <v>16129</v>
      </c>
      <c r="G167">
        <v>16129</v>
      </c>
      <c r="H167">
        <v>16129</v>
      </c>
      <c r="I167">
        <v>16129</v>
      </c>
      <c r="J167">
        <v>16129</v>
      </c>
      <c r="K167">
        <v>16129</v>
      </c>
      <c r="L167">
        <v>16129</v>
      </c>
      <c r="M167">
        <v>16129</v>
      </c>
      <c r="N167">
        <v>16129</v>
      </c>
      <c r="O167">
        <v>16129</v>
      </c>
      <c r="P167">
        <v>16129</v>
      </c>
      <c r="Q167">
        <v>16129</v>
      </c>
      <c r="R167">
        <v>16129</v>
      </c>
      <c r="S167">
        <v>16129</v>
      </c>
      <c r="T167">
        <v>16129</v>
      </c>
      <c r="U167">
        <v>16129</v>
      </c>
      <c r="V167">
        <v>16129</v>
      </c>
      <c r="W167">
        <v>306451</v>
      </c>
    </row>
    <row r="168" spans="1:23">
      <c r="B168">
        <v>62389</v>
      </c>
      <c r="C168" t="s">
        <v>267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 t="s">
        <v>283</v>
      </c>
      <c r="B169">
        <v>107638</v>
      </c>
      <c r="C169" t="s">
        <v>266</v>
      </c>
      <c r="D169">
        <v>0</v>
      </c>
      <c r="E169">
        <v>0</v>
      </c>
      <c r="F169">
        <v>500000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500000</v>
      </c>
    </row>
    <row r="170" spans="1:23">
      <c r="B170">
        <v>62389</v>
      </c>
      <c r="C170" t="s">
        <v>267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 t="s">
        <v>283</v>
      </c>
      <c r="B171">
        <v>107639</v>
      </c>
      <c r="C171" t="s">
        <v>266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B172">
        <v>62389</v>
      </c>
      <c r="C172" t="s">
        <v>267</v>
      </c>
      <c r="D172">
        <v>0</v>
      </c>
      <c r="E172">
        <v>0</v>
      </c>
      <c r="F172">
        <v>500000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500000</v>
      </c>
    </row>
    <row r="173" spans="1:23">
      <c r="A173" t="s">
        <v>283</v>
      </c>
      <c r="B173">
        <v>107821</v>
      </c>
      <c r="C173" t="s">
        <v>266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B174">
        <v>62389</v>
      </c>
      <c r="C174" t="s">
        <v>267</v>
      </c>
      <c r="D174">
        <v>645</v>
      </c>
      <c r="E174">
        <v>645</v>
      </c>
      <c r="F174">
        <v>645</v>
      </c>
      <c r="G174">
        <v>645</v>
      </c>
      <c r="H174">
        <v>645</v>
      </c>
      <c r="I174">
        <v>645</v>
      </c>
      <c r="J174">
        <v>645</v>
      </c>
      <c r="K174">
        <v>645</v>
      </c>
      <c r="L174">
        <v>645</v>
      </c>
      <c r="M174">
        <v>645</v>
      </c>
      <c r="N174">
        <v>645</v>
      </c>
      <c r="O174">
        <v>645</v>
      </c>
      <c r="P174">
        <v>645</v>
      </c>
      <c r="Q174">
        <v>645</v>
      </c>
      <c r="R174">
        <v>645</v>
      </c>
      <c r="S174">
        <v>645</v>
      </c>
      <c r="T174">
        <v>645</v>
      </c>
      <c r="U174">
        <v>645</v>
      </c>
      <c r="V174">
        <v>645</v>
      </c>
      <c r="W174">
        <v>12255</v>
      </c>
    </row>
    <row r="175" spans="1:23">
      <c r="A175" t="s">
        <v>283</v>
      </c>
      <c r="B175">
        <v>107923</v>
      </c>
      <c r="C175" t="s">
        <v>266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B176">
        <v>62389</v>
      </c>
      <c r="C176" t="s">
        <v>267</v>
      </c>
      <c r="D176">
        <v>5161</v>
      </c>
      <c r="E176">
        <v>5161</v>
      </c>
      <c r="F176">
        <v>5161</v>
      </c>
      <c r="G176">
        <v>5161</v>
      </c>
      <c r="H176">
        <v>5161</v>
      </c>
      <c r="I176">
        <v>5161</v>
      </c>
      <c r="J176">
        <v>5161</v>
      </c>
      <c r="K176">
        <v>5161</v>
      </c>
      <c r="L176">
        <v>5161</v>
      </c>
      <c r="M176">
        <v>5161</v>
      </c>
      <c r="N176">
        <v>5161</v>
      </c>
      <c r="O176">
        <v>5161</v>
      </c>
      <c r="P176">
        <v>5161</v>
      </c>
      <c r="Q176">
        <v>5161</v>
      </c>
      <c r="R176">
        <v>5161</v>
      </c>
      <c r="S176">
        <v>5161</v>
      </c>
      <c r="T176">
        <v>5161</v>
      </c>
      <c r="U176">
        <v>5161</v>
      </c>
      <c r="V176">
        <v>5161</v>
      </c>
      <c r="W176">
        <v>98059</v>
      </c>
    </row>
    <row r="177" spans="1:23">
      <c r="A177" t="s">
        <v>283</v>
      </c>
      <c r="B177">
        <v>108045</v>
      </c>
      <c r="C177" t="s">
        <v>266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B178">
        <v>62389</v>
      </c>
      <c r="C178" t="s">
        <v>267</v>
      </c>
      <c r="D178">
        <v>1935</v>
      </c>
      <c r="E178">
        <v>1935</v>
      </c>
      <c r="F178">
        <v>1935</v>
      </c>
      <c r="G178">
        <v>1935</v>
      </c>
      <c r="H178">
        <v>1935</v>
      </c>
      <c r="I178">
        <v>1935</v>
      </c>
      <c r="J178">
        <v>1935</v>
      </c>
      <c r="K178">
        <v>1935</v>
      </c>
      <c r="L178">
        <v>1935</v>
      </c>
      <c r="M178">
        <v>1935</v>
      </c>
      <c r="N178">
        <v>1935</v>
      </c>
      <c r="O178">
        <v>1935</v>
      </c>
      <c r="P178">
        <v>1935</v>
      </c>
      <c r="Q178">
        <v>1935</v>
      </c>
      <c r="R178">
        <v>1935</v>
      </c>
      <c r="S178">
        <v>1935</v>
      </c>
      <c r="T178">
        <v>1935</v>
      </c>
      <c r="U178">
        <v>1935</v>
      </c>
      <c r="V178">
        <v>1935</v>
      </c>
      <c r="W178">
        <v>36765</v>
      </c>
    </row>
    <row r="179" spans="1:23">
      <c r="A179" t="s">
        <v>283</v>
      </c>
      <c r="B179">
        <v>108314</v>
      </c>
      <c r="C179" t="s">
        <v>266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B180">
        <v>62389</v>
      </c>
      <c r="C180" t="s">
        <v>267</v>
      </c>
      <c r="D180">
        <v>2580</v>
      </c>
      <c r="E180">
        <v>2580</v>
      </c>
      <c r="F180">
        <v>2580</v>
      </c>
      <c r="G180">
        <v>2580</v>
      </c>
      <c r="H180">
        <v>2580</v>
      </c>
      <c r="I180">
        <v>2580</v>
      </c>
      <c r="J180">
        <v>2580</v>
      </c>
      <c r="K180">
        <v>2580</v>
      </c>
      <c r="L180">
        <v>2580</v>
      </c>
      <c r="M180">
        <v>2580</v>
      </c>
      <c r="N180">
        <v>2580</v>
      </c>
      <c r="O180">
        <v>2580</v>
      </c>
      <c r="P180">
        <v>2580</v>
      </c>
      <c r="Q180">
        <v>2580</v>
      </c>
      <c r="R180">
        <v>2580</v>
      </c>
      <c r="S180">
        <v>2580</v>
      </c>
      <c r="T180">
        <v>2580</v>
      </c>
      <c r="U180">
        <v>2580</v>
      </c>
      <c r="V180">
        <v>2580</v>
      </c>
      <c r="W180">
        <v>49020</v>
      </c>
    </row>
    <row r="181" spans="1:23">
      <c r="A181" t="s">
        <v>283</v>
      </c>
      <c r="B181">
        <v>108314</v>
      </c>
      <c r="C181" t="s">
        <v>266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B182">
        <v>71460</v>
      </c>
      <c r="C182" t="s">
        <v>267</v>
      </c>
      <c r="D182">
        <v>1774</v>
      </c>
      <c r="E182">
        <v>1774</v>
      </c>
      <c r="F182">
        <v>1774</v>
      </c>
      <c r="G182">
        <v>1774</v>
      </c>
      <c r="H182">
        <v>1774</v>
      </c>
      <c r="I182">
        <v>1774</v>
      </c>
      <c r="J182">
        <v>1774</v>
      </c>
      <c r="K182">
        <v>1774</v>
      </c>
      <c r="L182">
        <v>1774</v>
      </c>
      <c r="M182">
        <v>1774</v>
      </c>
      <c r="N182">
        <v>1774</v>
      </c>
      <c r="O182">
        <v>1774</v>
      </c>
      <c r="P182">
        <v>1774</v>
      </c>
      <c r="Q182">
        <v>1774</v>
      </c>
      <c r="R182">
        <v>1774</v>
      </c>
      <c r="S182">
        <v>1774</v>
      </c>
      <c r="T182">
        <v>1774</v>
      </c>
      <c r="U182">
        <v>1774</v>
      </c>
      <c r="V182">
        <v>1774</v>
      </c>
      <c r="W182">
        <v>33706</v>
      </c>
    </row>
    <row r="183" spans="1:23">
      <c r="A183" t="s">
        <v>284</v>
      </c>
      <c r="B183">
        <v>108255</v>
      </c>
      <c r="C183" t="s">
        <v>266</v>
      </c>
      <c r="D183">
        <v>1290</v>
      </c>
      <c r="E183">
        <v>1290</v>
      </c>
      <c r="F183">
        <v>1290</v>
      </c>
      <c r="G183">
        <v>1290</v>
      </c>
      <c r="H183">
        <v>1290</v>
      </c>
      <c r="I183">
        <v>1290</v>
      </c>
      <c r="J183">
        <v>1290</v>
      </c>
      <c r="K183">
        <v>1290</v>
      </c>
      <c r="L183">
        <v>1290</v>
      </c>
      <c r="M183">
        <v>1290</v>
      </c>
      <c r="N183">
        <v>1290</v>
      </c>
      <c r="O183">
        <v>1290</v>
      </c>
      <c r="P183">
        <v>1290</v>
      </c>
      <c r="Q183">
        <v>1290</v>
      </c>
      <c r="R183">
        <v>1290</v>
      </c>
      <c r="S183">
        <v>1290</v>
      </c>
      <c r="T183">
        <v>1290</v>
      </c>
      <c r="U183">
        <v>1290</v>
      </c>
      <c r="V183">
        <v>1290</v>
      </c>
      <c r="W183">
        <v>24510</v>
      </c>
    </row>
    <row r="184" spans="1:23">
      <c r="B184">
        <v>62389</v>
      </c>
      <c r="C184" t="s">
        <v>267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 t="s">
        <v>285</v>
      </c>
      <c r="B185">
        <v>107910</v>
      </c>
      <c r="C185" t="s">
        <v>266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B186">
        <v>62389</v>
      </c>
      <c r="C186" t="s">
        <v>267</v>
      </c>
      <c r="D186">
        <v>14516</v>
      </c>
      <c r="E186">
        <v>14516</v>
      </c>
      <c r="F186">
        <v>14516</v>
      </c>
      <c r="G186">
        <v>14516</v>
      </c>
      <c r="H186">
        <v>14516</v>
      </c>
      <c r="I186">
        <v>14516</v>
      </c>
      <c r="J186">
        <v>14516</v>
      </c>
      <c r="K186">
        <v>14516</v>
      </c>
      <c r="L186">
        <v>14516</v>
      </c>
      <c r="M186">
        <v>14516</v>
      </c>
      <c r="N186">
        <v>14516</v>
      </c>
      <c r="O186">
        <v>14516</v>
      </c>
      <c r="P186">
        <v>14516</v>
      </c>
      <c r="Q186">
        <v>14516</v>
      </c>
      <c r="R186">
        <v>14516</v>
      </c>
      <c r="S186">
        <v>14516</v>
      </c>
      <c r="T186">
        <v>14516</v>
      </c>
      <c r="U186">
        <v>14516</v>
      </c>
      <c r="V186">
        <v>14516</v>
      </c>
      <c r="W186">
        <v>275804</v>
      </c>
    </row>
    <row r="187" spans="1:23" s="428" customFormat="1">
      <c r="B187" s="428" t="s">
        <v>59</v>
      </c>
      <c r="D187" s="428">
        <v>780966</v>
      </c>
      <c r="E187" s="428">
        <v>267063</v>
      </c>
      <c r="F187" s="428">
        <v>1718960</v>
      </c>
      <c r="G187" s="428">
        <v>270966</v>
      </c>
      <c r="H187" s="428">
        <v>270961</v>
      </c>
      <c r="I187" s="428">
        <v>270961</v>
      </c>
      <c r="J187" s="428">
        <v>270961</v>
      </c>
      <c r="K187" s="428">
        <v>270961</v>
      </c>
      <c r="L187" s="428">
        <v>270961</v>
      </c>
      <c r="M187" s="428">
        <v>270961</v>
      </c>
      <c r="N187" s="428">
        <v>270961</v>
      </c>
      <c r="O187" s="428">
        <v>270961</v>
      </c>
      <c r="P187" s="428">
        <v>270961</v>
      </c>
      <c r="Q187" s="428">
        <v>270961</v>
      </c>
      <c r="R187" s="428">
        <v>270961</v>
      </c>
      <c r="S187" s="428">
        <v>270961</v>
      </c>
      <c r="T187" s="428">
        <v>271697</v>
      </c>
      <c r="U187" s="428">
        <v>271232</v>
      </c>
      <c r="V187" s="428">
        <v>271696</v>
      </c>
      <c r="W187" s="428">
        <v>7104112</v>
      </c>
    </row>
    <row r="188" spans="1:23" s="428" customFormat="1">
      <c r="B188" s="428" t="s">
        <v>59</v>
      </c>
      <c r="D188" s="428">
        <v>719837</v>
      </c>
      <c r="E188" s="428">
        <v>212783</v>
      </c>
      <c r="F188" s="428">
        <v>1662379</v>
      </c>
      <c r="G188" s="428">
        <v>212773</v>
      </c>
      <c r="H188" s="428">
        <v>211190</v>
      </c>
      <c r="I188" s="428">
        <v>212786</v>
      </c>
      <c r="J188" s="428">
        <v>212786</v>
      </c>
      <c r="K188" s="428">
        <v>218123</v>
      </c>
      <c r="L188" s="428">
        <v>212780</v>
      </c>
      <c r="M188" s="428">
        <v>211715</v>
      </c>
      <c r="N188" s="428">
        <v>212788</v>
      </c>
      <c r="O188" s="428">
        <v>212786</v>
      </c>
      <c r="P188" s="428">
        <v>212786</v>
      </c>
      <c r="Q188" s="428">
        <v>212788</v>
      </c>
      <c r="R188" s="428">
        <v>212461</v>
      </c>
      <c r="S188" s="428">
        <v>212788</v>
      </c>
      <c r="T188" s="428">
        <v>213525</v>
      </c>
      <c r="U188" s="428">
        <v>213498</v>
      </c>
      <c r="V188" s="428">
        <v>213526</v>
      </c>
      <c r="W188" s="428">
        <v>6004098</v>
      </c>
    </row>
  </sheetData>
  <phoneticPr fontId="0" type="noConversion"/>
  <printOptions gridLines="1"/>
  <pageMargins left="0" right="0" top="0.5" bottom="0.5" header="0.25" footer="0.25"/>
  <pageSetup paperSize="5" scale="46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AO72"/>
  <sheetViews>
    <sheetView topLeftCell="Y1" workbookViewId="0">
      <selection activeCell="AH21" sqref="AH21"/>
    </sheetView>
  </sheetViews>
  <sheetFormatPr defaultRowHeight="12.75"/>
  <cols>
    <col min="2" max="2" width="9.140625" style="149"/>
    <col min="15" max="15" width="10.7109375" customWidth="1"/>
    <col min="16" max="16" width="12.140625" bestFit="1" customWidth="1"/>
    <col min="17" max="17" width="11.140625" bestFit="1" customWidth="1"/>
    <col min="18" max="18" width="10.7109375" customWidth="1"/>
    <col min="32" max="32" width="5.85546875" bestFit="1" customWidth="1"/>
  </cols>
  <sheetData>
    <row r="1" spans="2:41">
      <c r="D1" s="480" t="s">
        <v>19</v>
      </c>
      <c r="E1" s="480"/>
    </row>
    <row r="2" spans="2:41">
      <c r="C2" s="151" t="s">
        <v>62</v>
      </c>
      <c r="D2" s="151" t="s">
        <v>63</v>
      </c>
      <c r="E2" s="151" t="s">
        <v>64</v>
      </c>
      <c r="F2" s="151" t="s">
        <v>65</v>
      </c>
      <c r="G2" s="84"/>
      <c r="H2" s="84"/>
      <c r="I2" s="84"/>
      <c r="AG2" t="s">
        <v>92</v>
      </c>
    </row>
    <row r="3" spans="2:41">
      <c r="B3" s="149">
        <v>37165</v>
      </c>
      <c r="C3" s="152">
        <v>248</v>
      </c>
      <c r="D3" s="152">
        <f>OCTOBER!F18</f>
        <v>447.63900000000001</v>
      </c>
      <c r="E3" s="152">
        <f>OCTOBER!G18</f>
        <v>-13.624000000000001</v>
      </c>
      <c r="F3" s="152">
        <f>OCTOBER!H18</f>
        <v>434.01499999999999</v>
      </c>
      <c r="G3" s="152"/>
      <c r="H3" s="152"/>
      <c r="I3" s="152"/>
      <c r="J3" s="150"/>
      <c r="K3" s="150"/>
      <c r="L3" s="150"/>
      <c r="AF3" t="s">
        <v>93</v>
      </c>
      <c r="AG3" t="s">
        <v>96</v>
      </c>
      <c r="AH3" t="s">
        <v>97</v>
      </c>
      <c r="AI3" t="s">
        <v>98</v>
      </c>
      <c r="AJ3" t="s">
        <v>21</v>
      </c>
      <c r="AL3" t="s">
        <v>99</v>
      </c>
      <c r="AM3" t="s">
        <v>100</v>
      </c>
      <c r="AO3" t="s">
        <v>101</v>
      </c>
    </row>
    <row r="4" spans="2:41">
      <c r="B4" s="149">
        <v>37166</v>
      </c>
      <c r="C4" s="152">
        <v>248</v>
      </c>
      <c r="D4" s="152">
        <f>OCTOBER!F19</f>
        <v>414.60300000000001</v>
      </c>
      <c r="E4" s="152">
        <f>OCTOBER!G19</f>
        <v>0</v>
      </c>
      <c r="F4" s="152">
        <f>OCTOBER!H19</f>
        <v>414.60300000000001</v>
      </c>
      <c r="G4" s="152"/>
      <c r="H4" s="152"/>
      <c r="I4" s="152"/>
      <c r="J4" s="150"/>
      <c r="K4" s="150"/>
      <c r="L4" s="150"/>
      <c r="AF4">
        <v>1</v>
      </c>
      <c r="AG4">
        <v>57</v>
      </c>
      <c r="AH4">
        <v>61</v>
      </c>
      <c r="AI4" s="152">
        <f>OCTOBER!AJ18</f>
        <v>413.1</v>
      </c>
      <c r="AJ4" s="152">
        <f>OCTOBER!AC18</f>
        <v>29.105999999999995</v>
      </c>
      <c r="AL4">
        <f>OCTOBER!AE18</f>
        <v>1.6188</v>
      </c>
      <c r="AM4">
        <f>OCTOBER!AF18</f>
        <v>1.6188</v>
      </c>
      <c r="AO4" s="187">
        <f>AL4-AM4</f>
        <v>0</v>
      </c>
    </row>
    <row r="5" spans="2:41">
      <c r="B5" s="149">
        <v>37167</v>
      </c>
      <c r="C5" s="152">
        <v>248</v>
      </c>
      <c r="D5" s="152">
        <f>OCTOBER!F20</f>
        <v>320.101</v>
      </c>
      <c r="E5" s="152">
        <f>OCTOBER!G20</f>
        <v>0</v>
      </c>
      <c r="F5" s="152">
        <f>OCTOBER!H20</f>
        <v>320.101</v>
      </c>
      <c r="G5" s="152"/>
      <c r="H5" s="152"/>
      <c r="I5" s="152"/>
      <c r="J5" s="150"/>
      <c r="K5" s="150"/>
      <c r="L5" s="150"/>
      <c r="AF5">
        <v>2</v>
      </c>
      <c r="AG5">
        <v>57</v>
      </c>
      <c r="AH5">
        <v>67</v>
      </c>
      <c r="AI5" s="152">
        <f>OCTOBER!AJ19</f>
        <v>443.5</v>
      </c>
      <c r="AJ5" s="152">
        <f>OCTOBER!AC19</f>
        <v>-134.37</v>
      </c>
      <c r="AL5">
        <f>OCTOBER!AE19</f>
        <v>1.5832999999999999</v>
      </c>
      <c r="AM5">
        <f>OCTOBER!AF19</f>
        <v>1.601</v>
      </c>
      <c r="AO5" s="187">
        <f t="shared" ref="AO5:AO34" si="0">AL5-AM5</f>
        <v>-1.7700000000000049E-2</v>
      </c>
    </row>
    <row r="6" spans="2:41">
      <c r="B6" s="149">
        <v>37168</v>
      </c>
      <c r="C6" s="152">
        <v>248</v>
      </c>
      <c r="D6" s="152">
        <f>OCTOBER!F21</f>
        <v>199.73099999999999</v>
      </c>
      <c r="E6" s="152">
        <f>OCTOBER!G21</f>
        <v>-9.125</v>
      </c>
      <c r="F6" s="152">
        <f>OCTOBER!H21</f>
        <v>190.60599999999999</v>
      </c>
      <c r="G6" s="152"/>
      <c r="H6" s="152"/>
      <c r="I6" s="152"/>
      <c r="J6" s="150"/>
      <c r="K6" s="150"/>
      <c r="L6" s="150"/>
      <c r="AF6">
        <v>3</v>
      </c>
      <c r="AG6">
        <v>57</v>
      </c>
      <c r="AH6">
        <v>53</v>
      </c>
      <c r="AI6" s="152">
        <f>OCTOBER!AJ20</f>
        <v>519.1</v>
      </c>
      <c r="AJ6" s="152">
        <f>OCTOBER!AC20</f>
        <v>140.48299999999989</v>
      </c>
      <c r="AL6">
        <f>OCTOBER!AE20</f>
        <v>1.64</v>
      </c>
      <c r="AM6">
        <f>OCTOBER!AF20</f>
        <v>1.6140000000000001</v>
      </c>
      <c r="AO6" s="187">
        <f t="shared" si="0"/>
        <v>2.5999999999999801E-2</v>
      </c>
    </row>
    <row r="7" spans="2:41">
      <c r="B7" s="149">
        <v>37169</v>
      </c>
      <c r="C7" s="152">
        <v>248</v>
      </c>
      <c r="D7" s="152">
        <f>OCTOBER!F22</f>
        <v>202.548</v>
      </c>
      <c r="E7" s="152">
        <f>OCTOBER!G22</f>
        <v>-5.1920000000000002</v>
      </c>
      <c r="F7" s="152">
        <f>OCTOBER!H22</f>
        <v>197.35599999999999</v>
      </c>
      <c r="G7" s="152"/>
      <c r="H7" s="152"/>
      <c r="I7" s="152"/>
      <c r="J7" s="150"/>
      <c r="K7" s="150"/>
      <c r="L7" s="150"/>
      <c r="AF7">
        <v>4</v>
      </c>
      <c r="AG7">
        <v>56</v>
      </c>
      <c r="AH7">
        <v>47</v>
      </c>
      <c r="AI7" s="152">
        <f>OCTOBER!AJ21</f>
        <v>292.89999999999998</v>
      </c>
      <c r="AJ7" s="152">
        <f>OCTOBER!AC21</f>
        <v>22.12599999999992</v>
      </c>
      <c r="AL7">
        <f>OCTOBER!AE21</f>
        <v>1.84</v>
      </c>
      <c r="AM7">
        <f>OCTOBER!AF21</f>
        <v>1.6705000000000001</v>
      </c>
      <c r="AO7" s="187">
        <f t="shared" si="0"/>
        <v>0.16949999999999998</v>
      </c>
    </row>
    <row r="8" spans="2:41">
      <c r="B8" s="149">
        <v>37170</v>
      </c>
      <c r="C8" s="152">
        <v>248</v>
      </c>
      <c r="D8" s="152">
        <f>OCTOBER!F23</f>
        <v>264.96300000000002</v>
      </c>
      <c r="E8" s="152">
        <f>OCTOBER!G23</f>
        <v>-3.5030000000000001</v>
      </c>
      <c r="F8" s="152">
        <f>OCTOBER!H23</f>
        <v>261.46000000000004</v>
      </c>
      <c r="G8" s="152"/>
      <c r="H8" s="152"/>
      <c r="I8" s="152"/>
      <c r="J8" s="150"/>
      <c r="K8" s="150"/>
      <c r="L8" s="150"/>
      <c r="AF8">
        <v>5</v>
      </c>
      <c r="AG8">
        <v>56</v>
      </c>
      <c r="AH8">
        <v>40</v>
      </c>
      <c r="AI8" s="152">
        <f>OCTOBER!AJ22</f>
        <v>196.5</v>
      </c>
      <c r="AJ8" s="152">
        <f>OCTOBER!AC22</f>
        <v>-117.55800000000005</v>
      </c>
      <c r="AL8">
        <f>OCTOBER!AE22</f>
        <v>2.0183</v>
      </c>
      <c r="AM8">
        <f>OCTOBER!AF22</f>
        <v>1.7401</v>
      </c>
      <c r="AO8" s="187">
        <f t="shared" si="0"/>
        <v>0.2782</v>
      </c>
    </row>
    <row r="9" spans="2:41">
      <c r="B9" s="149">
        <v>37171</v>
      </c>
      <c r="C9" s="152">
        <v>248</v>
      </c>
      <c r="D9" s="152">
        <f>OCTOBER!F24</f>
        <v>349.702</v>
      </c>
      <c r="E9" s="152">
        <f>OCTOBER!G24</f>
        <v>-0.192</v>
      </c>
      <c r="F9" s="152">
        <f>OCTOBER!H24</f>
        <v>349.51</v>
      </c>
      <c r="G9" s="152"/>
      <c r="H9" s="152"/>
      <c r="I9" s="152"/>
      <c r="J9" s="150"/>
      <c r="K9" s="150"/>
      <c r="L9" s="150"/>
      <c r="AF9">
        <v>6</v>
      </c>
      <c r="AG9">
        <v>56</v>
      </c>
      <c r="AH9">
        <v>39</v>
      </c>
      <c r="AI9" s="152">
        <f>OCTOBER!AJ23</f>
        <v>490</v>
      </c>
      <c r="AJ9" s="152">
        <f>OCTOBER!AC23</f>
        <v>20.938999999999908</v>
      </c>
      <c r="AL9">
        <f>OCTOBER!AE23</f>
        <v>1.9182999999999999</v>
      </c>
      <c r="AM9">
        <f>OCTOBER!AF23</f>
        <v>1.7698</v>
      </c>
      <c r="AO9" s="187">
        <f t="shared" si="0"/>
        <v>0.14849999999999985</v>
      </c>
    </row>
    <row r="10" spans="2:41">
      <c r="B10" s="149">
        <v>37172</v>
      </c>
      <c r="C10" s="152">
        <v>248</v>
      </c>
      <c r="D10" s="152">
        <f>OCTOBER!F25</f>
        <v>328.51100000000002</v>
      </c>
      <c r="E10" s="152">
        <f>OCTOBER!G25</f>
        <v>-16.609000000000002</v>
      </c>
      <c r="F10" s="152">
        <f>OCTOBER!H25</f>
        <v>311.90200000000004</v>
      </c>
      <c r="G10" s="152"/>
      <c r="H10" s="152"/>
      <c r="I10" s="152"/>
      <c r="J10" s="150"/>
      <c r="K10" s="150"/>
      <c r="L10" s="150"/>
      <c r="AF10">
        <v>7</v>
      </c>
      <c r="AG10">
        <v>55</v>
      </c>
      <c r="AH10">
        <v>49</v>
      </c>
      <c r="AI10" s="152">
        <f>OCTOBER!AJ24</f>
        <v>518.20000000000005</v>
      </c>
      <c r="AJ10" s="152">
        <f>OCTOBER!AC24</f>
        <v>-3.1559999999999491</v>
      </c>
      <c r="AL10">
        <f>OCTOBER!AE24</f>
        <v>1.9182999999999999</v>
      </c>
      <c r="AM10">
        <f>OCTOBER!AF24</f>
        <v>1.7698</v>
      </c>
      <c r="AO10" s="187">
        <f t="shared" si="0"/>
        <v>0.14849999999999985</v>
      </c>
    </row>
    <row r="11" spans="2:41">
      <c r="B11" s="149">
        <v>37173</v>
      </c>
      <c r="C11" s="152">
        <v>248</v>
      </c>
      <c r="D11" s="152">
        <f>OCTOBER!F26</f>
        <v>366.97</v>
      </c>
      <c r="E11" s="152">
        <f>OCTOBER!G26</f>
        <v>-1.6279999999999999</v>
      </c>
      <c r="F11" s="152">
        <f>OCTOBER!H26</f>
        <v>365.34200000000004</v>
      </c>
      <c r="G11" s="152"/>
      <c r="H11" s="152"/>
      <c r="I11" s="152"/>
      <c r="J11" s="150"/>
      <c r="K11" s="150"/>
      <c r="L11" s="150"/>
      <c r="AF11">
        <v>8</v>
      </c>
      <c r="AG11">
        <v>55</v>
      </c>
      <c r="AH11">
        <v>56</v>
      </c>
      <c r="AI11" s="152">
        <f>OCTOBER!AJ25</f>
        <v>439.7</v>
      </c>
      <c r="AJ11" s="152">
        <f>OCTOBER!AC25</f>
        <v>64.3479999999999</v>
      </c>
      <c r="AL11">
        <f>OCTOBER!AE25</f>
        <v>1.9182999999999999</v>
      </c>
      <c r="AM11">
        <f>OCTOBER!AF25</f>
        <v>1.7698</v>
      </c>
      <c r="AO11" s="187">
        <f t="shared" si="0"/>
        <v>0.14849999999999985</v>
      </c>
    </row>
    <row r="12" spans="2:41">
      <c r="B12" s="149">
        <v>37174</v>
      </c>
      <c r="C12" s="152">
        <v>248</v>
      </c>
      <c r="D12" s="152">
        <f>OCTOBER!F27</f>
        <v>318.48599999999999</v>
      </c>
      <c r="E12" s="152">
        <f>OCTOBER!G27</f>
        <v>-1.212</v>
      </c>
      <c r="F12" s="152">
        <f>OCTOBER!H27</f>
        <v>317.274</v>
      </c>
      <c r="G12" s="152"/>
      <c r="H12" s="152"/>
      <c r="I12" s="152"/>
      <c r="J12" s="150"/>
      <c r="K12" s="150"/>
      <c r="L12" s="150"/>
      <c r="AF12">
        <v>9</v>
      </c>
      <c r="AG12">
        <v>54</v>
      </c>
      <c r="AH12">
        <v>60</v>
      </c>
      <c r="AI12" s="152">
        <f>OCTOBER!AJ26</f>
        <v>369.6</v>
      </c>
      <c r="AJ12" s="152">
        <f>OCTOBER!AC26</f>
        <v>-23.118000000000052</v>
      </c>
      <c r="AL12">
        <f>OCTOBER!AE26</f>
        <v>1.7666999999999999</v>
      </c>
      <c r="AM12">
        <f>OCTOBER!AF26</f>
        <v>1.7693000000000001</v>
      </c>
      <c r="AO12" s="187">
        <f t="shared" si="0"/>
        <v>-2.6000000000001577E-3</v>
      </c>
    </row>
    <row r="13" spans="2:41">
      <c r="B13" s="149">
        <v>37175</v>
      </c>
      <c r="C13" s="152">
        <v>248</v>
      </c>
      <c r="D13" s="152">
        <f>OCTOBER!F28</f>
        <v>297.18299999999999</v>
      </c>
      <c r="E13" s="152">
        <f>OCTOBER!G28</f>
        <v>-4.0380000000000003</v>
      </c>
      <c r="F13" s="152">
        <f>OCTOBER!H28</f>
        <v>293.14499999999998</v>
      </c>
      <c r="G13" s="152"/>
      <c r="H13" s="152"/>
      <c r="I13" s="152"/>
      <c r="J13" s="150"/>
      <c r="K13" s="150"/>
      <c r="L13" s="150"/>
      <c r="AF13">
        <v>10</v>
      </c>
      <c r="AG13">
        <v>54</v>
      </c>
      <c r="AH13">
        <v>50</v>
      </c>
      <c r="AI13" s="152">
        <f>OCTOBER!AJ27</f>
        <v>406.9</v>
      </c>
      <c r="AJ13" s="152">
        <f>OCTOBER!AC27</f>
        <v>85.738999999999919</v>
      </c>
      <c r="AL13">
        <f>OCTOBER!AE27</f>
        <v>1.8262</v>
      </c>
      <c r="AM13">
        <f>OCTOBER!AF27</f>
        <v>1.7765</v>
      </c>
      <c r="AO13" s="187">
        <f t="shared" si="0"/>
        <v>4.9700000000000077E-2</v>
      </c>
    </row>
    <row r="14" spans="2:41">
      <c r="B14" s="149">
        <v>37176</v>
      </c>
      <c r="C14" s="152">
        <v>248</v>
      </c>
      <c r="D14" s="152">
        <f>OCTOBER!F29</f>
        <v>361.58100000000002</v>
      </c>
      <c r="E14" s="152">
        <f>OCTOBER!G29</f>
        <v>-0.82</v>
      </c>
      <c r="F14" s="152">
        <f>OCTOBER!H29</f>
        <v>360.76100000000002</v>
      </c>
      <c r="G14" s="152"/>
      <c r="H14" s="152"/>
      <c r="I14" s="152"/>
      <c r="J14" s="150"/>
      <c r="K14" s="150"/>
      <c r="L14" s="150"/>
      <c r="AF14">
        <v>11</v>
      </c>
      <c r="AG14">
        <v>54</v>
      </c>
      <c r="AH14">
        <v>54</v>
      </c>
      <c r="AI14" s="152">
        <f>OCTOBER!AJ28</f>
        <v>137.6</v>
      </c>
      <c r="AJ14" s="152">
        <f>OCTOBER!AC28</f>
        <v>-57.000999999999976</v>
      </c>
      <c r="AL14">
        <f>OCTOBER!AE28</f>
        <v>1.9724999999999999</v>
      </c>
      <c r="AM14">
        <f>OCTOBER!AF28</f>
        <v>1.7982</v>
      </c>
      <c r="AO14" s="187">
        <f t="shared" si="0"/>
        <v>0.1742999999999999</v>
      </c>
    </row>
    <row r="15" spans="2:41">
      <c r="B15" s="149">
        <v>37177</v>
      </c>
      <c r="C15" s="152">
        <v>248</v>
      </c>
      <c r="D15" s="152">
        <f>OCTOBER!F30</f>
        <v>381.32900000000001</v>
      </c>
      <c r="E15" s="152">
        <f>OCTOBER!G30</f>
        <v>-0.192</v>
      </c>
      <c r="F15" s="152">
        <f>OCTOBER!H30</f>
        <v>381.137</v>
      </c>
      <c r="G15" s="152"/>
      <c r="H15" s="152"/>
      <c r="I15" s="152"/>
      <c r="J15" s="150"/>
      <c r="K15" s="150"/>
      <c r="L15" s="150"/>
      <c r="AF15">
        <v>12</v>
      </c>
      <c r="AG15">
        <v>53</v>
      </c>
      <c r="AH15">
        <v>54</v>
      </c>
      <c r="AI15" s="152">
        <f>OCTOBER!AJ29</f>
        <v>154.4</v>
      </c>
      <c r="AJ15" s="152">
        <f>OCTOBER!AC29</f>
        <v>-248.3960000000001</v>
      </c>
      <c r="AL15">
        <f>OCTOBER!AE29</f>
        <v>2.19</v>
      </c>
      <c r="AM15">
        <f>OCTOBER!AF29</f>
        <v>1.8373999999999999</v>
      </c>
      <c r="AO15" s="187">
        <f t="shared" si="0"/>
        <v>0.35260000000000002</v>
      </c>
    </row>
    <row r="16" spans="2:41">
      <c r="B16" s="149">
        <v>37178</v>
      </c>
      <c r="C16" s="152">
        <v>248</v>
      </c>
      <c r="D16" s="152">
        <f>OCTOBER!F31</f>
        <v>269.55500000000001</v>
      </c>
      <c r="E16" s="152">
        <f>OCTOBER!G31</f>
        <v>-0.75700000000000001</v>
      </c>
      <c r="F16" s="152">
        <f>OCTOBER!H31</f>
        <v>268.798</v>
      </c>
      <c r="G16" s="152"/>
      <c r="H16" s="152"/>
      <c r="I16" s="152"/>
      <c r="J16" s="150"/>
      <c r="K16" s="150"/>
      <c r="L16" s="150"/>
      <c r="AF16">
        <v>13</v>
      </c>
      <c r="AG16">
        <v>53</v>
      </c>
      <c r="AH16">
        <v>49</v>
      </c>
      <c r="AI16" s="152">
        <f>OCTOBER!AJ30</f>
        <v>484.1</v>
      </c>
      <c r="AJ16" s="152">
        <f>OCTOBER!AC30</f>
        <v>51.734999999999957</v>
      </c>
      <c r="AL16">
        <f>OCTOBER!AE30</f>
        <v>2.1012</v>
      </c>
      <c r="AM16">
        <f>OCTOBER!AF30</f>
        <v>1.8613999999999999</v>
      </c>
      <c r="AO16" s="187">
        <f t="shared" si="0"/>
        <v>0.23980000000000001</v>
      </c>
    </row>
    <row r="17" spans="2:41">
      <c r="B17" s="149">
        <v>37179</v>
      </c>
      <c r="C17" s="152">
        <v>248</v>
      </c>
      <c r="D17" s="152">
        <f>OCTOBER!F32</f>
        <v>95.138999999999996</v>
      </c>
      <c r="E17" s="152">
        <f>OCTOBER!G32</f>
        <v>-50.040999999999997</v>
      </c>
      <c r="F17" s="152">
        <f>OCTOBER!H32</f>
        <v>45.097999999999999</v>
      </c>
      <c r="G17" s="152"/>
      <c r="H17" s="152"/>
      <c r="I17" s="152"/>
      <c r="J17" s="150"/>
      <c r="K17" s="150"/>
      <c r="L17" s="150"/>
      <c r="AF17">
        <v>14</v>
      </c>
      <c r="AG17">
        <v>52</v>
      </c>
      <c r="AH17">
        <v>46</v>
      </c>
      <c r="AI17" s="152">
        <f>OCTOBER!AJ31</f>
        <v>307.5</v>
      </c>
      <c r="AJ17" s="152">
        <f>OCTOBER!AC31</f>
        <v>47.817999999999984</v>
      </c>
      <c r="AL17">
        <f>OCTOBER!AE31</f>
        <v>2.1012</v>
      </c>
      <c r="AM17">
        <f>OCTOBER!AF31</f>
        <v>1.8613999999999999</v>
      </c>
      <c r="AO17" s="187">
        <f t="shared" si="0"/>
        <v>0.23980000000000001</v>
      </c>
    </row>
    <row r="18" spans="2:41">
      <c r="B18" s="149">
        <v>37180</v>
      </c>
      <c r="C18" s="152">
        <v>248</v>
      </c>
      <c r="D18" s="152">
        <f>OCTOBER!F33</f>
        <v>83.039000000000001</v>
      </c>
      <c r="E18" s="152">
        <f>OCTOBER!G33</f>
        <v>-102.096</v>
      </c>
      <c r="F18" s="152">
        <f>OCTOBER!H33</f>
        <v>-19.057000000000002</v>
      </c>
      <c r="G18" s="152"/>
      <c r="H18" s="152"/>
      <c r="I18" s="152"/>
      <c r="J18" s="150"/>
      <c r="K18" s="150"/>
      <c r="L18" s="150"/>
      <c r="AF18">
        <v>15</v>
      </c>
      <c r="AG18">
        <v>52</v>
      </c>
      <c r="AH18">
        <v>41</v>
      </c>
      <c r="AI18" s="152">
        <f>OCTOBER!AJ32</f>
        <v>66</v>
      </c>
      <c r="AJ18" s="152">
        <f>OCTOBER!AC32</f>
        <v>-7.1779999999999973</v>
      </c>
      <c r="AL18">
        <f>OCTOBER!AE32</f>
        <v>2.1012</v>
      </c>
      <c r="AM18">
        <f>OCTOBER!AF32</f>
        <v>1.8613999999999999</v>
      </c>
      <c r="AO18" s="187">
        <f t="shared" si="0"/>
        <v>0.23980000000000001</v>
      </c>
    </row>
    <row r="19" spans="2:41">
      <c r="B19" s="149">
        <v>37181</v>
      </c>
      <c r="C19" s="152">
        <v>248</v>
      </c>
      <c r="D19" s="152">
        <f>OCTOBER!F34</f>
        <v>174.797</v>
      </c>
      <c r="E19" s="152">
        <f>OCTOBER!G34</f>
        <v>-14.292</v>
      </c>
      <c r="F19" s="152">
        <f>OCTOBER!H34</f>
        <v>160.505</v>
      </c>
      <c r="G19" s="152"/>
      <c r="H19" s="152"/>
      <c r="I19" s="152"/>
      <c r="J19" s="150"/>
      <c r="K19" s="150"/>
      <c r="L19" s="150"/>
      <c r="AF19">
        <v>16</v>
      </c>
      <c r="AG19">
        <v>52</v>
      </c>
      <c r="AH19">
        <v>38</v>
      </c>
      <c r="AI19" s="152">
        <f>OCTOBER!AJ33</f>
        <v>-231.4</v>
      </c>
      <c r="AJ19" s="152">
        <f>OCTOBER!AC33</f>
        <v>-226.41500000000002</v>
      </c>
      <c r="AL19">
        <f>OCTOBER!AE33</f>
        <v>2.0775000000000001</v>
      </c>
      <c r="AM19">
        <f>OCTOBER!AF33</f>
        <v>1.8794</v>
      </c>
      <c r="AO19" s="187">
        <f t="shared" si="0"/>
        <v>0.19810000000000016</v>
      </c>
    </row>
    <row r="20" spans="2:41">
      <c r="B20" s="149">
        <v>37182</v>
      </c>
      <c r="C20" s="152">
        <v>248</v>
      </c>
      <c r="D20" s="152">
        <f>OCTOBER!F35</f>
        <v>297.08600000000001</v>
      </c>
      <c r="E20" s="152">
        <f>OCTOBER!G35</f>
        <v>-2.4119999999999999</v>
      </c>
      <c r="F20" s="152">
        <f>OCTOBER!H35</f>
        <v>294.67400000000004</v>
      </c>
      <c r="G20" s="152"/>
      <c r="H20" s="152"/>
      <c r="I20" s="152"/>
      <c r="J20" s="150"/>
      <c r="K20" s="150"/>
      <c r="L20" s="150"/>
      <c r="AF20">
        <v>17</v>
      </c>
      <c r="AG20">
        <v>51</v>
      </c>
      <c r="AH20">
        <v>49</v>
      </c>
      <c r="AI20" s="152">
        <f>OCTOBER!AJ34</f>
        <v>-347</v>
      </c>
      <c r="AJ20" s="152">
        <f>OCTOBER!AC34</f>
        <v>-491.48299999999995</v>
      </c>
      <c r="AL20">
        <f>OCTOBER!AE34</f>
        <v>2.33</v>
      </c>
      <c r="AM20">
        <f>OCTOBER!AF34</f>
        <v>1.9140999999999999</v>
      </c>
      <c r="AO20" s="187">
        <f t="shared" si="0"/>
        <v>0.41590000000000016</v>
      </c>
    </row>
    <row r="21" spans="2:41">
      <c r="B21" s="149">
        <v>37183</v>
      </c>
      <c r="C21" s="152">
        <v>248</v>
      </c>
      <c r="D21" s="152">
        <f>OCTOBER!F36</f>
        <v>341.15899999999999</v>
      </c>
      <c r="E21" s="152">
        <f>OCTOBER!G36</f>
        <v>-18.398</v>
      </c>
      <c r="F21" s="152">
        <f>OCTOBER!H36</f>
        <v>322.76099999999997</v>
      </c>
      <c r="G21" s="152"/>
      <c r="H21" s="152"/>
      <c r="I21" s="152"/>
      <c r="J21" s="150"/>
      <c r="K21" s="150"/>
      <c r="L21" s="150"/>
      <c r="P21" s="173" t="s">
        <v>66</v>
      </c>
      <c r="Q21" s="173" t="s">
        <v>66</v>
      </c>
      <c r="R21" s="173" t="s">
        <v>19</v>
      </c>
      <c r="AF21">
        <v>18</v>
      </c>
      <c r="AG21">
        <v>51</v>
      </c>
      <c r="AH21">
        <v>45</v>
      </c>
      <c r="AI21" s="152">
        <f>OCTOBER!AJ35</f>
        <v>87</v>
      </c>
      <c r="AJ21" s="152">
        <f>OCTOBER!AC35</f>
        <v>-241.28400000000011</v>
      </c>
      <c r="AL21">
        <f>OCTOBER!AE35</f>
        <v>2.5350000000000001</v>
      </c>
      <c r="AM21">
        <f>OCTOBER!AF35</f>
        <v>1.9583999999999999</v>
      </c>
      <c r="AO21" s="187">
        <f t="shared" si="0"/>
        <v>0.57660000000000022</v>
      </c>
    </row>
    <row r="22" spans="2:41">
      <c r="B22" s="149">
        <v>37184</v>
      </c>
      <c r="C22" s="152">
        <v>248</v>
      </c>
      <c r="D22" s="152">
        <f>OCTOBER!F37</f>
        <v>0</v>
      </c>
      <c r="E22" s="152">
        <f>OCTOBER!G37</f>
        <v>0</v>
      </c>
      <c r="F22" s="152">
        <f>OCTOBER!H37</f>
        <v>0</v>
      </c>
      <c r="G22" s="152"/>
      <c r="H22" s="152"/>
      <c r="I22" s="152"/>
      <c r="J22" s="150"/>
      <c r="K22" s="150"/>
      <c r="L22" s="150"/>
      <c r="P22" s="174" t="s">
        <v>79</v>
      </c>
      <c r="Q22" s="174" t="s">
        <v>80</v>
      </c>
      <c r="R22" s="174" t="s">
        <v>7</v>
      </c>
      <c r="AF22">
        <v>19</v>
      </c>
      <c r="AG22">
        <v>50</v>
      </c>
      <c r="AH22">
        <v>48</v>
      </c>
      <c r="AI22" s="152">
        <f>OCTOBER!AJ36</f>
        <v>174</v>
      </c>
      <c r="AJ22" s="152">
        <f>OCTOBER!AC36</f>
        <v>-236.24900000000002</v>
      </c>
      <c r="AL22">
        <f>OCTOBER!AE36</f>
        <v>2.2566999999999999</v>
      </c>
      <c r="AM22">
        <f>OCTOBER!AF36</f>
        <v>1.9782</v>
      </c>
      <c r="AO22" s="187">
        <f t="shared" si="0"/>
        <v>0.27849999999999997</v>
      </c>
    </row>
    <row r="23" spans="2:41" ht="15">
      <c r="B23" s="149">
        <v>37185</v>
      </c>
      <c r="C23" s="152">
        <v>248</v>
      </c>
      <c r="D23" s="152">
        <f>OCTOBER!F38</f>
        <v>0</v>
      </c>
      <c r="E23" s="152">
        <f>OCTOBER!G38</f>
        <v>0</v>
      </c>
      <c r="F23" s="152">
        <f>OCTOBER!H38</f>
        <v>0</v>
      </c>
      <c r="G23" s="152"/>
      <c r="H23" s="152"/>
      <c r="I23" s="152"/>
      <c r="J23" s="150"/>
      <c r="K23" s="150"/>
      <c r="L23" s="150"/>
      <c r="O23" s="176" t="s">
        <v>81</v>
      </c>
      <c r="P23" s="98"/>
      <c r="Q23" s="98"/>
      <c r="R23" s="98">
        <f>P23+Q23</f>
        <v>0</v>
      </c>
      <c r="AF23">
        <v>20</v>
      </c>
      <c r="AI23" s="152">
        <f>OCTOBER!AJ37</f>
        <v>0</v>
      </c>
      <c r="AJ23" s="152">
        <f>OCTOBER!AC37</f>
        <v>0</v>
      </c>
      <c r="AL23">
        <f>OCTOBER!AE37</f>
        <v>0</v>
      </c>
      <c r="AM23">
        <f>OCTOBER!AF37</f>
        <v>0</v>
      </c>
      <c r="AO23" s="187">
        <f t="shared" si="0"/>
        <v>0</v>
      </c>
    </row>
    <row r="24" spans="2:41">
      <c r="B24" s="149">
        <v>37186</v>
      </c>
      <c r="C24" s="152">
        <v>248</v>
      </c>
      <c r="D24" s="152">
        <f>OCTOBER!F39</f>
        <v>0</v>
      </c>
      <c r="E24" s="152">
        <f>OCTOBER!G39</f>
        <v>0</v>
      </c>
      <c r="F24" s="152">
        <f>OCTOBER!H39</f>
        <v>0</v>
      </c>
      <c r="G24" s="152"/>
      <c r="H24" s="152"/>
      <c r="I24" s="152"/>
      <c r="J24" s="150"/>
      <c r="K24" s="150"/>
      <c r="L24" s="150"/>
      <c r="S24" s="181" t="s">
        <v>90</v>
      </c>
      <c r="AF24">
        <v>21</v>
      </c>
      <c r="AI24" s="152">
        <f>OCTOBER!AJ38</f>
        <v>0</v>
      </c>
      <c r="AJ24" s="152">
        <f>OCTOBER!AC38</f>
        <v>0</v>
      </c>
      <c r="AL24">
        <f>OCTOBER!AE38</f>
        <v>0</v>
      </c>
      <c r="AM24">
        <f>OCTOBER!AF38</f>
        <v>0</v>
      </c>
      <c r="AO24" s="187">
        <f t="shared" si="0"/>
        <v>0</v>
      </c>
    </row>
    <row r="25" spans="2:41">
      <c r="B25" s="149">
        <v>37187</v>
      </c>
      <c r="C25" s="152">
        <v>248</v>
      </c>
      <c r="D25" s="152">
        <f>OCTOBER!F40</f>
        <v>0</v>
      </c>
      <c r="E25" s="152">
        <f>OCTOBER!G40</f>
        <v>0</v>
      </c>
      <c r="F25" s="152">
        <f>OCTOBER!H40</f>
        <v>0</v>
      </c>
      <c r="G25" s="152"/>
      <c r="H25" s="152"/>
      <c r="I25" s="152"/>
      <c r="J25" s="150"/>
      <c r="K25" s="150"/>
      <c r="L25" s="150"/>
      <c r="O25" s="177" t="s">
        <v>82</v>
      </c>
      <c r="P25" s="182">
        <f>OCTOBER!F55</f>
        <v>326.81330769230772</v>
      </c>
      <c r="Q25" s="182">
        <f>OCTOBER!G55</f>
        <v>-18.422076923076926</v>
      </c>
      <c r="R25" s="182">
        <f>OCTOBER!H55</f>
        <v>308.39123076923079</v>
      </c>
      <c r="S25" s="175">
        <f>OCTOBER!I55</f>
        <v>1.0900944303131306</v>
      </c>
      <c r="AF25">
        <v>22</v>
      </c>
      <c r="AI25" s="152">
        <f>OCTOBER!AJ39</f>
        <v>0</v>
      </c>
      <c r="AJ25" s="152">
        <f>OCTOBER!AC39</f>
        <v>0</v>
      </c>
      <c r="AL25">
        <f>OCTOBER!AE39</f>
        <v>0</v>
      </c>
      <c r="AM25">
        <f>OCTOBER!AF39</f>
        <v>0</v>
      </c>
      <c r="AO25" s="187">
        <f t="shared" si="0"/>
        <v>0</v>
      </c>
    </row>
    <row r="26" spans="2:41">
      <c r="B26" s="149">
        <v>37188</v>
      </c>
      <c r="C26" s="152">
        <v>248</v>
      </c>
      <c r="D26" s="152">
        <f>OCTOBER!F41</f>
        <v>0</v>
      </c>
      <c r="E26" s="152">
        <f>OCTOBER!G41</f>
        <v>0</v>
      </c>
      <c r="F26" s="152">
        <f>OCTOBER!H41</f>
        <v>0</v>
      </c>
      <c r="G26" s="152"/>
      <c r="H26" s="152"/>
      <c r="I26" s="152"/>
      <c r="J26" s="150"/>
      <c r="K26" s="150"/>
      <c r="L26" s="150"/>
      <c r="O26" s="178" t="s">
        <v>83</v>
      </c>
      <c r="P26" s="182">
        <f>OCTOBER!F56</f>
        <v>210.92483333333334</v>
      </c>
      <c r="Q26" s="182">
        <f>OCTOBER!G56</f>
        <v>-0.77400000000000002</v>
      </c>
      <c r="R26" s="182">
        <f>OCTOBER!H56</f>
        <v>210.15083333333334</v>
      </c>
      <c r="S26" s="175">
        <f>OCTOBER!I56</f>
        <v>0.74283646902318523</v>
      </c>
      <c r="AF26">
        <v>23</v>
      </c>
      <c r="AI26" s="152">
        <f>OCTOBER!AJ40</f>
        <v>0</v>
      </c>
      <c r="AJ26" s="152">
        <f>OCTOBER!AC40</f>
        <v>0</v>
      </c>
      <c r="AL26">
        <f>OCTOBER!AE40</f>
        <v>0</v>
      </c>
      <c r="AM26">
        <f>OCTOBER!AF40</f>
        <v>0</v>
      </c>
      <c r="AO26" s="187">
        <f t="shared" si="0"/>
        <v>0</v>
      </c>
    </row>
    <row r="27" spans="2:41">
      <c r="B27" s="149">
        <v>37189</v>
      </c>
      <c r="C27" s="152">
        <v>248</v>
      </c>
      <c r="D27" s="152">
        <f>OCTOBER!F42</f>
        <v>0</v>
      </c>
      <c r="E27" s="152">
        <f>OCTOBER!G42</f>
        <v>0</v>
      </c>
      <c r="F27" s="152">
        <f>OCTOBER!H42</f>
        <v>0</v>
      </c>
      <c r="G27" s="152"/>
      <c r="H27" s="152"/>
      <c r="I27" s="152"/>
      <c r="J27" s="150"/>
      <c r="K27" s="150"/>
      <c r="L27" s="150"/>
      <c r="O27" s="158" t="s">
        <v>62</v>
      </c>
      <c r="P27" s="201">
        <f>OCTOBER!F57</f>
        <v>0</v>
      </c>
      <c r="Q27" s="201">
        <f>OCTOBER!G57</f>
        <v>0</v>
      </c>
      <c r="R27" s="201">
        <f>OCTOBER!H57</f>
        <v>282.90322580645159</v>
      </c>
      <c r="S27" s="172"/>
      <c r="AF27">
        <v>24</v>
      </c>
      <c r="AI27" s="152">
        <f>OCTOBER!AJ41</f>
        <v>0</v>
      </c>
      <c r="AJ27" s="152">
        <f>OCTOBER!AC41</f>
        <v>0</v>
      </c>
      <c r="AL27">
        <f>OCTOBER!AE41</f>
        <v>0</v>
      </c>
      <c r="AM27">
        <f>OCTOBER!AF41</f>
        <v>0</v>
      </c>
      <c r="AO27" s="187">
        <f t="shared" si="0"/>
        <v>0</v>
      </c>
    </row>
    <row r="28" spans="2:41">
      <c r="B28" s="149">
        <v>37190</v>
      </c>
      <c r="C28" s="152">
        <v>248</v>
      </c>
      <c r="D28" s="152">
        <f>OCTOBER!F43</f>
        <v>0</v>
      </c>
      <c r="E28" s="152">
        <f>OCTOBER!G43</f>
        <v>0</v>
      </c>
      <c r="F28" s="152">
        <f>OCTOBER!H43</f>
        <v>0</v>
      </c>
      <c r="G28" s="152"/>
      <c r="H28" s="152"/>
      <c r="I28" s="152"/>
      <c r="J28" s="150"/>
      <c r="K28" s="150"/>
      <c r="L28" s="150"/>
      <c r="AF28">
        <v>25</v>
      </c>
      <c r="AI28" s="152">
        <f>OCTOBER!AJ42</f>
        <v>0</v>
      </c>
      <c r="AJ28" s="152">
        <f>OCTOBER!AC42</f>
        <v>0</v>
      </c>
      <c r="AL28">
        <f>OCTOBER!AE42</f>
        <v>0</v>
      </c>
      <c r="AM28">
        <f>OCTOBER!AF42</f>
        <v>0</v>
      </c>
      <c r="AO28" s="187">
        <f t="shared" si="0"/>
        <v>0</v>
      </c>
    </row>
    <row r="29" spans="2:41">
      <c r="B29" s="149">
        <v>37191</v>
      </c>
      <c r="C29" s="152">
        <v>248</v>
      </c>
      <c r="D29" s="152">
        <f>OCTOBER!F44</f>
        <v>0</v>
      </c>
      <c r="E29" s="152">
        <f>OCTOBER!G44</f>
        <v>0</v>
      </c>
      <c r="F29" s="152">
        <f>OCTOBER!H44</f>
        <v>0</v>
      </c>
      <c r="G29" s="152"/>
      <c r="H29" s="152"/>
      <c r="I29" s="152"/>
      <c r="J29" s="150"/>
      <c r="K29" s="150"/>
      <c r="L29" s="150"/>
      <c r="AF29">
        <v>26</v>
      </c>
      <c r="AI29" s="152">
        <f>OCTOBER!AJ43</f>
        <v>0</v>
      </c>
      <c r="AJ29" s="152">
        <f>OCTOBER!AC43</f>
        <v>0</v>
      </c>
      <c r="AL29">
        <f>OCTOBER!AE43</f>
        <v>0</v>
      </c>
      <c r="AM29">
        <f>OCTOBER!AF43</f>
        <v>0</v>
      </c>
      <c r="AO29" s="187">
        <f t="shared" si="0"/>
        <v>0</v>
      </c>
    </row>
    <row r="30" spans="2:41">
      <c r="B30" s="149">
        <v>37192</v>
      </c>
      <c r="C30" s="152">
        <v>248</v>
      </c>
      <c r="D30" s="152">
        <f>OCTOBER!F45</f>
        <v>0</v>
      </c>
      <c r="E30" s="152">
        <f>OCTOBER!G45</f>
        <v>0</v>
      </c>
      <c r="F30" s="152">
        <f>OCTOBER!H45</f>
        <v>0</v>
      </c>
      <c r="G30" s="152"/>
      <c r="H30" s="152"/>
      <c r="I30" s="152"/>
      <c r="J30" s="150"/>
      <c r="K30" s="150"/>
      <c r="L30" s="150"/>
      <c r="AF30">
        <v>27</v>
      </c>
      <c r="AI30" s="152">
        <f>OCTOBER!AJ44</f>
        <v>0</v>
      </c>
      <c r="AJ30" s="152">
        <f>OCTOBER!AC44</f>
        <v>0</v>
      </c>
      <c r="AL30">
        <f>OCTOBER!AE44</f>
        <v>0</v>
      </c>
      <c r="AM30">
        <f>OCTOBER!AF44</f>
        <v>0</v>
      </c>
      <c r="AO30" s="187">
        <f t="shared" si="0"/>
        <v>0</v>
      </c>
    </row>
    <row r="31" spans="2:41">
      <c r="B31" s="149">
        <v>37193</v>
      </c>
      <c r="C31" s="152">
        <v>248</v>
      </c>
      <c r="D31" s="152">
        <f>OCTOBER!F46</f>
        <v>0</v>
      </c>
      <c r="E31" s="152">
        <f>OCTOBER!G46</f>
        <v>0</v>
      </c>
      <c r="F31" s="152">
        <f>OCTOBER!H46</f>
        <v>0</v>
      </c>
      <c r="G31" s="152"/>
      <c r="H31" s="152"/>
      <c r="I31" s="152"/>
      <c r="J31" s="150"/>
      <c r="K31" s="150"/>
      <c r="L31" s="150"/>
      <c r="AF31">
        <v>28</v>
      </c>
      <c r="AI31" s="152">
        <f>OCTOBER!AJ45</f>
        <v>0</v>
      </c>
      <c r="AJ31" s="152">
        <f>OCTOBER!AC45</f>
        <v>0</v>
      </c>
      <c r="AL31">
        <f>OCTOBER!AE45</f>
        <v>0</v>
      </c>
      <c r="AM31">
        <f>OCTOBER!AF45</f>
        <v>0</v>
      </c>
      <c r="AO31" s="187">
        <f t="shared" si="0"/>
        <v>0</v>
      </c>
    </row>
    <row r="32" spans="2:41">
      <c r="B32" s="149">
        <v>37194</v>
      </c>
      <c r="C32" s="152">
        <v>248</v>
      </c>
      <c r="D32" s="152">
        <f>OCTOBER!F47</f>
        <v>0</v>
      </c>
      <c r="E32" s="152">
        <f>OCTOBER!G47</f>
        <v>0</v>
      </c>
      <c r="F32" s="152">
        <f>OCTOBER!H47</f>
        <v>0</v>
      </c>
      <c r="G32" s="152"/>
      <c r="H32" s="152"/>
      <c r="I32" s="152"/>
      <c r="J32" s="150"/>
      <c r="K32" s="150"/>
      <c r="L32" s="150"/>
      <c r="AF32">
        <v>29</v>
      </c>
      <c r="AI32" s="152">
        <f>OCTOBER!AJ46</f>
        <v>0</v>
      </c>
      <c r="AJ32" s="152">
        <f>OCTOBER!AC46</f>
        <v>0</v>
      </c>
      <c r="AL32">
        <f>OCTOBER!AE46</f>
        <v>0</v>
      </c>
      <c r="AM32">
        <f>OCTOBER!AF46</f>
        <v>0</v>
      </c>
      <c r="AO32" s="187">
        <f t="shared" si="0"/>
        <v>0</v>
      </c>
    </row>
    <row r="33" spans="2:41">
      <c r="B33" s="149">
        <v>37195</v>
      </c>
      <c r="C33" s="152">
        <v>248</v>
      </c>
      <c r="D33" s="152">
        <f>OCTOBER!F48</f>
        <v>0</v>
      </c>
      <c r="E33" s="152">
        <f>OCTOBER!G48</f>
        <v>0</v>
      </c>
      <c r="F33" s="152">
        <f>OCTOBER!H48</f>
        <v>0</v>
      </c>
      <c r="G33" s="152"/>
      <c r="H33" s="152"/>
      <c r="I33" s="152"/>
      <c r="J33" s="150"/>
      <c r="K33" s="150"/>
      <c r="L33" s="150"/>
      <c r="AF33">
        <v>30</v>
      </c>
      <c r="AI33" s="152">
        <f>OCTOBER!AJ47</f>
        <v>0</v>
      </c>
      <c r="AJ33" s="152">
        <f>OCTOBER!AC47</f>
        <v>0</v>
      </c>
      <c r="AL33">
        <f>OCTOBER!AE47</f>
        <v>0</v>
      </c>
      <c r="AM33">
        <f>OCTOBER!AF47</f>
        <v>0</v>
      </c>
      <c r="AO33" s="187">
        <f t="shared" si="0"/>
        <v>0</v>
      </c>
    </row>
    <row r="34" spans="2:41">
      <c r="B34" s="149">
        <v>37196</v>
      </c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AF34">
        <v>31</v>
      </c>
      <c r="AI34" s="152">
        <f>OCTOBER!AJ48</f>
        <v>0</v>
      </c>
      <c r="AJ34" s="152">
        <f>OCTOBER!AC48</f>
        <v>0</v>
      </c>
      <c r="AL34">
        <f>OCTOBER!AE48</f>
        <v>0</v>
      </c>
      <c r="AM34">
        <f>OCTOBER!AF48</f>
        <v>0</v>
      </c>
      <c r="AO34" s="187">
        <f t="shared" si="0"/>
        <v>0</v>
      </c>
    </row>
    <row r="35" spans="2:41">
      <c r="C35" s="150"/>
      <c r="D35" s="150"/>
      <c r="E35" s="150"/>
      <c r="F35" s="150">
        <f>SUM(F3:F34)</f>
        <v>5269.991</v>
      </c>
      <c r="G35" s="150"/>
      <c r="H35" s="150"/>
      <c r="I35" s="150"/>
      <c r="J35" s="150"/>
      <c r="K35" s="150"/>
      <c r="L35" s="150"/>
      <c r="AL35">
        <f>OCTOBER!AE49</f>
        <v>0</v>
      </c>
      <c r="AM35">
        <f>OCTOBER!AF49</f>
        <v>0</v>
      </c>
    </row>
    <row r="36" spans="2:41">
      <c r="C36" s="150"/>
      <c r="D36" s="150"/>
      <c r="E36" s="150"/>
      <c r="F36" s="150"/>
      <c r="G36" s="150"/>
      <c r="H36" s="150"/>
      <c r="I36" s="150"/>
      <c r="J36" s="150"/>
      <c r="K36" s="150"/>
      <c r="L36" s="150"/>
    </row>
    <row r="37" spans="2:41">
      <c r="C37" s="150"/>
      <c r="D37" s="150"/>
      <c r="E37" s="150"/>
      <c r="F37" s="150"/>
      <c r="G37" s="150"/>
      <c r="H37" s="150"/>
      <c r="I37" s="150"/>
      <c r="J37" s="150"/>
      <c r="K37" s="150"/>
      <c r="L37" s="150"/>
    </row>
    <row r="39" spans="2:41">
      <c r="D39" t="s">
        <v>59</v>
      </c>
      <c r="G39" t="s">
        <v>102</v>
      </c>
    </row>
    <row r="40" spans="2:41">
      <c r="C40" s="151" t="s">
        <v>62</v>
      </c>
      <c r="D40" s="151" t="s">
        <v>63</v>
      </c>
      <c r="E40" t="s">
        <v>72</v>
      </c>
      <c r="F40" t="s">
        <v>94</v>
      </c>
      <c r="G40" s="151" t="s">
        <v>64</v>
      </c>
      <c r="H40" t="s">
        <v>73</v>
      </c>
      <c r="I40" s="84" t="s">
        <v>95</v>
      </c>
      <c r="J40" s="151" t="s">
        <v>74</v>
      </c>
      <c r="K40" s="84" t="s">
        <v>75</v>
      </c>
      <c r="L40" s="84"/>
    </row>
    <row r="41" spans="2:41">
      <c r="B41" s="149">
        <v>37165</v>
      </c>
      <c r="C41" s="152">
        <v>54</v>
      </c>
      <c r="D41" s="152">
        <f>OCTOBER!J18</f>
        <v>780.96600000000001</v>
      </c>
      <c r="E41" s="152">
        <f>'Page 2'!AN6</f>
        <v>64.028999999999996</v>
      </c>
      <c r="F41" s="152">
        <f>D41-E41</f>
        <v>716.93700000000001</v>
      </c>
      <c r="G41" s="152">
        <f>OCTOBER!K18</f>
        <v>-719.83699999999999</v>
      </c>
      <c r="H41" s="152">
        <f>'Page 2'!AO6</f>
        <v>-184.02600000000001</v>
      </c>
      <c r="I41" s="152">
        <f>G41-H41</f>
        <v>-535.81099999999992</v>
      </c>
      <c r="J41" s="152">
        <f>F41+I41</f>
        <v>181.12600000000009</v>
      </c>
      <c r="K41" s="152">
        <f>E41+H41</f>
        <v>-119.99700000000001</v>
      </c>
      <c r="L41" s="152"/>
    </row>
    <row r="42" spans="2:41">
      <c r="B42" s="149">
        <v>37166</v>
      </c>
      <c r="C42" s="152">
        <v>54</v>
      </c>
      <c r="D42" s="152">
        <f>OCTOBER!J19</f>
        <v>267.06299999999999</v>
      </c>
      <c r="E42" s="152">
        <f>'Page 2'!AN7</f>
        <v>139.471</v>
      </c>
      <c r="F42" s="152">
        <f t="shared" ref="F42:F68" si="1">D42-E42</f>
        <v>127.59199999999998</v>
      </c>
      <c r="G42" s="152">
        <f>OCTOBER!K19</f>
        <v>-212.78299999999999</v>
      </c>
      <c r="H42" s="152">
        <f>'Page 2'!AO7</f>
        <v>-39.331000000000003</v>
      </c>
      <c r="I42" s="152">
        <f t="shared" ref="I42:I68" si="2">G42-H42</f>
        <v>-173.452</v>
      </c>
      <c r="J42" s="152">
        <f t="shared" ref="J42:J68" si="3">F42+I42</f>
        <v>-45.860000000000014</v>
      </c>
      <c r="K42" s="152">
        <f t="shared" ref="K42:K68" si="4">E42+H42</f>
        <v>100.14</v>
      </c>
      <c r="L42" s="152"/>
    </row>
    <row r="43" spans="2:41">
      <c r="B43" s="149">
        <v>37167</v>
      </c>
      <c r="C43" s="152">
        <v>54</v>
      </c>
      <c r="D43" s="152">
        <f>OCTOBER!J20</f>
        <v>1718.96</v>
      </c>
      <c r="E43" s="152">
        <f>'Page 2'!AN8</f>
        <v>64.89</v>
      </c>
      <c r="F43" s="152">
        <f t="shared" si="1"/>
        <v>1654.07</v>
      </c>
      <c r="G43" s="152">
        <f>OCTOBER!K20</f>
        <v>-1662.3789999999999</v>
      </c>
      <c r="H43" s="152">
        <f>'Page 2'!AO8</f>
        <v>-71.802000000000007</v>
      </c>
      <c r="I43" s="152">
        <f t="shared" si="2"/>
        <v>-1590.577</v>
      </c>
      <c r="J43" s="152">
        <f t="shared" si="3"/>
        <v>63.492999999999938</v>
      </c>
      <c r="K43" s="152">
        <f t="shared" si="4"/>
        <v>-6.9120000000000061</v>
      </c>
      <c r="L43" s="152"/>
    </row>
    <row r="44" spans="2:41">
      <c r="B44" s="149">
        <v>37168</v>
      </c>
      <c r="C44" s="152">
        <v>54</v>
      </c>
      <c r="D44" s="152">
        <f>OCTOBER!J21</f>
        <v>270.96600000000001</v>
      </c>
      <c r="E44" s="152">
        <f>'Page 2'!AN9</f>
        <v>38.808999999999997</v>
      </c>
      <c r="F44" s="152">
        <f t="shared" si="1"/>
        <v>232.15700000000001</v>
      </c>
      <c r="G44" s="152">
        <f>OCTOBER!K21</f>
        <v>-212.773</v>
      </c>
      <c r="H44" s="152">
        <f>'Page 2'!AO9</f>
        <v>-25.681000000000001</v>
      </c>
      <c r="I44" s="152">
        <f t="shared" si="2"/>
        <v>-187.09199999999998</v>
      </c>
      <c r="J44" s="152">
        <f t="shared" si="3"/>
        <v>45.065000000000026</v>
      </c>
      <c r="K44" s="152">
        <f t="shared" si="4"/>
        <v>13.127999999999997</v>
      </c>
      <c r="L44" s="152"/>
    </row>
    <row r="45" spans="2:41">
      <c r="B45" s="149">
        <v>37169</v>
      </c>
      <c r="C45" s="152">
        <v>54</v>
      </c>
      <c r="D45" s="152">
        <f>OCTOBER!J22</f>
        <v>270.96100000000001</v>
      </c>
      <c r="E45" s="152">
        <f>'Page 2'!AN10</f>
        <v>38.578000000000003</v>
      </c>
      <c r="F45" s="152">
        <f t="shared" si="1"/>
        <v>232.38300000000001</v>
      </c>
      <c r="G45" s="152">
        <f>OCTOBER!K22</f>
        <v>-211.19</v>
      </c>
      <c r="H45" s="152">
        <f>'Page 2'!AO10</f>
        <v>-50.494</v>
      </c>
      <c r="I45" s="152">
        <f t="shared" si="2"/>
        <v>-160.696</v>
      </c>
      <c r="J45" s="152">
        <f t="shared" si="3"/>
        <v>71.687000000000012</v>
      </c>
      <c r="K45" s="152">
        <f t="shared" si="4"/>
        <v>-11.915999999999997</v>
      </c>
      <c r="L45" s="152"/>
    </row>
    <row r="46" spans="2:41">
      <c r="B46" s="149">
        <v>37170</v>
      </c>
      <c r="C46" s="152">
        <v>54</v>
      </c>
      <c r="D46" s="152">
        <f>OCTOBER!J23</f>
        <v>270.96100000000001</v>
      </c>
      <c r="E46" s="152">
        <f>'Page 2'!AN11</f>
        <v>117.87</v>
      </c>
      <c r="F46" s="152">
        <f t="shared" si="1"/>
        <v>153.09100000000001</v>
      </c>
      <c r="G46" s="152">
        <f>OCTOBER!K23</f>
        <v>-212.786</v>
      </c>
      <c r="H46" s="152">
        <f>'Page 2'!AO11</f>
        <v>-37.290999999999997</v>
      </c>
      <c r="I46" s="152">
        <f t="shared" si="2"/>
        <v>-175.495</v>
      </c>
      <c r="J46" s="152">
        <f t="shared" si="3"/>
        <v>-22.403999999999996</v>
      </c>
      <c r="K46" s="152">
        <f t="shared" si="4"/>
        <v>80.579000000000008</v>
      </c>
      <c r="L46" s="152"/>
    </row>
    <row r="47" spans="2:41">
      <c r="B47" s="149">
        <v>37171</v>
      </c>
      <c r="C47" s="152">
        <v>54</v>
      </c>
      <c r="D47" s="152">
        <f>OCTOBER!J24</f>
        <v>270.96100000000001</v>
      </c>
      <c r="E47" s="152">
        <f>'Page 2'!AN12</f>
        <v>145.096</v>
      </c>
      <c r="F47" s="152">
        <f t="shared" si="1"/>
        <v>125.86500000000001</v>
      </c>
      <c r="G47" s="152">
        <f>OCTOBER!K24</f>
        <v>-212.786</v>
      </c>
      <c r="H47" s="152">
        <f>'Page 2'!AO12</f>
        <v>-40.271999999999998</v>
      </c>
      <c r="I47" s="152">
        <f t="shared" si="2"/>
        <v>-172.51400000000001</v>
      </c>
      <c r="J47" s="152">
        <f t="shared" si="3"/>
        <v>-46.649000000000001</v>
      </c>
      <c r="K47" s="152">
        <f t="shared" si="4"/>
        <v>104.82400000000001</v>
      </c>
      <c r="L47" s="152"/>
    </row>
    <row r="48" spans="2:41">
      <c r="B48" s="149">
        <v>37172</v>
      </c>
      <c r="C48" s="152">
        <v>54</v>
      </c>
      <c r="D48" s="152">
        <f>OCTOBER!J25</f>
        <v>270.96100000000001</v>
      </c>
      <c r="E48" s="152">
        <f>'Page 2'!AN13</f>
        <v>135.75399999999999</v>
      </c>
      <c r="F48" s="152">
        <f t="shared" si="1"/>
        <v>135.20700000000002</v>
      </c>
      <c r="G48" s="152">
        <f>OCTOBER!K25</f>
        <v>-218.12299999999999</v>
      </c>
      <c r="H48" s="152">
        <f>'Page 2'!AO13</f>
        <v>-73.989000000000004</v>
      </c>
      <c r="I48" s="152">
        <f t="shared" si="2"/>
        <v>-144.13399999999999</v>
      </c>
      <c r="J48" s="152">
        <f t="shared" si="3"/>
        <v>-8.9269999999999641</v>
      </c>
      <c r="K48" s="152">
        <f t="shared" si="4"/>
        <v>61.764999999999986</v>
      </c>
      <c r="L48" s="152"/>
    </row>
    <row r="49" spans="2:18">
      <c r="B49" s="149">
        <v>37173</v>
      </c>
      <c r="C49" s="152">
        <v>54</v>
      </c>
      <c r="D49" s="152">
        <f>OCTOBER!J26</f>
        <v>270.96100000000001</v>
      </c>
      <c r="E49" s="152">
        <f>'Page 2'!AN14</f>
        <v>80.257000000000005</v>
      </c>
      <c r="F49" s="152">
        <f t="shared" si="1"/>
        <v>190.70400000000001</v>
      </c>
      <c r="G49" s="152">
        <f>OCTOBER!K26</f>
        <v>-212.78</v>
      </c>
      <c r="H49" s="152">
        <f>'Page 2'!AO14</f>
        <v>-59.929000000000002</v>
      </c>
      <c r="I49" s="152">
        <f t="shared" si="2"/>
        <v>-152.851</v>
      </c>
      <c r="J49" s="152">
        <f t="shared" si="3"/>
        <v>37.853000000000009</v>
      </c>
      <c r="K49" s="152">
        <f t="shared" si="4"/>
        <v>20.328000000000003</v>
      </c>
      <c r="L49" s="152"/>
      <c r="O49" s="173" t="s">
        <v>91</v>
      </c>
      <c r="P49" s="173" t="s">
        <v>91</v>
      </c>
      <c r="Q49" s="173" t="s">
        <v>20</v>
      </c>
    </row>
    <row r="50" spans="2:18">
      <c r="B50" s="149">
        <v>37174</v>
      </c>
      <c r="C50" s="152">
        <v>54</v>
      </c>
      <c r="D50" s="152">
        <f>OCTOBER!J27</f>
        <v>270.96100000000001</v>
      </c>
      <c r="E50" s="152">
        <f>'Page 2'!AN15</f>
        <v>10.46</v>
      </c>
      <c r="F50" s="152">
        <f t="shared" si="1"/>
        <v>260.50100000000003</v>
      </c>
      <c r="G50" s="152">
        <f>OCTOBER!K27</f>
        <v>-211.715</v>
      </c>
      <c r="H50" s="152">
        <f>'Page 2'!AO15</f>
        <v>-74.665999999999997</v>
      </c>
      <c r="I50" s="152">
        <f t="shared" si="2"/>
        <v>-137.04900000000001</v>
      </c>
      <c r="J50" s="152">
        <f t="shared" si="3"/>
        <v>123.45200000000003</v>
      </c>
      <c r="K50" s="152">
        <f t="shared" si="4"/>
        <v>-64.205999999999989</v>
      </c>
      <c r="L50" s="152"/>
      <c r="O50" s="174" t="s">
        <v>79</v>
      </c>
      <c r="P50" s="174" t="s">
        <v>80</v>
      </c>
      <c r="Q50" s="174" t="s">
        <v>7</v>
      </c>
    </row>
    <row r="51" spans="2:18" ht="15">
      <c r="B51" s="149">
        <v>37175</v>
      </c>
      <c r="C51" s="152">
        <v>54</v>
      </c>
      <c r="D51" s="152">
        <f>OCTOBER!J28</f>
        <v>270.96100000000001</v>
      </c>
      <c r="E51" s="152">
        <f>'Page 2'!AN16</f>
        <v>23.876999999999999</v>
      </c>
      <c r="F51" s="152">
        <f t="shared" si="1"/>
        <v>247.084</v>
      </c>
      <c r="G51" s="152">
        <f>OCTOBER!K28</f>
        <v>-212.78800000000001</v>
      </c>
      <c r="H51" s="152">
        <f>'Page 2'!AO16</f>
        <v>-189.441</v>
      </c>
      <c r="I51" s="152">
        <f t="shared" si="2"/>
        <v>-23.347000000000008</v>
      </c>
      <c r="J51" s="152">
        <f t="shared" si="3"/>
        <v>223.73699999999999</v>
      </c>
      <c r="K51" s="152">
        <f t="shared" si="4"/>
        <v>-165.56399999999999</v>
      </c>
      <c r="L51" s="152"/>
      <c r="N51" s="158" t="s">
        <v>81</v>
      </c>
      <c r="O51" s="98"/>
      <c r="P51" s="98"/>
      <c r="Q51" s="98">
        <f>O51+P51</f>
        <v>0</v>
      </c>
    </row>
    <row r="52" spans="2:18">
      <c r="B52" s="149">
        <v>37176</v>
      </c>
      <c r="C52" s="152">
        <v>54</v>
      </c>
      <c r="D52" s="152">
        <f>OCTOBER!J29</f>
        <v>270.96100000000001</v>
      </c>
      <c r="E52" s="152">
        <f>'Page 2'!AN17</f>
        <v>68.254000000000005</v>
      </c>
      <c r="F52" s="152">
        <f t="shared" si="1"/>
        <v>202.70699999999999</v>
      </c>
      <c r="G52" s="152">
        <f>OCTOBER!K29</f>
        <v>-212.786</v>
      </c>
      <c r="H52" s="152">
        <f>'Page 2'!AO17</f>
        <v>-93.242999999999995</v>
      </c>
      <c r="I52" s="152">
        <f t="shared" si="2"/>
        <v>-119.54300000000001</v>
      </c>
      <c r="J52" s="152">
        <f t="shared" si="3"/>
        <v>83.163999999999987</v>
      </c>
      <c r="K52" s="152">
        <f t="shared" si="4"/>
        <v>-24.98899999999999</v>
      </c>
      <c r="L52" s="152"/>
      <c r="R52" s="181" t="s">
        <v>90</v>
      </c>
    </row>
    <row r="53" spans="2:18">
      <c r="B53" s="149">
        <v>37177</v>
      </c>
      <c r="C53" s="152">
        <v>54</v>
      </c>
      <c r="D53" s="152">
        <f>OCTOBER!J30</f>
        <v>270.96100000000001</v>
      </c>
      <c r="E53" s="152">
        <f>'Page 2'!AN18</f>
        <v>44.176000000000002</v>
      </c>
      <c r="F53" s="152">
        <f t="shared" si="1"/>
        <v>226.78500000000003</v>
      </c>
      <c r="G53" s="152">
        <f>OCTOBER!K30</f>
        <v>-212.786</v>
      </c>
      <c r="H53" s="152">
        <f>'Page 2'!AO18</f>
        <v>-59.97</v>
      </c>
      <c r="I53" s="152">
        <f t="shared" si="2"/>
        <v>-152.816</v>
      </c>
      <c r="J53" s="152">
        <f t="shared" si="3"/>
        <v>73.969000000000023</v>
      </c>
      <c r="K53" s="152">
        <f t="shared" si="4"/>
        <v>-15.793999999999997</v>
      </c>
      <c r="L53" s="152"/>
      <c r="N53" s="177" t="s">
        <v>82</v>
      </c>
      <c r="O53" s="182">
        <f>OCTOBER!J55</f>
        <v>463.09753846153859</v>
      </c>
      <c r="P53" s="182">
        <f>OCTOBER!K55</f>
        <v>-396.38092307692301</v>
      </c>
      <c r="Q53" s="182">
        <f>OCTOBER!P55</f>
        <v>37.025923076923107</v>
      </c>
      <c r="R53" s="175">
        <f>OCTOBER!Q55</f>
        <v>0.79049835770290366</v>
      </c>
    </row>
    <row r="54" spans="2:18">
      <c r="B54" s="149">
        <v>37178</v>
      </c>
      <c r="C54" s="152">
        <v>54</v>
      </c>
      <c r="D54" s="152">
        <f>OCTOBER!J31</f>
        <v>270.96100000000001</v>
      </c>
      <c r="E54" s="152">
        <f>'Page 2'!AN19</f>
        <v>62.85</v>
      </c>
      <c r="F54" s="152">
        <f t="shared" si="1"/>
        <v>208.11100000000002</v>
      </c>
      <c r="G54" s="152">
        <f>OCTOBER!K31</f>
        <v>-212.78800000000001</v>
      </c>
      <c r="H54" s="152">
        <f>'Page 2'!AO19</f>
        <v>-78.986000000000004</v>
      </c>
      <c r="I54" s="152">
        <f t="shared" si="2"/>
        <v>-133.80200000000002</v>
      </c>
      <c r="J54" s="152">
        <f t="shared" si="3"/>
        <v>74.308999999999997</v>
      </c>
      <c r="K54" s="152">
        <f t="shared" si="4"/>
        <v>-16.136000000000003</v>
      </c>
      <c r="L54" s="152"/>
      <c r="N54" s="178" t="s">
        <v>83</v>
      </c>
      <c r="O54" s="182">
        <f>OCTOBER!J56</f>
        <v>180.64066666666668</v>
      </c>
      <c r="P54" s="182">
        <f>OCTOBER!K56</f>
        <v>-141.85766666666666</v>
      </c>
      <c r="Q54" s="182">
        <f>OCTOBER!P56</f>
        <v>64.361833333333337</v>
      </c>
      <c r="R54" s="175">
        <f>OCTOBER!Q56</f>
        <v>1.3741162764003672</v>
      </c>
    </row>
    <row r="55" spans="2:18">
      <c r="B55" s="149">
        <v>37179</v>
      </c>
      <c r="C55" s="152">
        <v>54</v>
      </c>
      <c r="D55" s="152">
        <f>OCTOBER!J32</f>
        <v>270.96100000000001</v>
      </c>
      <c r="E55" s="152">
        <f>'Page 2'!AN20</f>
        <v>45.439</v>
      </c>
      <c r="F55" s="152">
        <f t="shared" si="1"/>
        <v>225.52200000000002</v>
      </c>
      <c r="G55" s="152">
        <f>OCTOBER!K32</f>
        <v>-212.46100000000001</v>
      </c>
      <c r="H55" s="152">
        <f>'Page 2'!AO20</f>
        <v>-84.706000000000003</v>
      </c>
      <c r="I55" s="152">
        <f t="shared" si="2"/>
        <v>-127.75500000000001</v>
      </c>
      <c r="J55" s="152">
        <f t="shared" si="3"/>
        <v>97.76700000000001</v>
      </c>
      <c r="K55" s="152">
        <f t="shared" si="4"/>
        <v>-39.267000000000003</v>
      </c>
      <c r="L55" s="152"/>
      <c r="N55" s="158" t="s">
        <v>62</v>
      </c>
      <c r="O55" s="201">
        <f>OCTOBER!J57</f>
        <v>345.77419354838707</v>
      </c>
      <c r="P55" s="201">
        <f>OCTOBER!K57</f>
        <v>-298.93548387096774</v>
      </c>
      <c r="Q55" s="201">
        <f>OCTOBER!P57</f>
        <v>46.838709677419359</v>
      </c>
    </row>
    <row r="56" spans="2:18">
      <c r="B56" s="149">
        <v>37180</v>
      </c>
      <c r="C56" s="152">
        <v>54</v>
      </c>
      <c r="D56" s="152">
        <f>OCTOBER!J33</f>
        <v>270.96100000000001</v>
      </c>
      <c r="E56" s="152">
        <f>'Page 2'!AN21</f>
        <v>47.567</v>
      </c>
      <c r="F56" s="152">
        <f t="shared" si="1"/>
        <v>223.39400000000001</v>
      </c>
      <c r="G56" s="152">
        <f>OCTOBER!K33</f>
        <v>-212.78800000000001</v>
      </c>
      <c r="H56" s="152">
        <f>'Page 2'!AO21</f>
        <v>-100.515</v>
      </c>
      <c r="I56" s="152">
        <f t="shared" si="2"/>
        <v>-112.27300000000001</v>
      </c>
      <c r="J56" s="152">
        <f t="shared" si="3"/>
        <v>111.121</v>
      </c>
      <c r="K56" s="152">
        <f t="shared" si="4"/>
        <v>-52.948</v>
      </c>
      <c r="L56" s="152"/>
    </row>
    <row r="57" spans="2:18">
      <c r="B57" s="149">
        <v>37181</v>
      </c>
      <c r="C57" s="152">
        <v>54</v>
      </c>
      <c r="D57" s="152">
        <f>OCTOBER!J34</f>
        <v>271.697</v>
      </c>
      <c r="E57" s="152">
        <f>'Page 2'!AN22</f>
        <v>17.109000000000002</v>
      </c>
      <c r="F57" s="152">
        <f t="shared" si="1"/>
        <v>254.58799999999999</v>
      </c>
      <c r="G57" s="152">
        <f>OCTOBER!K34</f>
        <v>-213.52500000000001</v>
      </c>
      <c r="H57" s="152">
        <f>'Page 2'!AO22</f>
        <v>-100.15</v>
      </c>
      <c r="I57" s="152">
        <f t="shared" si="2"/>
        <v>-113.375</v>
      </c>
      <c r="J57" s="152">
        <f t="shared" si="3"/>
        <v>141.21299999999999</v>
      </c>
      <c r="K57" s="152">
        <f t="shared" si="4"/>
        <v>-83.040999999999997</v>
      </c>
      <c r="L57" s="152"/>
    </row>
    <row r="58" spans="2:18">
      <c r="B58" s="149">
        <v>37182</v>
      </c>
      <c r="C58" s="152">
        <v>54</v>
      </c>
      <c r="D58" s="152">
        <f>OCTOBER!J35</f>
        <v>271.23200000000003</v>
      </c>
      <c r="E58" s="152">
        <f>'Page 2'!AN23</f>
        <v>46.344999999999999</v>
      </c>
      <c r="F58" s="152">
        <f t="shared" si="1"/>
        <v>224.88700000000003</v>
      </c>
      <c r="G58" s="152">
        <f>OCTOBER!K35</f>
        <v>-213.49799999999999</v>
      </c>
      <c r="H58" s="152">
        <f>'Page 2'!AO23</f>
        <v>-79.316000000000003</v>
      </c>
      <c r="I58" s="152">
        <f t="shared" si="2"/>
        <v>-134.18199999999999</v>
      </c>
      <c r="J58" s="152">
        <f t="shared" si="3"/>
        <v>90.705000000000041</v>
      </c>
      <c r="K58" s="152">
        <f t="shared" si="4"/>
        <v>-32.971000000000004</v>
      </c>
      <c r="L58" s="152"/>
    </row>
    <row r="59" spans="2:18">
      <c r="B59" s="149">
        <v>37183</v>
      </c>
      <c r="C59" s="152">
        <v>54</v>
      </c>
      <c r="D59" s="152">
        <f>OCTOBER!J36</f>
        <v>271.69600000000003</v>
      </c>
      <c r="E59" s="152">
        <f>'Page 2'!AN24</f>
        <v>81.861000000000004</v>
      </c>
      <c r="F59" s="152">
        <f t="shared" si="1"/>
        <v>189.83500000000004</v>
      </c>
      <c r="G59" s="152">
        <f>OCTOBER!K36</f>
        <v>-213.52600000000001</v>
      </c>
      <c r="H59" s="152">
        <f>'Page 2'!AO24</f>
        <v>-61.39</v>
      </c>
      <c r="I59" s="152">
        <f t="shared" si="2"/>
        <v>-152.13600000000002</v>
      </c>
      <c r="J59" s="152">
        <f t="shared" si="3"/>
        <v>37.699000000000012</v>
      </c>
      <c r="K59" s="152">
        <f t="shared" si="4"/>
        <v>20.471000000000004</v>
      </c>
      <c r="L59" s="152"/>
    </row>
    <row r="60" spans="2:18">
      <c r="B60" s="149">
        <v>37184</v>
      </c>
      <c r="C60" s="152">
        <v>54</v>
      </c>
      <c r="D60" s="152">
        <f>OCTOBER!J37</f>
        <v>0</v>
      </c>
      <c r="E60" s="152">
        <f>'Page 2'!AN25</f>
        <v>0</v>
      </c>
      <c r="F60" s="152">
        <f t="shared" si="1"/>
        <v>0</v>
      </c>
      <c r="G60" s="152">
        <f>OCTOBER!K37</f>
        <v>0</v>
      </c>
      <c r="H60" s="152">
        <f>'Page 2'!AO25</f>
        <v>0</v>
      </c>
      <c r="I60" s="152">
        <f t="shared" si="2"/>
        <v>0</v>
      </c>
      <c r="J60" s="152">
        <f t="shared" si="3"/>
        <v>0</v>
      </c>
      <c r="K60" s="152">
        <f t="shared" si="4"/>
        <v>0</v>
      </c>
      <c r="L60" s="152"/>
    </row>
    <row r="61" spans="2:18">
      <c r="B61" s="149">
        <v>37185</v>
      </c>
      <c r="C61" s="152">
        <v>54</v>
      </c>
      <c r="D61" s="152">
        <f>OCTOBER!J38</f>
        <v>0</v>
      </c>
      <c r="E61" s="152">
        <f>'Page 2'!AN26</f>
        <v>0</v>
      </c>
      <c r="F61" s="152">
        <f t="shared" si="1"/>
        <v>0</v>
      </c>
      <c r="G61" s="152">
        <f>OCTOBER!K38</f>
        <v>0</v>
      </c>
      <c r="H61" s="152">
        <f>'Page 2'!AO26</f>
        <v>0</v>
      </c>
      <c r="I61" s="152">
        <f t="shared" si="2"/>
        <v>0</v>
      </c>
      <c r="J61" s="152">
        <f t="shared" si="3"/>
        <v>0</v>
      </c>
      <c r="K61" s="152">
        <f t="shared" si="4"/>
        <v>0</v>
      </c>
      <c r="L61" s="152"/>
    </row>
    <row r="62" spans="2:18">
      <c r="B62" s="149">
        <v>37186</v>
      </c>
      <c r="C62" s="152">
        <v>54</v>
      </c>
      <c r="D62" s="152">
        <f>OCTOBER!J39</f>
        <v>0</v>
      </c>
      <c r="E62" s="152">
        <f>'Page 2'!AN27</f>
        <v>0</v>
      </c>
      <c r="F62" s="152">
        <f t="shared" si="1"/>
        <v>0</v>
      </c>
      <c r="G62" s="152">
        <f>OCTOBER!K39</f>
        <v>0</v>
      </c>
      <c r="H62" s="152">
        <f>'Page 2'!AO27</f>
        <v>0</v>
      </c>
      <c r="I62" s="152">
        <f t="shared" si="2"/>
        <v>0</v>
      </c>
      <c r="J62" s="152">
        <f t="shared" si="3"/>
        <v>0</v>
      </c>
      <c r="K62" s="152">
        <f t="shared" si="4"/>
        <v>0</v>
      </c>
      <c r="L62" s="152"/>
    </row>
    <row r="63" spans="2:18">
      <c r="B63" s="149">
        <v>37187</v>
      </c>
      <c r="C63" s="152">
        <v>54</v>
      </c>
      <c r="D63" s="152">
        <f>OCTOBER!J40</f>
        <v>0</v>
      </c>
      <c r="E63" s="152">
        <f>'Page 2'!AN28</f>
        <v>0</v>
      </c>
      <c r="F63" s="152">
        <f t="shared" si="1"/>
        <v>0</v>
      </c>
      <c r="G63" s="152">
        <f>OCTOBER!K40</f>
        <v>0</v>
      </c>
      <c r="H63" s="152">
        <f>'Page 2'!AO28</f>
        <v>0</v>
      </c>
      <c r="I63" s="152">
        <f t="shared" si="2"/>
        <v>0</v>
      </c>
      <c r="J63" s="152">
        <f t="shared" si="3"/>
        <v>0</v>
      </c>
      <c r="K63" s="152">
        <f t="shared" si="4"/>
        <v>0</v>
      </c>
      <c r="L63" s="152"/>
    </row>
    <row r="64" spans="2:18">
      <c r="B64" s="149">
        <v>37188</v>
      </c>
      <c r="C64" s="152">
        <v>54</v>
      </c>
      <c r="D64" s="152">
        <f>OCTOBER!J41</f>
        <v>0</v>
      </c>
      <c r="E64" s="152">
        <f>'Page 2'!AN29</f>
        <v>0</v>
      </c>
      <c r="F64" s="152">
        <f t="shared" si="1"/>
        <v>0</v>
      </c>
      <c r="G64" s="152">
        <f>OCTOBER!K41</f>
        <v>0</v>
      </c>
      <c r="H64" s="152">
        <f>'Page 2'!AO29</f>
        <v>0</v>
      </c>
      <c r="I64" s="152">
        <f t="shared" si="2"/>
        <v>0</v>
      </c>
      <c r="J64" s="152">
        <f t="shared" si="3"/>
        <v>0</v>
      </c>
      <c r="K64" s="152">
        <f t="shared" si="4"/>
        <v>0</v>
      </c>
      <c r="L64" s="152"/>
    </row>
    <row r="65" spans="2:12">
      <c r="B65" s="149">
        <v>37189</v>
      </c>
      <c r="C65" s="152">
        <v>54</v>
      </c>
      <c r="D65" s="152">
        <f>OCTOBER!J42</f>
        <v>0</v>
      </c>
      <c r="E65" s="152">
        <f>'Page 2'!AN30</f>
        <v>0</v>
      </c>
      <c r="F65" s="152">
        <f t="shared" si="1"/>
        <v>0</v>
      </c>
      <c r="G65" s="152">
        <f>OCTOBER!K42</f>
        <v>0</v>
      </c>
      <c r="H65" s="152">
        <f>'Page 2'!AO30</f>
        <v>0</v>
      </c>
      <c r="I65" s="152">
        <f t="shared" si="2"/>
        <v>0</v>
      </c>
      <c r="J65" s="152">
        <f t="shared" si="3"/>
        <v>0</v>
      </c>
      <c r="K65" s="152">
        <f t="shared" si="4"/>
        <v>0</v>
      </c>
      <c r="L65" s="152"/>
    </row>
    <row r="66" spans="2:12">
      <c r="B66" s="149">
        <v>37190</v>
      </c>
      <c r="C66" s="152">
        <v>54</v>
      </c>
      <c r="D66" s="152">
        <f>OCTOBER!J43</f>
        <v>0</v>
      </c>
      <c r="E66" s="152">
        <f>'Page 2'!AN31</f>
        <v>0</v>
      </c>
      <c r="F66" s="152">
        <f t="shared" si="1"/>
        <v>0</v>
      </c>
      <c r="G66" s="152">
        <f>OCTOBER!K43</f>
        <v>0</v>
      </c>
      <c r="H66" s="152">
        <f>'Page 2'!AO31</f>
        <v>0</v>
      </c>
      <c r="I66" s="152">
        <f t="shared" si="2"/>
        <v>0</v>
      </c>
      <c r="J66" s="152">
        <f t="shared" si="3"/>
        <v>0</v>
      </c>
      <c r="K66" s="152">
        <f t="shared" si="4"/>
        <v>0</v>
      </c>
      <c r="L66" s="152"/>
    </row>
    <row r="67" spans="2:12">
      <c r="B67" s="149">
        <v>37191</v>
      </c>
      <c r="C67" s="152">
        <v>54</v>
      </c>
      <c r="D67" s="152">
        <f>OCTOBER!J44</f>
        <v>0</v>
      </c>
      <c r="E67" s="152">
        <f>'Page 2'!AN32</f>
        <v>0</v>
      </c>
      <c r="F67" s="152">
        <f t="shared" si="1"/>
        <v>0</v>
      </c>
      <c r="G67" s="152">
        <f>OCTOBER!K44</f>
        <v>0</v>
      </c>
      <c r="H67" s="152">
        <f>'Page 2'!AO32</f>
        <v>0</v>
      </c>
      <c r="I67" s="152">
        <f t="shared" si="2"/>
        <v>0</v>
      </c>
      <c r="J67" s="152">
        <f t="shared" si="3"/>
        <v>0</v>
      </c>
      <c r="K67" s="152">
        <f t="shared" si="4"/>
        <v>0</v>
      </c>
      <c r="L67" s="152"/>
    </row>
    <row r="68" spans="2:12">
      <c r="B68" s="149">
        <v>37192</v>
      </c>
      <c r="C68" s="152">
        <v>54</v>
      </c>
      <c r="D68" s="152">
        <f>OCTOBER!J45</f>
        <v>0</v>
      </c>
      <c r="E68" s="152">
        <f>'Page 2'!AN33</f>
        <v>0</v>
      </c>
      <c r="F68" s="152">
        <f t="shared" si="1"/>
        <v>0</v>
      </c>
      <c r="G68" s="152">
        <f>OCTOBER!K45</f>
        <v>0</v>
      </c>
      <c r="H68" s="152">
        <f>'Page 2'!AO33</f>
        <v>0</v>
      </c>
      <c r="I68" s="152">
        <f t="shared" si="2"/>
        <v>0</v>
      </c>
      <c r="J68" s="152">
        <f t="shared" si="3"/>
        <v>0</v>
      </c>
      <c r="K68" s="152">
        <f t="shared" si="4"/>
        <v>0</v>
      </c>
      <c r="L68" s="152"/>
    </row>
    <row r="69" spans="2:12">
      <c r="B69" s="149">
        <v>37193</v>
      </c>
      <c r="C69" s="152">
        <v>54</v>
      </c>
      <c r="D69" s="152">
        <f>OCTOBER!J46</f>
        <v>0</v>
      </c>
      <c r="E69" s="152">
        <f>'Page 2'!AN34</f>
        <v>0</v>
      </c>
      <c r="F69" s="152">
        <f>D69-E69</f>
        <v>0</v>
      </c>
      <c r="G69" s="152">
        <f>OCTOBER!K46</f>
        <v>0</v>
      </c>
      <c r="H69" s="152">
        <f>'Page 2'!AO34</f>
        <v>0</v>
      </c>
      <c r="I69" s="152">
        <f>G69-H69</f>
        <v>0</v>
      </c>
      <c r="J69" s="152">
        <f>F69+I69</f>
        <v>0</v>
      </c>
      <c r="K69" s="152">
        <f>E69+H69</f>
        <v>0</v>
      </c>
      <c r="L69" s="152"/>
    </row>
    <row r="70" spans="2:12">
      <c r="B70" s="149">
        <v>37194</v>
      </c>
      <c r="C70" s="152">
        <v>54</v>
      </c>
      <c r="D70" s="152">
        <f>OCTOBER!J47</f>
        <v>0</v>
      </c>
      <c r="E70" s="152">
        <f>'Page 2'!AN35</f>
        <v>0</v>
      </c>
      <c r="F70" s="152">
        <f>D70-E70</f>
        <v>0</v>
      </c>
      <c r="G70" s="152">
        <f>OCTOBER!K47</f>
        <v>0</v>
      </c>
      <c r="H70" s="152">
        <f>'Page 2'!AO35</f>
        <v>0</v>
      </c>
      <c r="I70" s="152">
        <f>G70-H70</f>
        <v>0</v>
      </c>
      <c r="J70" s="152">
        <f>F70+I70</f>
        <v>0</v>
      </c>
      <c r="K70" s="152">
        <f>E70+H70</f>
        <v>0</v>
      </c>
      <c r="L70" s="152"/>
    </row>
    <row r="71" spans="2:12">
      <c r="B71" s="149">
        <v>37195</v>
      </c>
      <c r="C71" s="152">
        <v>54</v>
      </c>
      <c r="D71" s="152">
        <f>OCTOBER!J48</f>
        <v>0</v>
      </c>
      <c r="E71" s="152">
        <f>'Page 2'!AN36</f>
        <v>0</v>
      </c>
      <c r="F71" s="152">
        <f>D71-E71</f>
        <v>0</v>
      </c>
      <c r="G71" s="152">
        <f>OCTOBER!K48</f>
        <v>0</v>
      </c>
      <c r="H71" s="152">
        <f>'Page 2'!AO36</f>
        <v>0</v>
      </c>
      <c r="I71" s="152">
        <f>G71-H71</f>
        <v>0</v>
      </c>
      <c r="J71" s="152">
        <f>F71+I71</f>
        <v>0</v>
      </c>
      <c r="K71" s="152">
        <f>E71+H71</f>
        <v>0</v>
      </c>
      <c r="L71" s="152"/>
    </row>
    <row r="72" spans="2:12">
      <c r="B72" s="149">
        <v>37196</v>
      </c>
    </row>
  </sheetData>
  <mergeCells count="1">
    <mergeCell ref="D1:E1"/>
  </mergeCells>
  <phoneticPr fontId="0" type="noConversion"/>
  <pageMargins left="0" right="0" top="0" bottom="0.25" header="0" footer="0"/>
  <pageSetup scale="81" orientation="landscape" horizontalDpi="300" verticalDpi="300" r:id="rId1"/>
  <headerFooter alignWithMargins="0">
    <oddHeader>&amp;CNNG Storage &amp;D</oddHeader>
    <oddFooter>&amp;R&amp;T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3"/>
  <sheetViews>
    <sheetView topLeftCell="AM13" workbookViewId="0">
      <selection activeCell="AG31" sqref="AG31:AR33"/>
    </sheetView>
  </sheetViews>
  <sheetFormatPr defaultColWidth="12.7109375" defaultRowHeight="12.75"/>
  <cols>
    <col min="1" max="1" width="8.7109375" customWidth="1"/>
    <col min="2" max="2" width="5.7109375" customWidth="1"/>
    <col min="3" max="3" width="12.7109375" customWidth="1"/>
    <col min="4" max="4" width="13.7109375" customWidth="1"/>
    <col min="5" max="5" width="12.7109375" customWidth="1"/>
    <col min="6" max="6" width="15.7109375" customWidth="1"/>
    <col min="7" max="7" width="12.7109375" customWidth="1"/>
    <col min="8" max="8" width="13.7109375" customWidth="1"/>
    <col min="9" max="9" width="14.7109375" customWidth="1"/>
    <col min="10" max="10" width="13.7109375" customWidth="1"/>
    <col min="11" max="17" width="14.7109375" customWidth="1"/>
    <col min="18" max="18" width="12.7109375" customWidth="1"/>
    <col min="19" max="19" width="4.7109375" style="359" customWidth="1"/>
    <col min="20" max="22" width="12.7109375" style="348" customWidth="1"/>
    <col min="23" max="23" width="14.7109375" customWidth="1"/>
    <col min="24" max="24" width="12.7109375" style="348" customWidth="1"/>
    <col min="25" max="25" width="14.7109375" customWidth="1"/>
    <col min="26" max="31" width="12.7109375" style="348" customWidth="1"/>
    <col min="32" max="34" width="15.42578125" style="348" customWidth="1"/>
    <col min="35" max="36" width="18.140625" style="348" customWidth="1"/>
    <col min="37" max="38" width="15.42578125" style="348" customWidth="1"/>
    <col min="39" max="39" width="16.5703125" style="348" customWidth="1"/>
    <col min="40" max="41" width="15.42578125" style="348" customWidth="1"/>
    <col min="42" max="42" width="16" style="348" customWidth="1"/>
    <col min="43" max="44" width="15.42578125" style="348" customWidth="1"/>
    <col min="45" max="45" width="8.28515625" style="348" customWidth="1"/>
    <col min="47" max="48" width="8.7109375" customWidth="1"/>
    <col min="49" max="51" width="10.140625" customWidth="1"/>
    <col min="52" max="52" width="8.7109375" customWidth="1"/>
    <col min="53" max="56" width="12.7109375" customWidth="1"/>
    <col min="57" max="58" width="8.7109375" customWidth="1"/>
  </cols>
  <sheetData>
    <row r="1" spans="1:67">
      <c r="A1" s="342" t="s">
        <v>231</v>
      </c>
      <c r="B1" s="343">
        <v>31</v>
      </c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5"/>
      <c r="U1" s="345"/>
      <c r="V1" s="344"/>
      <c r="W1" s="344"/>
      <c r="X1" s="345"/>
      <c r="Y1" s="344"/>
      <c r="Z1" s="345"/>
      <c r="AA1" s="345"/>
      <c r="AB1" s="345"/>
      <c r="AC1" s="345"/>
      <c r="AD1" s="345"/>
      <c r="AE1" s="345"/>
      <c r="AF1" s="345"/>
      <c r="AG1" s="345"/>
      <c r="AH1" s="345"/>
      <c r="AI1" s="345"/>
      <c r="AJ1" s="345"/>
      <c r="AK1" s="345"/>
      <c r="AL1" s="345"/>
      <c r="AM1" s="345"/>
      <c r="AN1" s="345"/>
      <c r="AO1" s="345"/>
      <c r="AP1" s="345"/>
      <c r="AQ1" s="345"/>
      <c r="AR1" s="345"/>
      <c r="AS1" s="345"/>
      <c r="AT1" s="344"/>
      <c r="AU1" s="344"/>
      <c r="AV1" s="344"/>
      <c r="AW1" s="344"/>
      <c r="AX1" s="344"/>
      <c r="AY1" s="344"/>
      <c r="AZ1" s="344"/>
      <c r="BA1" s="344"/>
      <c r="BB1" s="344"/>
      <c r="BC1" s="344"/>
      <c r="BD1" s="344"/>
      <c r="BE1" s="344"/>
      <c r="BF1" s="344"/>
      <c r="BG1" s="344"/>
      <c r="BH1" s="344"/>
      <c r="BI1" s="344"/>
      <c r="BJ1" s="346" t="s">
        <v>33</v>
      </c>
      <c r="BK1" s="347" t="s">
        <v>33</v>
      </c>
      <c r="BL1" s="344"/>
      <c r="BM1" s="344"/>
      <c r="BN1" s="344"/>
      <c r="BO1" s="344"/>
    </row>
    <row r="2" spans="1:67">
      <c r="A2" s="342" t="s">
        <v>0</v>
      </c>
      <c r="B2" s="343">
        <f>COUNTA(E15:E45)</f>
        <v>19</v>
      </c>
      <c r="C2" s="343">
        <f>COUNTA(E34:E45)</f>
        <v>0</v>
      </c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5"/>
      <c r="U2" s="345"/>
      <c r="V2" s="344"/>
      <c r="W2" s="344"/>
      <c r="X2" s="345"/>
      <c r="Y2" s="344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P2" s="345"/>
      <c r="AQ2" s="345"/>
      <c r="AR2" s="345"/>
      <c r="AS2" s="345"/>
      <c r="AT2" s="344"/>
      <c r="AU2" s="344"/>
      <c r="AV2" s="344"/>
      <c r="AW2" s="344"/>
      <c r="AX2" s="344"/>
      <c r="AY2" s="344"/>
      <c r="AZ2" s="344"/>
      <c r="BA2" s="344"/>
      <c r="BB2" s="344"/>
      <c r="BC2" s="344"/>
      <c r="BD2" s="344"/>
      <c r="BE2" s="344"/>
      <c r="BF2" s="344"/>
      <c r="BG2" s="344"/>
      <c r="BH2" s="344"/>
      <c r="BI2" s="344"/>
      <c r="BJ2" s="344"/>
      <c r="BK2" s="347" t="s">
        <v>33</v>
      </c>
      <c r="BL2" s="344"/>
      <c r="BM2" s="344"/>
      <c r="BN2" s="344"/>
      <c r="BO2" s="344"/>
    </row>
    <row r="3" spans="1:67">
      <c r="A3" s="342"/>
      <c r="B3" s="343"/>
      <c r="C3" s="343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V3"/>
      <c r="X3"/>
      <c r="Z3"/>
      <c r="AA3"/>
      <c r="AB3"/>
      <c r="AC3"/>
      <c r="AD3"/>
      <c r="AE3"/>
      <c r="AF3" s="345"/>
      <c r="AG3" s="345"/>
      <c r="AH3" s="345"/>
      <c r="AI3" s="345"/>
      <c r="AJ3" s="345"/>
      <c r="AK3" s="345"/>
      <c r="AL3" s="345"/>
      <c r="AM3" s="345"/>
      <c r="AN3" s="345"/>
      <c r="AO3" s="345"/>
      <c r="AP3" s="345"/>
      <c r="AQ3" s="345"/>
      <c r="AR3" s="345"/>
      <c r="AS3" s="345"/>
      <c r="AT3" s="344"/>
      <c r="AU3" s="344"/>
      <c r="AV3" s="344"/>
      <c r="AW3" s="344"/>
      <c r="AX3" s="344"/>
      <c r="AY3" s="344"/>
      <c r="AZ3" s="344"/>
      <c r="BA3" s="344"/>
      <c r="BB3" s="344"/>
      <c r="BC3" s="344"/>
      <c r="BD3" s="344"/>
      <c r="BE3" s="344"/>
      <c r="BF3" s="344"/>
      <c r="BG3" s="344"/>
      <c r="BH3" s="344"/>
      <c r="BI3" s="344"/>
      <c r="BJ3" s="344"/>
      <c r="BK3" s="347" t="s">
        <v>33</v>
      </c>
      <c r="BL3" s="344"/>
      <c r="BM3" s="344"/>
      <c r="BN3" s="344"/>
      <c r="BO3" s="344"/>
    </row>
    <row r="4" spans="1:67">
      <c r="A4" s="344"/>
      <c r="B4" s="343">
        <f>COUNTA(E30:E45)</f>
        <v>4</v>
      </c>
      <c r="D4" s="349">
        <v>0</v>
      </c>
      <c r="E4" s="349">
        <v>0</v>
      </c>
      <c r="F4" s="349">
        <v>0</v>
      </c>
      <c r="G4" s="349">
        <v>0</v>
      </c>
      <c r="H4" s="349">
        <v>0</v>
      </c>
      <c r="I4" s="349">
        <v>0</v>
      </c>
      <c r="J4" s="349">
        <v>0</v>
      </c>
      <c r="K4" s="349">
        <v>0</v>
      </c>
      <c r="L4" s="349">
        <v>0</v>
      </c>
      <c r="M4" s="349">
        <v>0</v>
      </c>
      <c r="N4" s="349" t="s">
        <v>1</v>
      </c>
      <c r="R4" s="350"/>
      <c r="S4" s="351" t="s">
        <v>33</v>
      </c>
      <c r="T4" s="349">
        <f>OCTOBER!F7</f>
        <v>0</v>
      </c>
      <c r="U4" s="349">
        <f>OCTOBER!G7</f>
        <v>0</v>
      </c>
      <c r="V4" s="349">
        <f>OCTOBER!H7</f>
        <v>0</v>
      </c>
      <c r="W4" s="349">
        <f>OCTOBER!J7</f>
        <v>0</v>
      </c>
      <c r="X4" s="349">
        <f>OCTOBER!K7</f>
        <v>0</v>
      </c>
      <c r="Y4" s="349">
        <f>OCTOBER!L7</f>
        <v>0</v>
      </c>
      <c r="Z4" s="349">
        <f>OCTOBER!M7</f>
        <v>0</v>
      </c>
      <c r="AA4" s="349">
        <f>OCTOBER!N7</f>
        <v>0</v>
      </c>
      <c r="AB4" s="349">
        <f>OCTOBER!O7</f>
        <v>0</v>
      </c>
      <c r="AC4" s="349">
        <f>OCTOBER!P7</f>
        <v>0</v>
      </c>
      <c r="AD4" s="349" t="str">
        <f>OCTOBER!Q7</f>
        <v>TOTAL</v>
      </c>
      <c r="AE4" s="349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344"/>
      <c r="AU4" s="344"/>
      <c r="AV4" s="344"/>
      <c r="AW4" s="344"/>
      <c r="AX4" s="344"/>
      <c r="AY4" s="344"/>
      <c r="AZ4" s="344"/>
      <c r="BA4" s="344"/>
      <c r="BB4" s="344"/>
      <c r="BC4" s="344"/>
      <c r="BD4" s="344"/>
      <c r="BE4" s="344"/>
      <c r="BF4" s="344"/>
      <c r="BG4" s="344"/>
      <c r="BH4" s="344"/>
      <c r="BI4" s="344"/>
      <c r="BJ4" s="344"/>
      <c r="BK4" s="344" t="s">
        <v>33</v>
      </c>
      <c r="BL4" s="344"/>
      <c r="BM4" s="344"/>
      <c r="BN4" s="344"/>
      <c r="BO4" s="352" t="s">
        <v>33</v>
      </c>
    </row>
    <row r="5" spans="1:67">
      <c r="A5" s="344"/>
      <c r="B5" s="344"/>
      <c r="C5" s="353"/>
      <c r="D5" s="349" t="s">
        <v>5</v>
      </c>
      <c r="E5" s="349" t="s">
        <v>6</v>
      </c>
      <c r="F5" s="349" t="s">
        <v>7</v>
      </c>
      <c r="G5" s="349" t="s">
        <v>8</v>
      </c>
      <c r="H5" s="349" t="s">
        <v>6</v>
      </c>
      <c r="I5" s="349" t="s">
        <v>7</v>
      </c>
      <c r="J5" s="349">
        <v>0</v>
      </c>
      <c r="K5" s="349">
        <v>0</v>
      </c>
      <c r="L5" s="349">
        <v>0</v>
      </c>
      <c r="M5" s="349" t="s">
        <v>7</v>
      </c>
      <c r="N5" s="349" t="s">
        <v>9</v>
      </c>
      <c r="O5" s="351"/>
      <c r="P5" s="351"/>
      <c r="Q5" s="351"/>
      <c r="R5" s="350"/>
      <c r="S5" s="350"/>
      <c r="T5" s="349" t="str">
        <f>OCTOBER!F8</f>
        <v>FDD----------</v>
      </c>
      <c r="U5" s="349" t="str">
        <f>OCTOBER!G8</f>
        <v>-</v>
      </c>
      <c r="V5" s="349" t="str">
        <f>OCTOBER!H8</f>
        <v>NET</v>
      </c>
      <c r="W5" s="349" t="str">
        <f>OCTOBER!J8</f>
        <v>IDD---------</v>
      </c>
      <c r="X5" s="349" t="str">
        <f>OCTOBER!K8</f>
        <v>-</v>
      </c>
      <c r="Y5" s="349" t="str">
        <f>OCTOBER!L8</f>
        <v>NET</v>
      </c>
      <c r="Z5" s="349">
        <f>OCTOBER!M8</f>
        <v>0</v>
      </c>
      <c r="AA5" s="349">
        <f>OCTOBER!N8</f>
        <v>0</v>
      </c>
      <c r="AB5" s="349">
        <f>OCTOBER!O8</f>
        <v>0</v>
      </c>
      <c r="AC5" s="349" t="str">
        <f>OCTOBER!P8</f>
        <v>NET</v>
      </c>
      <c r="AD5" s="349" t="str">
        <f>OCTOBER!Q8</f>
        <v>FDD/IDD</v>
      </c>
      <c r="AE5" s="349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344"/>
      <c r="AU5" s="344"/>
      <c r="AV5" s="344"/>
      <c r="AW5" s="344"/>
      <c r="AX5" s="344"/>
      <c r="AY5" s="344"/>
      <c r="AZ5" s="344"/>
      <c r="BA5" s="344"/>
      <c r="BB5" s="344"/>
      <c r="BC5" s="344"/>
      <c r="BD5" s="344"/>
      <c r="BE5" s="344"/>
      <c r="BF5" s="344"/>
      <c r="BG5" s="344"/>
      <c r="BH5" s="344"/>
      <c r="BI5" s="344"/>
      <c r="BJ5" s="344"/>
      <c r="BK5" s="344"/>
      <c r="BL5" s="344"/>
      <c r="BM5" s="344"/>
      <c r="BN5" s="344"/>
      <c r="BO5" s="344"/>
    </row>
    <row r="6" spans="1:67">
      <c r="A6" s="344"/>
      <c r="B6" s="344"/>
      <c r="C6" s="354" t="s">
        <v>14</v>
      </c>
      <c r="D6" s="349">
        <v>711.56500000000005</v>
      </c>
      <c r="E6" s="349">
        <v>-24.969000000000001</v>
      </c>
      <c r="F6" s="349">
        <v>686.596</v>
      </c>
      <c r="G6" s="349">
        <v>734.44100000000003</v>
      </c>
      <c r="H6" s="349">
        <v>-548.16399999999999</v>
      </c>
      <c r="I6" s="349">
        <v>186.27700000000004</v>
      </c>
      <c r="J6" s="349">
        <v>0</v>
      </c>
      <c r="K6" s="349">
        <v>0</v>
      </c>
      <c r="L6" s="349">
        <v>0</v>
      </c>
      <c r="M6" s="349">
        <v>305.10699999999997</v>
      </c>
      <c r="N6" s="349">
        <v>991.70299999999997</v>
      </c>
      <c r="O6" s="355"/>
      <c r="P6" s="355"/>
      <c r="Q6" s="355"/>
      <c r="R6" s="355"/>
      <c r="S6" s="356" t="s">
        <v>33</v>
      </c>
      <c r="T6" s="349">
        <f>OCTOBER!F9</f>
        <v>5514.1219999999994</v>
      </c>
      <c r="U6" s="349">
        <f>OCTOBER!G9</f>
        <v>-244.131</v>
      </c>
      <c r="V6" s="349">
        <f>OCTOBER!H9</f>
        <v>5269.9909999999991</v>
      </c>
      <c r="W6" s="349">
        <f>OCTOBER!J9</f>
        <v>7104.1120000000028</v>
      </c>
      <c r="X6" s="349">
        <f>OCTOBER!K9</f>
        <v>-6004.098</v>
      </c>
      <c r="Y6" s="349">
        <f>OCTOBER!L9</f>
        <v>1100.0140000000029</v>
      </c>
      <c r="Z6" s="349">
        <f>OCTOBER!M9</f>
        <v>0</v>
      </c>
      <c r="AA6" s="349">
        <f>OCTOBER!N9</f>
        <v>0</v>
      </c>
      <c r="AB6" s="349">
        <f>OCTOBER!O9</f>
        <v>0</v>
      </c>
      <c r="AC6" s="349">
        <f>OCTOBER!P9</f>
        <v>867.50800000000027</v>
      </c>
      <c r="AD6" s="349">
        <f>OCTOBER!Q9</f>
        <v>6137.4990000000007</v>
      </c>
      <c r="AE6" s="349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344"/>
      <c r="AU6" s="344"/>
      <c r="AV6" s="344"/>
      <c r="AW6" s="344"/>
      <c r="AX6" s="344"/>
      <c r="AY6" s="344"/>
      <c r="AZ6" s="344"/>
      <c r="BA6" s="344"/>
      <c r="BB6" s="344"/>
      <c r="BC6" s="344"/>
      <c r="BD6" s="344"/>
      <c r="BE6" s="344"/>
      <c r="BF6" s="344"/>
      <c r="BG6" s="344"/>
      <c r="BH6" s="344"/>
      <c r="BI6" s="344"/>
      <c r="BJ6" s="344"/>
      <c r="BK6" s="344"/>
      <c r="BL6" s="344"/>
      <c r="BM6" s="344"/>
      <c r="BN6" s="344"/>
      <c r="BO6" s="344"/>
    </row>
    <row r="7" spans="1:67">
      <c r="A7" s="344"/>
      <c r="B7" s="344"/>
      <c r="C7" s="354" t="s">
        <v>15</v>
      </c>
      <c r="D7" s="349">
        <v>870.8709677419356</v>
      </c>
      <c r="E7" s="349">
        <v>0</v>
      </c>
      <c r="F7" s="349">
        <v>870.8709677419356</v>
      </c>
      <c r="G7" s="349">
        <v>693.77419354838707</v>
      </c>
      <c r="H7" s="349">
        <v>-347.22580645161293</v>
      </c>
      <c r="I7" s="349">
        <v>346.54838709677415</v>
      </c>
      <c r="J7" s="349">
        <v>0</v>
      </c>
      <c r="K7" s="349">
        <v>0</v>
      </c>
      <c r="L7" s="349">
        <v>0</v>
      </c>
      <c r="M7" s="349">
        <v>346.54838709677415</v>
      </c>
      <c r="N7" s="349">
        <v>1217.4193548387098</v>
      </c>
      <c r="O7" s="356"/>
      <c r="P7" s="356"/>
      <c r="Q7" s="356"/>
      <c r="R7" s="356"/>
      <c r="S7" s="356" t="s">
        <v>33</v>
      </c>
      <c r="T7" s="349">
        <f>OCTOBER!F10</f>
        <v>5375.1612903225805</v>
      </c>
      <c r="U7" s="349">
        <f>OCTOBER!G10</f>
        <v>0</v>
      </c>
      <c r="V7" s="349">
        <f>OCTOBER!H10</f>
        <v>5375.1612903225805</v>
      </c>
      <c r="W7" s="349">
        <f>OCTOBER!J10</f>
        <v>6569.7096774193542</v>
      </c>
      <c r="X7" s="349">
        <f>OCTOBER!K10</f>
        <v>-5679.7741935483873</v>
      </c>
      <c r="Y7" s="349">
        <f>OCTOBER!L10</f>
        <v>889.93548387096689</v>
      </c>
      <c r="Z7" s="349">
        <f>OCTOBER!M10</f>
        <v>0</v>
      </c>
      <c r="AA7" s="349">
        <f>OCTOBER!N10</f>
        <v>0</v>
      </c>
      <c r="AB7" s="349">
        <f>OCTOBER!O10</f>
        <v>0</v>
      </c>
      <c r="AC7" s="349">
        <f>OCTOBER!P10</f>
        <v>889.9354838709678</v>
      </c>
      <c r="AD7" s="349">
        <f>OCTOBER!Q10</f>
        <v>6265.0967741935474</v>
      </c>
      <c r="AE7" s="349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344"/>
      <c r="AU7" s="344"/>
      <c r="AV7" s="344"/>
      <c r="AW7" s="344"/>
      <c r="AX7" s="344"/>
      <c r="AY7" s="344"/>
      <c r="AZ7" s="344"/>
      <c r="BA7" s="344"/>
      <c r="BB7" s="344"/>
      <c r="BC7" s="344"/>
      <c r="BD7" s="344"/>
      <c r="BE7" s="344"/>
      <c r="BF7" s="344"/>
      <c r="BG7" s="344"/>
      <c r="BH7" s="344"/>
      <c r="BI7" s="344"/>
      <c r="BJ7" s="344"/>
      <c r="BK7" s="344"/>
      <c r="BL7" s="344"/>
      <c r="BM7" s="344"/>
      <c r="BN7" s="344"/>
      <c r="BO7" s="344"/>
    </row>
    <row r="8" spans="1:67">
      <c r="A8" s="344"/>
      <c r="B8" s="344"/>
      <c r="C8" s="350" t="s">
        <v>16</v>
      </c>
      <c r="D8" s="349">
        <v>0.81707282290624883</v>
      </c>
      <c r="E8" s="349" t="e">
        <v>#DIV/0!</v>
      </c>
      <c r="F8" s="349">
        <v>0.78840152609549197</v>
      </c>
      <c r="G8" s="349">
        <v>1.0586167759334171</v>
      </c>
      <c r="H8" s="349">
        <v>1.5786960237829801</v>
      </c>
      <c r="I8" s="349">
        <v>0.53752089732849317</v>
      </c>
      <c r="J8" s="349">
        <v>0</v>
      </c>
      <c r="K8" s="349">
        <v>0</v>
      </c>
      <c r="L8" s="349">
        <v>0</v>
      </c>
      <c r="M8" s="349">
        <v>0.88041673647956809</v>
      </c>
      <c r="N8" s="349">
        <v>0.81459440911499725</v>
      </c>
      <c r="O8" s="357"/>
      <c r="P8" s="357"/>
      <c r="Q8" s="357"/>
      <c r="R8" s="357"/>
      <c r="S8" s="357" t="s">
        <v>33</v>
      </c>
      <c r="T8" s="349">
        <f>OCTOBER!F11</f>
        <v>1.0258523795234951</v>
      </c>
      <c r="U8" s="349" t="e">
        <f>OCTOBER!G11</f>
        <v>#DIV/0!</v>
      </c>
      <c r="V8" s="349">
        <f>OCTOBER!H11</f>
        <v>0.98043402148472647</v>
      </c>
      <c r="W8" s="349">
        <f>OCTOBER!J11</f>
        <v>1.0813433696191226</v>
      </c>
      <c r="X8" s="349">
        <f>OCTOBER!K11</f>
        <v>1.0571015317510351</v>
      </c>
      <c r="Y8" s="349">
        <f>OCTOBER!L11</f>
        <v>1.236060388574747</v>
      </c>
      <c r="Z8" s="349">
        <f>OCTOBER!M11</f>
        <v>0</v>
      </c>
      <c r="AA8" s="349">
        <f>OCTOBER!N11</f>
        <v>0</v>
      </c>
      <c r="AB8" s="349">
        <f>OCTOBER!O11</f>
        <v>0</v>
      </c>
      <c r="AC8" s="349">
        <f>OCTOBER!P11</f>
        <v>0.97479875308105002</v>
      </c>
      <c r="AD8" s="349">
        <f>OCTOBER!Q11</f>
        <v>0.97963355095820193</v>
      </c>
      <c r="AE8" s="349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67">
      <c r="C9" s="358"/>
      <c r="D9" s="358">
        <v>0</v>
      </c>
      <c r="E9" s="358">
        <v>0</v>
      </c>
      <c r="F9" s="358">
        <v>0</v>
      </c>
      <c r="G9" s="358">
        <v>0</v>
      </c>
      <c r="H9" s="358">
        <v>0</v>
      </c>
      <c r="I9" s="358">
        <v>0</v>
      </c>
      <c r="J9" s="358">
        <v>0</v>
      </c>
      <c r="K9" s="358">
        <v>0</v>
      </c>
      <c r="L9" s="358">
        <v>0</v>
      </c>
      <c r="M9" s="358">
        <v>0</v>
      </c>
      <c r="N9" s="358">
        <v>0</v>
      </c>
      <c r="O9" s="358"/>
      <c r="P9" s="358" t="s">
        <v>18</v>
      </c>
      <c r="Q9" s="358"/>
      <c r="T9" s="358">
        <f>OCTOBER!F12</f>
        <v>0</v>
      </c>
      <c r="U9" s="358">
        <f>OCTOBER!G12</f>
        <v>0</v>
      </c>
      <c r="V9" s="358">
        <f>OCTOBER!H12</f>
        <v>0</v>
      </c>
      <c r="W9" s="358">
        <f>OCTOBER!J12</f>
        <v>0</v>
      </c>
      <c r="X9" s="358">
        <f>OCTOBER!K12</f>
        <v>0</v>
      </c>
      <c r="Y9" s="358">
        <f>OCTOBER!L12</f>
        <v>0</v>
      </c>
      <c r="Z9" s="358">
        <f>OCTOBER!M12</f>
        <v>0</v>
      </c>
      <c r="AA9" s="358">
        <f>OCTOBER!N12</f>
        <v>0</v>
      </c>
      <c r="AB9" s="358">
        <f>OCTOBER!O12</f>
        <v>0</v>
      </c>
      <c r="AC9" s="358">
        <f>OCTOBER!P12</f>
        <v>0</v>
      </c>
      <c r="AD9" s="358">
        <f>OCTOBER!Q12</f>
        <v>0</v>
      </c>
      <c r="AE9" s="358"/>
      <c r="AF9" s="358"/>
      <c r="AS9" s="360"/>
    </row>
    <row r="10" spans="1:67" ht="13.5" thickBot="1">
      <c r="A10" s="344"/>
      <c r="B10" s="344"/>
      <c r="C10" s="361"/>
      <c r="D10" s="358" t="s">
        <v>19</v>
      </c>
      <c r="E10" s="358">
        <v>0</v>
      </c>
      <c r="F10" s="358" t="s">
        <v>7</v>
      </c>
      <c r="G10" s="358" t="s">
        <v>218</v>
      </c>
      <c r="H10" s="358">
        <v>0</v>
      </c>
      <c r="I10" s="358" t="s">
        <v>7</v>
      </c>
      <c r="J10" s="358" t="s">
        <v>223</v>
      </c>
      <c r="K10" s="358">
        <v>0</v>
      </c>
      <c r="L10" s="358" t="s">
        <v>7</v>
      </c>
      <c r="M10" s="358" t="s">
        <v>7</v>
      </c>
      <c r="N10" s="358" t="s">
        <v>1</v>
      </c>
      <c r="O10" s="362"/>
      <c r="P10" s="362" t="s">
        <v>21</v>
      </c>
      <c r="Q10" s="362"/>
      <c r="R10" s="346"/>
      <c r="S10" s="363"/>
      <c r="T10" s="358" t="str">
        <f>OCTOBER!F13</f>
        <v>FDD</v>
      </c>
      <c r="U10" s="358">
        <f>OCTOBER!G13</f>
        <v>0</v>
      </c>
      <c r="V10" s="358" t="str">
        <f>OCTOBER!H13</f>
        <v>NET</v>
      </c>
      <c r="W10" s="358" t="str">
        <f>OCTOBER!J13</f>
        <v>PACKET</v>
      </c>
      <c r="X10" s="358">
        <f>OCTOBER!K13</f>
        <v>0</v>
      </c>
      <c r="Y10" s="358" t="str">
        <f>OCTOBER!L13</f>
        <v>NET</v>
      </c>
      <c r="Z10" s="358" t="str">
        <f>OCTOBER!M13</f>
        <v>PARK'N RIDE</v>
      </c>
      <c r="AA10" s="358">
        <f>OCTOBER!N13</f>
        <v>0</v>
      </c>
      <c r="AB10" s="358" t="str">
        <f>OCTOBER!O13</f>
        <v>NET</v>
      </c>
      <c r="AC10" s="358" t="str">
        <f>OCTOBER!P13</f>
        <v>NET</v>
      </c>
      <c r="AD10" s="358" t="str">
        <f>OCTOBER!Q13</f>
        <v>TOTAL</v>
      </c>
      <c r="AE10" s="358"/>
      <c r="AF10" s="358" t="str">
        <f>OCTOBER!AC13</f>
        <v>STORAGE</v>
      </c>
      <c r="AG10" s="360"/>
      <c r="AH10" s="360"/>
      <c r="AI10" s="360"/>
      <c r="AJ10" s="360"/>
      <c r="AK10" s="360"/>
      <c r="AL10" s="360"/>
      <c r="AM10" s="360"/>
      <c r="AN10" s="360"/>
      <c r="AO10" s="360"/>
      <c r="AP10" s="360"/>
      <c r="AQ10" s="360"/>
      <c r="AR10" s="360"/>
      <c r="AS10" s="360"/>
      <c r="AU10" s="344"/>
      <c r="AV10" s="344"/>
      <c r="AW10" s="344"/>
      <c r="AX10" s="344"/>
      <c r="AY10" s="344"/>
      <c r="AZ10" s="344"/>
      <c r="BA10" s="344"/>
      <c r="BB10" s="344"/>
      <c r="BC10" s="344"/>
      <c r="BD10" s="344"/>
      <c r="BE10" s="344"/>
      <c r="BF10" s="344"/>
      <c r="BG10" s="344"/>
      <c r="BH10" s="344"/>
      <c r="BI10" s="344"/>
      <c r="BJ10" s="344"/>
      <c r="BK10" s="344"/>
      <c r="BL10" s="344"/>
      <c r="BM10" s="344"/>
      <c r="BN10" s="344"/>
      <c r="BO10" s="344"/>
    </row>
    <row r="11" spans="1:67" ht="13.5" thickBot="1">
      <c r="A11" s="344"/>
      <c r="B11" s="344"/>
      <c r="C11" s="361"/>
      <c r="D11" s="358" t="s">
        <v>220</v>
      </c>
      <c r="E11" s="358" t="s">
        <v>219</v>
      </c>
      <c r="F11" s="358" t="s">
        <v>19</v>
      </c>
      <c r="G11" s="358" t="s">
        <v>220</v>
      </c>
      <c r="H11" s="358" t="s">
        <v>219</v>
      </c>
      <c r="I11" s="358" t="s">
        <v>221</v>
      </c>
      <c r="J11" s="358" t="s">
        <v>220</v>
      </c>
      <c r="K11" s="358" t="s">
        <v>219</v>
      </c>
      <c r="L11" s="358" t="s">
        <v>222</v>
      </c>
      <c r="M11" s="358" t="s">
        <v>20</v>
      </c>
      <c r="N11" s="358" t="s">
        <v>9</v>
      </c>
      <c r="O11" s="362"/>
      <c r="P11" s="362" t="s">
        <v>230</v>
      </c>
      <c r="Q11" s="362"/>
      <c r="R11" s="364"/>
      <c r="S11" s="365"/>
      <c r="T11" s="358" t="str">
        <f>OCTOBER!F14</f>
        <v>INJECTION</v>
      </c>
      <c r="U11" s="358" t="str">
        <f>OCTOBER!G14</f>
        <v>WITHDRAW</v>
      </c>
      <c r="V11" s="358" t="str">
        <f>OCTOBER!H14</f>
        <v>FDD</v>
      </c>
      <c r="W11" s="358" t="str">
        <f>OCTOBER!J14</f>
        <v>INJECTION</v>
      </c>
      <c r="X11" s="358" t="str">
        <f>OCTOBER!K14</f>
        <v>WITHDRAW</v>
      </c>
      <c r="Y11" s="358" t="str">
        <f>OCTOBER!L14</f>
        <v>PACKETS</v>
      </c>
      <c r="Z11" s="358" t="str">
        <f>OCTOBER!M14</f>
        <v>INJECTION</v>
      </c>
      <c r="AA11" s="358" t="str">
        <f>OCTOBER!N14</f>
        <v>WITHDRAW</v>
      </c>
      <c r="AB11" s="358" t="str">
        <f>OCTOBER!O14</f>
        <v>PNR</v>
      </c>
      <c r="AC11" s="358" t="str">
        <f>OCTOBER!P14</f>
        <v>IDD</v>
      </c>
      <c r="AD11" s="358" t="str">
        <f>OCTOBER!Q14</f>
        <v>FDD/IDD</v>
      </c>
      <c r="AE11" s="358"/>
      <c r="AF11" s="358" t="str">
        <f>OCTOBER!AC14</f>
        <v>VARIANCE</v>
      </c>
      <c r="AG11" s="360"/>
      <c r="AH11" s="360"/>
      <c r="AI11" s="360"/>
      <c r="AJ11" s="360"/>
      <c r="AK11" s="360"/>
      <c r="AL11" s="360"/>
      <c r="AM11" s="360"/>
      <c r="AN11" s="360"/>
      <c r="AO11" s="360"/>
      <c r="AP11" s="360"/>
      <c r="AQ11" s="360"/>
      <c r="AR11" s="360"/>
      <c r="AS11" s="360"/>
      <c r="AU11" s="344"/>
      <c r="AV11" s="344"/>
      <c r="AX11" s="366" t="s">
        <v>232</v>
      </c>
      <c r="AY11" s="344"/>
      <c r="AZ11" s="344"/>
      <c r="BA11" s="344"/>
      <c r="BB11" s="344"/>
      <c r="BC11" s="344"/>
      <c r="BD11" s="344"/>
      <c r="BE11" s="344"/>
      <c r="BF11" s="344"/>
      <c r="BG11" s="344"/>
      <c r="BH11" s="344"/>
      <c r="BI11" s="344"/>
      <c r="BJ11" s="344"/>
      <c r="BK11" s="344"/>
      <c r="BL11" s="344"/>
      <c r="BM11" s="344"/>
      <c r="BN11" s="344"/>
      <c r="BO11" s="344"/>
    </row>
    <row r="12" spans="1:67">
      <c r="A12" s="344"/>
      <c r="B12" s="344"/>
      <c r="C12" s="367" t="s">
        <v>22</v>
      </c>
      <c r="D12" s="358">
        <v>290.29032258064518</v>
      </c>
      <c r="E12" s="358">
        <v>0</v>
      </c>
      <c r="F12" s="358">
        <v>290.29032258064518</v>
      </c>
      <c r="G12" s="358">
        <v>231.25806451612902</v>
      </c>
      <c r="H12" s="358">
        <v>-115.74193548387098</v>
      </c>
      <c r="I12" s="358">
        <v>115.51612903225805</v>
      </c>
      <c r="J12" s="358">
        <v>0</v>
      </c>
      <c r="K12" s="358">
        <v>0</v>
      </c>
      <c r="L12" s="358">
        <v>0</v>
      </c>
      <c r="M12" s="358">
        <v>115.51612903225805</v>
      </c>
      <c r="N12" s="358">
        <v>405.80645161290323</v>
      </c>
      <c r="O12" s="368"/>
      <c r="P12" s="368"/>
      <c r="Q12" s="368"/>
      <c r="R12" s="369"/>
      <c r="S12" s="363"/>
      <c r="T12" s="358">
        <f>OCTOBER!F15</f>
        <v>282.90322580645159</v>
      </c>
      <c r="U12" s="358">
        <f>OCTOBER!G15</f>
        <v>0</v>
      </c>
      <c r="V12" s="358">
        <f>OCTOBER!H15</f>
        <v>282.90322580645159</v>
      </c>
      <c r="W12" s="358">
        <f>OCTOBER!J15</f>
        <v>345.77419354838707</v>
      </c>
      <c r="X12" s="358">
        <f>OCTOBER!K15</f>
        <v>-298.93548387096774</v>
      </c>
      <c r="Y12" s="358">
        <f>OCTOBER!L15</f>
        <v>46.838709677419359</v>
      </c>
      <c r="Z12" s="358">
        <f>OCTOBER!M15</f>
        <v>0</v>
      </c>
      <c r="AA12" s="358">
        <f>OCTOBER!N15</f>
        <v>0</v>
      </c>
      <c r="AB12" s="358">
        <f>OCTOBER!O15</f>
        <v>0</v>
      </c>
      <c r="AC12" s="358">
        <f>OCTOBER!P15</f>
        <v>46.838709677419359</v>
      </c>
      <c r="AD12" s="358">
        <f>OCTOBER!Q15</f>
        <v>329.74193548387092</v>
      </c>
      <c r="AE12" s="358" t="s">
        <v>259</v>
      </c>
      <c r="AF12" s="358">
        <f>OCTOBER!AC15</f>
        <v>0</v>
      </c>
      <c r="AG12" s="360"/>
      <c r="AH12" s="360"/>
      <c r="AI12" s="360"/>
      <c r="AJ12" s="360"/>
      <c r="AK12" s="360"/>
      <c r="AL12" s="360"/>
      <c r="AM12" s="360"/>
      <c r="AN12" s="360"/>
      <c r="AO12" s="360"/>
      <c r="AP12" s="360"/>
      <c r="AQ12" s="360"/>
      <c r="AR12" s="360"/>
      <c r="AS12" s="360"/>
      <c r="AU12" s="370" t="s">
        <v>92</v>
      </c>
      <c r="AV12" s="371"/>
      <c r="AW12" s="372" t="s">
        <v>233</v>
      </c>
      <c r="AX12" s="372" t="s">
        <v>234</v>
      </c>
      <c r="AY12" s="372" t="s">
        <v>235</v>
      </c>
      <c r="AZ12" s="344"/>
      <c r="BA12" s="344"/>
      <c r="BB12" s="344"/>
      <c r="BC12" s="344"/>
      <c r="BD12" s="344"/>
      <c r="BE12" s="344"/>
      <c r="BF12" s="344"/>
      <c r="BG12" s="344"/>
      <c r="BH12" s="344"/>
      <c r="BI12" s="344"/>
      <c r="BJ12" s="344"/>
      <c r="BK12" s="344"/>
      <c r="BL12" s="344"/>
      <c r="BM12" s="344"/>
      <c r="BN12" s="344"/>
      <c r="BO12" s="344"/>
    </row>
    <row r="13" spans="1:67" ht="13.5" thickBot="1">
      <c r="A13" s="344"/>
      <c r="B13" s="344"/>
      <c r="C13" s="361"/>
      <c r="D13" s="358">
        <v>237.18833333333336</v>
      </c>
      <c r="E13" s="358">
        <v>-8.3230000000000004</v>
      </c>
      <c r="F13" s="358">
        <v>228.86533333333333</v>
      </c>
      <c r="G13" s="358">
        <v>244.81366666666668</v>
      </c>
      <c r="H13" s="358">
        <v>-182.72133333333332</v>
      </c>
      <c r="I13" s="358">
        <v>62.092333333333329</v>
      </c>
      <c r="J13" s="358">
        <v>145.43466666666669</v>
      </c>
      <c r="K13" s="358">
        <v>-105.82466666666666</v>
      </c>
      <c r="L13" s="358">
        <v>39.61</v>
      </c>
      <c r="M13" s="358">
        <v>101.70233333333333</v>
      </c>
      <c r="N13" s="358">
        <v>330.56766666666664</v>
      </c>
      <c r="O13" s="368" t="s">
        <v>259</v>
      </c>
      <c r="P13" s="368"/>
      <c r="Q13" s="368"/>
      <c r="R13" s="369"/>
      <c r="S13" s="363"/>
      <c r="T13" s="358">
        <f>OCTOBER!F16</f>
        <v>290.21694736842102</v>
      </c>
      <c r="U13" s="358">
        <f>OCTOBER!G16</f>
        <v>-12.849</v>
      </c>
      <c r="V13" s="358">
        <f>OCTOBER!H16</f>
        <v>277.36794736842103</v>
      </c>
      <c r="W13" s="358">
        <f>OCTOBER!J16</f>
        <v>373.90063157894753</v>
      </c>
      <c r="X13" s="358">
        <f>OCTOBER!K16</f>
        <v>-316.00515789473684</v>
      </c>
      <c r="Y13" s="358">
        <f>OCTOBER!L16</f>
        <v>57.895473684210536</v>
      </c>
      <c r="Z13" s="358">
        <f>OCTOBER!M16</f>
        <v>66.983789473684212</v>
      </c>
      <c r="AA13" s="358">
        <f>OCTOBER!N16</f>
        <v>-79.220947368421065</v>
      </c>
      <c r="AB13" s="358">
        <f>OCTOBER!O16</f>
        <v>-12.237157894736841</v>
      </c>
      <c r="AC13" s="358">
        <f>OCTOBER!P16</f>
        <v>45.658315789473697</v>
      </c>
      <c r="AD13" s="358">
        <f>OCTOBER!Q16</f>
        <v>323.02626315789479</v>
      </c>
      <c r="AE13" s="358"/>
      <c r="AF13" s="358">
        <f>OCTOBER!AC16</f>
        <v>0</v>
      </c>
      <c r="AG13" s="360"/>
      <c r="AH13" s="360"/>
      <c r="AI13" s="360"/>
      <c r="AJ13" s="360"/>
      <c r="AK13" s="360"/>
      <c r="AL13" s="360"/>
      <c r="AM13" s="360"/>
      <c r="AN13" s="360"/>
      <c r="AO13" s="360"/>
      <c r="AP13" s="360"/>
      <c r="AQ13" s="360"/>
      <c r="AR13" s="360"/>
      <c r="AS13" s="360"/>
      <c r="AT13" s="337" t="s">
        <v>93</v>
      </c>
      <c r="AW13" s="375" t="s">
        <v>237</v>
      </c>
      <c r="AX13" s="375" t="s">
        <v>237</v>
      </c>
      <c r="AY13" s="375" t="s">
        <v>237</v>
      </c>
      <c r="AZ13" s="344"/>
      <c r="BA13" s="344"/>
      <c r="BB13" s="344"/>
      <c r="BC13" s="344"/>
      <c r="BD13" s="344"/>
      <c r="BE13" s="344"/>
      <c r="BF13" s="344"/>
      <c r="BG13" s="344"/>
      <c r="BH13" s="344"/>
      <c r="BI13" s="344"/>
      <c r="BJ13" s="344"/>
      <c r="BK13" s="344"/>
      <c r="BL13" s="344"/>
      <c r="BM13" s="344"/>
      <c r="BN13" s="344"/>
      <c r="BO13" s="344"/>
    </row>
    <row r="14" spans="1:67" ht="13.5" thickBot="1">
      <c r="A14" s="344"/>
      <c r="B14" s="344"/>
      <c r="D14" s="369" t="s">
        <v>248</v>
      </c>
      <c r="E14" s="369" t="s">
        <v>249</v>
      </c>
      <c r="F14" s="369" t="s">
        <v>252</v>
      </c>
      <c r="G14" s="369"/>
      <c r="H14" s="369"/>
      <c r="I14" s="369" t="s">
        <v>252</v>
      </c>
      <c r="J14" s="369"/>
      <c r="K14" s="369"/>
      <c r="L14" s="369" t="s">
        <v>252</v>
      </c>
      <c r="M14" s="369"/>
      <c r="N14" s="369" t="s">
        <v>252</v>
      </c>
      <c r="O14" s="369" t="s">
        <v>252</v>
      </c>
      <c r="P14" s="369" t="s">
        <v>252</v>
      </c>
      <c r="Q14" s="369"/>
      <c r="R14" s="369"/>
      <c r="S14"/>
      <c r="T14" t="s">
        <v>250</v>
      </c>
      <c r="U14" t="s">
        <v>251</v>
      </c>
      <c r="V14" t="s">
        <v>253</v>
      </c>
      <c r="W14">
        <f>OCTOBER!J17</f>
        <v>0</v>
      </c>
      <c r="X14">
        <f>OCTOBER!K17</f>
        <v>0</v>
      </c>
      <c r="Y14" t="s">
        <v>253</v>
      </c>
      <c r="Z14">
        <f>OCTOBER!M17</f>
        <v>0</v>
      </c>
      <c r="AA14">
        <f>OCTOBER!N17</f>
        <v>0</v>
      </c>
      <c r="AB14" t="s">
        <v>253</v>
      </c>
      <c r="AC14">
        <f>OCTOBER!P17</f>
        <v>0</v>
      </c>
      <c r="AD14" t="s">
        <v>253</v>
      </c>
      <c r="AE14" t="s">
        <v>253</v>
      </c>
      <c r="AF14" t="s">
        <v>253</v>
      </c>
      <c r="AG14" s="376" t="s">
        <v>238</v>
      </c>
      <c r="AH14" s="376" t="s">
        <v>242</v>
      </c>
      <c r="AI14" s="376" t="s">
        <v>239</v>
      </c>
      <c r="AJ14" s="376" t="s">
        <v>243</v>
      </c>
      <c r="AK14" s="376" t="s">
        <v>240</v>
      </c>
      <c r="AL14" s="376" t="s">
        <v>244</v>
      </c>
      <c r="AM14" s="376" t="s">
        <v>246</v>
      </c>
      <c r="AN14" s="376" t="s">
        <v>247</v>
      </c>
      <c r="AO14" s="376" t="s">
        <v>241</v>
      </c>
      <c r="AP14" s="376" t="s">
        <v>245</v>
      </c>
      <c r="AQ14" s="376" t="s">
        <v>257</v>
      </c>
      <c r="AR14" s="376" t="s">
        <v>258</v>
      </c>
      <c r="AS14"/>
      <c r="AU14" s="373" t="s">
        <v>236</v>
      </c>
      <c r="AV14" s="374" t="s">
        <v>14</v>
      </c>
      <c r="AZ14" s="344"/>
      <c r="BA14" s="344" t="s">
        <v>252</v>
      </c>
      <c r="BB14" s="344" t="s">
        <v>253</v>
      </c>
      <c r="BC14" s="344" t="s">
        <v>260</v>
      </c>
      <c r="BD14" s="344"/>
      <c r="BE14" s="344"/>
      <c r="BF14" s="344"/>
      <c r="BG14" s="344"/>
      <c r="BH14" s="344"/>
      <c r="BI14" s="344"/>
      <c r="BJ14" s="344"/>
      <c r="BK14" s="344"/>
      <c r="BL14" s="344"/>
      <c r="BM14" s="344"/>
      <c r="BN14" s="344"/>
      <c r="BO14" s="344"/>
    </row>
    <row r="15" spans="1:67">
      <c r="A15" s="344"/>
      <c r="B15" s="344"/>
      <c r="C15" s="343">
        <v>1</v>
      </c>
      <c r="D15" s="377">
        <v>423.83300000000003</v>
      </c>
      <c r="E15" s="377">
        <v>-0.308</v>
      </c>
      <c r="F15" s="377">
        <v>423.52499999999998</v>
      </c>
      <c r="G15" s="377">
        <v>780.96600000000001</v>
      </c>
      <c r="H15" s="377">
        <v>-719.83699999999999</v>
      </c>
      <c r="I15" s="377">
        <v>61.129000000000019</v>
      </c>
      <c r="J15" s="377">
        <v>93.415999999999997</v>
      </c>
      <c r="K15" s="377">
        <v>-204.11500000000001</v>
      </c>
      <c r="L15" s="377">
        <v>-110.69900000000001</v>
      </c>
      <c r="M15" s="377">
        <v>-49.57</v>
      </c>
      <c r="N15" s="377">
        <v>373.95499999999998</v>
      </c>
      <c r="O15" s="377">
        <v>419</v>
      </c>
      <c r="P15" s="377">
        <v>31.30699999999996</v>
      </c>
      <c r="Q15" s="369"/>
      <c r="R15" s="369"/>
      <c r="S15" s="343">
        <v>1</v>
      </c>
      <c r="T15" s="150">
        <f>OCTOBER!F18</f>
        <v>447.63900000000001</v>
      </c>
      <c r="U15" s="150">
        <f>OCTOBER!G18</f>
        <v>-13.624000000000001</v>
      </c>
      <c r="V15" s="150">
        <f>OCTOBER!H18</f>
        <v>434.01499999999999</v>
      </c>
      <c r="W15" s="150">
        <f>OCTOBER!J18</f>
        <v>780.96600000000001</v>
      </c>
      <c r="X15" s="150">
        <f>OCTOBER!K18</f>
        <v>-719.83699999999999</v>
      </c>
      <c r="Y15" s="150">
        <f>OCTOBER!L18</f>
        <v>61.129000000000019</v>
      </c>
      <c r="Z15" s="150">
        <f>OCTOBER!M18</f>
        <v>64.028999999999996</v>
      </c>
      <c r="AA15" s="150">
        <f>OCTOBER!N18</f>
        <v>-184.02600000000001</v>
      </c>
      <c r="AB15" s="150">
        <f>OCTOBER!O18</f>
        <v>-119.99700000000001</v>
      </c>
      <c r="AC15" s="150">
        <f>OCTOBER!P18</f>
        <v>-58.867999999999995</v>
      </c>
      <c r="AD15" s="150">
        <f>OCTOBER!Q18</f>
        <v>375.14699999999999</v>
      </c>
      <c r="AE15" s="150">
        <f>OCTOBER!AA18</f>
        <v>413.1</v>
      </c>
      <c r="AF15" s="150">
        <f>OCTOBER!AC18</f>
        <v>29.105999999999995</v>
      </c>
      <c r="AG15" s="150">
        <f t="shared" ref="AG15:AG22" si="0">V15-F15</f>
        <v>10.490000000000009</v>
      </c>
      <c r="AH15" s="378">
        <f t="shared" ref="AH15:AH22" si="1">ABS((V15-F15)/V15)</f>
        <v>2.4169671555130605E-2</v>
      </c>
      <c r="AI15" s="150">
        <f t="shared" ref="AI15:AI22" si="2">Y15-I15</f>
        <v>0</v>
      </c>
      <c r="AJ15" s="378">
        <f t="shared" ref="AJ15:AJ22" si="3">ABS((Y15-I15)/Y15)</f>
        <v>0</v>
      </c>
      <c r="AK15" s="150">
        <f t="shared" ref="AK15:AK22" si="4">AB15-L15</f>
        <v>-9.2980000000000018</v>
      </c>
      <c r="AL15" s="378">
        <f t="shared" ref="AL15:AL22" si="5">ABS((AB15-L15)/AB15)</f>
        <v>7.7485270465094971E-2</v>
      </c>
      <c r="AM15" s="150">
        <f t="shared" ref="AM15:AM22" si="6">AE15-O15</f>
        <v>-5.8999999999999773</v>
      </c>
      <c r="AN15" s="378">
        <f t="shared" ref="AN15:AN22" si="7">ABS((AE15-O15)/AE15)</f>
        <v>1.4282256112321416E-2</v>
      </c>
      <c r="AO15" s="150">
        <f t="shared" ref="AO15:AO22" si="8">AF15-P15</f>
        <v>-2.200999999999965</v>
      </c>
      <c r="AP15" s="378">
        <f t="shared" ref="AP15:AP22" si="9">ABS((AF15-P15)/AF15)</f>
        <v>7.5620147048717293E-2</v>
      </c>
      <c r="AQ15" s="150">
        <f t="shared" ref="AQ15:AQ22" si="10">AD15-N15</f>
        <v>1.1920000000000073</v>
      </c>
      <c r="AR15" s="378">
        <f t="shared" ref="AR15:AR22" si="11">ABS((AD15-N15)/AD15)</f>
        <v>3.1774211175885914E-3</v>
      </c>
      <c r="AS15" s="150"/>
      <c r="AT15">
        <v>1</v>
      </c>
      <c r="AU15">
        <f>Sheet1!AG4</f>
        <v>57</v>
      </c>
      <c r="AV15" s="344">
        <f>Sheet1!AH4</f>
        <v>61</v>
      </c>
      <c r="AW15" s="344"/>
      <c r="AX15" s="344"/>
      <c r="AY15" s="344"/>
      <c r="AZ15" s="344"/>
      <c r="BA15" s="344">
        <v>-202.458</v>
      </c>
      <c r="BB15" s="344">
        <v>-185.05399999999997</v>
      </c>
      <c r="BC15" s="344">
        <v>-258</v>
      </c>
      <c r="BD15" s="344"/>
      <c r="BE15" s="344"/>
      <c r="BF15" s="344"/>
      <c r="BG15" s="344"/>
      <c r="BH15" s="344"/>
      <c r="BI15" s="344"/>
      <c r="BJ15" s="344"/>
      <c r="BK15" s="344"/>
      <c r="BL15" s="344"/>
      <c r="BM15" s="344"/>
      <c r="BN15" s="344"/>
      <c r="BO15" s="344"/>
    </row>
    <row r="16" spans="1:67">
      <c r="C16" s="343">
        <f t="shared" ref="C16:C45" si="12">C15+1</f>
        <v>2</v>
      </c>
      <c r="D16" s="377">
        <v>344.70499999999998</v>
      </c>
      <c r="E16" s="377">
        <v>-11.678000000000001</v>
      </c>
      <c r="F16" s="377">
        <v>333.02699999999999</v>
      </c>
      <c r="G16" s="377">
        <v>268.98200000000003</v>
      </c>
      <c r="H16" s="377">
        <v>-203.71899999999999</v>
      </c>
      <c r="I16" s="377">
        <v>65.263000000000034</v>
      </c>
      <c r="J16" s="377">
        <v>99.863</v>
      </c>
      <c r="K16" s="377">
        <v>-39.124000000000002</v>
      </c>
      <c r="L16" s="377">
        <v>60.738999999999997</v>
      </c>
      <c r="M16" s="377">
        <v>126.00200000000004</v>
      </c>
      <c r="N16" s="377">
        <v>459.029</v>
      </c>
      <c r="O16" s="377">
        <v>468</v>
      </c>
      <c r="P16" s="377">
        <v>-4.7669999999999959</v>
      </c>
      <c r="Q16" s="369"/>
      <c r="R16" s="369"/>
      <c r="S16" s="343">
        <f t="shared" ref="S16:S43" si="13">S15+1</f>
        <v>2</v>
      </c>
      <c r="T16" s="150">
        <f>OCTOBER!F19</f>
        <v>414.60300000000001</v>
      </c>
      <c r="U16" s="150">
        <f>OCTOBER!G19</f>
        <v>0</v>
      </c>
      <c r="V16" s="150">
        <f>OCTOBER!H19</f>
        <v>414.60300000000001</v>
      </c>
      <c r="W16" s="150">
        <f>OCTOBER!J19</f>
        <v>267.06299999999999</v>
      </c>
      <c r="X16" s="150">
        <f>OCTOBER!K19</f>
        <v>-212.78299999999999</v>
      </c>
      <c r="Y16" s="150">
        <f>OCTOBER!L19</f>
        <v>54.28</v>
      </c>
      <c r="Z16" s="150">
        <f>OCTOBER!M19</f>
        <v>139.471</v>
      </c>
      <c r="AA16" s="150">
        <f>OCTOBER!N19</f>
        <v>-39.331000000000003</v>
      </c>
      <c r="AB16" s="150">
        <f>OCTOBER!O19</f>
        <v>100.14</v>
      </c>
      <c r="AC16" s="150">
        <f>OCTOBER!P19</f>
        <v>154.42000000000002</v>
      </c>
      <c r="AD16" s="150">
        <f>OCTOBER!Q19</f>
        <v>569.02300000000002</v>
      </c>
      <c r="AE16" s="150">
        <f>OCTOBER!AA19</f>
        <v>443.5</v>
      </c>
      <c r="AF16" s="150">
        <f>OCTOBER!AC19</f>
        <v>-134.37</v>
      </c>
      <c r="AG16" s="150">
        <f t="shared" si="0"/>
        <v>81.576000000000022</v>
      </c>
      <c r="AH16" s="378">
        <f t="shared" si="1"/>
        <v>0.19675689756224635</v>
      </c>
      <c r="AI16" s="150">
        <f t="shared" si="2"/>
        <v>-10.983000000000033</v>
      </c>
      <c r="AJ16" s="378">
        <f t="shared" si="3"/>
        <v>0.2023397199705238</v>
      </c>
      <c r="AK16" s="150">
        <f t="shared" si="4"/>
        <v>39.401000000000003</v>
      </c>
      <c r="AL16" s="378">
        <f t="shared" si="5"/>
        <v>0.39345915717994812</v>
      </c>
      <c r="AM16" s="150">
        <f t="shared" si="6"/>
        <v>-24.5</v>
      </c>
      <c r="AN16" s="378">
        <f t="shared" si="7"/>
        <v>5.5242390078917701E-2</v>
      </c>
      <c r="AO16" s="150">
        <f t="shared" si="8"/>
        <v>-129.60300000000001</v>
      </c>
      <c r="AP16" s="378">
        <f t="shared" si="9"/>
        <v>0.96452333110069211</v>
      </c>
      <c r="AQ16" s="150">
        <f t="shared" si="10"/>
        <v>109.99400000000003</v>
      </c>
      <c r="AR16" s="378">
        <f t="shared" si="11"/>
        <v>0.19330325839201584</v>
      </c>
      <c r="AS16" s="150"/>
      <c r="AT16">
        <v>2</v>
      </c>
      <c r="AU16" s="344">
        <f>Sheet1!AG5</f>
        <v>57</v>
      </c>
      <c r="AV16" s="344">
        <f>Sheet1!AH5</f>
        <v>67</v>
      </c>
      <c r="AX16" s="344"/>
      <c r="AY16" s="344"/>
      <c r="AZ16" s="344"/>
      <c r="BA16" s="344">
        <v>-117.167</v>
      </c>
      <c r="BB16" s="344">
        <v>-2.8180000000000689</v>
      </c>
      <c r="BC16" s="344"/>
      <c r="BD16" s="344">
        <v>-146</v>
      </c>
      <c r="BE16" s="344"/>
    </row>
    <row r="17" spans="3:57">
      <c r="C17" s="343">
        <f t="shared" si="12"/>
        <v>3</v>
      </c>
      <c r="D17" s="377">
        <v>372.70400000000001</v>
      </c>
      <c r="E17" s="377">
        <v>-12.496</v>
      </c>
      <c r="F17" s="377">
        <v>360.20800000000003</v>
      </c>
      <c r="G17" s="377">
        <v>1718.328</v>
      </c>
      <c r="H17" s="377">
        <v>-1661.806</v>
      </c>
      <c r="I17" s="377">
        <v>56.521999999999935</v>
      </c>
      <c r="J17" s="377">
        <v>49.750999999999998</v>
      </c>
      <c r="K17" s="377">
        <v>-82.783000000000001</v>
      </c>
      <c r="L17" s="377">
        <v>-33.032000000000004</v>
      </c>
      <c r="M17" s="377">
        <v>23.489999999999931</v>
      </c>
      <c r="N17" s="377">
        <v>383.69799999999998</v>
      </c>
      <c r="O17" s="377">
        <v>447</v>
      </c>
      <c r="P17" s="377">
        <v>54.454999999999998</v>
      </c>
      <c r="Q17" s="369"/>
      <c r="R17" s="369"/>
      <c r="S17" s="343">
        <f t="shared" si="13"/>
        <v>3</v>
      </c>
      <c r="T17" s="150">
        <f>OCTOBER!F20</f>
        <v>320.101</v>
      </c>
      <c r="U17" s="150">
        <f>OCTOBER!G20</f>
        <v>0</v>
      </c>
      <c r="V17" s="150">
        <f>OCTOBER!H20</f>
        <v>320.101</v>
      </c>
      <c r="W17" s="150">
        <f>OCTOBER!J20</f>
        <v>1718.96</v>
      </c>
      <c r="X17" s="150">
        <f>OCTOBER!K20</f>
        <v>-1662.3789999999999</v>
      </c>
      <c r="Y17" s="150">
        <f>OCTOBER!L20</f>
        <v>56.581000000000131</v>
      </c>
      <c r="Z17" s="150">
        <f>OCTOBER!M20</f>
        <v>64.89</v>
      </c>
      <c r="AA17" s="150">
        <f>OCTOBER!N20</f>
        <v>-71.802000000000007</v>
      </c>
      <c r="AB17" s="150">
        <f>OCTOBER!O20</f>
        <v>-6.9120000000000061</v>
      </c>
      <c r="AC17" s="150">
        <f>OCTOBER!P20</f>
        <v>49.669000000000125</v>
      </c>
      <c r="AD17" s="150">
        <f>OCTOBER!Q20</f>
        <v>369.7700000000001</v>
      </c>
      <c r="AE17" s="150">
        <f>OCTOBER!AA20</f>
        <v>519.1</v>
      </c>
      <c r="AF17" s="150">
        <f>OCTOBER!AC20</f>
        <v>140.48299999999989</v>
      </c>
      <c r="AG17" s="150">
        <f t="shared" si="0"/>
        <v>-40.107000000000028</v>
      </c>
      <c r="AH17" s="378">
        <f t="shared" si="1"/>
        <v>0.1252948288196539</v>
      </c>
      <c r="AI17" s="150">
        <f t="shared" si="2"/>
        <v>5.9000000000196451E-2</v>
      </c>
      <c r="AJ17" s="378">
        <f t="shared" si="3"/>
        <v>1.0427528675738555E-3</v>
      </c>
      <c r="AK17" s="150">
        <f t="shared" si="4"/>
        <v>26.119999999999997</v>
      </c>
      <c r="AL17" s="378">
        <f t="shared" si="5"/>
        <v>3.7789351851851816</v>
      </c>
      <c r="AM17" s="150">
        <f t="shared" si="6"/>
        <v>72.100000000000023</v>
      </c>
      <c r="AN17" s="378">
        <f t="shared" si="7"/>
        <v>0.13889424003082262</v>
      </c>
      <c r="AO17" s="150">
        <f t="shared" si="8"/>
        <v>86.027999999999892</v>
      </c>
      <c r="AP17" s="378">
        <f t="shared" si="9"/>
        <v>0.61237302734138621</v>
      </c>
      <c r="AQ17" s="150">
        <f t="shared" si="10"/>
        <v>-13.927999999999884</v>
      </c>
      <c r="AR17" s="378">
        <f t="shared" si="11"/>
        <v>3.7666657652053653E-2</v>
      </c>
      <c r="AS17" s="150"/>
      <c r="AT17">
        <v>3</v>
      </c>
      <c r="AU17" s="344">
        <f>Sheet1!AG6</f>
        <v>57</v>
      </c>
      <c r="AV17" s="344">
        <f>Sheet1!AH6</f>
        <v>53</v>
      </c>
      <c r="AW17" s="344"/>
      <c r="AY17" s="344"/>
      <c r="AZ17" s="344"/>
      <c r="BA17" s="344">
        <v>-205.68100000000001</v>
      </c>
      <c r="BB17" s="344">
        <v>-23.268000000000029</v>
      </c>
      <c r="BC17" s="344">
        <v>-238</v>
      </c>
      <c r="BD17" s="344"/>
      <c r="BE17" s="344"/>
    </row>
    <row r="18" spans="3:57">
      <c r="C18" s="343">
        <f t="shared" si="12"/>
        <v>4</v>
      </c>
      <c r="D18" s="377">
        <v>274.82400000000001</v>
      </c>
      <c r="E18" s="377">
        <v>-0.39800000000000002</v>
      </c>
      <c r="F18" s="377">
        <v>274.42599999999999</v>
      </c>
      <c r="G18" s="377">
        <v>269.21499999999997</v>
      </c>
      <c r="H18" s="377">
        <v>-212.773</v>
      </c>
      <c r="I18" s="377">
        <v>56.441999999999979</v>
      </c>
      <c r="J18" s="377">
        <v>59.503999999999998</v>
      </c>
      <c r="K18" s="377">
        <v>-38.308999999999997</v>
      </c>
      <c r="L18" s="377">
        <v>21.195</v>
      </c>
      <c r="M18" s="377">
        <v>77.636999999999972</v>
      </c>
      <c r="N18" s="377">
        <v>352.06299999999999</v>
      </c>
      <c r="O18" s="377">
        <v>394</v>
      </c>
      <c r="P18" s="377">
        <v>33.090000000000003</v>
      </c>
      <c r="Q18" s="369"/>
      <c r="R18" s="369"/>
      <c r="S18" s="343">
        <f t="shared" si="13"/>
        <v>4</v>
      </c>
      <c r="T18" s="150">
        <f>OCTOBER!F21</f>
        <v>199.73099999999999</v>
      </c>
      <c r="U18" s="150">
        <f>OCTOBER!G21</f>
        <v>-9.125</v>
      </c>
      <c r="V18" s="150">
        <f>OCTOBER!H21</f>
        <v>190.60599999999999</v>
      </c>
      <c r="W18" s="150">
        <f>OCTOBER!J21</f>
        <v>270.96600000000001</v>
      </c>
      <c r="X18" s="150">
        <f>OCTOBER!K21</f>
        <v>-212.773</v>
      </c>
      <c r="Y18" s="150">
        <f>OCTOBER!L21</f>
        <v>58.193000000000012</v>
      </c>
      <c r="Z18" s="150">
        <f>OCTOBER!M21</f>
        <v>38.808999999999997</v>
      </c>
      <c r="AA18" s="150">
        <f>OCTOBER!N21</f>
        <v>-25.681000000000001</v>
      </c>
      <c r="AB18" s="150">
        <f>OCTOBER!O21</f>
        <v>13.127999999999997</v>
      </c>
      <c r="AC18" s="150">
        <f>OCTOBER!P21</f>
        <v>71.321000000000012</v>
      </c>
      <c r="AD18" s="150">
        <f>OCTOBER!Q21</f>
        <v>261.92700000000002</v>
      </c>
      <c r="AE18" s="150">
        <f>OCTOBER!AA21</f>
        <v>292.89999999999998</v>
      </c>
      <c r="AF18" s="150">
        <f>OCTOBER!AC21</f>
        <v>22.12599999999992</v>
      </c>
      <c r="AG18" s="150">
        <f t="shared" si="0"/>
        <v>-83.82</v>
      </c>
      <c r="AH18" s="378">
        <f t="shared" si="1"/>
        <v>0.4397553067584441</v>
      </c>
      <c r="AI18" s="150">
        <f t="shared" si="2"/>
        <v>1.7510000000000332</v>
      </c>
      <c r="AJ18" s="378">
        <f t="shared" si="3"/>
        <v>3.0089529668517394E-2</v>
      </c>
      <c r="AK18" s="150">
        <f t="shared" si="4"/>
        <v>-8.0670000000000037</v>
      </c>
      <c r="AL18" s="378">
        <f t="shared" si="5"/>
        <v>0.61448811700182859</v>
      </c>
      <c r="AM18" s="150">
        <f t="shared" si="6"/>
        <v>-101.10000000000002</v>
      </c>
      <c r="AN18" s="378">
        <f t="shared" si="7"/>
        <v>0.34516899965858666</v>
      </c>
      <c r="AO18" s="150">
        <f t="shared" si="8"/>
        <v>-10.964000000000084</v>
      </c>
      <c r="AP18" s="378">
        <f t="shared" si="9"/>
        <v>0.49552562596041416</v>
      </c>
      <c r="AQ18" s="150">
        <f t="shared" si="10"/>
        <v>-90.135999999999967</v>
      </c>
      <c r="AR18" s="378">
        <f t="shared" si="11"/>
        <v>0.34412641690241924</v>
      </c>
      <c r="AS18" s="150"/>
      <c r="AT18">
        <v>4</v>
      </c>
      <c r="AU18" s="389">
        <f>Sheet1!AG7</f>
        <v>56</v>
      </c>
      <c r="AV18" s="389">
        <f>Sheet1!AH7</f>
        <v>47</v>
      </c>
      <c r="AW18" s="344"/>
      <c r="AX18" s="344"/>
      <c r="AZ18" s="344"/>
      <c r="BA18" s="344">
        <v>-62.947000000000003</v>
      </c>
      <c r="BB18" s="344">
        <v>-28.512</v>
      </c>
      <c r="BC18" s="344"/>
      <c r="BD18" s="344">
        <v>-146</v>
      </c>
      <c r="BE18" s="344"/>
    </row>
    <row r="19" spans="3:57">
      <c r="C19" s="343">
        <f t="shared" si="12"/>
        <v>5</v>
      </c>
      <c r="D19" s="377">
        <v>249.87899999999999</v>
      </c>
      <c r="E19" s="377">
        <v>-33.116</v>
      </c>
      <c r="F19" s="377">
        <v>216.76299999999998</v>
      </c>
      <c r="G19" s="377">
        <v>270.96100000000001</v>
      </c>
      <c r="H19" s="377">
        <v>-211.19</v>
      </c>
      <c r="I19" s="377">
        <v>59.771000000000015</v>
      </c>
      <c r="J19" s="377">
        <v>87.706999999999994</v>
      </c>
      <c r="K19" s="377">
        <v>-51.457999999999998</v>
      </c>
      <c r="L19" s="377">
        <v>36.248999999999995</v>
      </c>
      <c r="M19" s="377">
        <v>96.02</v>
      </c>
      <c r="N19" s="377">
        <v>312.78300000000002</v>
      </c>
      <c r="O19" s="377">
        <v>134</v>
      </c>
      <c r="P19" s="377"/>
      <c r="Q19" s="369"/>
      <c r="R19" s="369"/>
      <c r="S19" s="343">
        <f t="shared" si="13"/>
        <v>5</v>
      </c>
      <c r="T19" s="150">
        <f>OCTOBER!F22</f>
        <v>202.548</v>
      </c>
      <c r="U19" s="150">
        <f>OCTOBER!G22</f>
        <v>-5.1920000000000002</v>
      </c>
      <c r="V19" s="150">
        <f>OCTOBER!H22</f>
        <v>197.35599999999999</v>
      </c>
      <c r="W19" s="150">
        <f>OCTOBER!J22</f>
        <v>270.96100000000001</v>
      </c>
      <c r="X19" s="150">
        <f>OCTOBER!K22</f>
        <v>-211.19</v>
      </c>
      <c r="Y19" s="150">
        <f>OCTOBER!L22</f>
        <v>59.771000000000015</v>
      </c>
      <c r="Z19" s="150">
        <f>OCTOBER!M22</f>
        <v>38.578000000000003</v>
      </c>
      <c r="AA19" s="150">
        <f>OCTOBER!N22</f>
        <v>-50.494</v>
      </c>
      <c r="AB19" s="150">
        <f>OCTOBER!O22</f>
        <v>-11.915999999999997</v>
      </c>
      <c r="AC19" s="150">
        <f>OCTOBER!P22</f>
        <v>47.855000000000018</v>
      </c>
      <c r="AD19" s="150">
        <f>OCTOBER!Q22</f>
        <v>245.21100000000001</v>
      </c>
      <c r="AE19" s="150">
        <f>OCTOBER!AA22</f>
        <v>196.5</v>
      </c>
      <c r="AF19" s="150">
        <f>OCTOBER!AC22</f>
        <v>-117.55800000000005</v>
      </c>
      <c r="AG19" s="150">
        <f t="shared" si="0"/>
        <v>-19.406999999999982</v>
      </c>
      <c r="AH19" s="378">
        <f t="shared" si="1"/>
        <v>9.833498854861257E-2</v>
      </c>
      <c r="AI19" s="150">
        <f t="shared" si="2"/>
        <v>0</v>
      </c>
      <c r="AJ19" s="378">
        <f t="shared" si="3"/>
        <v>0</v>
      </c>
      <c r="AK19" s="150">
        <f t="shared" si="4"/>
        <v>-48.164999999999992</v>
      </c>
      <c r="AL19" s="378">
        <f t="shared" si="5"/>
        <v>4.0420443101711987</v>
      </c>
      <c r="AM19" s="150">
        <f t="shared" si="6"/>
        <v>62.5</v>
      </c>
      <c r="AN19" s="378">
        <f t="shared" si="7"/>
        <v>0.31806615776081426</v>
      </c>
      <c r="AO19" s="150">
        <f t="shared" si="8"/>
        <v>-117.55800000000005</v>
      </c>
      <c r="AP19" s="378">
        <f t="shared" si="9"/>
        <v>1</v>
      </c>
      <c r="AQ19" s="150">
        <f t="shared" si="10"/>
        <v>-67.572000000000003</v>
      </c>
      <c r="AR19" s="378">
        <f t="shared" si="11"/>
        <v>0.2755667567931292</v>
      </c>
      <c r="AS19" s="150"/>
      <c r="AT19">
        <v>5</v>
      </c>
      <c r="AU19" s="389">
        <f>Sheet1!AG8</f>
        <v>56</v>
      </c>
      <c r="AV19" s="344">
        <f>Sheet1!AH8</f>
        <v>40</v>
      </c>
      <c r="AW19" s="344"/>
      <c r="AX19" s="344"/>
      <c r="AY19" s="344"/>
      <c r="AZ19" s="344"/>
      <c r="BA19" s="344">
        <v>-137.21799999999999</v>
      </c>
      <c r="BB19" s="344">
        <v>-0.26999999999998181</v>
      </c>
      <c r="BC19" s="344">
        <v>-238</v>
      </c>
      <c r="BD19" s="344">
        <v>-205</v>
      </c>
      <c r="BE19" s="344"/>
    </row>
    <row r="20" spans="3:57">
      <c r="C20" s="343">
        <f t="shared" si="12"/>
        <v>6</v>
      </c>
      <c r="D20" s="377">
        <v>264.96300000000002</v>
      </c>
      <c r="E20" s="377">
        <v>-3.5030000000000001</v>
      </c>
      <c r="F20" s="377">
        <v>261.45999999999998</v>
      </c>
      <c r="G20" s="377">
        <v>270.96100000000001</v>
      </c>
      <c r="H20" s="377">
        <v>-212.786</v>
      </c>
      <c r="I20" s="377">
        <v>58.174999999999997</v>
      </c>
      <c r="J20" s="377">
        <v>119.09699999999999</v>
      </c>
      <c r="K20" s="377">
        <v>-37.290999999999997</v>
      </c>
      <c r="L20" s="377">
        <v>81.805999999999997</v>
      </c>
      <c r="M20" s="377">
        <v>139.98099999999999</v>
      </c>
      <c r="N20" s="377">
        <v>401.44100000000003</v>
      </c>
      <c r="O20" s="377">
        <v>490</v>
      </c>
      <c r="P20" s="377">
        <v>19.711999999999932</v>
      </c>
      <c r="Q20" s="369"/>
      <c r="R20" s="369"/>
      <c r="S20" s="343">
        <f t="shared" si="13"/>
        <v>6</v>
      </c>
      <c r="T20" s="150">
        <f>OCTOBER!F23</f>
        <v>264.96300000000002</v>
      </c>
      <c r="U20" s="150">
        <f>OCTOBER!G23</f>
        <v>-3.5030000000000001</v>
      </c>
      <c r="V20" s="150">
        <f>OCTOBER!H23</f>
        <v>261.46000000000004</v>
      </c>
      <c r="W20" s="150">
        <f>OCTOBER!J23</f>
        <v>270.96100000000001</v>
      </c>
      <c r="X20" s="150">
        <f>OCTOBER!K23</f>
        <v>-212.786</v>
      </c>
      <c r="Y20" s="150">
        <f>OCTOBER!L23</f>
        <v>58.175000000000011</v>
      </c>
      <c r="Z20" s="150">
        <f>OCTOBER!M23</f>
        <v>117.87</v>
      </c>
      <c r="AA20" s="150">
        <f>OCTOBER!N23</f>
        <v>-37.290999999999997</v>
      </c>
      <c r="AB20" s="150">
        <f>OCTOBER!O23</f>
        <v>80.579000000000008</v>
      </c>
      <c r="AC20" s="150">
        <f>OCTOBER!P23</f>
        <v>138.75400000000002</v>
      </c>
      <c r="AD20" s="150">
        <f>OCTOBER!Q23</f>
        <v>400.21400000000006</v>
      </c>
      <c r="AE20" s="150">
        <f>OCTOBER!AA23</f>
        <v>490</v>
      </c>
      <c r="AF20" s="150">
        <f>OCTOBER!AC23</f>
        <v>20.938999999999908</v>
      </c>
      <c r="AG20" s="150">
        <f t="shared" si="0"/>
        <v>0</v>
      </c>
      <c r="AH20" s="378">
        <f t="shared" si="1"/>
        <v>2.1740770619141745E-16</v>
      </c>
      <c r="AI20" s="150">
        <f t="shared" si="2"/>
        <v>0</v>
      </c>
      <c r="AJ20" s="378">
        <f t="shared" si="3"/>
        <v>2.4427769170953161E-16</v>
      </c>
      <c r="AK20" s="150">
        <f t="shared" si="4"/>
        <v>-1.2269999999999897</v>
      </c>
      <c r="AL20" s="378">
        <f t="shared" si="5"/>
        <v>1.5227292470742868E-2</v>
      </c>
      <c r="AM20" s="150">
        <f t="shared" si="6"/>
        <v>0</v>
      </c>
      <c r="AN20" s="378">
        <f t="shared" si="7"/>
        <v>0</v>
      </c>
      <c r="AO20" s="150">
        <f t="shared" si="8"/>
        <v>1.2269999999999754</v>
      </c>
      <c r="AP20" s="378">
        <f t="shared" si="9"/>
        <v>5.8598786952575616E-2</v>
      </c>
      <c r="AQ20" s="150">
        <f t="shared" si="10"/>
        <v>-1.2269999999999754</v>
      </c>
      <c r="AR20" s="378">
        <f t="shared" si="11"/>
        <v>3.0658597650256494E-3</v>
      </c>
      <c r="AS20" s="150"/>
      <c r="AT20">
        <v>6</v>
      </c>
      <c r="AU20" s="389">
        <f>Sheet1!AG9</f>
        <v>56</v>
      </c>
      <c r="AV20" s="344">
        <f>Sheet1!AH9</f>
        <v>39</v>
      </c>
      <c r="AW20" s="344"/>
      <c r="AX20" s="344"/>
      <c r="AY20" s="344"/>
      <c r="AZ20" s="344"/>
      <c r="BA20" s="344">
        <v>-369.03500000000003</v>
      </c>
      <c r="BB20" s="344">
        <v>-218.96</v>
      </c>
      <c r="BC20" s="344">
        <v>-300</v>
      </c>
      <c r="BD20" s="344">
        <v>-335</v>
      </c>
      <c r="BE20" s="344"/>
    </row>
    <row r="21" spans="3:57">
      <c r="C21" s="343">
        <f t="shared" si="12"/>
        <v>7</v>
      </c>
      <c r="D21" s="377">
        <v>338.30900000000003</v>
      </c>
      <c r="E21" s="377">
        <v>-0.82199999999999995</v>
      </c>
      <c r="F21" s="377">
        <v>337.48700000000002</v>
      </c>
      <c r="G21" s="377">
        <v>270.96100000000001</v>
      </c>
      <c r="H21" s="377">
        <v>-212.786</v>
      </c>
      <c r="I21" s="377">
        <v>58.174999999999997</v>
      </c>
      <c r="J21" s="377">
        <v>172.99199999999999</v>
      </c>
      <c r="K21" s="377">
        <v>-80.158000000000001</v>
      </c>
      <c r="L21" s="377">
        <v>92.833999999999989</v>
      </c>
      <c r="M21" s="377">
        <v>151.00900000000001</v>
      </c>
      <c r="N21" s="377">
        <v>488.49600000000004</v>
      </c>
      <c r="O21" s="377">
        <v>490</v>
      </c>
      <c r="P21" s="377">
        <v>-7.3430000000000746</v>
      </c>
      <c r="Q21" s="369"/>
      <c r="R21" s="369"/>
      <c r="S21" s="343">
        <f t="shared" si="13"/>
        <v>7</v>
      </c>
      <c r="T21" s="150">
        <f>OCTOBER!F24</f>
        <v>349.702</v>
      </c>
      <c r="U21" s="150">
        <f>OCTOBER!G24</f>
        <v>-0.192</v>
      </c>
      <c r="V21" s="150">
        <f>OCTOBER!H24</f>
        <v>349.51</v>
      </c>
      <c r="W21" s="150">
        <f>OCTOBER!J24</f>
        <v>270.96100000000001</v>
      </c>
      <c r="X21" s="150">
        <f>OCTOBER!K24</f>
        <v>-212.786</v>
      </c>
      <c r="Y21" s="150">
        <f>OCTOBER!L24</f>
        <v>58.175000000000011</v>
      </c>
      <c r="Z21" s="150">
        <f>OCTOBER!M24</f>
        <v>145.096</v>
      </c>
      <c r="AA21" s="150">
        <f>OCTOBER!N24</f>
        <v>-40.271999999999998</v>
      </c>
      <c r="AB21" s="150">
        <f>OCTOBER!O24</f>
        <v>104.82400000000001</v>
      </c>
      <c r="AC21" s="150">
        <f>OCTOBER!P24</f>
        <v>162.99900000000002</v>
      </c>
      <c r="AD21" s="150">
        <f>OCTOBER!Q24</f>
        <v>512.50900000000001</v>
      </c>
      <c r="AE21" s="150">
        <f>OCTOBER!AA24</f>
        <v>518.20000000000005</v>
      </c>
      <c r="AF21" s="150">
        <f>OCTOBER!AC24</f>
        <v>-3.1559999999999491</v>
      </c>
      <c r="AG21" s="150">
        <f t="shared" si="0"/>
        <v>12.022999999999968</v>
      </c>
      <c r="AH21" s="378">
        <f t="shared" si="1"/>
        <v>3.439958799462095E-2</v>
      </c>
      <c r="AI21" s="150">
        <f t="shared" si="2"/>
        <v>0</v>
      </c>
      <c r="AJ21" s="378">
        <f t="shared" si="3"/>
        <v>2.4427769170953161E-16</v>
      </c>
      <c r="AK21" s="150">
        <f t="shared" si="4"/>
        <v>11.990000000000023</v>
      </c>
      <c r="AL21" s="378">
        <f t="shared" si="5"/>
        <v>0.11438220254903478</v>
      </c>
      <c r="AM21" s="150">
        <f t="shared" si="6"/>
        <v>28.200000000000045</v>
      </c>
      <c r="AN21" s="378">
        <f t="shared" si="7"/>
        <v>5.4419143187958402E-2</v>
      </c>
      <c r="AO21" s="150">
        <f t="shared" si="8"/>
        <v>4.1870000000001255</v>
      </c>
      <c r="AP21" s="378">
        <f t="shared" si="9"/>
        <v>1.3266793409379571</v>
      </c>
      <c r="AQ21" s="150">
        <f t="shared" si="10"/>
        <v>24.012999999999977</v>
      </c>
      <c r="AR21" s="378">
        <f t="shared" si="11"/>
        <v>4.6853811347703118E-2</v>
      </c>
      <c r="AS21" s="150"/>
      <c r="AT21">
        <v>7</v>
      </c>
      <c r="AU21" s="389">
        <f>Sheet1!AG10</f>
        <v>55</v>
      </c>
      <c r="AV21" s="344">
        <f>Sheet1!AH10</f>
        <v>49</v>
      </c>
      <c r="AW21" s="344"/>
      <c r="AX21" s="344"/>
      <c r="AY21" s="344"/>
      <c r="AZ21" s="344"/>
      <c r="BA21" s="344">
        <v>-397.51</v>
      </c>
      <c r="BB21" s="344">
        <v>-87.533999999999963</v>
      </c>
      <c r="BC21" s="344">
        <v>-350</v>
      </c>
      <c r="BD21" s="344">
        <v>-245</v>
      </c>
      <c r="BE21" s="344"/>
    </row>
    <row r="22" spans="3:57">
      <c r="C22" s="343">
        <f t="shared" si="12"/>
        <v>8</v>
      </c>
      <c r="D22" s="377">
        <v>306.42500000000001</v>
      </c>
      <c r="E22" s="377">
        <v>-16.585000000000001</v>
      </c>
      <c r="F22" s="377">
        <v>289.83999999999997</v>
      </c>
      <c r="G22" s="377">
        <v>263.21100000000001</v>
      </c>
      <c r="H22" s="377">
        <v>-207.625</v>
      </c>
      <c r="I22" s="377">
        <v>55.586000000000013</v>
      </c>
      <c r="J22" s="377">
        <v>177.012</v>
      </c>
      <c r="K22" s="377">
        <v>-74.182000000000002</v>
      </c>
      <c r="L22" s="377">
        <v>102.83</v>
      </c>
      <c r="M22" s="377">
        <v>158.416</v>
      </c>
      <c r="N22" s="377">
        <v>448.25600000000003</v>
      </c>
      <c r="O22" s="377">
        <v>527</v>
      </c>
      <c r="P22" s="377">
        <v>109.89699999999993</v>
      </c>
      <c r="Q22" s="369"/>
      <c r="R22" s="369"/>
      <c r="S22" s="343">
        <f t="shared" si="13"/>
        <v>8</v>
      </c>
      <c r="T22" s="150">
        <f>OCTOBER!F25</f>
        <v>328.51100000000002</v>
      </c>
      <c r="U22" s="150">
        <f>OCTOBER!G25</f>
        <v>-16.609000000000002</v>
      </c>
      <c r="V22" s="150">
        <f>OCTOBER!H25</f>
        <v>311.90200000000004</v>
      </c>
      <c r="W22" s="150">
        <f>OCTOBER!J25</f>
        <v>270.96100000000001</v>
      </c>
      <c r="X22" s="150">
        <f>OCTOBER!K25</f>
        <v>-218.12299999999999</v>
      </c>
      <c r="Y22" s="150">
        <f>OCTOBER!L25</f>
        <v>52.838000000000022</v>
      </c>
      <c r="Z22" s="150">
        <f>OCTOBER!M25</f>
        <v>135.75399999999999</v>
      </c>
      <c r="AA22" s="150">
        <f>OCTOBER!N25</f>
        <v>-73.989000000000004</v>
      </c>
      <c r="AB22" s="150">
        <f>OCTOBER!O25</f>
        <v>61.764999999999986</v>
      </c>
      <c r="AC22" s="150">
        <f>OCTOBER!P25</f>
        <v>114.60300000000001</v>
      </c>
      <c r="AD22" s="150">
        <f>OCTOBER!Q25</f>
        <v>426.50500000000005</v>
      </c>
      <c r="AE22" s="150">
        <f>OCTOBER!AA25</f>
        <v>439.7</v>
      </c>
      <c r="AF22" s="150">
        <f>OCTOBER!AC25</f>
        <v>64.3479999999999</v>
      </c>
      <c r="AG22" s="150">
        <f t="shared" si="0"/>
        <v>22.062000000000069</v>
      </c>
      <c r="AH22" s="378">
        <f t="shared" si="1"/>
        <v>7.073375611570322E-2</v>
      </c>
      <c r="AI22" s="150">
        <f t="shared" si="2"/>
        <v>-2.7479999999999905</v>
      </c>
      <c r="AJ22" s="378">
        <f t="shared" si="3"/>
        <v>5.2008024527801761E-2</v>
      </c>
      <c r="AK22" s="150">
        <f t="shared" si="4"/>
        <v>-41.065000000000012</v>
      </c>
      <c r="AL22" s="378">
        <f t="shared" si="5"/>
        <v>0.66485873876791102</v>
      </c>
      <c r="AM22" s="150">
        <f t="shared" si="6"/>
        <v>-87.300000000000011</v>
      </c>
      <c r="AN22" s="378">
        <f t="shared" si="7"/>
        <v>0.1985444621332727</v>
      </c>
      <c r="AO22" s="150">
        <f t="shared" si="8"/>
        <v>-45.549000000000035</v>
      </c>
      <c r="AP22" s="378">
        <f t="shared" si="9"/>
        <v>0.70785416796170986</v>
      </c>
      <c r="AQ22" s="150">
        <f t="shared" si="10"/>
        <v>-21.750999999999976</v>
      </c>
      <c r="AR22" s="378">
        <f t="shared" si="11"/>
        <v>5.0998229798009338E-2</v>
      </c>
      <c r="AS22" s="150"/>
      <c r="AT22">
        <v>8</v>
      </c>
      <c r="AU22" s="389">
        <f>Sheet1!AG11</f>
        <v>55</v>
      </c>
      <c r="AV22" s="344">
        <f>Sheet1!AH11</f>
        <v>56</v>
      </c>
      <c r="AW22" s="344"/>
      <c r="AX22" s="344"/>
      <c r="AY22" s="344"/>
      <c r="AZ22" s="344"/>
      <c r="BA22" s="344">
        <v>-3.8350000000000364</v>
      </c>
      <c r="BB22" s="344">
        <v>74.426000000000016</v>
      </c>
      <c r="BC22" s="344">
        <v>-190</v>
      </c>
      <c r="BD22" s="344">
        <v>-200</v>
      </c>
      <c r="BE22" s="344"/>
    </row>
    <row r="23" spans="3:57">
      <c r="C23" s="343">
        <f t="shared" si="12"/>
        <v>9</v>
      </c>
      <c r="D23" s="377">
        <v>429.41399999999999</v>
      </c>
      <c r="E23" s="377">
        <v>-19.376999999999999</v>
      </c>
      <c r="F23" s="377">
        <v>410.03699999999998</v>
      </c>
      <c r="G23" s="377">
        <v>270.96100000000001</v>
      </c>
      <c r="H23" s="377">
        <v>-212.78</v>
      </c>
      <c r="I23" s="377">
        <v>58.181000000000012</v>
      </c>
      <c r="J23" s="377">
        <v>90.257000000000005</v>
      </c>
      <c r="K23" s="377">
        <v>-44.145000000000003</v>
      </c>
      <c r="L23" s="377">
        <v>46.112000000000002</v>
      </c>
      <c r="M23" s="377">
        <v>104.29300000000001</v>
      </c>
      <c r="N23" s="377">
        <v>514.33000000000004</v>
      </c>
      <c r="O23" s="377">
        <v>375</v>
      </c>
      <c r="P23" s="377">
        <v>-88.196999999999946</v>
      </c>
      <c r="Q23" s="369"/>
      <c r="R23" s="369"/>
      <c r="S23" s="343">
        <f t="shared" si="13"/>
        <v>9</v>
      </c>
      <c r="T23" s="150">
        <f>OCTOBER!F26</f>
        <v>366.97</v>
      </c>
      <c r="U23" s="150">
        <f>OCTOBER!G26</f>
        <v>-1.6279999999999999</v>
      </c>
      <c r="V23" s="150">
        <f>OCTOBER!H26</f>
        <v>365.34200000000004</v>
      </c>
      <c r="W23" s="150">
        <f>OCTOBER!J26</f>
        <v>270.96100000000001</v>
      </c>
      <c r="X23" s="150">
        <f>OCTOBER!K26</f>
        <v>-212.78</v>
      </c>
      <c r="Y23" s="150">
        <f>OCTOBER!L26</f>
        <v>58.181000000000012</v>
      </c>
      <c r="Z23" s="150">
        <f>OCTOBER!M26</f>
        <v>80.257000000000005</v>
      </c>
      <c r="AA23" s="150">
        <f>OCTOBER!N26</f>
        <v>-59.929000000000002</v>
      </c>
      <c r="AB23" s="150">
        <f>OCTOBER!O26</f>
        <v>20.328000000000003</v>
      </c>
      <c r="AC23" s="150">
        <f>OCTOBER!P26</f>
        <v>78.509000000000015</v>
      </c>
      <c r="AD23" s="150">
        <f>OCTOBER!Q26</f>
        <v>443.85100000000006</v>
      </c>
      <c r="AE23" s="150">
        <f>OCTOBER!AA26</f>
        <v>369.6</v>
      </c>
      <c r="AF23" s="150">
        <f>OCTOBER!AC26</f>
        <v>-23.118000000000052</v>
      </c>
      <c r="AG23" s="150">
        <f t="shared" ref="AG23:AG29" si="14">V23-F23</f>
        <v>-44.694999999999936</v>
      </c>
      <c r="AH23" s="378">
        <f t="shared" ref="AH23:AH29" si="15">ABS((V23-F23)/V23)</f>
        <v>0.1223374263019306</v>
      </c>
      <c r="AI23" s="150">
        <f t="shared" ref="AI23:AI29" si="16">Y23-I23</f>
        <v>0</v>
      </c>
      <c r="AJ23" s="378">
        <f t="shared" ref="AJ23:AJ29" si="17">ABS((Y23-I23)/Y23)</f>
        <v>0</v>
      </c>
      <c r="AK23" s="150">
        <f t="shared" ref="AK23:AK29" si="18">AB23-L23</f>
        <v>-25.783999999999999</v>
      </c>
      <c r="AL23" s="378">
        <f t="shared" ref="AL23:AL29" si="19">ABS((AB23-L23)/AB23)</f>
        <v>1.2683982683982682</v>
      </c>
      <c r="AM23" s="150">
        <f t="shared" ref="AM23:AM29" si="20">AE23-O23</f>
        <v>-5.3999999999999773</v>
      </c>
      <c r="AN23" s="378">
        <f t="shared" ref="AN23:AN29" si="21">ABS((AE23-O23)/AE23)</f>
        <v>1.4610389610389548E-2</v>
      </c>
      <c r="AO23" s="150">
        <f t="shared" ref="AO23:AO29" si="22">AF23-P23</f>
        <v>65.078999999999894</v>
      </c>
      <c r="AP23" s="378">
        <f t="shared" ref="AP23:AP29" si="23">ABS((AF23-P23)/AF23)</f>
        <v>2.815079159096797</v>
      </c>
      <c r="AQ23" s="150">
        <f t="shared" ref="AQ23:AQ29" si="24">AD23-N23</f>
        <v>-70.478999999999985</v>
      </c>
      <c r="AR23" s="378">
        <f t="shared" ref="AR23:AR29" si="25">ABS((AD23-N23)/AD23)</f>
        <v>0.15878977404579458</v>
      </c>
      <c r="AS23" s="150"/>
      <c r="AT23">
        <v>9</v>
      </c>
      <c r="AU23" s="389">
        <f>Sheet1!AG12</f>
        <v>54</v>
      </c>
      <c r="AV23" s="344">
        <f>Sheet1!AH12</f>
        <v>60</v>
      </c>
      <c r="AW23" s="344"/>
      <c r="AX23" s="344"/>
      <c r="AY23" s="344"/>
      <c r="AZ23" s="344"/>
      <c r="BA23" s="344">
        <v>-163.13900000000001</v>
      </c>
      <c r="BB23" s="344">
        <v>-137.196</v>
      </c>
      <c r="BC23" s="344">
        <v>-100</v>
      </c>
      <c r="BD23" s="344">
        <v>-125</v>
      </c>
      <c r="BE23" s="344"/>
    </row>
    <row r="24" spans="3:57">
      <c r="C24" s="343">
        <f t="shared" si="12"/>
        <v>10</v>
      </c>
      <c r="D24" s="377">
        <v>356.68299999999999</v>
      </c>
      <c r="E24" s="377">
        <v>-19.850999999999999</v>
      </c>
      <c r="F24" s="377">
        <v>336.83199999999999</v>
      </c>
      <c r="G24" s="377">
        <v>270.96100000000001</v>
      </c>
      <c r="H24" s="377">
        <v>-211.715</v>
      </c>
      <c r="I24" s="377">
        <v>59.246000000000009</v>
      </c>
      <c r="J24" s="377">
        <v>47.582999999999998</v>
      </c>
      <c r="K24" s="377">
        <v>-95.998999999999995</v>
      </c>
      <c r="L24" s="377">
        <v>-48.415999999999997</v>
      </c>
      <c r="M24" s="377">
        <v>10.83</v>
      </c>
      <c r="N24" s="377">
        <v>347.66200000000003</v>
      </c>
      <c r="O24" s="377">
        <v>175</v>
      </c>
      <c r="P24" s="377">
        <v>-181.50900000000007</v>
      </c>
      <c r="Q24" s="369"/>
      <c r="R24" s="369"/>
      <c r="S24" s="343">
        <f t="shared" si="13"/>
        <v>10</v>
      </c>
      <c r="T24" s="150">
        <f>OCTOBER!F27</f>
        <v>318.48599999999999</v>
      </c>
      <c r="U24" s="150">
        <f>OCTOBER!G27</f>
        <v>-1.212</v>
      </c>
      <c r="V24" s="150">
        <f>OCTOBER!H27</f>
        <v>317.274</v>
      </c>
      <c r="W24" s="150">
        <f>OCTOBER!J27</f>
        <v>270.96100000000001</v>
      </c>
      <c r="X24" s="150">
        <f>OCTOBER!K27</f>
        <v>-211.715</v>
      </c>
      <c r="Y24" s="150">
        <f>OCTOBER!L27</f>
        <v>59.246000000000009</v>
      </c>
      <c r="Z24" s="150">
        <f>OCTOBER!M27</f>
        <v>10.46</v>
      </c>
      <c r="AA24" s="150">
        <f>OCTOBER!N27</f>
        <v>-74.665999999999997</v>
      </c>
      <c r="AB24" s="150">
        <f>OCTOBER!O27</f>
        <v>-64.205999999999989</v>
      </c>
      <c r="AC24" s="150">
        <f>OCTOBER!P27</f>
        <v>-4.9599999999999795</v>
      </c>
      <c r="AD24" s="150">
        <f>OCTOBER!Q27</f>
        <v>312.31400000000002</v>
      </c>
      <c r="AE24" s="150">
        <f>OCTOBER!AA27</f>
        <v>406.9</v>
      </c>
      <c r="AF24" s="150">
        <f>OCTOBER!AC27</f>
        <v>85.738999999999919</v>
      </c>
      <c r="AG24" s="150">
        <f t="shared" si="14"/>
        <v>-19.557999999999993</v>
      </c>
      <c r="AH24" s="378">
        <f t="shared" si="15"/>
        <v>6.1643878792463275E-2</v>
      </c>
      <c r="AI24" s="150">
        <f t="shared" si="16"/>
        <v>0</v>
      </c>
      <c r="AJ24" s="378">
        <f t="shared" si="17"/>
        <v>0</v>
      </c>
      <c r="AK24" s="150">
        <f t="shared" si="18"/>
        <v>-15.789999999999992</v>
      </c>
      <c r="AL24" s="378">
        <f t="shared" si="19"/>
        <v>0.24592717191539723</v>
      </c>
      <c r="AM24" s="150">
        <f t="shared" si="20"/>
        <v>231.89999999999998</v>
      </c>
      <c r="AN24" s="378">
        <f t="shared" si="21"/>
        <v>0.56991889899238135</v>
      </c>
      <c r="AO24" s="150">
        <f t="shared" si="22"/>
        <v>267.24799999999999</v>
      </c>
      <c r="AP24" s="378">
        <f t="shared" si="23"/>
        <v>3.1169945998903676</v>
      </c>
      <c r="AQ24" s="150">
        <f t="shared" si="24"/>
        <v>-35.348000000000013</v>
      </c>
      <c r="AR24" s="378">
        <f t="shared" si="25"/>
        <v>0.11318096531055287</v>
      </c>
      <c r="AS24" s="150"/>
      <c r="AT24">
        <v>10</v>
      </c>
      <c r="AU24" s="389">
        <f>Sheet1!AG13</f>
        <v>54</v>
      </c>
      <c r="AV24" s="344">
        <f>Sheet1!AH13</f>
        <v>50</v>
      </c>
      <c r="AW24" s="344"/>
      <c r="AX24" s="344"/>
      <c r="AY24" s="344"/>
      <c r="AZ24" s="344"/>
      <c r="BA24" s="344">
        <v>-116.73700000000005</v>
      </c>
      <c r="BB24" s="344">
        <v>-80.753000000000043</v>
      </c>
      <c r="BC24" s="344">
        <v>-70</v>
      </c>
      <c r="BD24" s="344"/>
      <c r="BE24" s="344"/>
    </row>
    <row r="25" spans="3:57">
      <c r="C25" s="343">
        <f t="shared" si="12"/>
        <v>11</v>
      </c>
      <c r="D25" s="150">
        <v>377.53199999999998</v>
      </c>
      <c r="E25" s="150">
        <v>-7.37</v>
      </c>
      <c r="F25" s="150">
        <v>370.16199999999998</v>
      </c>
      <c r="G25" s="150">
        <v>270.423</v>
      </c>
      <c r="H25" s="150">
        <v>-212.78800000000001</v>
      </c>
      <c r="I25" s="150">
        <v>57.634999999999998</v>
      </c>
      <c r="J25" s="150">
        <v>76.108999999999995</v>
      </c>
      <c r="K25" s="150">
        <v>-201.202</v>
      </c>
      <c r="L25" s="150">
        <v>-125.093</v>
      </c>
      <c r="M25" s="150">
        <v>-67.458000000000013</v>
      </c>
      <c r="N25" s="150">
        <v>302.70399999999995</v>
      </c>
      <c r="O25" s="150">
        <v>65</v>
      </c>
      <c r="P25" s="150">
        <v>-242.065</v>
      </c>
      <c r="R25" s="369"/>
      <c r="S25" s="343">
        <f t="shared" si="13"/>
        <v>11</v>
      </c>
      <c r="T25" s="150">
        <f>OCTOBER!F28</f>
        <v>297.18299999999999</v>
      </c>
      <c r="U25" s="150">
        <f>OCTOBER!G28</f>
        <v>-4.0380000000000003</v>
      </c>
      <c r="V25" s="150">
        <f>OCTOBER!H28</f>
        <v>293.14499999999998</v>
      </c>
      <c r="W25" s="150">
        <f>OCTOBER!J28</f>
        <v>270.96100000000001</v>
      </c>
      <c r="X25" s="150">
        <f>OCTOBER!K28</f>
        <v>-212.78800000000001</v>
      </c>
      <c r="Y25" s="150">
        <f>OCTOBER!L28</f>
        <v>58.173000000000002</v>
      </c>
      <c r="Z25" s="150">
        <f>OCTOBER!M28</f>
        <v>23.876999999999999</v>
      </c>
      <c r="AA25" s="150">
        <f>OCTOBER!N28</f>
        <v>-189.441</v>
      </c>
      <c r="AB25" s="150">
        <f>OCTOBER!O28</f>
        <v>-165.56399999999999</v>
      </c>
      <c r="AC25" s="150">
        <f>OCTOBER!P28</f>
        <v>-107.39099999999999</v>
      </c>
      <c r="AD25" s="150">
        <f>OCTOBER!Q28</f>
        <v>185.75399999999999</v>
      </c>
      <c r="AE25" s="150">
        <f>OCTOBER!AA28</f>
        <v>137.6</v>
      </c>
      <c r="AF25" s="150">
        <f>OCTOBER!AC28</f>
        <v>-57.000999999999976</v>
      </c>
      <c r="AG25" s="150">
        <f t="shared" si="14"/>
        <v>-77.016999999999996</v>
      </c>
      <c r="AH25" s="378">
        <f t="shared" si="15"/>
        <v>0.26272663698852106</v>
      </c>
      <c r="AI25" s="150">
        <f t="shared" si="16"/>
        <v>0.53800000000000381</v>
      </c>
      <c r="AJ25" s="378">
        <f t="shared" si="17"/>
        <v>9.2482766919361869E-3</v>
      </c>
      <c r="AK25" s="150">
        <f t="shared" si="18"/>
        <v>-40.470999999999989</v>
      </c>
      <c r="AL25" s="378">
        <f t="shared" si="19"/>
        <v>0.24444323645236882</v>
      </c>
      <c r="AM25" s="150">
        <f t="shared" si="20"/>
        <v>72.599999999999994</v>
      </c>
      <c r="AN25" s="378">
        <f t="shared" si="21"/>
        <v>0.52761627906976738</v>
      </c>
      <c r="AO25" s="150">
        <f t="shared" si="22"/>
        <v>185.06400000000002</v>
      </c>
      <c r="AP25" s="378">
        <f t="shared" si="23"/>
        <v>3.246679882809075</v>
      </c>
      <c r="AQ25" s="150">
        <f t="shared" si="24"/>
        <v>-116.94999999999996</v>
      </c>
      <c r="AR25" s="378">
        <f t="shared" si="25"/>
        <v>0.62959613251935342</v>
      </c>
      <c r="AS25" s="150"/>
      <c r="AT25">
        <v>11</v>
      </c>
      <c r="AU25" s="389">
        <f>Sheet1!AG14</f>
        <v>54</v>
      </c>
      <c r="AV25" s="344">
        <f>Sheet1!AH14</f>
        <v>54</v>
      </c>
      <c r="AX25" s="344"/>
      <c r="AY25" s="344"/>
      <c r="AZ25" s="344"/>
      <c r="BA25" s="344">
        <v>192.75200000000004</v>
      </c>
      <c r="BB25" s="344">
        <v>188.28200000000007</v>
      </c>
      <c r="BC25" s="344"/>
      <c r="BD25" s="344"/>
      <c r="BE25" s="344"/>
    </row>
    <row r="26" spans="3:57">
      <c r="C26" s="343">
        <f t="shared" si="12"/>
        <v>12</v>
      </c>
      <c r="D26" s="150">
        <v>359.80599999999998</v>
      </c>
      <c r="E26" s="150">
        <v>-0.82</v>
      </c>
      <c r="F26" s="150">
        <v>358.98599999999999</v>
      </c>
      <c r="G26" s="150">
        <v>270.96100000000001</v>
      </c>
      <c r="H26" s="150">
        <v>-212.786</v>
      </c>
      <c r="I26" s="150">
        <v>58.174999999999997</v>
      </c>
      <c r="J26" s="150">
        <v>68.254000000000005</v>
      </c>
      <c r="K26" s="150">
        <v>-93.242999999999995</v>
      </c>
      <c r="L26" s="150">
        <v>-24.98899999999999</v>
      </c>
      <c r="M26" s="150">
        <v>33.186000000000021</v>
      </c>
      <c r="N26" s="150">
        <v>392.17200000000003</v>
      </c>
      <c r="O26" s="150">
        <v>154.4</v>
      </c>
      <c r="P26" s="150">
        <v>-246.62100000000007</v>
      </c>
      <c r="R26" s="369"/>
      <c r="S26" s="343">
        <f t="shared" si="13"/>
        <v>12</v>
      </c>
      <c r="T26" s="150">
        <f>OCTOBER!F29</f>
        <v>361.58100000000002</v>
      </c>
      <c r="U26" s="150">
        <f>OCTOBER!G29</f>
        <v>-0.82</v>
      </c>
      <c r="V26" s="150">
        <f>OCTOBER!H29</f>
        <v>360.76100000000002</v>
      </c>
      <c r="W26" s="150">
        <f>OCTOBER!J29</f>
        <v>270.96100000000001</v>
      </c>
      <c r="X26" s="150">
        <f>OCTOBER!K29</f>
        <v>-212.786</v>
      </c>
      <c r="Y26" s="150">
        <f>OCTOBER!L29</f>
        <v>58.175000000000011</v>
      </c>
      <c r="Z26" s="150">
        <f>OCTOBER!M29</f>
        <v>68.254000000000005</v>
      </c>
      <c r="AA26" s="150">
        <f>OCTOBER!N29</f>
        <v>-93.242999999999995</v>
      </c>
      <c r="AB26" s="150">
        <f>OCTOBER!O29</f>
        <v>-24.98899999999999</v>
      </c>
      <c r="AC26" s="150">
        <f>OCTOBER!P29</f>
        <v>33.186000000000021</v>
      </c>
      <c r="AD26" s="150">
        <f>OCTOBER!Q29</f>
        <v>393.94700000000006</v>
      </c>
      <c r="AE26" s="150">
        <f>OCTOBER!AA29</f>
        <v>154.4</v>
      </c>
      <c r="AF26" s="150">
        <f>OCTOBER!AC29</f>
        <v>-248.3960000000001</v>
      </c>
      <c r="AG26" s="150">
        <f t="shared" si="14"/>
        <v>1.7750000000000341</v>
      </c>
      <c r="AH26" s="378">
        <f t="shared" si="15"/>
        <v>4.9201548947919371E-3</v>
      </c>
      <c r="AI26" s="150">
        <f t="shared" si="16"/>
        <v>0</v>
      </c>
      <c r="AJ26" s="378">
        <f t="shared" si="17"/>
        <v>2.4427769170953161E-16</v>
      </c>
      <c r="AK26" s="150">
        <f t="shared" si="18"/>
        <v>0</v>
      </c>
      <c r="AL26" s="378">
        <f t="shared" si="19"/>
        <v>0</v>
      </c>
      <c r="AM26" s="150">
        <f t="shared" si="20"/>
        <v>0</v>
      </c>
      <c r="AN26" s="378">
        <f t="shared" si="21"/>
        <v>0</v>
      </c>
      <c r="AO26" s="150">
        <f t="shared" si="22"/>
        <v>-1.7750000000000341</v>
      </c>
      <c r="AP26" s="378">
        <f t="shared" si="23"/>
        <v>7.1458477592233104E-3</v>
      </c>
      <c r="AQ26" s="150">
        <f t="shared" si="24"/>
        <v>1.7750000000000341</v>
      </c>
      <c r="AR26" s="378">
        <f t="shared" si="25"/>
        <v>4.5056822364430591E-3</v>
      </c>
      <c r="AS26" s="150"/>
      <c r="AT26">
        <v>12</v>
      </c>
      <c r="AU26" s="344">
        <f>Sheet1!AG15</f>
        <v>53</v>
      </c>
      <c r="AV26" s="344">
        <f>Sheet1!AH15</f>
        <v>54</v>
      </c>
      <c r="AW26" s="344"/>
      <c r="AZ26" s="344"/>
      <c r="BA26" s="344">
        <v>133.23500000000001</v>
      </c>
      <c r="BB26" s="344">
        <v>160.941</v>
      </c>
      <c r="BC26" s="344"/>
      <c r="BD26" s="344">
        <v>22</v>
      </c>
      <c r="BE26" s="369"/>
    </row>
    <row r="27" spans="3:57">
      <c r="C27" s="343">
        <f t="shared" si="12"/>
        <v>13</v>
      </c>
      <c r="D27" s="150">
        <v>387.33300000000003</v>
      </c>
      <c r="E27" s="150">
        <v>-0.192</v>
      </c>
      <c r="F27" s="150">
        <v>387.14100000000002</v>
      </c>
      <c r="G27" s="150">
        <v>270.96100000000001</v>
      </c>
      <c r="H27" s="150">
        <v>-212.786</v>
      </c>
      <c r="I27" s="150">
        <v>58.174999999999997</v>
      </c>
      <c r="J27" s="150">
        <v>49.176000000000002</v>
      </c>
      <c r="K27" s="150">
        <v>-56.387999999999998</v>
      </c>
      <c r="L27" s="150">
        <v>-7.2119999999999962</v>
      </c>
      <c r="M27" s="150">
        <v>50.963000000000015</v>
      </c>
      <c r="N27" s="150">
        <v>438.10400000000004</v>
      </c>
      <c r="O27" s="150">
        <v>484.1</v>
      </c>
      <c r="P27" s="150">
        <v>37.148999999999944</v>
      </c>
      <c r="R27" s="369"/>
      <c r="S27" s="343">
        <f t="shared" si="13"/>
        <v>13</v>
      </c>
      <c r="T27" s="150">
        <f>OCTOBER!F30</f>
        <v>381.32900000000001</v>
      </c>
      <c r="U27" s="150">
        <f>OCTOBER!G30</f>
        <v>-0.192</v>
      </c>
      <c r="V27" s="150">
        <f>OCTOBER!H30</f>
        <v>381.137</v>
      </c>
      <c r="W27" s="150">
        <f>OCTOBER!J30</f>
        <v>270.96100000000001</v>
      </c>
      <c r="X27" s="150">
        <f>OCTOBER!K30</f>
        <v>-212.786</v>
      </c>
      <c r="Y27" s="150">
        <f>OCTOBER!L30</f>
        <v>58.175000000000011</v>
      </c>
      <c r="Z27" s="150">
        <f>OCTOBER!M30</f>
        <v>44.176000000000002</v>
      </c>
      <c r="AA27" s="150">
        <f>OCTOBER!N30</f>
        <v>-59.97</v>
      </c>
      <c r="AB27" s="150">
        <f>OCTOBER!O30</f>
        <v>-15.793999999999997</v>
      </c>
      <c r="AC27" s="150">
        <f>OCTOBER!P30</f>
        <v>42.381000000000014</v>
      </c>
      <c r="AD27" s="150">
        <f>OCTOBER!Q30</f>
        <v>423.51800000000003</v>
      </c>
      <c r="AE27" s="150">
        <f>OCTOBER!AA30</f>
        <v>484.1</v>
      </c>
      <c r="AF27" s="150">
        <f>OCTOBER!AC30</f>
        <v>51.734999999999957</v>
      </c>
      <c r="AG27" s="150">
        <f t="shared" si="14"/>
        <v>-6.0040000000000191</v>
      </c>
      <c r="AH27" s="378">
        <f t="shared" si="15"/>
        <v>1.5752865767427512E-2</v>
      </c>
      <c r="AI27" s="150">
        <f t="shared" si="16"/>
        <v>0</v>
      </c>
      <c r="AJ27" s="378">
        <f t="shared" si="17"/>
        <v>2.4427769170953161E-16</v>
      </c>
      <c r="AK27" s="150">
        <f t="shared" si="18"/>
        <v>-8.5820000000000007</v>
      </c>
      <c r="AL27" s="378">
        <f t="shared" si="19"/>
        <v>0.54337090034190216</v>
      </c>
      <c r="AM27" s="150">
        <f t="shared" si="20"/>
        <v>0</v>
      </c>
      <c r="AN27" s="378">
        <f t="shared" si="21"/>
        <v>0</v>
      </c>
      <c r="AO27" s="150">
        <f t="shared" si="22"/>
        <v>14.586000000000013</v>
      </c>
      <c r="AP27" s="378">
        <f t="shared" si="23"/>
        <v>0.28193679327341309</v>
      </c>
      <c r="AQ27" s="150">
        <f t="shared" si="24"/>
        <v>-14.586000000000013</v>
      </c>
      <c r="AR27" s="378">
        <f t="shared" si="25"/>
        <v>3.4440094635883274E-2</v>
      </c>
      <c r="AS27" s="150"/>
      <c r="AT27">
        <v>13</v>
      </c>
      <c r="AU27">
        <f>Sheet1!AG16</f>
        <v>53</v>
      </c>
      <c r="AV27" s="344">
        <f>Sheet1!AH16</f>
        <v>49</v>
      </c>
      <c r="AZ27" s="344"/>
      <c r="BA27" s="344">
        <v>-15.386000000000024</v>
      </c>
      <c r="BB27" s="344">
        <v>32.015000000000001</v>
      </c>
      <c r="BC27" s="344">
        <v>38</v>
      </c>
      <c r="BD27" s="344">
        <v>-115</v>
      </c>
      <c r="BE27" s="344"/>
    </row>
    <row r="28" spans="3:57">
      <c r="C28" s="343">
        <f t="shared" si="12"/>
        <v>14</v>
      </c>
      <c r="D28" s="150">
        <v>376.512</v>
      </c>
      <c r="E28" s="150">
        <v>-10.209</v>
      </c>
      <c r="F28" s="150">
        <v>366.303</v>
      </c>
      <c r="G28" s="150">
        <v>270.96100000000001</v>
      </c>
      <c r="H28" s="150">
        <v>-212.78800000000001</v>
      </c>
      <c r="I28" s="150">
        <v>58.173000000000002</v>
      </c>
      <c r="J28" s="150">
        <v>98.253</v>
      </c>
      <c r="K28" s="150">
        <v>-94.447000000000003</v>
      </c>
      <c r="L28" s="150">
        <v>3.8059999999999974</v>
      </c>
      <c r="M28" s="150">
        <v>61.978999999999999</v>
      </c>
      <c r="N28" s="150">
        <v>428.28199999999998</v>
      </c>
      <c r="O28" s="150">
        <v>311</v>
      </c>
      <c r="P28" s="150">
        <v>-66.129000000000019</v>
      </c>
      <c r="R28" s="369"/>
      <c r="S28" s="343">
        <f t="shared" si="13"/>
        <v>14</v>
      </c>
      <c r="T28" s="150">
        <f>OCTOBER!F31</f>
        <v>269.55500000000001</v>
      </c>
      <c r="U28" s="150">
        <f>OCTOBER!G31</f>
        <v>-0.75700000000000001</v>
      </c>
      <c r="V28" s="150">
        <f>OCTOBER!H31</f>
        <v>268.798</v>
      </c>
      <c r="W28" s="150">
        <f>OCTOBER!J31</f>
        <v>270.96100000000001</v>
      </c>
      <c r="X28" s="150">
        <f>OCTOBER!K31</f>
        <v>-212.78800000000001</v>
      </c>
      <c r="Y28" s="150">
        <f>OCTOBER!L31</f>
        <v>58.173000000000002</v>
      </c>
      <c r="Z28" s="150">
        <f>OCTOBER!M31</f>
        <v>62.85</v>
      </c>
      <c r="AA28" s="150">
        <f>OCTOBER!N31</f>
        <v>-78.986000000000004</v>
      </c>
      <c r="AB28" s="150">
        <f>OCTOBER!O31</f>
        <v>-16.136000000000003</v>
      </c>
      <c r="AC28" s="150">
        <f>OCTOBER!P31</f>
        <v>42.036999999999999</v>
      </c>
      <c r="AD28" s="150">
        <f>OCTOBER!Q31</f>
        <v>310.83499999999998</v>
      </c>
      <c r="AE28" s="150">
        <f>OCTOBER!AA31</f>
        <v>307.5</v>
      </c>
      <c r="AF28" s="150">
        <f>OCTOBER!AC31</f>
        <v>47.817999999999984</v>
      </c>
      <c r="AG28" s="150">
        <f t="shared" si="14"/>
        <v>-97.504999999999995</v>
      </c>
      <c r="AH28" s="378">
        <f t="shared" si="15"/>
        <v>0.36274451446811357</v>
      </c>
      <c r="AI28" s="150">
        <f t="shared" si="16"/>
        <v>0</v>
      </c>
      <c r="AJ28" s="378">
        <f t="shared" si="17"/>
        <v>0</v>
      </c>
      <c r="AK28" s="150">
        <f t="shared" si="18"/>
        <v>-19.942</v>
      </c>
      <c r="AL28" s="378">
        <f t="shared" si="19"/>
        <v>1.2358701041150222</v>
      </c>
      <c r="AM28" s="150">
        <f t="shared" si="20"/>
        <v>-3.5</v>
      </c>
      <c r="AN28" s="378">
        <f t="shared" si="21"/>
        <v>1.1382113821138212E-2</v>
      </c>
      <c r="AO28" s="150">
        <f t="shared" si="22"/>
        <v>113.947</v>
      </c>
      <c r="AP28" s="378">
        <f t="shared" si="23"/>
        <v>2.3829311138065172</v>
      </c>
      <c r="AQ28" s="150">
        <f t="shared" si="24"/>
        <v>-117.447</v>
      </c>
      <c r="AR28" s="378">
        <f t="shared" si="25"/>
        <v>0.3778435504367269</v>
      </c>
      <c r="AS28" s="150"/>
      <c r="AT28">
        <v>14</v>
      </c>
      <c r="AU28">
        <f>Sheet1!AG17</f>
        <v>52</v>
      </c>
      <c r="AV28" s="344">
        <f>Sheet1!AH17</f>
        <v>46</v>
      </c>
      <c r="AW28" s="344"/>
      <c r="AX28" s="344"/>
      <c r="AY28" s="344"/>
      <c r="AZ28" s="344"/>
      <c r="BA28" s="344">
        <v>-221.56100000000009</v>
      </c>
      <c r="BB28" s="344">
        <v>11.727999999999952</v>
      </c>
      <c r="BC28" s="344">
        <v>-203</v>
      </c>
      <c r="BD28" s="344">
        <v>10</v>
      </c>
      <c r="BE28" s="369"/>
    </row>
    <row r="29" spans="3:57">
      <c r="C29" s="343">
        <f t="shared" si="12"/>
        <v>15</v>
      </c>
      <c r="D29" s="377">
        <v>268.30799999999999</v>
      </c>
      <c r="E29" s="377">
        <v>-23.721</v>
      </c>
      <c r="F29" s="377">
        <v>244.58699999999999</v>
      </c>
      <c r="G29" s="377">
        <v>270.96100000000001</v>
      </c>
      <c r="H29" s="377">
        <v>-212.785</v>
      </c>
      <c r="I29" s="377">
        <v>58.176000000000016</v>
      </c>
      <c r="J29" s="377">
        <v>84.347999999999999</v>
      </c>
      <c r="K29" s="377">
        <v>-127.021</v>
      </c>
      <c r="L29" s="377">
        <v>-42.673000000000002</v>
      </c>
      <c r="M29" s="377">
        <v>15.503000000000014</v>
      </c>
      <c r="N29" s="377">
        <v>260.08999999999997</v>
      </c>
      <c r="O29" s="377">
        <v>84</v>
      </c>
      <c r="P29" s="377">
        <v>-184.93700000000007</v>
      </c>
      <c r="Q29" s="369"/>
      <c r="R29" s="369"/>
      <c r="S29" s="343">
        <f t="shared" si="13"/>
        <v>15</v>
      </c>
      <c r="T29" s="150">
        <f>OCTOBER!F32</f>
        <v>95.138999999999996</v>
      </c>
      <c r="U29" s="150">
        <f>OCTOBER!G32</f>
        <v>-50.040999999999997</v>
      </c>
      <c r="V29" s="150">
        <f>OCTOBER!H32</f>
        <v>45.097999999999999</v>
      </c>
      <c r="W29" s="150">
        <f>OCTOBER!J32</f>
        <v>270.96100000000001</v>
      </c>
      <c r="X29" s="150">
        <f>OCTOBER!K32</f>
        <v>-212.46100000000001</v>
      </c>
      <c r="Y29" s="150">
        <f>OCTOBER!L32</f>
        <v>58.5</v>
      </c>
      <c r="Z29" s="150">
        <f>OCTOBER!M32</f>
        <v>45.439</v>
      </c>
      <c r="AA29" s="150">
        <f>OCTOBER!N32</f>
        <v>-84.706000000000003</v>
      </c>
      <c r="AB29" s="150">
        <f>OCTOBER!O32</f>
        <v>-39.267000000000003</v>
      </c>
      <c r="AC29" s="150">
        <f>OCTOBER!P32</f>
        <v>19.232999999999997</v>
      </c>
      <c r="AD29" s="150">
        <f>OCTOBER!Q32</f>
        <v>64.330999999999989</v>
      </c>
      <c r="AE29" s="150">
        <f>OCTOBER!AA32</f>
        <v>66</v>
      </c>
      <c r="AF29" s="150">
        <f>OCTOBER!AC32</f>
        <v>-7.1779999999999973</v>
      </c>
      <c r="AG29" s="150">
        <f t="shared" si="14"/>
        <v>-199.48899999999998</v>
      </c>
      <c r="AH29" s="378">
        <f t="shared" si="15"/>
        <v>4.423455585613552</v>
      </c>
      <c r="AI29" s="150">
        <f t="shared" si="16"/>
        <v>0.32399999999998386</v>
      </c>
      <c r="AJ29" s="378">
        <f t="shared" si="17"/>
        <v>5.5384615384612623E-3</v>
      </c>
      <c r="AK29" s="150">
        <f t="shared" si="18"/>
        <v>3.4059999999999988</v>
      </c>
      <c r="AL29" s="378">
        <f t="shared" si="19"/>
        <v>8.6739501362467178E-2</v>
      </c>
      <c r="AM29" s="150">
        <f t="shared" si="20"/>
        <v>-18</v>
      </c>
      <c r="AN29" s="378">
        <f t="shared" si="21"/>
        <v>0.27272727272727271</v>
      </c>
      <c r="AO29" s="150">
        <f t="shared" si="22"/>
        <v>177.75900000000007</v>
      </c>
      <c r="AP29" s="378">
        <f t="shared" si="23"/>
        <v>24.764419058233511</v>
      </c>
      <c r="AQ29" s="150">
        <f t="shared" si="24"/>
        <v>-195.75899999999999</v>
      </c>
      <c r="AR29" s="378">
        <f t="shared" si="25"/>
        <v>3.0429963781069782</v>
      </c>
      <c r="AS29" s="150"/>
      <c r="AT29">
        <v>15</v>
      </c>
      <c r="AU29">
        <f>Sheet1!AG18</f>
        <v>52</v>
      </c>
      <c r="AV29" s="344">
        <f>Sheet1!AH18</f>
        <v>41</v>
      </c>
      <c r="AW29" s="344"/>
      <c r="AX29" s="344"/>
      <c r="AY29" s="344"/>
      <c r="AZ29" s="344"/>
      <c r="BA29" s="344">
        <v>-69.805999999999983</v>
      </c>
      <c r="BB29" s="344">
        <v>-50.646000000000015</v>
      </c>
      <c r="BC29" s="344">
        <v>-19</v>
      </c>
      <c r="BD29" s="344">
        <v>10</v>
      </c>
      <c r="BE29" s="344"/>
    </row>
    <row r="30" spans="3:57">
      <c r="C30" s="343">
        <f t="shared" si="12"/>
        <v>16</v>
      </c>
      <c r="D30" s="377">
        <v>297.21300000000002</v>
      </c>
      <c r="E30" s="377">
        <v>-10.234</v>
      </c>
      <c r="F30" s="377">
        <v>286.97900000000004</v>
      </c>
      <c r="G30" s="377">
        <v>270.96100000000001</v>
      </c>
      <c r="H30" s="377">
        <v>-212.78800000000001</v>
      </c>
      <c r="I30" s="377">
        <v>58.173000000000002</v>
      </c>
      <c r="J30" s="377">
        <v>57.71</v>
      </c>
      <c r="K30" s="377">
        <v>-98.162999999999997</v>
      </c>
      <c r="L30" s="377">
        <v>-40.452999999999996</v>
      </c>
      <c r="M30" s="377">
        <v>17.72</v>
      </c>
      <c r="N30" s="377">
        <v>304.69900000000007</v>
      </c>
      <c r="O30" s="377">
        <v>-177</v>
      </c>
      <c r="P30" s="377">
        <v>-490.54600000000011</v>
      </c>
      <c r="Q30" s="369"/>
      <c r="R30" s="369"/>
      <c r="S30" s="343">
        <f t="shared" si="13"/>
        <v>16</v>
      </c>
      <c r="T30" s="150">
        <f>OCTOBER!F33</f>
        <v>83.039000000000001</v>
      </c>
      <c r="U30" s="150">
        <f>OCTOBER!G33</f>
        <v>-102.096</v>
      </c>
      <c r="V30" s="150">
        <f>OCTOBER!H33</f>
        <v>-19.057000000000002</v>
      </c>
      <c r="W30" s="150">
        <f>OCTOBER!J33</f>
        <v>270.96100000000001</v>
      </c>
      <c r="X30" s="150">
        <f>OCTOBER!K33</f>
        <v>-212.78800000000001</v>
      </c>
      <c r="Y30" s="150">
        <f>OCTOBER!L33</f>
        <v>58.173000000000002</v>
      </c>
      <c r="Z30" s="150">
        <f>OCTOBER!M33</f>
        <v>47.567</v>
      </c>
      <c r="AA30" s="150">
        <f>OCTOBER!N33</f>
        <v>-100.515</v>
      </c>
      <c r="AB30" s="150">
        <f>OCTOBER!O33</f>
        <v>-52.948</v>
      </c>
      <c r="AC30" s="150">
        <f>OCTOBER!P33</f>
        <v>5.2250000000000014</v>
      </c>
      <c r="AD30" s="150">
        <f>OCTOBER!Q33</f>
        <v>-13.832000000000001</v>
      </c>
      <c r="AE30" s="150">
        <f>OCTOBER!AA33</f>
        <v>-231.4</v>
      </c>
      <c r="AF30" s="150">
        <f>OCTOBER!AC33</f>
        <v>-226.41500000000002</v>
      </c>
      <c r="AG30" s="150">
        <f>V30-F30</f>
        <v>-306.03600000000006</v>
      </c>
      <c r="AH30" s="378">
        <f>ABS((V30-F30)/V30)</f>
        <v>16.0589809518812</v>
      </c>
      <c r="AI30" s="150">
        <f>Y30-I30</f>
        <v>0</v>
      </c>
      <c r="AJ30" s="378">
        <f>ABS((Y30-I30)/Y30)</f>
        <v>0</v>
      </c>
      <c r="AK30" s="150">
        <f>AB30-L30</f>
        <v>-12.495000000000005</v>
      </c>
      <c r="AL30" s="378">
        <f>ABS((AB30-L30)/AB30)</f>
        <v>0.23598625066102599</v>
      </c>
      <c r="AM30" s="150">
        <f>AE30-O30</f>
        <v>-54.400000000000006</v>
      </c>
      <c r="AN30" s="378">
        <f>ABS((AE30-O30)/AE30)</f>
        <v>0.23509075194468454</v>
      </c>
      <c r="AO30" s="150">
        <f>AF30-P30</f>
        <v>264.13100000000009</v>
      </c>
      <c r="AP30" s="378">
        <f>ABS((AF30-P30)/AF30)</f>
        <v>1.1665790694079459</v>
      </c>
      <c r="AQ30" s="150">
        <f>AD30-N30</f>
        <v>-318.53100000000006</v>
      </c>
      <c r="AR30" s="378">
        <f>ABS((AD30-N30)/AD30)</f>
        <v>23.028556969346447</v>
      </c>
      <c r="AS30" s="150"/>
      <c r="AT30">
        <v>16</v>
      </c>
      <c r="AU30">
        <f>Sheet1!AG19</f>
        <v>52</v>
      </c>
      <c r="AV30" s="344">
        <f>Sheet1!AH19</f>
        <v>38</v>
      </c>
      <c r="AW30" s="344"/>
      <c r="AX30" s="344"/>
      <c r="AY30" s="344"/>
      <c r="AZ30" s="344"/>
      <c r="BA30" s="344">
        <v>-56.137</v>
      </c>
      <c r="BB30" s="344">
        <v>26.782999999999959</v>
      </c>
      <c r="BC30" s="344">
        <v>-83</v>
      </c>
      <c r="BD30" s="344">
        <v>39</v>
      </c>
      <c r="BE30" s="344"/>
    </row>
    <row r="31" spans="3:57">
      <c r="C31" s="343">
        <f t="shared" si="12"/>
        <v>17</v>
      </c>
      <c r="D31" s="377">
        <v>282.90600000000001</v>
      </c>
      <c r="E31" s="377">
        <v>-11.912000000000001</v>
      </c>
      <c r="F31" s="377">
        <v>270.99400000000003</v>
      </c>
      <c r="G31" s="377">
        <v>255.40700000000001</v>
      </c>
      <c r="H31" s="377">
        <v>-213.52500000000001</v>
      </c>
      <c r="I31" s="377">
        <v>41.882000000000005</v>
      </c>
      <c r="J31" s="377">
        <v>60.216999999999999</v>
      </c>
      <c r="K31" s="377">
        <v>-88.49</v>
      </c>
      <c r="L31" s="377">
        <v>-28.272999999999996</v>
      </c>
      <c r="M31" s="377">
        <v>13.609000000000009</v>
      </c>
      <c r="N31" s="377">
        <v>284.60300000000007</v>
      </c>
      <c r="O31" s="377">
        <v>-135</v>
      </c>
      <c r="P31" s="377">
        <v>-428.45</v>
      </c>
      <c r="Q31" s="369"/>
      <c r="R31" s="369"/>
      <c r="S31" s="343">
        <f t="shared" si="13"/>
        <v>17</v>
      </c>
      <c r="T31" s="150">
        <f>OCTOBER!F34</f>
        <v>174.797</v>
      </c>
      <c r="U31" s="150">
        <f>OCTOBER!G34</f>
        <v>-14.292</v>
      </c>
      <c r="V31" s="150">
        <f>OCTOBER!H34</f>
        <v>160.505</v>
      </c>
      <c r="W31" s="150">
        <f>OCTOBER!J34</f>
        <v>271.697</v>
      </c>
      <c r="X31" s="150">
        <f>OCTOBER!K34</f>
        <v>-213.52500000000001</v>
      </c>
      <c r="Y31" s="150">
        <f>OCTOBER!L34</f>
        <v>58.171999999999997</v>
      </c>
      <c r="Z31" s="150">
        <f>OCTOBER!M34</f>
        <v>17.109000000000002</v>
      </c>
      <c r="AA31" s="150">
        <f>OCTOBER!N34</f>
        <v>-100.15</v>
      </c>
      <c r="AB31" s="150">
        <f>OCTOBER!O34</f>
        <v>-83.040999999999997</v>
      </c>
      <c r="AC31" s="150">
        <f>OCTOBER!P34</f>
        <v>-24.869</v>
      </c>
      <c r="AD31" s="150">
        <f>OCTOBER!Q34</f>
        <v>135.636</v>
      </c>
      <c r="AE31" s="150">
        <f>OCTOBER!AA34</f>
        <v>-347</v>
      </c>
      <c r="AF31" s="150">
        <f>OCTOBER!AC34</f>
        <v>-491.48299999999995</v>
      </c>
      <c r="AG31" s="150">
        <f>V31-F31</f>
        <v>-110.48900000000003</v>
      </c>
      <c r="AH31" s="378">
        <f>ABS((V31-F31)/V31)</f>
        <v>0.68838353945359976</v>
      </c>
      <c r="AI31" s="150">
        <f>Y31-I31</f>
        <v>16.289999999999992</v>
      </c>
      <c r="AJ31" s="378">
        <f>ABS((Y31-I31)/Y31)</f>
        <v>0.28003163033761935</v>
      </c>
      <c r="AK31" s="150">
        <f>AB31-L31</f>
        <v>-54.768000000000001</v>
      </c>
      <c r="AL31" s="378">
        <f>ABS((AB31-L31)/AB31)</f>
        <v>0.65952962994183595</v>
      </c>
      <c r="AM31" s="150">
        <f>AE31-O31</f>
        <v>-212</v>
      </c>
      <c r="AN31" s="378">
        <f>ABS((AE31-O31)/AE31)</f>
        <v>0.61095100864553309</v>
      </c>
      <c r="AO31" s="150">
        <f>AF31-P31</f>
        <v>-63.032999999999959</v>
      </c>
      <c r="AP31" s="378">
        <f>ABS((AF31-P31)/AF31)</f>
        <v>0.12825062107946758</v>
      </c>
      <c r="AQ31" s="150">
        <f>AD31-N31</f>
        <v>-148.96700000000007</v>
      </c>
      <c r="AR31" s="378">
        <f>ABS((AD31-N31)/AD31)</f>
        <v>1.098285116045888</v>
      </c>
      <c r="AS31" s="150"/>
      <c r="AT31">
        <v>17</v>
      </c>
      <c r="AU31">
        <f>Sheet1!AG20</f>
        <v>51</v>
      </c>
      <c r="AV31" s="344">
        <f>Sheet1!AH20</f>
        <v>49</v>
      </c>
      <c r="AW31" s="344"/>
      <c r="AX31" s="344"/>
      <c r="AY31" s="344"/>
      <c r="AZ31" s="344"/>
      <c r="BA31" s="344">
        <v>-139.72</v>
      </c>
      <c r="BB31" s="344">
        <v>30.2349999999999</v>
      </c>
      <c r="BC31" s="344">
        <v>-153</v>
      </c>
      <c r="BD31" s="344"/>
      <c r="BE31" s="344"/>
    </row>
    <row r="32" spans="3:57">
      <c r="C32" s="343">
        <f t="shared" si="12"/>
        <v>18</v>
      </c>
      <c r="D32" s="377">
        <v>297.08600000000001</v>
      </c>
      <c r="E32" s="377">
        <v>-2.4119999999999999</v>
      </c>
      <c r="F32" s="377">
        <v>294.67400000000004</v>
      </c>
      <c r="G32" s="377">
        <v>271.23200000000003</v>
      </c>
      <c r="H32" s="377">
        <v>-213.49799999999999</v>
      </c>
      <c r="I32" s="377">
        <v>57.734000000000037</v>
      </c>
      <c r="J32" s="377">
        <v>46.344999999999999</v>
      </c>
      <c r="K32" s="377">
        <v>-79.316000000000003</v>
      </c>
      <c r="L32" s="377">
        <v>-32.971000000000004</v>
      </c>
      <c r="M32" s="377">
        <v>24.763000000000034</v>
      </c>
      <c r="N32" s="377">
        <v>319.43700000000007</v>
      </c>
      <c r="O32" s="377">
        <v>87</v>
      </c>
      <c r="P32" s="377">
        <v>-241.28400000000011</v>
      </c>
      <c r="Q32" s="369"/>
      <c r="R32" s="369"/>
      <c r="S32" s="343">
        <f t="shared" si="13"/>
        <v>18</v>
      </c>
      <c r="T32" s="150">
        <f>OCTOBER!F35</f>
        <v>297.08600000000001</v>
      </c>
      <c r="U32" s="150">
        <f>OCTOBER!G35</f>
        <v>-2.4119999999999999</v>
      </c>
      <c r="V32" s="150">
        <f>OCTOBER!H35</f>
        <v>294.67400000000004</v>
      </c>
      <c r="W32" s="150">
        <f>OCTOBER!J35</f>
        <v>271.23200000000003</v>
      </c>
      <c r="X32" s="150">
        <f>OCTOBER!K35</f>
        <v>-213.49799999999999</v>
      </c>
      <c r="Y32" s="150">
        <f>OCTOBER!L35</f>
        <v>57.734000000000037</v>
      </c>
      <c r="Z32" s="150">
        <f>OCTOBER!M35</f>
        <v>46.344999999999999</v>
      </c>
      <c r="AA32" s="150">
        <f>OCTOBER!N35</f>
        <v>-79.316000000000003</v>
      </c>
      <c r="AB32" s="150">
        <f>OCTOBER!O35</f>
        <v>-32.971000000000004</v>
      </c>
      <c r="AC32" s="150">
        <f>OCTOBER!P35</f>
        <v>24.763000000000034</v>
      </c>
      <c r="AD32" s="150">
        <f>OCTOBER!Q35</f>
        <v>319.43700000000007</v>
      </c>
      <c r="AE32" s="150">
        <f>OCTOBER!AA35</f>
        <v>87</v>
      </c>
      <c r="AF32" s="150">
        <f>OCTOBER!AC35</f>
        <v>-241.28400000000011</v>
      </c>
      <c r="AG32" s="150">
        <f>V32-F32</f>
        <v>0</v>
      </c>
      <c r="AH32" s="378">
        <f>ABS((V32-F32)/V32)</f>
        <v>0</v>
      </c>
      <c r="AI32" s="150">
        <f>Y32-I32</f>
        <v>0</v>
      </c>
      <c r="AJ32" s="378">
        <f>ABS((Y32-I32)/Y32)</f>
        <v>0</v>
      </c>
      <c r="AK32" s="150">
        <f>AB32-L32</f>
        <v>0</v>
      </c>
      <c r="AL32" s="378">
        <f>ABS((AB32-L32)/AB32)</f>
        <v>0</v>
      </c>
      <c r="AM32" s="150">
        <f>AE32-O32</f>
        <v>0</v>
      </c>
      <c r="AN32" s="378">
        <f>ABS((AE32-O32)/AE32)</f>
        <v>0</v>
      </c>
      <c r="AO32" s="150">
        <f>AF32-P32</f>
        <v>0</v>
      </c>
      <c r="AP32" s="378">
        <f>ABS((AF32-P32)/AF32)</f>
        <v>0</v>
      </c>
      <c r="AQ32" s="150">
        <f>AD32-N32</f>
        <v>0</v>
      </c>
      <c r="AR32" s="378">
        <f>ABS((AD32-N32)/AD32)</f>
        <v>0</v>
      </c>
      <c r="AS32" s="150"/>
      <c r="AT32">
        <v>18</v>
      </c>
      <c r="AU32">
        <f>Sheet1!AG21</f>
        <v>51</v>
      </c>
      <c r="AV32" s="344">
        <f>Sheet1!AH21</f>
        <v>45</v>
      </c>
      <c r="AW32" s="344"/>
      <c r="AX32" s="344"/>
      <c r="AY32" s="344"/>
      <c r="AZ32" t="s">
        <v>33</v>
      </c>
      <c r="BA32">
        <v>-33.314999999999998</v>
      </c>
      <c r="BB32">
        <v>-56.209000000000003</v>
      </c>
    </row>
    <row r="33" spans="1:67">
      <c r="C33" s="343">
        <f t="shared" si="12"/>
        <v>19</v>
      </c>
      <c r="D33" s="377">
        <v>341.15899999999999</v>
      </c>
      <c r="E33" s="377">
        <v>-18.398</v>
      </c>
      <c r="F33" s="377">
        <v>322.76099999999997</v>
      </c>
      <c r="G33" s="377">
        <v>271.69600000000003</v>
      </c>
      <c r="H33" s="377">
        <v>-213.52600000000001</v>
      </c>
      <c r="I33" s="377">
        <v>58.17</v>
      </c>
      <c r="J33" s="377">
        <v>81.861000000000004</v>
      </c>
      <c r="K33" s="377">
        <v>-61.39</v>
      </c>
      <c r="L33" s="377">
        <v>20.471000000000004</v>
      </c>
      <c r="M33" s="377">
        <v>78.64100000000002</v>
      </c>
      <c r="N33" s="377">
        <v>401.40199999999999</v>
      </c>
      <c r="O33" s="377">
        <v>174</v>
      </c>
      <c r="P33" s="377">
        <v>-236.24900000000002</v>
      </c>
      <c r="Q33" s="369"/>
      <c r="R33" s="369"/>
      <c r="S33" s="343">
        <f t="shared" si="13"/>
        <v>19</v>
      </c>
      <c r="T33" s="150">
        <f>OCTOBER!F36</f>
        <v>341.15899999999999</v>
      </c>
      <c r="U33" s="150">
        <f>OCTOBER!G36</f>
        <v>-18.398</v>
      </c>
      <c r="V33" s="150">
        <f>OCTOBER!H36</f>
        <v>322.76099999999997</v>
      </c>
      <c r="W33" s="150">
        <f>OCTOBER!J36</f>
        <v>271.69600000000003</v>
      </c>
      <c r="X33" s="150">
        <f>OCTOBER!K36</f>
        <v>-213.52600000000001</v>
      </c>
      <c r="Y33" s="150">
        <f>OCTOBER!L36</f>
        <v>58.170000000000016</v>
      </c>
      <c r="Z33" s="150">
        <f>OCTOBER!M36</f>
        <v>81.861000000000004</v>
      </c>
      <c r="AA33" s="150">
        <f>OCTOBER!N36</f>
        <v>-61.39</v>
      </c>
      <c r="AB33" s="150">
        <f>OCTOBER!O36</f>
        <v>20.471000000000004</v>
      </c>
      <c r="AC33" s="150">
        <f>OCTOBER!P36</f>
        <v>78.64100000000002</v>
      </c>
      <c r="AD33" s="150">
        <f>OCTOBER!Q36</f>
        <v>401.40199999999999</v>
      </c>
      <c r="AE33" s="150">
        <f>OCTOBER!AA36</f>
        <v>174</v>
      </c>
      <c r="AF33" s="150">
        <f>OCTOBER!AC36</f>
        <v>-236.24900000000002</v>
      </c>
      <c r="AG33" s="150">
        <f>V33-F33</f>
        <v>0</v>
      </c>
      <c r="AH33" s="378">
        <f>ABS((V33-F33)/V33)</f>
        <v>0</v>
      </c>
      <c r="AI33" s="150">
        <f>Y33-I33</f>
        <v>0</v>
      </c>
      <c r="AJ33" s="378">
        <f>ABS((Y33-I33)/Y33)</f>
        <v>2.4429868858865392E-16</v>
      </c>
      <c r="AK33" s="150">
        <f>AB33-L33</f>
        <v>0</v>
      </c>
      <c r="AL33" s="378">
        <f>ABS((AB33-L33)/AB33)</f>
        <v>0</v>
      </c>
      <c r="AM33" s="150">
        <f>AE33-O33</f>
        <v>0</v>
      </c>
      <c r="AN33" s="378">
        <f>ABS((AE33-O33)/AE33)</f>
        <v>0</v>
      </c>
      <c r="AO33" s="150">
        <f>AF33-P33</f>
        <v>0</v>
      </c>
      <c r="AP33" s="378">
        <f>ABS((AF33-P33)/AF33)</f>
        <v>0</v>
      </c>
      <c r="AQ33" s="150">
        <f>AD33-N33</f>
        <v>0</v>
      </c>
      <c r="AR33" s="378">
        <f>ABS((AD33-N33)/AD33)</f>
        <v>0</v>
      </c>
      <c r="AS33" s="150"/>
      <c r="AT33">
        <v>19</v>
      </c>
      <c r="AU33">
        <f>Sheet1!AG22</f>
        <v>50</v>
      </c>
      <c r="AV33" s="344">
        <f>Sheet1!AH22</f>
        <v>48</v>
      </c>
      <c r="AW33" s="344"/>
      <c r="AX33" s="344"/>
      <c r="AY33" s="344"/>
      <c r="AZ33" t="s">
        <v>33</v>
      </c>
      <c r="BA33">
        <v>7.5729999999999222</v>
      </c>
      <c r="BB33">
        <v>-3.4449999999999932</v>
      </c>
      <c r="BD33">
        <v>0</v>
      </c>
    </row>
    <row r="34" spans="1:67">
      <c r="C34" s="343">
        <f t="shared" si="12"/>
        <v>20</v>
      </c>
      <c r="D34" s="377"/>
      <c r="E34" s="377"/>
      <c r="F34" s="377"/>
      <c r="G34" s="377"/>
      <c r="H34" s="377"/>
      <c r="I34" s="377"/>
      <c r="J34" s="377"/>
      <c r="K34" s="377"/>
      <c r="L34" s="377"/>
      <c r="M34" s="377"/>
      <c r="N34" s="377"/>
      <c r="O34" s="377"/>
      <c r="P34" s="377"/>
      <c r="Q34" s="369"/>
      <c r="S34" s="343">
        <f t="shared" si="13"/>
        <v>20</v>
      </c>
      <c r="T34" s="150">
        <f>OCTOBER!F37</f>
        <v>0</v>
      </c>
      <c r="U34" s="150">
        <f>OCTOBER!G37</f>
        <v>0</v>
      </c>
      <c r="V34" s="150">
        <f>OCTOBER!H37</f>
        <v>0</v>
      </c>
      <c r="W34" s="150">
        <f>OCTOBER!J37</f>
        <v>0</v>
      </c>
      <c r="X34" s="150">
        <f>OCTOBER!K37</f>
        <v>0</v>
      </c>
      <c r="Y34" s="150">
        <f>OCTOBER!L37</f>
        <v>0</v>
      </c>
      <c r="Z34" s="150">
        <f>OCTOBER!M37</f>
        <v>0</v>
      </c>
      <c r="AA34" s="150">
        <f>OCTOBER!N37</f>
        <v>0</v>
      </c>
      <c r="AB34" s="150">
        <f>OCTOBER!O37</f>
        <v>0</v>
      </c>
      <c r="AC34" s="150">
        <f>OCTOBER!P37</f>
        <v>0</v>
      </c>
      <c r="AD34" s="150">
        <f>OCTOBER!Q37</f>
        <v>0</v>
      </c>
      <c r="AE34" s="150">
        <f>OCTOBER!AA37</f>
        <v>0</v>
      </c>
      <c r="AF34" s="150">
        <f>OCTOBER!AC37</f>
        <v>0</v>
      </c>
      <c r="AG34" s="150"/>
      <c r="AH34" s="378"/>
      <c r="AI34" s="150"/>
      <c r="AJ34" s="378"/>
      <c r="AK34" s="150"/>
      <c r="AL34" s="378"/>
      <c r="AM34" s="150"/>
      <c r="AN34" s="378"/>
      <c r="AO34" s="150"/>
      <c r="AP34" s="378"/>
      <c r="AQ34" s="150"/>
      <c r="AR34" s="378"/>
      <c r="AS34" s="150"/>
      <c r="AT34">
        <v>20</v>
      </c>
      <c r="AU34">
        <f>Sheet1!AG23</f>
        <v>0</v>
      </c>
      <c r="AV34" s="344">
        <f>Sheet1!AH23</f>
        <v>0</v>
      </c>
      <c r="AW34" s="344"/>
      <c r="AX34" s="344"/>
      <c r="AY34" s="344"/>
      <c r="BA34">
        <v>-149.33600000000007</v>
      </c>
      <c r="BB34">
        <v>-161.67800000000005</v>
      </c>
      <c r="BC34">
        <v>-130</v>
      </c>
      <c r="BD34">
        <v>-97</v>
      </c>
    </row>
    <row r="35" spans="1:67">
      <c r="C35" s="343">
        <f t="shared" si="12"/>
        <v>21</v>
      </c>
      <c r="D35" s="377"/>
      <c r="E35" s="377"/>
      <c r="F35" s="377"/>
      <c r="G35" s="377"/>
      <c r="H35" s="377"/>
      <c r="I35" s="377"/>
      <c r="J35" s="377"/>
      <c r="K35" s="377"/>
      <c r="L35" s="377"/>
      <c r="M35" s="377"/>
      <c r="N35" s="377"/>
      <c r="O35" s="377"/>
      <c r="P35" s="377"/>
      <c r="Q35" s="369"/>
      <c r="S35" s="343">
        <f t="shared" si="13"/>
        <v>21</v>
      </c>
      <c r="T35" s="150">
        <f>OCTOBER!F38</f>
        <v>0</v>
      </c>
      <c r="U35" s="150">
        <f>OCTOBER!G38</f>
        <v>0</v>
      </c>
      <c r="V35" s="150">
        <f>OCTOBER!H38</f>
        <v>0</v>
      </c>
      <c r="W35" s="150">
        <f>OCTOBER!J38</f>
        <v>0</v>
      </c>
      <c r="X35" s="150">
        <f>OCTOBER!K38</f>
        <v>0</v>
      </c>
      <c r="Y35" s="150">
        <f>OCTOBER!L38</f>
        <v>0</v>
      </c>
      <c r="Z35" s="150">
        <f>OCTOBER!M38</f>
        <v>0</v>
      </c>
      <c r="AA35" s="150">
        <f>OCTOBER!N38</f>
        <v>0</v>
      </c>
      <c r="AB35" s="150">
        <f>OCTOBER!O38</f>
        <v>0</v>
      </c>
      <c r="AC35" s="150">
        <f>OCTOBER!P38</f>
        <v>0</v>
      </c>
      <c r="AD35" s="150">
        <f>OCTOBER!Q38</f>
        <v>0</v>
      </c>
      <c r="AE35" s="150">
        <f>OCTOBER!AA38</f>
        <v>0</v>
      </c>
      <c r="AF35" s="150">
        <f>OCTOBER!AC38</f>
        <v>0</v>
      </c>
      <c r="AG35" s="150"/>
      <c r="AH35" s="378"/>
      <c r="AI35" s="150"/>
      <c r="AJ35" s="378"/>
      <c r="AK35" s="150"/>
      <c r="AL35" s="378"/>
      <c r="AM35" s="150"/>
      <c r="AN35" s="378"/>
      <c r="AO35" s="150"/>
      <c r="AP35" s="378"/>
      <c r="AQ35" s="150"/>
      <c r="AR35" s="378"/>
      <c r="AS35" s="150"/>
      <c r="AT35">
        <v>21</v>
      </c>
      <c r="AU35">
        <f>Sheet1!AG24</f>
        <v>0</v>
      </c>
      <c r="AV35" s="344">
        <f>Sheet1!AH24</f>
        <v>0</v>
      </c>
      <c r="AW35" s="344"/>
      <c r="AX35" s="344"/>
      <c r="AY35" s="344"/>
      <c r="BA35">
        <v>-270.38900000000007</v>
      </c>
      <c r="BB35">
        <v>-372.68800000000005</v>
      </c>
      <c r="BC35">
        <v>-150</v>
      </c>
      <c r="BD35">
        <v>-124</v>
      </c>
    </row>
    <row r="36" spans="1:67">
      <c r="C36" s="343">
        <f t="shared" si="12"/>
        <v>22</v>
      </c>
      <c r="D36" s="377"/>
      <c r="E36" s="377"/>
      <c r="F36" s="377"/>
      <c r="G36" s="377"/>
      <c r="H36" s="377"/>
      <c r="I36" s="377"/>
      <c r="J36" s="377"/>
      <c r="K36" s="377"/>
      <c r="L36" s="377"/>
      <c r="M36" s="377"/>
      <c r="N36" s="377"/>
      <c r="O36" s="377"/>
      <c r="P36" s="377"/>
      <c r="Q36" s="369"/>
      <c r="S36" s="343">
        <f t="shared" si="13"/>
        <v>22</v>
      </c>
      <c r="T36" s="150">
        <f>OCTOBER!F39</f>
        <v>0</v>
      </c>
      <c r="U36" s="150">
        <f>OCTOBER!G39</f>
        <v>0</v>
      </c>
      <c r="V36" s="150">
        <f>OCTOBER!H39</f>
        <v>0</v>
      </c>
      <c r="W36" s="150">
        <f>OCTOBER!J39</f>
        <v>0</v>
      </c>
      <c r="X36" s="150">
        <f>OCTOBER!K39</f>
        <v>0</v>
      </c>
      <c r="Y36" s="150">
        <f>OCTOBER!L39</f>
        <v>0</v>
      </c>
      <c r="Z36" s="150">
        <f>OCTOBER!M39</f>
        <v>0</v>
      </c>
      <c r="AA36" s="150">
        <f>OCTOBER!N39</f>
        <v>0</v>
      </c>
      <c r="AB36" s="150">
        <f>OCTOBER!O39</f>
        <v>0</v>
      </c>
      <c r="AC36" s="150">
        <f>OCTOBER!P39</f>
        <v>0</v>
      </c>
      <c r="AD36" s="150">
        <f>OCTOBER!Q39</f>
        <v>0</v>
      </c>
      <c r="AE36" s="150">
        <f>OCTOBER!AA39</f>
        <v>0</v>
      </c>
      <c r="AF36" s="150">
        <f>OCTOBER!AC39</f>
        <v>0</v>
      </c>
      <c r="AG36" s="150"/>
      <c r="AH36" s="378"/>
      <c r="AI36" s="150"/>
      <c r="AJ36" s="378"/>
      <c r="AK36" s="150"/>
      <c r="AL36" s="378"/>
      <c r="AM36" s="150"/>
      <c r="AN36" s="378"/>
      <c r="AO36" s="150"/>
      <c r="AP36" s="378"/>
      <c r="AQ36" s="150"/>
      <c r="AR36" s="378"/>
      <c r="AS36" s="150"/>
      <c r="AT36">
        <v>22</v>
      </c>
      <c r="AU36">
        <f>Sheet1!AG25</f>
        <v>0</v>
      </c>
      <c r="AV36" s="344">
        <f>Sheet1!AH25</f>
        <v>0</v>
      </c>
      <c r="AW36" s="344"/>
      <c r="AX36" s="344"/>
      <c r="AY36" s="344"/>
      <c r="BA36">
        <v>-131.17300000000006</v>
      </c>
      <c r="BB36">
        <v>-131.17300000000006</v>
      </c>
      <c r="BC36">
        <v>-140</v>
      </c>
    </row>
    <row r="37" spans="1:67">
      <c r="C37" s="343">
        <f t="shared" si="12"/>
        <v>23</v>
      </c>
      <c r="D37" s="377"/>
      <c r="E37" s="377"/>
      <c r="F37" s="377"/>
      <c r="G37" s="377"/>
      <c r="H37" s="377"/>
      <c r="I37" s="377"/>
      <c r="J37" s="377"/>
      <c r="K37" s="377"/>
      <c r="L37" s="377"/>
      <c r="M37" s="377"/>
      <c r="N37" s="377"/>
      <c r="O37" s="377"/>
      <c r="P37" s="377"/>
      <c r="Q37" s="369"/>
      <c r="R37" s="369"/>
      <c r="S37" s="343">
        <f t="shared" si="13"/>
        <v>23</v>
      </c>
      <c r="T37" s="150">
        <f>OCTOBER!F40</f>
        <v>0</v>
      </c>
      <c r="U37" s="150">
        <f>OCTOBER!G40</f>
        <v>0</v>
      </c>
      <c r="V37" s="150">
        <f>OCTOBER!H40</f>
        <v>0</v>
      </c>
      <c r="W37" s="150">
        <f>OCTOBER!J40</f>
        <v>0</v>
      </c>
      <c r="X37" s="150">
        <f>OCTOBER!K40</f>
        <v>0</v>
      </c>
      <c r="Y37" s="150">
        <f>OCTOBER!L40</f>
        <v>0</v>
      </c>
      <c r="Z37" s="150">
        <f>OCTOBER!M40</f>
        <v>0</v>
      </c>
      <c r="AA37" s="150">
        <f>OCTOBER!N40</f>
        <v>0</v>
      </c>
      <c r="AB37" s="150">
        <f>OCTOBER!O40</f>
        <v>0</v>
      </c>
      <c r="AC37" s="150">
        <f>OCTOBER!P40</f>
        <v>0</v>
      </c>
      <c r="AD37" s="150">
        <f>OCTOBER!Q40</f>
        <v>0</v>
      </c>
      <c r="AE37" s="150">
        <f>OCTOBER!AA40</f>
        <v>0</v>
      </c>
      <c r="AF37" s="150">
        <f>OCTOBER!AC40</f>
        <v>0</v>
      </c>
      <c r="AG37" s="150"/>
      <c r="AH37" s="378"/>
      <c r="AI37" s="150"/>
      <c r="AJ37" s="378"/>
      <c r="AK37" s="150"/>
      <c r="AL37" s="378"/>
      <c r="AM37" s="150"/>
      <c r="AN37" s="378"/>
      <c r="AO37" s="150"/>
      <c r="AP37" s="378"/>
      <c r="AQ37" s="150"/>
      <c r="AR37" s="378"/>
      <c r="AS37" s="150"/>
      <c r="AT37">
        <v>23</v>
      </c>
      <c r="AU37">
        <f>Sheet1!AG26</f>
        <v>0</v>
      </c>
      <c r="AV37" s="344">
        <f>Sheet1!AH26</f>
        <v>0</v>
      </c>
      <c r="AW37" s="344"/>
      <c r="AX37" s="344"/>
      <c r="AY37" s="344"/>
      <c r="BB37">
        <v>0</v>
      </c>
    </row>
    <row r="38" spans="1:67">
      <c r="C38" s="343">
        <f t="shared" si="12"/>
        <v>24</v>
      </c>
      <c r="D38" s="377"/>
      <c r="E38" s="377"/>
      <c r="F38" s="377"/>
      <c r="G38" s="377"/>
      <c r="H38" s="377"/>
      <c r="I38" s="377"/>
      <c r="J38" s="377"/>
      <c r="K38" s="377"/>
      <c r="L38" s="377"/>
      <c r="M38" s="377"/>
      <c r="N38" s="377"/>
      <c r="O38" s="377"/>
      <c r="P38" s="377"/>
      <c r="Q38" s="369"/>
      <c r="R38" s="369"/>
      <c r="S38" s="343">
        <f t="shared" si="13"/>
        <v>24</v>
      </c>
      <c r="T38" s="150">
        <f>OCTOBER!F41</f>
        <v>0</v>
      </c>
      <c r="U38" s="150">
        <f>OCTOBER!G41</f>
        <v>0</v>
      </c>
      <c r="V38" s="150">
        <f>OCTOBER!H41</f>
        <v>0</v>
      </c>
      <c r="W38" s="150">
        <f>OCTOBER!J41</f>
        <v>0</v>
      </c>
      <c r="X38" s="150">
        <f>OCTOBER!K41</f>
        <v>0</v>
      </c>
      <c r="Y38" s="150">
        <f>OCTOBER!L41</f>
        <v>0</v>
      </c>
      <c r="Z38" s="150">
        <f>OCTOBER!M41</f>
        <v>0</v>
      </c>
      <c r="AA38" s="150">
        <f>OCTOBER!N41</f>
        <v>0</v>
      </c>
      <c r="AB38" s="150">
        <f>OCTOBER!O41</f>
        <v>0</v>
      </c>
      <c r="AC38" s="150">
        <f>OCTOBER!P41</f>
        <v>0</v>
      </c>
      <c r="AD38" s="150">
        <f>OCTOBER!Q41</f>
        <v>0</v>
      </c>
      <c r="AE38" s="150">
        <f>OCTOBER!AA41</f>
        <v>0</v>
      </c>
      <c r="AF38" s="150">
        <f>OCTOBER!AC41</f>
        <v>0</v>
      </c>
      <c r="AG38" s="150"/>
      <c r="AH38" s="378"/>
      <c r="AI38" s="150"/>
      <c r="AJ38" s="378"/>
      <c r="AK38" s="150"/>
      <c r="AL38" s="378"/>
      <c r="AM38" s="150"/>
      <c r="AN38" s="378"/>
      <c r="AO38" s="150"/>
      <c r="AP38" s="378"/>
      <c r="AQ38" s="150"/>
      <c r="AR38" s="378"/>
      <c r="AS38" s="150"/>
      <c r="AT38">
        <v>24</v>
      </c>
      <c r="AU38">
        <f>Sheet1!AG27</f>
        <v>0</v>
      </c>
      <c r="AV38" s="344">
        <f>Sheet1!AH27</f>
        <v>0</v>
      </c>
      <c r="AW38" s="344"/>
      <c r="AX38" s="344"/>
      <c r="AY38" s="344"/>
      <c r="BB38">
        <v>0</v>
      </c>
    </row>
    <row r="39" spans="1:67">
      <c r="C39" s="343">
        <f t="shared" si="12"/>
        <v>25</v>
      </c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69"/>
      <c r="R39" s="369"/>
      <c r="S39" s="343">
        <f t="shared" si="13"/>
        <v>25</v>
      </c>
      <c r="T39" s="150">
        <f>OCTOBER!F42</f>
        <v>0</v>
      </c>
      <c r="U39" s="150">
        <f>OCTOBER!G42</f>
        <v>0</v>
      </c>
      <c r="V39" s="150">
        <f>OCTOBER!H42</f>
        <v>0</v>
      </c>
      <c r="W39" s="150">
        <f>OCTOBER!J42</f>
        <v>0</v>
      </c>
      <c r="X39" s="150">
        <f>OCTOBER!K42</f>
        <v>0</v>
      </c>
      <c r="Y39" s="150">
        <f>OCTOBER!L42</f>
        <v>0</v>
      </c>
      <c r="Z39" s="150">
        <f>OCTOBER!M42</f>
        <v>0</v>
      </c>
      <c r="AA39" s="150">
        <f>OCTOBER!N42</f>
        <v>0</v>
      </c>
      <c r="AB39" s="150">
        <f>OCTOBER!O42</f>
        <v>0</v>
      </c>
      <c r="AC39" s="150">
        <f>OCTOBER!P42</f>
        <v>0</v>
      </c>
      <c r="AD39" s="150">
        <f>OCTOBER!Q42</f>
        <v>0</v>
      </c>
      <c r="AE39" s="150">
        <f>OCTOBER!AA42</f>
        <v>0</v>
      </c>
      <c r="AF39" s="150">
        <f>OCTOBER!AC42</f>
        <v>0</v>
      </c>
      <c r="AG39" s="150"/>
      <c r="AH39" s="378"/>
      <c r="AI39" s="150"/>
      <c r="AJ39" s="378"/>
      <c r="AK39" s="150"/>
      <c r="AL39" s="378"/>
      <c r="AM39" s="150"/>
      <c r="AN39" s="378"/>
      <c r="AO39" s="150"/>
      <c r="AP39" s="378"/>
      <c r="AQ39" s="150"/>
      <c r="AR39" s="378"/>
      <c r="AS39" s="150"/>
      <c r="AT39">
        <v>25</v>
      </c>
      <c r="AU39">
        <f>Sheet1!AG28</f>
        <v>0</v>
      </c>
      <c r="AV39" s="344">
        <f>Sheet1!AH28</f>
        <v>0</v>
      </c>
      <c r="AW39" s="344"/>
      <c r="AX39" s="344"/>
      <c r="AY39" s="344"/>
      <c r="BB39">
        <v>0</v>
      </c>
      <c r="BM39">
        <f>0</f>
        <v>0</v>
      </c>
    </row>
    <row r="40" spans="1:67">
      <c r="C40" s="343">
        <f t="shared" si="12"/>
        <v>26</v>
      </c>
      <c r="D40" s="377"/>
      <c r="E40" s="377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69"/>
      <c r="R40" s="369"/>
      <c r="S40" s="343">
        <f t="shared" si="13"/>
        <v>26</v>
      </c>
      <c r="T40" s="150">
        <f>OCTOBER!F43</f>
        <v>0</v>
      </c>
      <c r="U40" s="150">
        <f>OCTOBER!G43</f>
        <v>0</v>
      </c>
      <c r="V40" s="150">
        <f>OCTOBER!H43</f>
        <v>0</v>
      </c>
      <c r="W40" s="150">
        <f>OCTOBER!J43</f>
        <v>0</v>
      </c>
      <c r="X40" s="150">
        <f>OCTOBER!K43</f>
        <v>0</v>
      </c>
      <c r="Y40" s="150">
        <f>OCTOBER!L43</f>
        <v>0</v>
      </c>
      <c r="Z40" s="150">
        <f>OCTOBER!M43</f>
        <v>0</v>
      </c>
      <c r="AA40" s="150">
        <f>OCTOBER!N43</f>
        <v>0</v>
      </c>
      <c r="AB40" s="150">
        <f>OCTOBER!O43</f>
        <v>0</v>
      </c>
      <c r="AC40" s="150">
        <f>OCTOBER!P43</f>
        <v>0</v>
      </c>
      <c r="AD40" s="150">
        <f>OCTOBER!Q43</f>
        <v>0</v>
      </c>
      <c r="AE40" s="150">
        <f>OCTOBER!AA43</f>
        <v>0</v>
      </c>
      <c r="AF40" s="150">
        <f>OCTOBER!AC43</f>
        <v>0</v>
      </c>
      <c r="AG40" s="150"/>
      <c r="AH40" s="378"/>
      <c r="AI40" s="150"/>
      <c r="AJ40" s="378"/>
      <c r="AK40" s="150"/>
      <c r="AL40" s="378"/>
      <c r="AM40" s="150"/>
      <c r="AN40" s="378"/>
      <c r="AO40" s="150"/>
      <c r="AP40" s="378"/>
      <c r="AQ40" s="150"/>
      <c r="AR40" s="378"/>
      <c r="AS40" s="150"/>
      <c r="AT40">
        <v>26</v>
      </c>
      <c r="AU40">
        <f>Sheet1!AG29</f>
        <v>0</v>
      </c>
      <c r="AV40" s="344">
        <f>Sheet1!AH29</f>
        <v>0</v>
      </c>
      <c r="AW40" s="344"/>
      <c r="AX40" s="344"/>
      <c r="AY40" s="344"/>
      <c r="BB40">
        <v>0</v>
      </c>
    </row>
    <row r="41" spans="1:67">
      <c r="C41" s="343">
        <f t="shared" si="12"/>
        <v>27</v>
      </c>
      <c r="D41" s="377"/>
      <c r="E41" s="377"/>
      <c r="F41" s="377"/>
      <c r="G41" s="377"/>
      <c r="H41" s="377"/>
      <c r="I41" s="377"/>
      <c r="J41" s="377"/>
      <c r="K41" s="377"/>
      <c r="L41" s="377"/>
      <c r="M41" s="377"/>
      <c r="N41" s="377"/>
      <c r="O41" s="377"/>
      <c r="P41" s="377"/>
      <c r="Q41" s="369"/>
      <c r="R41" s="369"/>
      <c r="S41" s="343">
        <f t="shared" si="13"/>
        <v>27</v>
      </c>
      <c r="T41" s="150">
        <f>OCTOBER!F44</f>
        <v>0</v>
      </c>
      <c r="U41" s="150">
        <f>OCTOBER!G44</f>
        <v>0</v>
      </c>
      <c r="V41" s="150">
        <f>OCTOBER!H44</f>
        <v>0</v>
      </c>
      <c r="W41" s="150">
        <f>OCTOBER!J44</f>
        <v>0</v>
      </c>
      <c r="X41" s="150">
        <f>OCTOBER!K44</f>
        <v>0</v>
      </c>
      <c r="Y41" s="150">
        <f>OCTOBER!L44</f>
        <v>0</v>
      </c>
      <c r="Z41" s="150">
        <f>OCTOBER!M44</f>
        <v>0</v>
      </c>
      <c r="AA41" s="150">
        <f>OCTOBER!N44</f>
        <v>0</v>
      </c>
      <c r="AB41" s="150">
        <f>OCTOBER!O44</f>
        <v>0</v>
      </c>
      <c r="AC41" s="150">
        <f>OCTOBER!P44</f>
        <v>0</v>
      </c>
      <c r="AD41" s="150">
        <f>OCTOBER!Q44</f>
        <v>0</v>
      </c>
      <c r="AE41" s="150">
        <f>OCTOBER!AA44</f>
        <v>0</v>
      </c>
      <c r="AF41" s="150">
        <f>OCTOBER!AC44</f>
        <v>0</v>
      </c>
      <c r="AG41" s="150"/>
      <c r="AH41" s="378"/>
      <c r="AI41" s="150"/>
      <c r="AJ41" s="378"/>
      <c r="AK41" s="150"/>
      <c r="AL41" s="378"/>
      <c r="AM41" s="150"/>
      <c r="AN41" s="378"/>
      <c r="AO41" s="150"/>
      <c r="AP41" s="378"/>
      <c r="AQ41" s="150"/>
      <c r="AR41" s="378"/>
      <c r="AS41" s="150"/>
      <c r="AT41">
        <v>27</v>
      </c>
      <c r="AU41">
        <f>Sheet1!AG30</f>
        <v>0</v>
      </c>
      <c r="AV41" s="344">
        <f>Sheet1!AH30</f>
        <v>0</v>
      </c>
      <c r="BB41">
        <v>0</v>
      </c>
    </row>
    <row r="42" spans="1:67">
      <c r="C42" s="343">
        <f t="shared" si="12"/>
        <v>28</v>
      </c>
      <c r="D42" s="377"/>
      <c r="E42" s="377"/>
      <c r="F42" s="377"/>
      <c r="G42" s="377"/>
      <c r="H42" s="377"/>
      <c r="I42" s="377"/>
      <c r="J42" s="377"/>
      <c r="K42" s="377"/>
      <c r="L42" s="377"/>
      <c r="M42" s="377"/>
      <c r="N42" s="377"/>
      <c r="O42" s="377"/>
      <c r="P42" s="377"/>
      <c r="Q42" s="369"/>
      <c r="R42" s="369"/>
      <c r="S42" s="343">
        <f t="shared" si="13"/>
        <v>28</v>
      </c>
      <c r="T42" s="150">
        <f>OCTOBER!F45</f>
        <v>0</v>
      </c>
      <c r="U42" s="150">
        <f>OCTOBER!G45</f>
        <v>0</v>
      </c>
      <c r="V42" s="150">
        <f>OCTOBER!H45</f>
        <v>0</v>
      </c>
      <c r="W42" s="150">
        <f>OCTOBER!J45</f>
        <v>0</v>
      </c>
      <c r="X42" s="150">
        <f>OCTOBER!K45</f>
        <v>0</v>
      </c>
      <c r="Y42" s="150">
        <f>OCTOBER!L45</f>
        <v>0</v>
      </c>
      <c r="Z42" s="150">
        <f>OCTOBER!M45</f>
        <v>0</v>
      </c>
      <c r="AA42" s="150">
        <f>OCTOBER!N45</f>
        <v>0</v>
      </c>
      <c r="AB42" s="150">
        <f>OCTOBER!O45</f>
        <v>0</v>
      </c>
      <c r="AC42" s="150">
        <f>OCTOBER!P45</f>
        <v>0</v>
      </c>
      <c r="AD42" s="150">
        <f>OCTOBER!Q45</f>
        <v>0</v>
      </c>
      <c r="AE42" s="150">
        <f>OCTOBER!AA45</f>
        <v>0</v>
      </c>
      <c r="AF42" s="150">
        <f>OCTOBER!AC45</f>
        <v>0</v>
      </c>
      <c r="AG42" s="150"/>
      <c r="AH42" s="378"/>
      <c r="AI42" s="150"/>
      <c r="AJ42" s="378"/>
      <c r="AK42" s="150"/>
      <c r="AL42" s="378"/>
      <c r="AM42" s="150"/>
      <c r="AN42" s="378"/>
      <c r="AO42" s="150"/>
      <c r="AP42" s="378"/>
      <c r="AQ42" s="150"/>
      <c r="AR42" s="378"/>
      <c r="AS42" s="150"/>
      <c r="AT42">
        <v>28</v>
      </c>
      <c r="AU42">
        <f>Sheet1!AG31</f>
        <v>0</v>
      </c>
      <c r="AV42" s="344">
        <f>Sheet1!AH31</f>
        <v>0</v>
      </c>
      <c r="BB42">
        <v>0</v>
      </c>
    </row>
    <row r="43" spans="1:67">
      <c r="C43" s="343">
        <f t="shared" si="12"/>
        <v>29</v>
      </c>
      <c r="D43" s="377"/>
      <c r="E43" s="377"/>
      <c r="F43" s="377"/>
      <c r="G43" s="377"/>
      <c r="H43" s="377"/>
      <c r="I43" s="377"/>
      <c r="J43" s="150"/>
      <c r="K43" s="377"/>
      <c r="L43" s="377"/>
      <c r="M43" s="377"/>
      <c r="N43" s="377"/>
      <c r="O43" s="377"/>
      <c r="P43" s="377"/>
      <c r="Q43" s="369"/>
      <c r="R43" s="369"/>
      <c r="S43" s="343">
        <f t="shared" si="13"/>
        <v>29</v>
      </c>
      <c r="T43" s="150">
        <f>OCTOBER!F46</f>
        <v>0</v>
      </c>
      <c r="U43" s="150">
        <f>OCTOBER!G46</f>
        <v>0</v>
      </c>
      <c r="V43" s="150">
        <f>OCTOBER!H46</f>
        <v>0</v>
      </c>
      <c r="W43" s="150">
        <f>OCTOBER!J46</f>
        <v>0</v>
      </c>
      <c r="X43" s="150">
        <f>OCTOBER!K46</f>
        <v>0</v>
      </c>
      <c r="Y43" s="150">
        <f>OCTOBER!L46</f>
        <v>0</v>
      </c>
      <c r="Z43" s="150">
        <f>OCTOBER!M46</f>
        <v>0</v>
      </c>
      <c r="AA43" s="150">
        <f>OCTOBER!N46</f>
        <v>0</v>
      </c>
      <c r="AB43" s="150">
        <f>OCTOBER!O46</f>
        <v>0</v>
      </c>
      <c r="AC43" s="150">
        <f>OCTOBER!P46</f>
        <v>0</v>
      </c>
      <c r="AD43" s="150">
        <f>OCTOBER!Q46</f>
        <v>0</v>
      </c>
      <c r="AE43" s="150">
        <f>OCTOBER!AA46</f>
        <v>0</v>
      </c>
      <c r="AF43" s="150">
        <f>OCTOBER!AC46</f>
        <v>0</v>
      </c>
      <c r="AG43" s="150"/>
      <c r="AH43" s="378"/>
      <c r="AI43" s="150"/>
      <c r="AJ43" s="378"/>
      <c r="AK43" s="150"/>
      <c r="AL43" s="378"/>
      <c r="AM43" s="150"/>
      <c r="AN43" s="378"/>
      <c r="AO43" s="150"/>
      <c r="AP43" s="378"/>
      <c r="AQ43" s="150"/>
      <c r="AR43" s="378"/>
      <c r="AS43" s="150"/>
      <c r="AT43">
        <v>29</v>
      </c>
      <c r="AU43" s="344"/>
      <c r="AV43" s="344"/>
      <c r="AW43" s="344"/>
      <c r="AX43" s="344"/>
      <c r="AY43" s="344"/>
      <c r="BB43">
        <v>0</v>
      </c>
    </row>
    <row r="44" spans="1:67">
      <c r="C44" s="343">
        <f t="shared" si="12"/>
        <v>30</v>
      </c>
      <c r="D44" s="377"/>
      <c r="E44" s="377"/>
      <c r="F44" s="377"/>
      <c r="G44" s="377"/>
      <c r="H44" s="377"/>
      <c r="I44" s="377"/>
      <c r="J44" s="150"/>
      <c r="K44" s="377"/>
      <c r="L44" s="377"/>
      <c r="M44" s="377"/>
      <c r="N44" s="377"/>
      <c r="O44" s="377"/>
      <c r="P44" s="377"/>
      <c r="Q44" s="369"/>
      <c r="R44" s="369"/>
      <c r="S44" s="343">
        <f>S43+1</f>
        <v>30</v>
      </c>
      <c r="T44" s="150">
        <f>OCTOBER!F47</f>
        <v>0</v>
      </c>
      <c r="U44" s="150">
        <f>OCTOBER!G47</f>
        <v>0</v>
      </c>
      <c r="V44" s="150">
        <f>OCTOBER!H47</f>
        <v>0</v>
      </c>
      <c r="W44" s="150">
        <f>OCTOBER!J47</f>
        <v>0</v>
      </c>
      <c r="X44" s="150">
        <f>OCTOBER!K47</f>
        <v>0</v>
      </c>
      <c r="Y44" s="150">
        <f>OCTOBER!L47</f>
        <v>0</v>
      </c>
      <c r="Z44" s="150">
        <f>OCTOBER!M47</f>
        <v>0</v>
      </c>
      <c r="AA44" s="150">
        <f>OCTOBER!N47</f>
        <v>0</v>
      </c>
      <c r="AB44" s="150">
        <f>OCTOBER!O47</f>
        <v>0</v>
      </c>
      <c r="AC44" s="150">
        <f>OCTOBER!P47</f>
        <v>0</v>
      </c>
      <c r="AD44" s="150">
        <f>OCTOBER!Q47</f>
        <v>0</v>
      </c>
      <c r="AE44" s="150">
        <f>OCTOBER!AA47</f>
        <v>0</v>
      </c>
      <c r="AF44" s="150">
        <f>OCTOBER!AC47</f>
        <v>0</v>
      </c>
      <c r="AG44" s="150"/>
      <c r="AH44" s="378"/>
      <c r="AI44" s="150"/>
      <c r="AJ44" s="378"/>
      <c r="AK44" s="150"/>
      <c r="AL44" s="378"/>
      <c r="AM44" s="150"/>
      <c r="AN44" s="378"/>
      <c r="AO44" s="150"/>
      <c r="AP44" s="378"/>
      <c r="AQ44" s="150"/>
      <c r="AR44" s="378"/>
      <c r="AS44" s="150"/>
      <c r="AT44">
        <v>30</v>
      </c>
      <c r="BB44">
        <v>0</v>
      </c>
    </row>
    <row r="45" spans="1:67">
      <c r="C45" s="343">
        <f t="shared" si="12"/>
        <v>31</v>
      </c>
      <c r="D45" s="377"/>
      <c r="E45" s="377"/>
      <c r="F45" s="377"/>
      <c r="G45" s="377"/>
      <c r="H45" s="377"/>
      <c r="I45" s="377"/>
      <c r="J45" s="377"/>
      <c r="K45" s="377"/>
      <c r="L45" s="377"/>
      <c r="M45" s="377"/>
      <c r="N45" s="377"/>
      <c r="O45" s="377"/>
      <c r="P45" s="377"/>
      <c r="Q45" s="369"/>
      <c r="R45" s="369"/>
      <c r="S45" s="343">
        <f>S44+1</f>
        <v>31</v>
      </c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  <c r="AK45" s="150"/>
      <c r="AL45" s="150"/>
      <c r="AM45" s="150"/>
      <c r="AN45" s="150"/>
      <c r="AO45" s="150"/>
      <c r="AP45" s="150"/>
      <c r="AQ45" s="150"/>
      <c r="AR45" s="150"/>
      <c r="AS45" s="150"/>
      <c r="AT45">
        <v>31</v>
      </c>
      <c r="BB45">
        <v>0</v>
      </c>
    </row>
    <row r="46" spans="1:67">
      <c r="C46" s="344"/>
      <c r="D46" s="369"/>
      <c r="E46" s="369"/>
      <c r="F46" s="369"/>
      <c r="G46" s="369"/>
      <c r="H46" s="369"/>
      <c r="I46" s="369"/>
      <c r="J46" s="369"/>
      <c r="K46" s="369">
        <f>SUM(K15:K45)</f>
        <v>-1647.2240000000002</v>
      </c>
      <c r="L46" s="369"/>
      <c r="M46" s="369"/>
      <c r="N46" s="369"/>
      <c r="O46" s="369"/>
      <c r="P46" s="369"/>
      <c r="Q46" s="369"/>
      <c r="R46" s="369"/>
      <c r="S46" s="363"/>
      <c r="T46"/>
      <c r="U46"/>
      <c r="V46"/>
      <c r="X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67">
      <c r="C47" s="344"/>
      <c r="D47" s="369"/>
      <c r="E47" s="369"/>
      <c r="F47" s="344"/>
      <c r="G47" s="369"/>
      <c r="H47" s="369"/>
      <c r="I47" s="344"/>
      <c r="J47" s="369"/>
      <c r="K47" s="369"/>
      <c r="L47" s="369"/>
      <c r="M47" s="369"/>
      <c r="N47" s="369"/>
      <c r="O47" s="369"/>
      <c r="P47" s="369"/>
      <c r="Q47" s="369"/>
      <c r="R47" s="369"/>
      <c r="S47" s="363"/>
      <c r="V47"/>
      <c r="X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67">
      <c r="A48" s="344"/>
      <c r="B48" s="344"/>
      <c r="C48" s="344"/>
      <c r="D48" s="379"/>
      <c r="E48" s="369"/>
      <c r="F48" s="344"/>
      <c r="G48" s="369"/>
      <c r="H48" s="379"/>
      <c r="I48" s="344"/>
      <c r="J48" s="369"/>
      <c r="K48" s="369"/>
      <c r="L48" s="369"/>
      <c r="M48" s="369"/>
      <c r="N48" s="369"/>
      <c r="O48" s="369"/>
      <c r="P48" s="369"/>
      <c r="Q48" s="369"/>
      <c r="R48" s="369"/>
      <c r="S48" s="363"/>
      <c r="V48"/>
      <c r="X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344"/>
      <c r="AU48" s="344"/>
      <c r="AV48" s="344"/>
      <c r="AW48" s="344"/>
      <c r="AX48" s="344"/>
      <c r="AY48" s="344"/>
      <c r="AZ48" s="344"/>
      <c r="BA48" s="344"/>
      <c r="BB48" s="344"/>
      <c r="BC48" s="344"/>
      <c r="BD48" s="344"/>
      <c r="BE48" s="344"/>
      <c r="BF48" s="344"/>
      <c r="BG48" s="344"/>
      <c r="BH48" s="344"/>
      <c r="BI48" s="344"/>
      <c r="BJ48" s="344"/>
      <c r="BK48" s="344"/>
      <c r="BL48" s="344"/>
      <c r="BM48" s="344"/>
      <c r="BN48" s="344"/>
      <c r="BO48" s="344"/>
    </row>
    <row r="49" spans="1:67">
      <c r="A49" s="344"/>
      <c r="B49" s="344"/>
      <c r="C49" s="347"/>
      <c r="D49" s="380"/>
      <c r="E49" s="380"/>
      <c r="F49" s="344"/>
      <c r="G49" s="380"/>
      <c r="H49" s="380"/>
      <c r="I49" s="344"/>
      <c r="J49" s="380"/>
      <c r="K49" s="380"/>
      <c r="L49" s="380"/>
      <c r="M49" s="380"/>
      <c r="N49" s="380"/>
      <c r="O49" s="380"/>
      <c r="P49" s="380"/>
      <c r="Q49" s="380"/>
      <c r="R49" s="380"/>
      <c r="S49" s="381"/>
      <c r="V49"/>
      <c r="X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344"/>
      <c r="AU49" s="344"/>
      <c r="AV49" s="344"/>
      <c r="AW49" s="344"/>
      <c r="AX49" s="344"/>
      <c r="AY49" s="344"/>
      <c r="AZ49" s="344"/>
      <c r="BA49" s="344"/>
      <c r="BB49" s="344"/>
      <c r="BC49" s="344"/>
      <c r="BD49" s="344"/>
      <c r="BE49" s="344"/>
      <c r="BF49" s="344"/>
      <c r="BG49" s="344"/>
      <c r="BH49" s="344"/>
      <c r="BI49" s="344"/>
      <c r="BJ49" s="344"/>
      <c r="BK49" s="344"/>
      <c r="BL49" s="344"/>
      <c r="BM49" s="344"/>
      <c r="BN49" s="344"/>
      <c r="BO49" s="344"/>
    </row>
    <row r="50" spans="1:67">
      <c r="A50" s="344"/>
      <c r="B50" s="344"/>
      <c r="C50" s="352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3"/>
      <c r="T50" s="345"/>
      <c r="U50" s="345"/>
      <c r="V50" s="345"/>
      <c r="W50" s="369"/>
      <c r="X50" s="345"/>
      <c r="Y50" s="369"/>
      <c r="Z50" s="345"/>
      <c r="AA50" s="345"/>
      <c r="AB50" s="345"/>
      <c r="AC50" s="345"/>
      <c r="AD50" s="345"/>
      <c r="AE50" s="345"/>
      <c r="AF50" s="345"/>
      <c r="AG50" s="345"/>
      <c r="AH50" s="345"/>
      <c r="AI50" s="345"/>
      <c r="AJ50" s="345"/>
      <c r="AK50" s="345"/>
      <c r="AL50" s="345"/>
      <c r="AM50" s="345"/>
      <c r="AN50" s="345"/>
      <c r="AO50" s="345"/>
      <c r="AP50" s="345"/>
      <c r="AQ50" s="345"/>
      <c r="AR50" s="345"/>
      <c r="AS50" s="345"/>
      <c r="AT50" s="344"/>
      <c r="AU50" s="344"/>
      <c r="AV50" s="344"/>
      <c r="AW50" s="344"/>
      <c r="AX50" s="344"/>
      <c r="AY50" s="344"/>
      <c r="AZ50" s="344"/>
      <c r="BA50" s="344"/>
      <c r="BB50" s="344"/>
      <c r="BC50" s="344"/>
      <c r="BD50" s="344"/>
      <c r="BE50" s="344"/>
      <c r="BF50" s="344"/>
      <c r="BG50" s="344"/>
      <c r="BH50" s="344"/>
      <c r="BI50" s="344"/>
      <c r="BJ50" s="344"/>
      <c r="BK50" s="344"/>
      <c r="BL50" s="344"/>
      <c r="BM50" s="344"/>
      <c r="BN50" s="344"/>
      <c r="BO50" s="344"/>
    </row>
    <row r="52" spans="1:67">
      <c r="A52" s="344"/>
      <c r="B52" s="344"/>
      <c r="C52" s="344"/>
      <c r="D52" s="344"/>
      <c r="E52" s="344"/>
      <c r="F52" s="344"/>
      <c r="G52" s="344"/>
      <c r="H52" s="344"/>
      <c r="I52" s="344"/>
      <c r="J52" s="344"/>
      <c r="K52" s="344"/>
      <c r="L52" s="344"/>
      <c r="M52" s="344"/>
      <c r="N52" s="344"/>
      <c r="O52" s="344"/>
      <c r="P52" s="344"/>
      <c r="Q52" s="344"/>
      <c r="R52" s="344"/>
      <c r="S52" s="363"/>
      <c r="T52" s="345"/>
      <c r="U52" s="345"/>
      <c r="V52" s="345"/>
      <c r="W52" s="344"/>
      <c r="X52" s="345"/>
      <c r="Y52" s="344"/>
      <c r="Z52" s="345"/>
      <c r="AA52" s="345"/>
      <c r="AB52" s="345"/>
      <c r="AC52" s="345"/>
      <c r="AD52" s="345"/>
      <c r="AE52" s="345"/>
      <c r="AF52" s="345"/>
      <c r="AG52" s="345"/>
      <c r="AH52" s="345"/>
      <c r="AI52" s="345"/>
      <c r="AJ52" s="345"/>
      <c r="AK52" s="345"/>
      <c r="AL52" s="345"/>
      <c r="AM52" s="345"/>
      <c r="AN52" s="345"/>
      <c r="AO52" s="345"/>
      <c r="AP52" s="345"/>
      <c r="AQ52" s="345"/>
      <c r="AR52" s="345"/>
      <c r="AS52" s="345"/>
      <c r="AT52" s="344"/>
      <c r="AU52" s="344"/>
      <c r="AV52" s="344"/>
      <c r="AW52" s="344"/>
      <c r="AX52" s="344"/>
      <c r="AY52" s="344"/>
      <c r="AZ52" s="344"/>
      <c r="BA52" s="344"/>
      <c r="BB52" s="344"/>
      <c r="BC52" s="344"/>
      <c r="BD52" s="344"/>
      <c r="BE52" s="344"/>
      <c r="BF52" s="344"/>
      <c r="BG52" s="344"/>
      <c r="BH52" s="344"/>
      <c r="BI52" s="344"/>
      <c r="BJ52" s="344"/>
      <c r="BK52" s="344"/>
      <c r="BL52" s="344"/>
      <c r="BM52" s="344"/>
      <c r="BN52" s="344"/>
      <c r="BO52" s="344"/>
    </row>
    <row r="53" spans="1:67">
      <c r="A53" s="344"/>
      <c r="B53" s="344"/>
      <c r="C53" s="344"/>
      <c r="D53" s="344"/>
      <c r="E53" s="344"/>
      <c r="F53" s="344"/>
      <c r="G53" s="344"/>
      <c r="H53" s="344"/>
      <c r="I53" s="344"/>
      <c r="J53" s="344"/>
      <c r="K53" s="344"/>
      <c r="L53" s="344"/>
      <c r="M53" s="344"/>
      <c r="N53" s="344"/>
      <c r="O53" s="344"/>
      <c r="P53" s="344"/>
      <c r="Q53" s="344"/>
      <c r="R53" s="344"/>
      <c r="S53" s="363"/>
      <c r="T53" s="345"/>
      <c r="U53" s="345"/>
      <c r="V53" s="345"/>
      <c r="W53" s="369"/>
      <c r="X53" s="345"/>
      <c r="Y53" s="369"/>
      <c r="Z53" s="345"/>
      <c r="AA53" s="345"/>
      <c r="AB53" s="345"/>
      <c r="AC53" s="345"/>
      <c r="AD53" s="345"/>
      <c r="AE53" s="345"/>
      <c r="AF53" s="345"/>
      <c r="AG53" s="345"/>
      <c r="AH53" s="345"/>
      <c r="AI53" s="345"/>
      <c r="AJ53" s="345"/>
      <c r="AK53" s="345"/>
      <c r="AL53" s="345"/>
      <c r="AM53" s="345"/>
      <c r="AN53" s="345"/>
      <c r="AO53" s="345"/>
      <c r="AP53" s="345"/>
      <c r="AQ53" s="345"/>
      <c r="AR53" s="345"/>
      <c r="AS53" s="345"/>
      <c r="AT53" s="344"/>
      <c r="AU53" s="344"/>
      <c r="AV53" s="344"/>
      <c r="AW53" s="344"/>
      <c r="AX53" s="344"/>
      <c r="AY53" s="344"/>
      <c r="AZ53" s="344"/>
      <c r="BA53" s="344"/>
      <c r="BB53" s="344"/>
      <c r="BC53" s="344"/>
      <c r="BD53" s="344"/>
      <c r="BE53" s="344"/>
      <c r="BF53" s="344"/>
      <c r="BG53" s="344"/>
      <c r="BH53" s="344"/>
      <c r="BI53" s="344"/>
      <c r="BJ53" s="344"/>
      <c r="BK53" s="344"/>
      <c r="BL53" s="344"/>
      <c r="BM53" s="344"/>
      <c r="BN53" s="344"/>
      <c r="BO53" s="344"/>
    </row>
    <row r="54" spans="1:67">
      <c r="A54" s="344"/>
      <c r="B54" s="344"/>
      <c r="I54" s="344"/>
      <c r="J54" s="382"/>
      <c r="K54" s="382"/>
      <c r="L54" s="382"/>
      <c r="M54" s="382"/>
      <c r="N54" s="382"/>
      <c r="O54" s="382"/>
      <c r="P54" s="382"/>
      <c r="Q54" s="382"/>
      <c r="R54" s="344"/>
      <c r="S54" s="363"/>
      <c r="T54" s="345"/>
      <c r="U54" s="345"/>
      <c r="V54" s="345"/>
      <c r="W54" s="369"/>
      <c r="X54" s="345"/>
      <c r="Y54" s="369"/>
      <c r="Z54" s="345"/>
      <c r="AA54" s="345"/>
      <c r="AB54" s="345"/>
      <c r="AC54" s="345"/>
      <c r="AD54" s="345"/>
      <c r="AE54" s="345"/>
      <c r="AF54" s="345"/>
      <c r="AG54" s="345"/>
      <c r="AH54" s="345"/>
      <c r="AI54" s="345"/>
      <c r="AJ54" s="345"/>
      <c r="AK54" s="345"/>
      <c r="AL54" s="345"/>
      <c r="AM54" s="345"/>
      <c r="AN54" s="345"/>
      <c r="AO54" s="345"/>
      <c r="AP54" s="345"/>
      <c r="AQ54" s="345"/>
      <c r="AR54" s="345"/>
      <c r="AS54" s="345"/>
      <c r="AT54" s="344"/>
      <c r="AU54" s="344"/>
      <c r="AV54" s="344"/>
      <c r="AW54" s="344"/>
      <c r="AX54" s="344"/>
      <c r="AY54" s="344"/>
      <c r="AZ54" s="344"/>
      <c r="BA54" s="344"/>
      <c r="BB54" s="344"/>
      <c r="BC54" s="344"/>
      <c r="BD54" s="344"/>
      <c r="BE54" s="344"/>
      <c r="BF54" s="344"/>
      <c r="BG54" s="344"/>
      <c r="BH54" s="344"/>
      <c r="BI54" s="344"/>
      <c r="BJ54" s="344"/>
      <c r="BK54" s="344"/>
      <c r="BL54" s="344"/>
      <c r="BM54" s="344"/>
      <c r="BN54" s="344"/>
      <c r="BO54" s="344"/>
    </row>
    <row r="55" spans="1:67">
      <c r="A55" s="344"/>
      <c r="B55" s="344"/>
      <c r="I55" s="344"/>
      <c r="J55" s="352"/>
      <c r="K55" s="352"/>
      <c r="L55" s="352"/>
      <c r="M55" s="352"/>
      <c r="N55" s="352"/>
      <c r="O55" s="352"/>
      <c r="P55" s="352"/>
      <c r="Q55" s="352"/>
      <c r="R55" s="344"/>
      <c r="S55" s="363"/>
      <c r="T55" s="383"/>
      <c r="U55" s="345"/>
      <c r="V55" s="345"/>
      <c r="W55" s="344"/>
      <c r="X55" s="345"/>
      <c r="Y55" s="369"/>
      <c r="Z55" s="345"/>
      <c r="AA55" s="345"/>
      <c r="AB55" s="345"/>
      <c r="AC55" s="345"/>
      <c r="AD55" s="345"/>
      <c r="AE55" s="345"/>
      <c r="AF55" s="345"/>
      <c r="AG55" s="345"/>
      <c r="AH55" s="345"/>
      <c r="AI55" s="345"/>
      <c r="AJ55" s="345"/>
      <c r="AK55" s="345"/>
      <c r="AL55" s="345"/>
      <c r="AM55" s="345"/>
      <c r="AN55" s="345"/>
      <c r="AO55" s="345"/>
      <c r="AP55" s="345"/>
      <c r="AQ55" s="345"/>
      <c r="AR55" s="345"/>
      <c r="AS55" s="345"/>
      <c r="AT55" s="344"/>
      <c r="AU55" s="344"/>
      <c r="AV55" s="344"/>
      <c r="AW55" s="344"/>
      <c r="AX55" s="344"/>
      <c r="AY55" s="344"/>
      <c r="AZ55" s="344"/>
      <c r="BA55" s="344"/>
      <c r="BB55" s="344"/>
      <c r="BC55" s="344"/>
      <c r="BD55" s="344"/>
      <c r="BE55" s="344"/>
      <c r="BF55" s="344"/>
      <c r="BG55" s="344"/>
      <c r="BH55" s="344"/>
      <c r="BI55" s="344"/>
      <c r="BJ55" s="344"/>
      <c r="BK55" s="344"/>
      <c r="BL55" s="344"/>
      <c r="BM55" s="344"/>
      <c r="BN55" s="344"/>
      <c r="BO55" s="344"/>
    </row>
    <row r="56" spans="1:67">
      <c r="A56" s="344"/>
      <c r="B56" s="344"/>
      <c r="I56" s="344"/>
      <c r="J56" s="344"/>
      <c r="K56" s="344"/>
      <c r="L56" s="344"/>
      <c r="M56" s="344"/>
      <c r="N56" s="344"/>
      <c r="O56" s="344"/>
      <c r="P56" s="344"/>
      <c r="Q56" s="344"/>
      <c r="R56" s="384"/>
      <c r="S56" s="363"/>
      <c r="T56" s="345"/>
      <c r="U56" s="345"/>
      <c r="V56" s="345"/>
      <c r="W56" s="344"/>
      <c r="X56" s="345"/>
      <c r="Y56" s="369"/>
      <c r="Z56" s="345"/>
      <c r="AA56" s="345"/>
      <c r="AB56" s="345"/>
      <c r="AC56" s="345"/>
      <c r="AD56" s="345"/>
      <c r="AE56" s="345"/>
      <c r="AF56" s="345"/>
      <c r="AG56" s="345"/>
      <c r="AH56" s="345"/>
      <c r="AI56" s="345"/>
      <c r="AJ56" s="345"/>
      <c r="AK56" s="345"/>
      <c r="AL56" s="345"/>
      <c r="AM56" s="345"/>
      <c r="AN56" s="345"/>
      <c r="AO56" s="345"/>
      <c r="AP56" s="345"/>
      <c r="AQ56" s="345"/>
      <c r="AR56" s="345"/>
      <c r="AS56" s="345"/>
      <c r="AT56" s="344"/>
      <c r="AU56" s="344"/>
      <c r="AV56" s="344"/>
      <c r="AW56" s="344"/>
      <c r="AX56" s="344"/>
      <c r="AY56" s="344"/>
      <c r="AZ56" s="344"/>
      <c r="BA56" s="344"/>
      <c r="BB56" s="344"/>
      <c r="BC56" s="344"/>
      <c r="BD56" s="344"/>
      <c r="BE56" s="344"/>
      <c r="BF56" s="344"/>
      <c r="BG56" s="344"/>
      <c r="BH56" s="344"/>
      <c r="BI56" s="344"/>
      <c r="BJ56" s="344"/>
      <c r="BK56" s="344"/>
      <c r="BL56" s="344"/>
      <c r="BM56" s="344"/>
      <c r="BN56" s="344"/>
      <c r="BO56" s="344"/>
    </row>
    <row r="57" spans="1:67">
      <c r="A57" s="344"/>
      <c r="B57" s="344"/>
      <c r="I57" s="344"/>
      <c r="J57" s="344"/>
      <c r="K57" s="344"/>
      <c r="L57" s="344"/>
      <c r="M57" s="344"/>
      <c r="N57" s="344"/>
      <c r="O57" s="344"/>
      <c r="P57" s="344"/>
      <c r="Q57" s="344"/>
      <c r="R57" s="384"/>
      <c r="S57" s="363"/>
      <c r="T57" s="345"/>
      <c r="U57" s="345"/>
      <c r="V57" s="345"/>
      <c r="W57" s="344"/>
      <c r="X57" s="345"/>
      <c r="Y57" s="369"/>
      <c r="Z57" s="345"/>
      <c r="AA57" s="345"/>
      <c r="AB57" s="345"/>
      <c r="AC57" s="345"/>
      <c r="AD57" s="345"/>
      <c r="AE57" s="345"/>
      <c r="AF57" s="345"/>
      <c r="AG57" s="345"/>
      <c r="AH57" s="345"/>
      <c r="AI57" s="345"/>
      <c r="AJ57" s="345"/>
      <c r="AK57" s="345"/>
      <c r="AL57" s="345"/>
      <c r="AM57" s="345"/>
      <c r="AN57" s="345"/>
      <c r="AO57" s="345"/>
      <c r="AP57" s="345"/>
      <c r="AQ57" s="345"/>
      <c r="AR57" s="345"/>
      <c r="AS57" s="345"/>
      <c r="AT57" s="344"/>
      <c r="AU57" s="344"/>
      <c r="AV57" s="344"/>
      <c r="AW57" s="344"/>
      <c r="AX57" s="344"/>
      <c r="AY57" s="344"/>
      <c r="AZ57" s="344"/>
      <c r="BA57" s="344"/>
      <c r="BB57" s="344"/>
      <c r="BC57" s="344"/>
      <c r="BD57" s="344"/>
      <c r="BE57" s="344"/>
      <c r="BF57" s="344"/>
      <c r="BG57" s="344"/>
      <c r="BH57" s="344"/>
      <c r="BI57" s="344"/>
      <c r="BJ57" s="344"/>
      <c r="BK57" s="344"/>
      <c r="BL57" s="344"/>
      <c r="BM57" s="344"/>
      <c r="BN57" s="344"/>
      <c r="BO57" s="344"/>
    </row>
    <row r="58" spans="1:67">
      <c r="A58" s="344"/>
      <c r="B58" s="344"/>
      <c r="I58" s="344"/>
      <c r="J58" s="344"/>
      <c r="K58" s="344"/>
      <c r="L58" s="344"/>
      <c r="M58" s="344"/>
      <c r="N58" s="344"/>
      <c r="O58" s="344"/>
      <c r="P58" s="344"/>
      <c r="Q58" s="344"/>
      <c r="R58" s="384"/>
      <c r="S58" s="363"/>
      <c r="T58" s="345"/>
      <c r="U58" s="345"/>
      <c r="V58" s="345"/>
      <c r="W58" s="344"/>
      <c r="X58" s="345"/>
      <c r="Y58" s="369"/>
      <c r="Z58" s="345"/>
      <c r="AA58" s="345"/>
      <c r="AB58" s="345"/>
      <c r="AC58" s="345"/>
      <c r="AD58" s="345"/>
      <c r="AE58" s="345"/>
      <c r="AF58" s="345"/>
      <c r="AG58" s="345"/>
      <c r="AH58" s="345"/>
      <c r="AI58" s="345"/>
      <c r="AJ58" s="345"/>
      <c r="AK58" s="345"/>
      <c r="AL58" s="345"/>
      <c r="AM58" s="345"/>
      <c r="AN58" s="345"/>
      <c r="AO58" s="345"/>
      <c r="AP58" s="345"/>
      <c r="AQ58" s="345"/>
      <c r="AR58" s="345"/>
      <c r="AS58" s="345"/>
      <c r="AT58" s="344"/>
      <c r="AU58" s="344"/>
      <c r="AV58" s="344"/>
      <c r="AW58" s="344"/>
      <c r="AX58" s="344"/>
      <c r="AY58" s="344"/>
      <c r="AZ58" s="344"/>
      <c r="BA58" s="344"/>
      <c r="BB58" s="344"/>
      <c r="BC58" s="344"/>
      <c r="BD58" s="344"/>
      <c r="BE58" s="344"/>
      <c r="BF58" s="344"/>
      <c r="BG58" s="344"/>
      <c r="BH58" s="344"/>
      <c r="BI58" s="344"/>
      <c r="BJ58" s="344"/>
      <c r="BK58" s="344"/>
      <c r="BL58" s="344"/>
      <c r="BM58" s="344"/>
      <c r="BN58" s="344"/>
      <c r="BO58" s="344"/>
    </row>
    <row r="59" spans="1:67">
      <c r="A59" s="344"/>
      <c r="B59" s="344"/>
      <c r="I59" s="344"/>
      <c r="J59" s="344"/>
      <c r="K59" s="344"/>
      <c r="L59" s="344"/>
      <c r="M59" s="344"/>
      <c r="N59" s="344"/>
      <c r="O59" s="344"/>
      <c r="P59" s="344"/>
      <c r="Q59" s="344"/>
      <c r="R59" s="384"/>
      <c r="S59" s="363"/>
      <c r="T59" s="345"/>
      <c r="U59" s="345"/>
      <c r="V59" s="345"/>
      <c r="W59" s="344"/>
      <c r="X59" s="345"/>
      <c r="Y59" s="344"/>
      <c r="Z59" s="345"/>
      <c r="AA59" s="345"/>
      <c r="AB59" s="345"/>
      <c r="AC59" s="345"/>
      <c r="AD59" s="345"/>
      <c r="AE59" s="345"/>
      <c r="AF59" s="345"/>
      <c r="AG59" s="345"/>
      <c r="AH59" s="345"/>
      <c r="AI59" s="345"/>
      <c r="AJ59" s="345"/>
      <c r="AK59" s="345"/>
      <c r="AL59" s="345"/>
      <c r="AM59" s="345"/>
      <c r="AN59" s="345"/>
      <c r="AO59" s="345"/>
      <c r="AP59" s="345"/>
      <c r="AQ59" s="345"/>
      <c r="AR59" s="345"/>
      <c r="AS59" s="345"/>
      <c r="AT59" s="344"/>
      <c r="AU59" s="344"/>
      <c r="AV59" s="344"/>
      <c r="AW59" s="344"/>
      <c r="AX59" s="344"/>
      <c r="AY59" s="344"/>
      <c r="AZ59" s="344"/>
      <c r="BA59" s="344"/>
      <c r="BB59" s="344"/>
      <c r="BC59" s="344"/>
      <c r="BD59" s="344"/>
      <c r="BE59" s="344"/>
      <c r="BF59" s="344"/>
      <c r="BG59" s="344"/>
      <c r="BH59" s="344"/>
      <c r="BI59" s="344"/>
      <c r="BJ59" s="344"/>
      <c r="BK59" s="344"/>
      <c r="BL59" s="344"/>
      <c r="BM59" s="344"/>
      <c r="BN59" s="344"/>
      <c r="BO59" s="344"/>
    </row>
    <row r="60" spans="1:67">
      <c r="A60" s="344"/>
      <c r="B60" s="344"/>
      <c r="I60" s="344"/>
      <c r="S60"/>
      <c r="T60"/>
      <c r="U60"/>
      <c r="V60"/>
      <c r="X60" s="345"/>
      <c r="Y60" s="344"/>
      <c r="Z60" s="345"/>
      <c r="AA60" s="345"/>
      <c r="AB60" s="345"/>
      <c r="AC60" s="345"/>
      <c r="AD60" s="345"/>
      <c r="AE60" s="345"/>
      <c r="AF60" s="345"/>
      <c r="AG60" s="345"/>
      <c r="AH60" s="345"/>
      <c r="AI60" s="345"/>
      <c r="AJ60" s="345"/>
      <c r="AK60" s="345"/>
      <c r="AL60" s="345"/>
      <c r="AM60" s="345"/>
      <c r="AN60" s="345"/>
      <c r="AO60" s="345"/>
      <c r="AP60" s="345"/>
      <c r="AQ60" s="345"/>
      <c r="AR60" s="345"/>
      <c r="AS60" s="345"/>
      <c r="AT60" s="344"/>
      <c r="AU60" s="344"/>
      <c r="AV60" s="344"/>
      <c r="AW60" s="344"/>
      <c r="AX60" s="344"/>
      <c r="AY60" s="344"/>
      <c r="AZ60" s="344"/>
      <c r="BA60" s="344"/>
      <c r="BB60" s="344"/>
      <c r="BC60" s="344"/>
      <c r="BD60" s="344"/>
      <c r="BE60" s="344"/>
      <c r="BF60" s="344"/>
      <c r="BG60" s="344"/>
      <c r="BH60" s="344"/>
      <c r="BI60" s="344"/>
      <c r="BJ60" s="344"/>
      <c r="BK60" s="344"/>
      <c r="BL60" s="344"/>
      <c r="BM60" s="344"/>
      <c r="BN60" s="344"/>
      <c r="BO60" s="344"/>
    </row>
    <row r="61" spans="1:67">
      <c r="A61" s="344"/>
      <c r="B61" s="344"/>
      <c r="I61" s="344"/>
      <c r="S61"/>
      <c r="T61"/>
      <c r="U61"/>
      <c r="V61"/>
      <c r="X61" s="345"/>
      <c r="Y61" s="344"/>
      <c r="Z61" s="345"/>
      <c r="AA61" s="345"/>
      <c r="AB61" s="345"/>
      <c r="AC61" s="345"/>
      <c r="AD61" s="345"/>
      <c r="AE61" s="345"/>
      <c r="AF61" s="345"/>
      <c r="AG61" s="345"/>
      <c r="AH61" s="345"/>
      <c r="AI61" s="345"/>
      <c r="AJ61" s="345"/>
      <c r="AK61" s="345"/>
      <c r="AL61" s="345"/>
      <c r="AM61" s="345"/>
      <c r="AN61" s="345"/>
      <c r="AO61" s="345"/>
      <c r="AP61" s="345"/>
      <c r="AQ61" s="345"/>
      <c r="AR61" s="345"/>
      <c r="AS61" s="345"/>
      <c r="AT61" s="344"/>
      <c r="AU61" s="344"/>
      <c r="AV61" s="344"/>
      <c r="AW61" s="344"/>
      <c r="AX61" s="344"/>
      <c r="AY61" s="344"/>
      <c r="AZ61" s="344"/>
      <c r="BA61" s="344"/>
      <c r="BB61" s="344"/>
      <c r="BC61" s="344"/>
      <c r="BD61" s="344"/>
      <c r="BE61" s="344"/>
      <c r="BF61" s="344"/>
      <c r="BG61" s="344"/>
      <c r="BH61" s="344"/>
      <c r="BI61" s="344"/>
      <c r="BJ61" s="344"/>
      <c r="BK61" s="344"/>
      <c r="BL61" s="344"/>
      <c r="BM61" s="344"/>
      <c r="BN61" s="344"/>
      <c r="BO61" s="344"/>
    </row>
    <row r="62" spans="1:67">
      <c r="A62" s="344"/>
      <c r="B62" s="344"/>
      <c r="I62" s="344"/>
      <c r="S62"/>
      <c r="T62"/>
      <c r="U62"/>
      <c r="V62"/>
      <c r="X62" s="345"/>
      <c r="Y62" s="344"/>
      <c r="Z62" s="345"/>
      <c r="AA62" s="345"/>
      <c r="AB62" s="345"/>
      <c r="AC62" s="345"/>
      <c r="AD62" s="345"/>
      <c r="AE62" s="345"/>
      <c r="AF62" s="345"/>
      <c r="AG62" s="345"/>
      <c r="AH62" s="345"/>
      <c r="AI62" s="345"/>
      <c r="AJ62" s="345"/>
      <c r="AK62" s="345"/>
      <c r="AL62" s="345"/>
      <c r="AM62" s="345"/>
      <c r="AN62" s="345"/>
      <c r="AO62" s="345"/>
      <c r="AP62" s="345"/>
      <c r="AQ62" s="345"/>
      <c r="AR62" s="345"/>
      <c r="AS62" s="345"/>
      <c r="AT62" s="344"/>
      <c r="AU62" s="344"/>
      <c r="AV62" s="344"/>
      <c r="AW62" s="344"/>
      <c r="AX62" s="344"/>
      <c r="AY62" s="344"/>
      <c r="AZ62" s="344"/>
      <c r="BA62" s="344"/>
      <c r="BB62" s="344"/>
      <c r="BC62" s="344"/>
      <c r="BD62" s="344"/>
      <c r="BE62" s="344"/>
      <c r="BF62" s="344"/>
      <c r="BG62" s="344"/>
      <c r="BH62" s="344"/>
      <c r="BI62" s="344"/>
      <c r="BJ62" s="344"/>
      <c r="BK62" s="344"/>
      <c r="BL62" s="344"/>
      <c r="BM62" s="344"/>
      <c r="BN62" s="344"/>
      <c r="BO62" s="344"/>
    </row>
    <row r="63" spans="1:67">
      <c r="A63" s="385" t="s">
        <v>6</v>
      </c>
      <c r="B63" s="385" t="s">
        <v>6</v>
      </c>
      <c r="C63" s="344"/>
      <c r="D63" s="344"/>
      <c r="E63" s="344"/>
      <c r="F63" s="344"/>
      <c r="G63" s="344"/>
      <c r="H63" s="344"/>
      <c r="I63" s="344"/>
      <c r="J63" s="344"/>
      <c r="K63" s="344"/>
      <c r="L63" s="344"/>
      <c r="M63" s="344"/>
      <c r="N63" s="344"/>
      <c r="O63" s="344"/>
      <c r="P63" s="344"/>
      <c r="Q63" s="344"/>
      <c r="R63" s="384"/>
      <c r="S63" s="363"/>
      <c r="T63" s="345"/>
      <c r="U63" s="345"/>
      <c r="V63" s="345"/>
      <c r="W63" s="344"/>
      <c r="X63" s="345"/>
      <c r="Y63" s="344"/>
      <c r="Z63" s="345"/>
      <c r="AA63" s="345"/>
      <c r="AB63" s="345"/>
      <c r="AC63" s="345"/>
      <c r="AD63" s="345"/>
      <c r="AE63" s="345"/>
      <c r="AF63" s="345"/>
      <c r="AG63" s="345"/>
      <c r="AH63" s="345"/>
      <c r="AI63" s="345"/>
      <c r="AJ63" s="345"/>
      <c r="AK63" s="345"/>
      <c r="AL63" s="345"/>
      <c r="AM63" s="345"/>
      <c r="AN63" s="345"/>
      <c r="AO63" s="345"/>
      <c r="AP63" s="345"/>
      <c r="AQ63" s="345"/>
      <c r="AR63" s="345"/>
      <c r="AS63" s="345"/>
      <c r="AT63" s="344"/>
      <c r="AU63" s="344"/>
      <c r="AV63" s="344"/>
      <c r="AW63" s="344"/>
      <c r="AX63" s="344"/>
      <c r="AY63" s="344"/>
      <c r="AZ63" s="344"/>
      <c r="BA63" s="344"/>
      <c r="BB63" s="344"/>
      <c r="BC63" s="344"/>
      <c r="BD63" s="344"/>
      <c r="BE63" s="344"/>
      <c r="BF63" s="344"/>
      <c r="BG63" s="344"/>
      <c r="BH63" s="344"/>
      <c r="BI63" s="344"/>
      <c r="BJ63" s="344"/>
      <c r="BK63" s="344"/>
      <c r="BL63" s="344"/>
      <c r="BM63" s="344"/>
      <c r="BN63" s="344"/>
      <c r="BO63" s="344"/>
    </row>
    <row r="64" spans="1:67">
      <c r="A64" s="344"/>
      <c r="B64" s="344"/>
      <c r="C64" s="344"/>
      <c r="D64" s="344"/>
      <c r="E64" s="344"/>
      <c r="F64" s="344"/>
      <c r="G64" s="344"/>
      <c r="H64" s="344"/>
      <c r="I64" s="344"/>
      <c r="J64" s="344"/>
      <c r="K64" s="344"/>
      <c r="L64" s="344"/>
      <c r="M64" s="344"/>
      <c r="N64" s="344"/>
      <c r="O64" s="344"/>
      <c r="P64" s="344"/>
      <c r="Q64" s="344"/>
      <c r="R64" s="384"/>
      <c r="S64" s="363"/>
      <c r="T64" s="345"/>
      <c r="U64" s="345"/>
      <c r="V64" s="345"/>
      <c r="W64" s="344"/>
      <c r="X64" s="345"/>
      <c r="Y64" s="344"/>
    </row>
    <row r="65" spans="1:25">
      <c r="A65" s="344"/>
      <c r="B65" s="344"/>
      <c r="C65" s="344"/>
      <c r="D65" s="344"/>
      <c r="E65" s="344"/>
      <c r="F65" s="344"/>
      <c r="G65" s="344"/>
      <c r="H65" s="344"/>
      <c r="I65" s="344"/>
      <c r="J65" s="344"/>
      <c r="K65" s="344"/>
      <c r="L65" s="344"/>
      <c r="M65" s="344"/>
      <c r="N65" s="344"/>
      <c r="O65" s="344"/>
      <c r="P65" s="344"/>
      <c r="Q65" s="344"/>
      <c r="R65" s="384"/>
      <c r="S65" s="363"/>
      <c r="T65" s="345"/>
      <c r="U65" s="345"/>
      <c r="V65" s="345"/>
      <c r="W65" s="344"/>
      <c r="X65" s="345"/>
      <c r="Y65" s="344"/>
    </row>
    <row r="66" spans="1:25">
      <c r="A66" s="344"/>
      <c r="B66" s="344"/>
      <c r="C66" s="344"/>
      <c r="D66" s="344"/>
      <c r="E66" s="344"/>
      <c r="F66" s="344"/>
      <c r="G66" s="344"/>
      <c r="H66" s="344"/>
      <c r="I66" s="344"/>
      <c r="J66" s="344"/>
      <c r="K66" s="344"/>
      <c r="L66" s="344"/>
      <c r="M66" s="344"/>
      <c r="N66" s="344"/>
      <c r="O66" s="344"/>
      <c r="P66" s="344"/>
      <c r="Q66" s="344"/>
      <c r="R66" s="384"/>
      <c r="S66" s="363"/>
      <c r="T66" s="345"/>
      <c r="U66" s="345"/>
      <c r="V66" s="345"/>
      <c r="W66" s="344"/>
      <c r="X66" s="345"/>
      <c r="Y66" s="344"/>
    </row>
    <row r="67" spans="1:25">
      <c r="A67" s="352"/>
      <c r="B67" s="344"/>
      <c r="C67" s="382"/>
      <c r="D67" s="369"/>
      <c r="E67" s="369"/>
      <c r="F67" s="369"/>
      <c r="G67" s="369"/>
      <c r="H67" s="369"/>
      <c r="I67" s="344"/>
      <c r="J67" s="344"/>
      <c r="K67" s="344"/>
      <c r="L67" s="344"/>
      <c r="M67" s="344"/>
      <c r="N67" s="344"/>
      <c r="O67" s="344"/>
      <c r="P67" s="344"/>
      <c r="Q67" s="344"/>
      <c r="R67" s="384"/>
      <c r="S67" s="363"/>
      <c r="T67" s="345"/>
      <c r="U67" s="345"/>
      <c r="V67" s="345"/>
      <c r="W67" s="344"/>
      <c r="X67" s="345"/>
      <c r="Y67" s="344"/>
    </row>
    <row r="68" spans="1:25">
      <c r="A68" s="352"/>
      <c r="B68" s="344"/>
      <c r="C68" s="386"/>
      <c r="D68" s="379"/>
      <c r="E68" s="386"/>
      <c r="F68" s="386"/>
      <c r="G68" s="386"/>
      <c r="H68" s="369"/>
      <c r="I68" s="344"/>
      <c r="J68" s="344"/>
      <c r="K68" s="344"/>
      <c r="L68" s="344"/>
      <c r="M68" s="344"/>
      <c r="N68" s="344"/>
      <c r="O68" s="344"/>
      <c r="P68" s="344"/>
      <c r="Q68" s="344"/>
      <c r="R68" s="384"/>
      <c r="S68" s="363"/>
      <c r="T68" s="345"/>
      <c r="U68" s="345"/>
      <c r="V68" s="345"/>
      <c r="W68" s="369"/>
      <c r="X68" s="345"/>
      <c r="Y68" s="344"/>
    </row>
    <row r="69" spans="1:25">
      <c r="A69" s="352"/>
      <c r="B69" s="344"/>
      <c r="C69" s="369"/>
      <c r="D69" s="369"/>
      <c r="E69" s="387"/>
      <c r="F69" s="386"/>
      <c r="G69" s="386"/>
      <c r="H69" s="369"/>
      <c r="I69" s="344"/>
      <c r="J69" s="344"/>
      <c r="K69" s="344"/>
      <c r="L69" s="344"/>
      <c r="M69" s="344"/>
      <c r="N69" s="344"/>
      <c r="O69" s="344"/>
      <c r="P69" s="344"/>
      <c r="Q69" s="344"/>
      <c r="R69" s="384"/>
      <c r="S69" s="363"/>
      <c r="T69" s="345"/>
      <c r="U69" s="345"/>
      <c r="V69" s="345"/>
      <c r="W69" s="369"/>
      <c r="X69" s="345"/>
      <c r="Y69" s="344"/>
    </row>
    <row r="70" spans="1:25">
      <c r="A70" s="344"/>
      <c r="B70" s="344"/>
      <c r="C70" s="379"/>
      <c r="D70" s="369"/>
      <c r="E70" s="369"/>
      <c r="F70" s="369"/>
      <c r="G70" s="369"/>
      <c r="H70" s="369"/>
      <c r="I70" s="344"/>
      <c r="J70" s="344"/>
      <c r="K70" s="344"/>
      <c r="L70" s="344"/>
      <c r="M70" s="344"/>
      <c r="N70" s="344"/>
      <c r="O70" s="344"/>
      <c r="P70" s="344"/>
      <c r="Q70" s="344"/>
      <c r="R70" s="384"/>
      <c r="S70" s="363"/>
      <c r="T70" s="345"/>
      <c r="U70" s="345"/>
      <c r="V70" s="345"/>
      <c r="W70" s="369"/>
      <c r="X70" s="345"/>
      <c r="Y70" s="344"/>
    </row>
    <row r="71" spans="1:25">
      <c r="A71" s="344"/>
      <c r="B71" s="344"/>
      <c r="C71" s="352"/>
      <c r="D71" s="369"/>
      <c r="E71" s="369"/>
      <c r="F71" s="369"/>
      <c r="G71" s="369"/>
      <c r="H71" s="369"/>
      <c r="I71" s="344"/>
      <c r="J71" s="344"/>
      <c r="K71" s="344"/>
      <c r="L71" s="344"/>
      <c r="M71" s="344"/>
      <c r="N71" s="344"/>
      <c r="O71" s="344"/>
      <c r="P71" s="344"/>
      <c r="Q71" s="344"/>
      <c r="R71" s="384"/>
      <c r="S71" s="363"/>
      <c r="T71" s="345"/>
      <c r="U71" s="345"/>
      <c r="V71" s="345"/>
      <c r="W71" s="344"/>
      <c r="X71" s="345"/>
      <c r="Y71" s="344"/>
    </row>
    <row r="72" spans="1:25">
      <c r="A72" s="344"/>
      <c r="B72" s="344"/>
      <c r="C72" s="379"/>
      <c r="D72" s="369"/>
      <c r="E72" s="369"/>
      <c r="F72" s="369"/>
      <c r="G72" s="369"/>
      <c r="H72" s="369"/>
      <c r="I72" s="344"/>
      <c r="J72" s="344"/>
      <c r="K72" s="344"/>
      <c r="L72" s="344"/>
      <c r="M72" s="344"/>
      <c r="N72" s="344"/>
      <c r="O72" s="344"/>
      <c r="P72" s="344"/>
      <c r="Q72" s="344"/>
      <c r="R72" s="384"/>
      <c r="S72" s="363"/>
      <c r="T72" s="345"/>
      <c r="U72" s="345"/>
      <c r="V72" s="345"/>
      <c r="W72" s="369"/>
      <c r="X72" s="345"/>
      <c r="Y72" s="344"/>
    </row>
    <row r="73" spans="1:25">
      <c r="A73" s="344"/>
      <c r="B73" s="344"/>
      <c r="C73" s="379"/>
      <c r="D73" s="369"/>
      <c r="E73" s="369"/>
      <c r="F73" s="369"/>
      <c r="G73" s="369"/>
      <c r="H73" s="369"/>
      <c r="I73" s="344"/>
      <c r="J73" s="344"/>
      <c r="K73" s="344"/>
      <c r="L73" s="344"/>
      <c r="M73" s="344"/>
      <c r="N73" s="344"/>
      <c r="O73" s="344"/>
      <c r="P73" s="344"/>
      <c r="Q73" s="344"/>
      <c r="R73" s="344"/>
      <c r="S73" s="388"/>
      <c r="T73" s="345"/>
      <c r="U73" s="345"/>
      <c r="V73" s="345"/>
      <c r="W73" s="369"/>
      <c r="X73" s="345"/>
      <c r="Y73" s="344"/>
    </row>
    <row r="74" spans="1:25">
      <c r="A74" s="344"/>
      <c r="B74" s="344"/>
      <c r="C74" s="379"/>
      <c r="D74" s="369"/>
      <c r="E74" s="369"/>
      <c r="F74" s="369"/>
      <c r="G74" s="369"/>
      <c r="H74" s="369"/>
      <c r="I74" s="344"/>
      <c r="J74" s="344"/>
      <c r="K74" s="344"/>
      <c r="L74" s="344"/>
      <c r="M74" s="344"/>
      <c r="N74" s="344"/>
      <c r="O74" s="344"/>
      <c r="P74" s="344"/>
      <c r="Q74" s="344"/>
      <c r="R74" s="344"/>
      <c r="S74" s="363"/>
      <c r="T74" s="345"/>
      <c r="U74" s="345"/>
      <c r="V74" s="345"/>
      <c r="W74" s="369"/>
      <c r="X74" s="345"/>
      <c r="Y74" s="344"/>
    </row>
    <row r="75" spans="1:25">
      <c r="A75" s="344"/>
      <c r="B75" s="344"/>
      <c r="C75" s="379"/>
      <c r="D75" s="369"/>
      <c r="E75" s="369"/>
      <c r="F75" s="369"/>
      <c r="G75" s="369"/>
      <c r="H75" s="369"/>
      <c r="I75" s="344"/>
      <c r="J75" s="344"/>
      <c r="K75" s="344"/>
      <c r="L75" s="344"/>
      <c r="M75" s="344"/>
      <c r="N75" s="344"/>
      <c r="O75" s="344"/>
      <c r="P75" s="344"/>
      <c r="Q75" s="344"/>
      <c r="R75" s="344"/>
      <c r="S75" s="363"/>
      <c r="T75" s="345"/>
      <c r="U75" s="345"/>
      <c r="V75" s="345"/>
      <c r="W75" s="344"/>
      <c r="X75" s="345"/>
      <c r="Y75" s="344"/>
    </row>
    <row r="76" spans="1:25">
      <c r="A76" s="344"/>
      <c r="B76" s="344"/>
      <c r="C76" s="379"/>
      <c r="D76" s="369"/>
      <c r="E76" s="369"/>
      <c r="F76" s="369"/>
      <c r="G76" s="369"/>
      <c r="H76" s="369"/>
      <c r="I76" s="344"/>
      <c r="J76" s="344"/>
      <c r="K76" s="344"/>
      <c r="L76" s="344"/>
      <c r="M76" s="344"/>
      <c r="N76" s="344"/>
      <c r="O76" s="344"/>
      <c r="P76" s="344"/>
      <c r="Q76" s="344"/>
      <c r="R76" s="344"/>
      <c r="S76" s="363"/>
      <c r="T76" s="345"/>
      <c r="U76" s="345"/>
      <c r="V76" s="345"/>
      <c r="W76" s="344"/>
      <c r="X76" s="345"/>
      <c r="Y76" s="344"/>
    </row>
    <row r="77" spans="1:25">
      <c r="A77" s="344"/>
      <c r="B77" s="344"/>
      <c r="C77" s="387"/>
      <c r="D77" s="369"/>
      <c r="E77" s="369"/>
      <c r="F77" s="369"/>
      <c r="G77" s="369"/>
      <c r="H77" s="369"/>
      <c r="I77" s="344"/>
      <c r="J77" s="344"/>
      <c r="K77" s="344"/>
      <c r="L77" s="344"/>
      <c r="M77" s="344"/>
      <c r="N77" s="344"/>
      <c r="O77" s="344"/>
      <c r="P77" s="344"/>
      <c r="Q77" s="344"/>
      <c r="R77" s="344"/>
      <c r="S77" s="363"/>
      <c r="T77" s="345"/>
      <c r="U77" s="345"/>
      <c r="V77" s="345"/>
      <c r="W77" s="369"/>
      <c r="X77" s="345"/>
      <c r="Y77" s="344"/>
    </row>
    <row r="78" spans="1:25">
      <c r="A78" s="344"/>
      <c r="B78" s="344"/>
      <c r="C78" s="344"/>
      <c r="D78" s="344"/>
      <c r="E78" s="344"/>
      <c r="F78" s="344"/>
      <c r="G78" s="344"/>
      <c r="H78" s="344"/>
      <c r="I78" s="344"/>
      <c r="J78" s="344"/>
      <c r="K78" s="344"/>
      <c r="L78" s="344"/>
      <c r="M78" s="344"/>
      <c r="N78" s="344"/>
      <c r="O78" s="344"/>
      <c r="P78" s="344"/>
      <c r="Q78" s="344"/>
      <c r="R78" s="344"/>
      <c r="S78" s="363"/>
      <c r="T78" s="345"/>
      <c r="U78" s="345"/>
      <c r="V78" s="345"/>
      <c r="W78" s="369"/>
      <c r="X78" s="345"/>
      <c r="Y78" s="344"/>
    </row>
    <row r="79" spans="1:25">
      <c r="A79" s="344"/>
      <c r="B79" s="344"/>
      <c r="C79" s="344"/>
      <c r="D79" s="344"/>
      <c r="E79" s="344"/>
      <c r="F79" s="344"/>
      <c r="G79" s="344"/>
      <c r="H79" s="344"/>
      <c r="I79" s="344"/>
      <c r="J79" s="344"/>
      <c r="K79" s="344"/>
      <c r="L79" s="344"/>
      <c r="M79" s="344"/>
      <c r="N79" s="344"/>
      <c r="O79" s="344"/>
      <c r="P79" s="344"/>
      <c r="Q79" s="344"/>
      <c r="R79" s="344"/>
      <c r="S79" s="363"/>
      <c r="T79" s="345"/>
      <c r="U79" s="345"/>
      <c r="V79" s="345"/>
      <c r="W79" s="344"/>
      <c r="X79" s="345"/>
      <c r="Y79" s="344"/>
    </row>
    <row r="81" spans="1:24">
      <c r="A81" s="344"/>
      <c r="B81" s="344"/>
      <c r="C81" s="382"/>
      <c r="D81" s="369"/>
      <c r="E81" s="344"/>
      <c r="F81" s="344"/>
      <c r="G81" s="344"/>
      <c r="H81" s="369"/>
      <c r="I81" s="344"/>
      <c r="J81" s="344"/>
      <c r="K81" s="344"/>
      <c r="L81" s="344"/>
      <c r="M81" s="344"/>
      <c r="N81" s="344"/>
      <c r="O81" s="344"/>
      <c r="P81" s="344"/>
      <c r="Q81" s="344"/>
      <c r="R81" s="344"/>
      <c r="S81" s="363"/>
      <c r="T81" s="345"/>
      <c r="U81" s="345"/>
      <c r="V81" s="345"/>
      <c r="W81" s="344"/>
      <c r="X81" s="345"/>
    </row>
    <row r="82" spans="1:24">
      <c r="A82" s="344"/>
      <c r="B82" s="344"/>
      <c r="C82" s="369"/>
      <c r="D82" s="369"/>
      <c r="E82" s="386"/>
      <c r="F82" s="386"/>
      <c r="G82" s="344"/>
      <c r="H82" s="344"/>
      <c r="I82" s="344"/>
      <c r="J82" s="344"/>
      <c r="K82" s="344"/>
      <c r="L82" s="344"/>
      <c r="M82" s="344"/>
      <c r="N82" s="344"/>
      <c r="O82" s="344"/>
      <c r="P82" s="344"/>
      <c r="Q82" s="344"/>
      <c r="R82" s="344"/>
      <c r="S82" s="363"/>
      <c r="T82" s="345"/>
      <c r="U82" s="345"/>
      <c r="V82" s="345"/>
      <c r="W82" s="344"/>
      <c r="X82" s="345"/>
    </row>
    <row r="83" spans="1:24">
      <c r="A83" s="344"/>
      <c r="B83" s="344"/>
      <c r="C83" s="369"/>
      <c r="D83" s="379"/>
      <c r="E83" s="386"/>
      <c r="F83" s="386"/>
      <c r="G83" s="344"/>
      <c r="H83" s="344"/>
      <c r="I83" s="344"/>
      <c r="J83" s="344"/>
      <c r="K83" s="344"/>
      <c r="L83" s="344"/>
      <c r="M83" s="344"/>
      <c r="N83" s="344"/>
      <c r="O83" s="344"/>
      <c r="P83" s="344"/>
      <c r="Q83" s="344"/>
      <c r="R83" s="344"/>
      <c r="S83" s="363"/>
      <c r="T83" s="345"/>
      <c r="U83" s="345"/>
      <c r="V83" s="345"/>
      <c r="W83" s="344"/>
      <c r="X83" s="345"/>
    </row>
    <row r="84" spans="1:24">
      <c r="A84" s="344"/>
      <c r="B84" s="344"/>
      <c r="C84" s="379"/>
      <c r="D84" s="369"/>
      <c r="E84" s="369"/>
      <c r="F84" s="369"/>
      <c r="G84" s="344"/>
      <c r="H84" s="344"/>
      <c r="I84" s="344"/>
      <c r="J84" s="369"/>
      <c r="K84" s="369"/>
      <c r="L84" s="369"/>
      <c r="M84" s="369"/>
      <c r="N84" s="369"/>
      <c r="O84" s="369"/>
      <c r="P84" s="369"/>
      <c r="Q84" s="369"/>
      <c r="R84" s="369"/>
      <c r="S84" s="363"/>
      <c r="T84" s="345"/>
      <c r="U84" s="345"/>
      <c r="V84" s="345"/>
      <c r="W84" s="369"/>
      <c r="X84" s="345"/>
    </row>
    <row r="85" spans="1:24">
      <c r="A85" s="344"/>
      <c r="B85" s="344"/>
      <c r="C85" s="379"/>
      <c r="D85" s="369"/>
      <c r="E85" s="369"/>
      <c r="F85" s="369"/>
      <c r="G85" s="344"/>
      <c r="H85" s="344"/>
      <c r="I85" s="344"/>
      <c r="J85" s="369"/>
      <c r="K85" s="369"/>
      <c r="L85" s="369"/>
      <c r="M85" s="369"/>
      <c r="N85" s="369"/>
      <c r="O85" s="369"/>
      <c r="P85" s="369"/>
      <c r="Q85" s="369"/>
      <c r="R85" s="369"/>
      <c r="S85" s="363"/>
      <c r="T85" s="345"/>
      <c r="U85" s="345"/>
      <c r="V85" s="345"/>
      <c r="W85" s="369"/>
      <c r="X85" s="345"/>
    </row>
    <row r="86" spans="1:24">
      <c r="A86" s="344"/>
      <c r="B86" s="344"/>
      <c r="C86" s="344"/>
      <c r="D86" s="344"/>
      <c r="E86" s="344"/>
      <c r="F86" s="344"/>
      <c r="G86" s="344"/>
      <c r="H86" s="344"/>
      <c r="I86" s="369"/>
      <c r="J86" s="369"/>
      <c r="K86" s="369"/>
      <c r="L86" s="369"/>
      <c r="M86" s="369"/>
      <c r="N86" s="369"/>
      <c r="O86" s="369"/>
      <c r="P86" s="369"/>
      <c r="Q86" s="369"/>
      <c r="R86" s="369"/>
      <c r="S86" s="363"/>
      <c r="T86" s="345"/>
      <c r="U86" s="345"/>
      <c r="V86" s="345"/>
      <c r="W86" s="369"/>
      <c r="X86" s="345"/>
    </row>
    <row r="87" spans="1:24">
      <c r="A87" s="344"/>
      <c r="B87" s="344"/>
      <c r="C87" s="344"/>
      <c r="D87" s="344"/>
      <c r="E87" s="344"/>
      <c r="F87" s="344"/>
      <c r="G87" s="344"/>
      <c r="H87" s="344"/>
      <c r="I87" s="344"/>
      <c r="J87" s="369"/>
      <c r="K87" s="369"/>
      <c r="L87" s="369"/>
      <c r="M87" s="369"/>
      <c r="N87" s="369"/>
      <c r="O87" s="369"/>
      <c r="P87" s="369"/>
      <c r="Q87" s="369"/>
      <c r="R87" s="369"/>
      <c r="S87" s="363"/>
      <c r="T87" s="345"/>
      <c r="U87" s="345"/>
      <c r="V87" s="345"/>
      <c r="W87" s="369"/>
      <c r="X87" s="345"/>
    </row>
    <row r="88" spans="1:24">
      <c r="A88" s="344"/>
      <c r="B88" s="344"/>
      <c r="C88" s="352"/>
      <c r="D88" s="344"/>
      <c r="E88" s="344"/>
      <c r="F88" s="344"/>
      <c r="G88" s="344"/>
      <c r="H88" s="344"/>
      <c r="I88" s="344"/>
      <c r="J88" s="369"/>
      <c r="K88" s="369"/>
      <c r="L88" s="369"/>
      <c r="M88" s="369"/>
      <c r="N88" s="369"/>
      <c r="O88" s="369"/>
      <c r="P88" s="369"/>
      <c r="Q88" s="369"/>
      <c r="R88" s="369"/>
      <c r="S88" s="363"/>
      <c r="T88" s="345"/>
      <c r="U88" s="345"/>
      <c r="V88" s="345"/>
      <c r="W88" s="369"/>
      <c r="X88" s="345"/>
    </row>
    <row r="89" spans="1:24">
      <c r="A89" s="344"/>
      <c r="B89" s="344"/>
      <c r="C89" s="344"/>
      <c r="D89" s="369"/>
      <c r="E89" s="369"/>
      <c r="F89" s="369"/>
      <c r="G89" s="344"/>
      <c r="H89" s="344"/>
      <c r="I89" s="344"/>
      <c r="J89" s="369"/>
      <c r="K89" s="369"/>
      <c r="L89" s="369"/>
      <c r="M89" s="369"/>
      <c r="N89" s="369"/>
      <c r="O89" s="369"/>
      <c r="P89" s="369"/>
      <c r="Q89" s="369"/>
      <c r="R89" s="369"/>
      <c r="S89" s="363"/>
      <c r="T89" s="345"/>
      <c r="U89" s="345"/>
      <c r="V89" s="345"/>
      <c r="W89" s="369"/>
      <c r="X89" s="345"/>
    </row>
    <row r="90" spans="1:24">
      <c r="A90" s="344"/>
      <c r="B90" s="344"/>
      <c r="C90" s="344"/>
      <c r="D90" s="344"/>
      <c r="E90" s="344"/>
      <c r="F90" s="344"/>
      <c r="G90" s="344"/>
      <c r="H90" s="344"/>
      <c r="I90" s="344"/>
      <c r="J90" s="369"/>
      <c r="K90" s="369"/>
      <c r="L90" s="369"/>
      <c r="M90" s="369"/>
      <c r="N90" s="369"/>
      <c r="O90" s="369"/>
      <c r="P90" s="369"/>
      <c r="Q90" s="369"/>
      <c r="R90" s="369"/>
      <c r="S90" s="363"/>
      <c r="T90" s="345"/>
      <c r="U90" s="345"/>
      <c r="V90" s="345"/>
      <c r="W90" s="369"/>
      <c r="X90" s="345"/>
    </row>
    <row r="91" spans="1:24">
      <c r="A91" s="344"/>
      <c r="B91" s="344"/>
      <c r="C91" s="344"/>
      <c r="D91" s="344"/>
      <c r="E91" s="344"/>
      <c r="F91" s="344"/>
      <c r="G91" s="344"/>
      <c r="H91" s="344"/>
      <c r="I91" s="344"/>
      <c r="J91" s="369"/>
      <c r="K91" s="369"/>
      <c r="L91" s="369"/>
      <c r="M91" s="369"/>
      <c r="N91" s="369"/>
      <c r="O91" s="369"/>
      <c r="P91" s="369"/>
      <c r="Q91" s="369"/>
      <c r="R91" s="369"/>
      <c r="S91" s="363"/>
      <c r="T91" s="345"/>
      <c r="U91" s="345"/>
      <c r="V91" s="345"/>
      <c r="W91" s="369"/>
      <c r="X91" s="345"/>
    </row>
    <row r="93" spans="1:24">
      <c r="A93" s="344"/>
      <c r="B93" s="344"/>
      <c r="C93" s="344"/>
      <c r="D93" s="344"/>
      <c r="E93" s="344"/>
      <c r="F93" s="369"/>
      <c r="G93" s="369"/>
      <c r="H93" s="369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63"/>
      <c r="T93" s="345"/>
      <c r="U93" s="345"/>
      <c r="V93" s="345"/>
      <c r="W93" s="344"/>
      <c r="X93" s="345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18"/>
  <sheetViews>
    <sheetView workbookViewId="0">
      <selection activeCell="A12" sqref="A12"/>
    </sheetView>
  </sheetViews>
  <sheetFormatPr defaultRowHeight="12.75"/>
  <cols>
    <col min="1" max="1" width="42.7109375" style="205" customWidth="1"/>
    <col min="2" max="2" width="82.85546875" style="205" customWidth="1"/>
    <col min="3" max="16384" width="9.140625" style="205"/>
  </cols>
  <sheetData>
    <row r="1" spans="1:2" s="204" customFormat="1" ht="12">
      <c r="A1" s="202" t="s">
        <v>124</v>
      </c>
      <c r="B1" s="203" t="s">
        <v>125</v>
      </c>
    </row>
    <row r="2" spans="1:2" s="204" customFormat="1" ht="12">
      <c r="A2" s="202" t="s">
        <v>126</v>
      </c>
      <c r="B2" s="203" t="s">
        <v>136</v>
      </c>
    </row>
    <row r="3" spans="1:2" s="204" customFormat="1" ht="12">
      <c r="A3" s="202" t="s">
        <v>127</v>
      </c>
      <c r="B3" s="203" t="str">
        <f ca="1">CONCATENATE("Curr_Daily_Storage_Summary",TEXT(NOW(),"mmddyyyy"),".xls")</f>
        <v>Curr_Daily_Storage_Summary09052014.xls</v>
      </c>
    </row>
    <row r="4" spans="1:2" s="204" customFormat="1" ht="12">
      <c r="A4" s="202" t="s">
        <v>128</v>
      </c>
      <c r="B4" s="203" t="s">
        <v>137</v>
      </c>
    </row>
    <row r="5" spans="1:2">
      <c r="A5" s="202" t="s">
        <v>129</v>
      </c>
      <c r="B5" s="203" t="s">
        <v>130</v>
      </c>
    </row>
    <row r="6" spans="1:2">
      <c r="A6" s="202" t="s">
        <v>131</v>
      </c>
      <c r="B6" s="203" t="s">
        <v>136</v>
      </c>
    </row>
    <row r="7" spans="1:2">
      <c r="A7" s="202" t="s">
        <v>132</v>
      </c>
      <c r="B7" s="203" t="str">
        <f ca="1">CONCATENATE("Curr_Daily_Storage_Summary",TEXT(NOW(),"mmddyyyy"),".pdf")</f>
        <v>Curr_Daily_Storage_Summary09052014.pdf</v>
      </c>
    </row>
    <row r="8" spans="1:2">
      <c r="A8" s="202" t="s">
        <v>133</v>
      </c>
      <c r="B8" s="203" t="s">
        <v>137</v>
      </c>
    </row>
    <row r="9" spans="1:2">
      <c r="A9" s="206"/>
      <c r="B9" s="206"/>
    </row>
    <row r="10" spans="1:2">
      <c r="A10" s="207" t="s">
        <v>134</v>
      </c>
      <c r="B10" s="208"/>
    </row>
    <row r="12" spans="1:2">
      <c r="A12" s="209" t="s">
        <v>135</v>
      </c>
    </row>
    <row r="13" spans="1:2">
      <c r="B13" s="209"/>
    </row>
    <row r="16" spans="1:2">
      <c r="A16" s="210"/>
    </row>
    <row r="17" spans="1:1">
      <c r="A17" s="210"/>
    </row>
    <row r="18" spans="1:1">
      <c r="A18" s="210"/>
    </row>
  </sheetData>
  <phoneticPr fontId="0" type="noConversion"/>
  <pageMargins left="0.75" right="0.75" top="1" bottom="1" header="0.5" footer="0.5"/>
  <pageSetup scale="9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OCTOBER</vt:lpstr>
      <vt:lpstr>Page 2</vt:lpstr>
      <vt:lpstr>BusOb</vt:lpstr>
      <vt:lpstr>Sheet1</vt:lpstr>
      <vt:lpstr>Sheet2</vt:lpstr>
      <vt:lpstr>properties</vt:lpstr>
      <vt:lpstr>ChartFDD</vt:lpstr>
      <vt:lpstr>ChartIDD</vt:lpstr>
      <vt:lpstr>ChartPNR</vt:lpstr>
      <vt:lpstr>Chart1</vt:lpstr>
      <vt:lpstr>Chart2</vt:lpstr>
      <vt:lpstr>Chart3</vt:lpstr>
      <vt:lpstr>\s</vt:lpstr>
      <vt:lpstr>properties!File_Name_1</vt:lpstr>
      <vt:lpstr>BusOb!Print_Area</vt:lpstr>
      <vt:lpstr>OCTOBER!Print_Area</vt:lpstr>
      <vt:lpstr>'Page 2'!Print_Area</vt:lpstr>
      <vt:lpstr>properties!Print_Area</vt:lpstr>
      <vt:lpstr>Sheet1!Print_Area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GTS</dc:creator>
  <cp:lastModifiedBy>Felienne</cp:lastModifiedBy>
  <cp:lastPrinted>2001-10-19T12:32:24Z</cp:lastPrinted>
  <dcterms:created xsi:type="dcterms:W3CDTF">1998-05-29T13:36:58Z</dcterms:created>
  <dcterms:modified xsi:type="dcterms:W3CDTF">2014-09-05T08:38:22Z</dcterms:modified>
</cp:coreProperties>
</file>