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36" r:id="rId1"/>
    <sheet name="Sheet1 (wo MJ)" sheetId="1" r:id="rId2"/>
    <sheet name="2002-6e" sheetId="27" r:id="rId3"/>
    <sheet name="2002-6e (wo MJ)" sheetId="35" r:id="rId4"/>
    <sheet name="2002e" sheetId="2" r:id="rId5"/>
    <sheet name="2003e" sheetId="4" r:id="rId6"/>
    <sheet name="2004e" sheetId="6" r:id="rId7"/>
    <sheet name="2005e" sheetId="8" r:id="rId8"/>
    <sheet name="2006e" sheetId="10" r:id="rId9"/>
    <sheet name="2007e" sheetId="12" r:id="rId10"/>
    <sheet name="2002p" sheetId="14" r:id="rId11"/>
    <sheet name="2003p" sheetId="16" r:id="rId12"/>
    <sheet name="2004p" sheetId="18" r:id="rId13"/>
    <sheet name="2005p" sheetId="20" r:id="rId14"/>
    <sheet name="2006p" sheetId="22" r:id="rId15"/>
    <sheet name="2007p" sheetId="24" r:id="rId16"/>
    <sheet name="notes" sheetId="26" r:id="rId17"/>
    <sheet name="Sheet27" sheetId="28" r:id="rId18"/>
    <sheet name="2002c" sheetId="29" r:id="rId19"/>
    <sheet name="2003c" sheetId="30" r:id="rId20"/>
    <sheet name="2004c" sheetId="31" r:id="rId21"/>
    <sheet name="2005c" sheetId="32" r:id="rId22"/>
    <sheet name="2006c" sheetId="33" r:id="rId23"/>
    <sheet name="2007c" sheetId="34" r:id="rId24"/>
  </sheets>
  <definedNames>
    <definedName name="_xlnm.Print_Area" localSheetId="2">'2002-6e'!$A$1:$H$55</definedName>
    <definedName name="_xlnm.Print_Area" localSheetId="3">'2002-6e (wo MJ)'!$A$1:$H$55</definedName>
  </definedNames>
  <calcPr calcId="152511"/>
</workbook>
</file>

<file path=xl/calcChain.xml><?xml version="1.0" encoding="utf-8"?>
<calcChain xmlns="http://schemas.openxmlformats.org/spreadsheetml/2006/main">
  <c r="J7" i="27" l="1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BC7" i="27"/>
  <c r="BD7" i="27"/>
  <c r="BE7" i="27"/>
  <c r="BF7" i="27"/>
  <c r="BG7" i="27"/>
  <c r="BH7" i="27"/>
  <c r="BI7" i="27"/>
  <c r="BJ7" i="27"/>
  <c r="BK7" i="27"/>
  <c r="BL7" i="27"/>
  <c r="BM7" i="27"/>
  <c r="BN7" i="27"/>
  <c r="BO7" i="27"/>
  <c r="BP7" i="27"/>
  <c r="BQ7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E8" i="27" s="1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BC8" i="27"/>
  <c r="BD8" i="27"/>
  <c r="BE8" i="27"/>
  <c r="BF8" i="27"/>
  <c r="BG8" i="27"/>
  <c r="BH8" i="27"/>
  <c r="BI8" i="27"/>
  <c r="BJ8" i="27"/>
  <c r="BK8" i="27"/>
  <c r="BL8" i="27"/>
  <c r="BM8" i="27"/>
  <c r="BN8" i="27"/>
  <c r="BO8" i="27"/>
  <c r="BP8" i="27"/>
  <c r="BQ8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BC9" i="27"/>
  <c r="BD9" i="27"/>
  <c r="BE9" i="27"/>
  <c r="BF9" i="27"/>
  <c r="BG9" i="27"/>
  <c r="BH9" i="27"/>
  <c r="BI9" i="27"/>
  <c r="BJ9" i="27"/>
  <c r="BK9" i="27"/>
  <c r="BL9" i="27"/>
  <c r="BM9" i="27"/>
  <c r="BN9" i="27"/>
  <c r="BO9" i="27"/>
  <c r="BP9" i="27"/>
  <c r="BQ9" i="27"/>
  <c r="J10" i="27"/>
  <c r="C10" i="27" s="1"/>
  <c r="K10" i="27"/>
  <c r="K17" i="27" s="1"/>
  <c r="L10" i="27"/>
  <c r="M10" i="27"/>
  <c r="N10" i="27"/>
  <c r="O10" i="27"/>
  <c r="P10" i="27"/>
  <c r="Q10" i="27"/>
  <c r="R10" i="27"/>
  <c r="S10" i="27"/>
  <c r="S17" i="27" s="1"/>
  <c r="T10" i="27"/>
  <c r="U10" i="27"/>
  <c r="V10" i="27"/>
  <c r="W10" i="27"/>
  <c r="X10" i="27"/>
  <c r="Y10" i="27"/>
  <c r="Z10" i="27"/>
  <c r="AA10" i="27"/>
  <c r="AA17" i="27" s="1"/>
  <c r="AB10" i="27"/>
  <c r="AC10" i="27"/>
  <c r="AD10" i="27"/>
  <c r="AE10" i="27"/>
  <c r="AF10" i="27"/>
  <c r="AG10" i="27"/>
  <c r="AH10" i="27"/>
  <c r="AI10" i="27"/>
  <c r="AI17" i="27" s="1"/>
  <c r="AJ10" i="27"/>
  <c r="AK10" i="27"/>
  <c r="AL10" i="27"/>
  <c r="AM10" i="27"/>
  <c r="AN10" i="27"/>
  <c r="AO10" i="27"/>
  <c r="AP10" i="27"/>
  <c r="AQ10" i="27"/>
  <c r="AQ17" i="27" s="1"/>
  <c r="AR10" i="27"/>
  <c r="AS10" i="27"/>
  <c r="AT10" i="27"/>
  <c r="AU10" i="27"/>
  <c r="AV10" i="27"/>
  <c r="AW10" i="27"/>
  <c r="AX10" i="27"/>
  <c r="AY10" i="27"/>
  <c r="AY17" i="27" s="1"/>
  <c r="AZ10" i="27"/>
  <c r="BA10" i="27"/>
  <c r="BB10" i="27"/>
  <c r="BC10" i="27"/>
  <c r="BD10" i="27"/>
  <c r="BE10" i="27"/>
  <c r="BF10" i="27"/>
  <c r="BG10" i="27"/>
  <c r="BG17" i="27" s="1"/>
  <c r="BH10" i="27"/>
  <c r="BI10" i="27"/>
  <c r="BJ10" i="27"/>
  <c r="BK10" i="27"/>
  <c r="BL10" i="27"/>
  <c r="BM10" i="27"/>
  <c r="BN10" i="27"/>
  <c r="BO10" i="27"/>
  <c r="BO17" i="27" s="1"/>
  <c r="BP10" i="27"/>
  <c r="BQ10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BC11" i="27"/>
  <c r="BD11" i="27"/>
  <c r="BE11" i="27"/>
  <c r="BF11" i="27"/>
  <c r="BG11" i="27"/>
  <c r="BH11" i="27"/>
  <c r="BI11" i="27"/>
  <c r="BJ11" i="27"/>
  <c r="BK11" i="27"/>
  <c r="BL11" i="27"/>
  <c r="BM11" i="27"/>
  <c r="BN11" i="27"/>
  <c r="BO11" i="27"/>
  <c r="BP11" i="27"/>
  <c r="BQ11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E12" i="27" s="1"/>
  <c r="AM12" i="27"/>
  <c r="AN12" i="27"/>
  <c r="AO12" i="27"/>
  <c r="AP12" i="27"/>
  <c r="AQ12" i="27"/>
  <c r="AR12" i="27"/>
  <c r="AS12" i="27"/>
  <c r="AT12" i="27"/>
  <c r="F12" i="27" s="1"/>
  <c r="AU12" i="27"/>
  <c r="AV12" i="27"/>
  <c r="AW12" i="27"/>
  <c r="AX12" i="27"/>
  <c r="AY12" i="27"/>
  <c r="AZ12" i="27"/>
  <c r="BA12" i="27"/>
  <c r="BB12" i="27"/>
  <c r="BC12" i="27"/>
  <c r="BD12" i="27"/>
  <c r="BE12" i="27"/>
  <c r="BF12" i="27"/>
  <c r="BG12" i="27"/>
  <c r="BH12" i="27"/>
  <c r="BI12" i="27"/>
  <c r="BJ12" i="27"/>
  <c r="G12" i="27" s="1"/>
  <c r="BK12" i="27"/>
  <c r="BL12" i="27"/>
  <c r="BM12" i="27"/>
  <c r="BN12" i="27"/>
  <c r="BO12" i="27"/>
  <c r="BP12" i="27"/>
  <c r="BQ12" i="27"/>
  <c r="J13" i="27"/>
  <c r="K13" i="27"/>
  <c r="L13" i="27"/>
  <c r="M13" i="27"/>
  <c r="M17" i="27" s="1"/>
  <c r="N13" i="27"/>
  <c r="O13" i="27"/>
  <c r="P13" i="27"/>
  <c r="Q13" i="27"/>
  <c r="R13" i="27"/>
  <c r="S13" i="27"/>
  <c r="T13" i="27"/>
  <c r="U13" i="27"/>
  <c r="V13" i="27"/>
  <c r="D13" i="27" s="1"/>
  <c r="W13" i="27"/>
  <c r="X13" i="27"/>
  <c r="Y13" i="27"/>
  <c r="Z13" i="27"/>
  <c r="AA13" i="27"/>
  <c r="AB13" i="27"/>
  <c r="AB17" i="27" s="1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R17" i="27" s="1"/>
  <c r="AS13" i="27"/>
  <c r="AT13" i="27"/>
  <c r="F13" i="27" s="1"/>
  <c r="AU13" i="27"/>
  <c r="AV13" i="27"/>
  <c r="AW13" i="27"/>
  <c r="AX13" i="27"/>
  <c r="AY13" i="27"/>
  <c r="AZ13" i="27"/>
  <c r="AZ17" i="27" s="1"/>
  <c r="BA13" i="27"/>
  <c r="BB13" i="27"/>
  <c r="BC13" i="27"/>
  <c r="BD13" i="27"/>
  <c r="BE13" i="27"/>
  <c r="BF13" i="27"/>
  <c r="BG13" i="27"/>
  <c r="BH13" i="27"/>
  <c r="BH17" i="27" s="1"/>
  <c r="BI13" i="27"/>
  <c r="BI17" i="27" s="1"/>
  <c r="BJ13" i="27"/>
  <c r="BK13" i="27"/>
  <c r="BL13" i="27"/>
  <c r="BM13" i="27"/>
  <c r="BN13" i="27"/>
  <c r="BO13" i="27"/>
  <c r="BP13" i="27"/>
  <c r="BQ13" i="27"/>
  <c r="C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BC14" i="27"/>
  <c r="BD14" i="27"/>
  <c r="BE14" i="27"/>
  <c r="BF14" i="27"/>
  <c r="BG14" i="27"/>
  <c r="BH14" i="27"/>
  <c r="BI14" i="27"/>
  <c r="BJ14" i="27"/>
  <c r="BK14" i="27"/>
  <c r="BL14" i="27"/>
  <c r="BM14" i="27"/>
  <c r="BN14" i="27"/>
  <c r="BO14" i="27"/>
  <c r="BP14" i="27"/>
  <c r="BQ14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BC15" i="27"/>
  <c r="BD15" i="27"/>
  <c r="BE15" i="27"/>
  <c r="BF15" i="27"/>
  <c r="BG15" i="27"/>
  <c r="BH15" i="27"/>
  <c r="BI15" i="27"/>
  <c r="BJ15" i="27"/>
  <c r="BK15" i="27"/>
  <c r="BL15" i="27"/>
  <c r="BM15" i="27"/>
  <c r="BN15" i="27"/>
  <c r="BO15" i="27"/>
  <c r="BP15" i="27"/>
  <c r="BQ15" i="27"/>
  <c r="J16" i="27"/>
  <c r="C16" i="27" s="1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E16" i="27" s="1"/>
  <c r="AN16" i="27"/>
  <c r="AO16" i="27"/>
  <c r="AP16" i="27"/>
  <c r="AQ16" i="27"/>
  <c r="AR16" i="27"/>
  <c r="AS16" i="27"/>
  <c r="AT16" i="27"/>
  <c r="AU16" i="27"/>
  <c r="AV16" i="27"/>
  <c r="F16" i="27" s="1"/>
  <c r="AW16" i="27"/>
  <c r="AX16" i="27"/>
  <c r="AY16" i="27"/>
  <c r="AZ16" i="27"/>
  <c r="BA16" i="27"/>
  <c r="BB16" i="27"/>
  <c r="BC16" i="27"/>
  <c r="BD16" i="27"/>
  <c r="BE16" i="27"/>
  <c r="BF16" i="27"/>
  <c r="BG16" i="27"/>
  <c r="BH16" i="27"/>
  <c r="BI16" i="27"/>
  <c r="BJ16" i="27"/>
  <c r="BK16" i="27"/>
  <c r="BL16" i="27"/>
  <c r="G16" i="27" s="1"/>
  <c r="BM16" i="27"/>
  <c r="BN16" i="27"/>
  <c r="BO16" i="27"/>
  <c r="BP16" i="27"/>
  <c r="BQ16" i="27"/>
  <c r="T17" i="27"/>
  <c r="J20" i="27"/>
  <c r="K20" i="27"/>
  <c r="L20" i="27"/>
  <c r="M20" i="27"/>
  <c r="N20" i="27"/>
  <c r="O20" i="27"/>
  <c r="P20" i="27"/>
  <c r="Q20" i="27"/>
  <c r="R20" i="27"/>
  <c r="S20" i="27"/>
  <c r="S26" i="27" s="1"/>
  <c r="S39" i="27" s="1"/>
  <c r="T20" i="27"/>
  <c r="U20" i="27"/>
  <c r="V20" i="27"/>
  <c r="W20" i="27"/>
  <c r="X20" i="27"/>
  <c r="Y20" i="27"/>
  <c r="Z20" i="27"/>
  <c r="AA20" i="27"/>
  <c r="AA26" i="27" s="1"/>
  <c r="AA39" i="27" s="1"/>
  <c r="AB20" i="27"/>
  <c r="AC20" i="27"/>
  <c r="AD20" i="27"/>
  <c r="AE20" i="27"/>
  <c r="AF20" i="27"/>
  <c r="AG20" i="27"/>
  <c r="AH20" i="27"/>
  <c r="AI20" i="27"/>
  <c r="AI26" i="27" s="1"/>
  <c r="AI39" i="27" s="1"/>
  <c r="AJ20" i="27"/>
  <c r="AK20" i="27"/>
  <c r="AL20" i="27"/>
  <c r="AM20" i="27"/>
  <c r="AN20" i="27"/>
  <c r="AO20" i="27"/>
  <c r="AP20" i="27"/>
  <c r="AQ20" i="27"/>
  <c r="AQ26" i="27" s="1"/>
  <c r="AQ39" i="27" s="1"/>
  <c r="AR20" i="27"/>
  <c r="AS20" i="27"/>
  <c r="AT20" i="27"/>
  <c r="AU20" i="27"/>
  <c r="AV20" i="27"/>
  <c r="AW20" i="27"/>
  <c r="AX20" i="27"/>
  <c r="AY20" i="27"/>
  <c r="AY26" i="27" s="1"/>
  <c r="AY39" i="27" s="1"/>
  <c r="AZ20" i="27"/>
  <c r="BA20" i="27"/>
  <c r="BB20" i="27"/>
  <c r="BC20" i="27"/>
  <c r="BD20" i="27"/>
  <c r="BE20" i="27"/>
  <c r="BE26" i="27" s="1"/>
  <c r="BF20" i="27"/>
  <c r="BG20" i="27"/>
  <c r="BG26" i="27" s="1"/>
  <c r="BG39" i="27" s="1"/>
  <c r="BH20" i="27"/>
  <c r="BI20" i="27"/>
  <c r="BJ20" i="27"/>
  <c r="BK20" i="27"/>
  <c r="BL20" i="27"/>
  <c r="BM20" i="27"/>
  <c r="BM26" i="27" s="1"/>
  <c r="BN20" i="27"/>
  <c r="BO20" i="27"/>
  <c r="BO26" i="27" s="1"/>
  <c r="BO39" i="27" s="1"/>
  <c r="BP20" i="27"/>
  <c r="BQ20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D21" i="27" s="1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F21" i="27" s="1"/>
  <c r="AU21" i="27"/>
  <c r="AV21" i="27"/>
  <c r="AW21" i="27"/>
  <c r="AX21" i="27"/>
  <c r="AY21" i="27"/>
  <c r="AZ21" i="27"/>
  <c r="BA21" i="27"/>
  <c r="BB21" i="27"/>
  <c r="BC21" i="27"/>
  <c r="BD21" i="27"/>
  <c r="BE21" i="27"/>
  <c r="BF21" i="27"/>
  <c r="BG21" i="27"/>
  <c r="BH21" i="27"/>
  <c r="BI21" i="27"/>
  <c r="BJ21" i="27"/>
  <c r="BK21" i="27"/>
  <c r="BL21" i="27"/>
  <c r="G21" i="27" s="1"/>
  <c r="BM21" i="27"/>
  <c r="BN21" i="27"/>
  <c r="BO21" i="27"/>
  <c r="BP21" i="27"/>
  <c r="BQ21" i="27"/>
  <c r="E22" i="27"/>
  <c r="J22" i="27"/>
  <c r="K22" i="27"/>
  <c r="L22" i="27"/>
  <c r="M22" i="27"/>
  <c r="N22" i="27"/>
  <c r="N26" i="27" s="1"/>
  <c r="O22" i="27"/>
  <c r="O26" i="27" s="1"/>
  <c r="O39" i="27" s="1"/>
  <c r="O47" i="27" s="1"/>
  <c r="P22" i="27"/>
  <c r="P26" i="27" s="1"/>
  <c r="P39" i="27" s="1"/>
  <c r="P47" i="27" s="1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D26" i="27" s="1"/>
  <c r="AE22" i="27"/>
  <c r="AE26" i="27" s="1"/>
  <c r="AE39" i="27" s="1"/>
  <c r="AE47" i="27" s="1"/>
  <c r="AF22" i="27"/>
  <c r="AG22" i="27"/>
  <c r="AH22" i="27"/>
  <c r="AI22" i="27"/>
  <c r="AJ22" i="27"/>
  <c r="AK22" i="27"/>
  <c r="AL22" i="27"/>
  <c r="AL26" i="27" s="1"/>
  <c r="AM22" i="27"/>
  <c r="AM26" i="27" s="1"/>
  <c r="AM39" i="27" s="1"/>
  <c r="AM47" i="27" s="1"/>
  <c r="AN22" i="27"/>
  <c r="AO22" i="27"/>
  <c r="AP22" i="27"/>
  <c r="AQ22" i="27"/>
  <c r="AR22" i="27"/>
  <c r="AS22" i="27"/>
  <c r="AT22" i="27"/>
  <c r="AT26" i="27" s="1"/>
  <c r="AU22" i="27"/>
  <c r="AV22" i="27"/>
  <c r="AV26" i="27" s="1"/>
  <c r="AV39" i="27" s="1"/>
  <c r="AV47" i="27" s="1"/>
  <c r="AW22" i="27"/>
  <c r="AX22" i="27"/>
  <c r="AY22" i="27"/>
  <c r="AZ22" i="27"/>
  <c r="BA22" i="27"/>
  <c r="BB22" i="27"/>
  <c r="BB26" i="27" s="1"/>
  <c r="BC22" i="27"/>
  <c r="BC26" i="27" s="1"/>
  <c r="BC39" i="27" s="1"/>
  <c r="BC47" i="27" s="1"/>
  <c r="BD22" i="27"/>
  <c r="BD26" i="27" s="1"/>
  <c r="BD39" i="27" s="1"/>
  <c r="BD47" i="27" s="1"/>
  <c r="BE22" i="27"/>
  <c r="BF22" i="27"/>
  <c r="BG22" i="27"/>
  <c r="BH22" i="27"/>
  <c r="BI22" i="27"/>
  <c r="BJ22" i="27"/>
  <c r="BK22" i="27"/>
  <c r="BK26" i="27" s="1"/>
  <c r="BK39" i="27" s="1"/>
  <c r="BK47" i="27" s="1"/>
  <c r="BL22" i="27"/>
  <c r="BL26" i="27" s="1"/>
  <c r="BL39" i="27" s="1"/>
  <c r="BM22" i="27"/>
  <c r="BN22" i="27"/>
  <c r="BO22" i="27"/>
  <c r="BP22" i="27"/>
  <c r="BQ22" i="27"/>
  <c r="C23" i="27"/>
  <c r="D23" i="27"/>
  <c r="E23" i="27"/>
  <c r="J23" i="27"/>
  <c r="K23" i="27"/>
  <c r="L23" i="27"/>
  <c r="M23" i="27"/>
  <c r="M26" i="27" s="1"/>
  <c r="N23" i="27"/>
  <c r="O23" i="27"/>
  <c r="P23" i="27"/>
  <c r="Q23" i="27"/>
  <c r="R23" i="27"/>
  <c r="S23" i="27"/>
  <c r="T23" i="27"/>
  <c r="U23" i="27"/>
  <c r="U26" i="27" s="1"/>
  <c r="V23" i="27"/>
  <c r="W23" i="27"/>
  <c r="X23" i="27"/>
  <c r="Y23" i="27"/>
  <c r="Z23" i="27"/>
  <c r="AA23" i="27"/>
  <c r="AB23" i="27"/>
  <c r="AC23" i="27"/>
  <c r="AC26" i="27" s="1"/>
  <c r="AD23" i="27"/>
  <c r="AE23" i="27"/>
  <c r="AF23" i="27"/>
  <c r="AG23" i="27"/>
  <c r="AH23" i="27"/>
  <c r="AI23" i="27"/>
  <c r="AJ23" i="27"/>
  <c r="AK23" i="27"/>
  <c r="AK26" i="27" s="1"/>
  <c r="AL23" i="27"/>
  <c r="AM23" i="27"/>
  <c r="AN23" i="27"/>
  <c r="AO23" i="27"/>
  <c r="AP23" i="27"/>
  <c r="AQ23" i="27"/>
  <c r="AR23" i="27"/>
  <c r="AS23" i="27"/>
  <c r="AS26" i="27" s="1"/>
  <c r="AT23" i="27"/>
  <c r="AU23" i="27"/>
  <c r="AV23" i="27"/>
  <c r="AW23" i="27"/>
  <c r="AX23" i="27"/>
  <c r="AY23" i="27"/>
  <c r="AZ23" i="27"/>
  <c r="BA23" i="27"/>
  <c r="BA26" i="27" s="1"/>
  <c r="BB23" i="27"/>
  <c r="BC23" i="27"/>
  <c r="BD23" i="27"/>
  <c r="BE23" i="27"/>
  <c r="BF23" i="27"/>
  <c r="BG23" i="27"/>
  <c r="BH23" i="27"/>
  <c r="BI23" i="27"/>
  <c r="BI26" i="27" s="1"/>
  <c r="BJ23" i="27"/>
  <c r="BK23" i="27"/>
  <c r="BL23" i="27"/>
  <c r="BM23" i="27"/>
  <c r="BN23" i="27"/>
  <c r="BO23" i="27"/>
  <c r="BP23" i="27"/>
  <c r="BQ23" i="27"/>
  <c r="BQ26" i="27" s="1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BE24" i="27"/>
  <c r="BF24" i="27"/>
  <c r="BG24" i="27"/>
  <c r="BH24" i="27"/>
  <c r="BI24" i="27"/>
  <c r="BJ24" i="27"/>
  <c r="BK24" i="27"/>
  <c r="BL24" i="27"/>
  <c r="BM24" i="27"/>
  <c r="BN24" i="27"/>
  <c r="BO24" i="27"/>
  <c r="BP24" i="27"/>
  <c r="BQ24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F25" i="27" s="1"/>
  <c r="AU25" i="27"/>
  <c r="AV25" i="27"/>
  <c r="AW25" i="27"/>
  <c r="AX25" i="27"/>
  <c r="AY25" i="27"/>
  <c r="AZ25" i="27"/>
  <c r="BA25" i="27"/>
  <c r="BB25" i="27"/>
  <c r="BC25" i="27"/>
  <c r="BD25" i="27"/>
  <c r="BE25" i="27"/>
  <c r="BF25" i="27"/>
  <c r="G25" i="27" s="1"/>
  <c r="BG25" i="27"/>
  <c r="BH25" i="27"/>
  <c r="BI25" i="27"/>
  <c r="BJ25" i="27"/>
  <c r="BK25" i="27"/>
  <c r="BL25" i="27"/>
  <c r="BM25" i="27"/>
  <c r="BN25" i="27"/>
  <c r="BO25" i="27"/>
  <c r="BP25" i="27"/>
  <c r="BQ25" i="27"/>
  <c r="V26" i="27"/>
  <c r="W26" i="27"/>
  <c r="W39" i="27" s="1"/>
  <c r="W47" i="27" s="1"/>
  <c r="X26" i="27"/>
  <c r="AN26" i="27"/>
  <c r="AN39" i="27" s="1"/>
  <c r="AN47" i="27" s="1"/>
  <c r="C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E29" i="27" s="1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BE29" i="27"/>
  <c r="BF29" i="27"/>
  <c r="BG29" i="27"/>
  <c r="BH29" i="27"/>
  <c r="BI29" i="27"/>
  <c r="BJ29" i="27"/>
  <c r="BK29" i="27"/>
  <c r="BL29" i="27"/>
  <c r="BM29" i="27"/>
  <c r="BN29" i="27"/>
  <c r="BO29" i="27"/>
  <c r="BP29" i="27"/>
  <c r="BQ29" i="27"/>
  <c r="C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BE30" i="27"/>
  <c r="BF30" i="27"/>
  <c r="BG30" i="27"/>
  <c r="BH30" i="27"/>
  <c r="BI30" i="27"/>
  <c r="BJ30" i="27"/>
  <c r="BK30" i="27"/>
  <c r="BL30" i="27"/>
  <c r="BM30" i="27"/>
  <c r="BN30" i="27"/>
  <c r="BO30" i="27"/>
  <c r="BP30" i="27"/>
  <c r="BQ30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BE31" i="27"/>
  <c r="BF31" i="27"/>
  <c r="BG31" i="27"/>
  <c r="BH31" i="27"/>
  <c r="BI31" i="27"/>
  <c r="BJ31" i="27"/>
  <c r="BK31" i="27"/>
  <c r="BL31" i="27"/>
  <c r="BM31" i="27"/>
  <c r="BN31" i="27"/>
  <c r="BO31" i="27"/>
  <c r="BP31" i="27"/>
  <c r="BQ31" i="27"/>
  <c r="G32" i="27"/>
  <c r="J32" i="27"/>
  <c r="K32" i="27"/>
  <c r="C32" i="27" s="1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E32" i="27" s="1"/>
  <c r="AM32" i="27"/>
  <c r="AN32" i="27"/>
  <c r="AO32" i="27"/>
  <c r="AP32" i="27"/>
  <c r="AQ32" i="27"/>
  <c r="AR32" i="27"/>
  <c r="AS32" i="27"/>
  <c r="AT32" i="27"/>
  <c r="F32" i="27" s="1"/>
  <c r="AU32" i="27"/>
  <c r="AV32" i="27"/>
  <c r="AW32" i="27"/>
  <c r="AX32" i="27"/>
  <c r="AY32" i="27"/>
  <c r="AZ32" i="27"/>
  <c r="BA32" i="27"/>
  <c r="BB32" i="27"/>
  <c r="BC32" i="27"/>
  <c r="BD32" i="27"/>
  <c r="BE32" i="27"/>
  <c r="BF32" i="27"/>
  <c r="BG32" i="27"/>
  <c r="BH32" i="27"/>
  <c r="BI32" i="27"/>
  <c r="BJ32" i="27"/>
  <c r="BK32" i="27"/>
  <c r="BL32" i="27"/>
  <c r="BM32" i="27"/>
  <c r="BN32" i="27"/>
  <c r="BO32" i="27"/>
  <c r="BP32" i="27"/>
  <c r="BQ32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BE33" i="27"/>
  <c r="BF33" i="27"/>
  <c r="BG33" i="27"/>
  <c r="BH33" i="27"/>
  <c r="BI33" i="27"/>
  <c r="BJ33" i="27"/>
  <c r="BK33" i="27"/>
  <c r="BL33" i="27"/>
  <c r="BM33" i="27"/>
  <c r="BN33" i="27"/>
  <c r="BO33" i="27"/>
  <c r="BP33" i="27"/>
  <c r="BQ33" i="27"/>
  <c r="C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D34" i="27" s="1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F34" i="27" s="1"/>
  <c r="AV34" i="27"/>
  <c r="AW34" i="27"/>
  <c r="AX34" i="27"/>
  <c r="AY34" i="27"/>
  <c r="AZ34" i="27"/>
  <c r="BA34" i="27"/>
  <c r="BB34" i="27"/>
  <c r="BC34" i="27"/>
  <c r="BD34" i="27"/>
  <c r="BE34" i="27"/>
  <c r="BF34" i="27"/>
  <c r="BG34" i="27"/>
  <c r="BH34" i="27"/>
  <c r="BI34" i="27"/>
  <c r="BJ34" i="27"/>
  <c r="BK34" i="27"/>
  <c r="BL34" i="27"/>
  <c r="BM34" i="27"/>
  <c r="BN34" i="27"/>
  <c r="BO34" i="27"/>
  <c r="BP34" i="27"/>
  <c r="BQ34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BE35" i="27"/>
  <c r="BF35" i="27"/>
  <c r="BG35" i="27"/>
  <c r="BH35" i="27"/>
  <c r="BI35" i="27"/>
  <c r="BJ35" i="27"/>
  <c r="BK35" i="27"/>
  <c r="BL35" i="27"/>
  <c r="BM35" i="27"/>
  <c r="BM39" i="27" s="1"/>
  <c r="BN35" i="27"/>
  <c r="BO35" i="27"/>
  <c r="BP35" i="27"/>
  <c r="BQ35" i="27"/>
  <c r="J36" i="27"/>
  <c r="K36" i="27"/>
  <c r="C36" i="27" s="1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E36" i="27" s="1"/>
  <c r="AN36" i="27"/>
  <c r="AO36" i="27"/>
  <c r="AP36" i="27"/>
  <c r="AQ36" i="27"/>
  <c r="AR36" i="27"/>
  <c r="AS36" i="27"/>
  <c r="AT36" i="27"/>
  <c r="AU36" i="27"/>
  <c r="AV36" i="27"/>
  <c r="F36" i="27" s="1"/>
  <c r="AW36" i="27"/>
  <c r="AX36" i="27"/>
  <c r="AY36" i="27"/>
  <c r="AZ36" i="27"/>
  <c r="BA36" i="27"/>
  <c r="BB36" i="27"/>
  <c r="BC36" i="27"/>
  <c r="BD36" i="27"/>
  <c r="BE36" i="27"/>
  <c r="BF36" i="27"/>
  <c r="BG36" i="27"/>
  <c r="BH36" i="27"/>
  <c r="BI36" i="27"/>
  <c r="BJ36" i="27"/>
  <c r="BK36" i="27"/>
  <c r="BL36" i="27"/>
  <c r="G36" i="27" s="1"/>
  <c r="BM36" i="27"/>
  <c r="BN36" i="27"/>
  <c r="BO36" i="27"/>
  <c r="BP36" i="27"/>
  <c r="BQ36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D37" i="27" s="1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BE37" i="27"/>
  <c r="BF37" i="27"/>
  <c r="BG37" i="27"/>
  <c r="BH37" i="27"/>
  <c r="BI37" i="27"/>
  <c r="BJ37" i="27"/>
  <c r="BK37" i="27"/>
  <c r="BL37" i="27"/>
  <c r="BM37" i="27"/>
  <c r="BN37" i="27"/>
  <c r="BO37" i="27"/>
  <c r="BP37" i="27"/>
  <c r="BQ37" i="27"/>
  <c r="J38" i="27"/>
  <c r="K38" i="27"/>
  <c r="C38" i="27" s="1"/>
  <c r="L38" i="27"/>
  <c r="M38" i="27"/>
  <c r="N38" i="27"/>
  <c r="O38" i="27"/>
  <c r="P38" i="27"/>
  <c r="Q38" i="27"/>
  <c r="R38" i="27"/>
  <c r="S38" i="27"/>
  <c r="T38" i="27"/>
  <c r="U38" i="27"/>
  <c r="V38" i="27"/>
  <c r="D38" i="27" s="1"/>
  <c r="D54" i="27" s="1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BE38" i="27"/>
  <c r="BF38" i="27"/>
  <c r="BG38" i="27"/>
  <c r="BH38" i="27"/>
  <c r="BI38" i="27"/>
  <c r="BJ38" i="27"/>
  <c r="BK38" i="27"/>
  <c r="BL38" i="27"/>
  <c r="BM38" i="27"/>
  <c r="BN38" i="27"/>
  <c r="BO38" i="27"/>
  <c r="BP38" i="27"/>
  <c r="BQ38" i="27"/>
  <c r="U39" i="27"/>
  <c r="X39" i="27"/>
  <c r="X47" i="27" s="1"/>
  <c r="AK39" i="27"/>
  <c r="BE39" i="27"/>
  <c r="BI39" i="27"/>
  <c r="BQ39" i="27"/>
  <c r="J42" i="27"/>
  <c r="K42" i="27"/>
  <c r="L42" i="27"/>
  <c r="C42" i="27" s="1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BE42" i="27"/>
  <c r="BF42" i="27"/>
  <c r="BG42" i="27"/>
  <c r="BH42" i="27"/>
  <c r="BI42" i="27"/>
  <c r="BJ42" i="27"/>
  <c r="BK42" i="27"/>
  <c r="BL42" i="27"/>
  <c r="BM42" i="27"/>
  <c r="BN42" i="27"/>
  <c r="BO42" i="27"/>
  <c r="BP42" i="27"/>
  <c r="BQ42" i="27"/>
  <c r="J43" i="27"/>
  <c r="C43" i="27" s="1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BE43" i="27"/>
  <c r="BF43" i="27"/>
  <c r="BG43" i="27"/>
  <c r="BH43" i="27"/>
  <c r="BI43" i="27"/>
  <c r="BJ43" i="27"/>
  <c r="BK43" i="27"/>
  <c r="BL43" i="27"/>
  <c r="BM43" i="27"/>
  <c r="BN43" i="27"/>
  <c r="BO43" i="27"/>
  <c r="BP43" i="27"/>
  <c r="BQ43" i="27"/>
  <c r="J44" i="27"/>
  <c r="C44" i="27" s="1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I47" i="27" s="1"/>
  <c r="AI50" i="27" s="1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Y47" i="27" s="1"/>
  <c r="AY50" i="27" s="1"/>
  <c r="AZ44" i="27"/>
  <c r="BA44" i="27"/>
  <c r="BB44" i="27"/>
  <c r="BC44" i="27"/>
  <c r="BD44" i="27"/>
  <c r="BE44" i="27"/>
  <c r="BF44" i="27"/>
  <c r="BG44" i="27"/>
  <c r="BH44" i="27"/>
  <c r="BI44" i="27"/>
  <c r="BJ44" i="27"/>
  <c r="BK44" i="27"/>
  <c r="BL44" i="27"/>
  <c r="BM44" i="27"/>
  <c r="BN44" i="27"/>
  <c r="BO44" i="27"/>
  <c r="BP44" i="27"/>
  <c r="BQ44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BE45" i="27"/>
  <c r="BF45" i="27"/>
  <c r="BG45" i="27"/>
  <c r="BH45" i="27"/>
  <c r="BI45" i="27"/>
  <c r="BJ45" i="27"/>
  <c r="BK45" i="27"/>
  <c r="BL45" i="27"/>
  <c r="BM45" i="27"/>
  <c r="BM47" i="27" s="1"/>
  <c r="BN45" i="27"/>
  <c r="BO45" i="27"/>
  <c r="BP45" i="27"/>
  <c r="BQ45" i="27"/>
  <c r="E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BE46" i="27"/>
  <c r="BF46" i="27"/>
  <c r="BG46" i="27"/>
  <c r="BH46" i="27"/>
  <c r="BI46" i="27"/>
  <c r="BJ46" i="27"/>
  <c r="BK46" i="27"/>
  <c r="G46" i="27" s="1"/>
  <c r="BL46" i="27"/>
  <c r="BM46" i="27"/>
  <c r="BN46" i="27"/>
  <c r="BO46" i="27"/>
  <c r="BP46" i="27"/>
  <c r="BQ46" i="27"/>
  <c r="S47" i="27"/>
  <c r="S50" i="27" s="1"/>
  <c r="BI47" i="27"/>
  <c r="BI50" i="27" s="1"/>
  <c r="BL47" i="27"/>
  <c r="BH59" i="27"/>
  <c r="R60" i="27"/>
  <c r="V61" i="27"/>
  <c r="C7" i="35"/>
  <c r="J7" i="35"/>
  <c r="K7" i="35"/>
  <c r="L7" i="35"/>
  <c r="M7" i="35"/>
  <c r="M17" i="35" s="1"/>
  <c r="N7" i="35"/>
  <c r="O7" i="35"/>
  <c r="P7" i="35"/>
  <c r="Q7" i="35"/>
  <c r="R7" i="35"/>
  <c r="S7" i="35"/>
  <c r="T7" i="35"/>
  <c r="U7" i="35"/>
  <c r="U17" i="35" s="1"/>
  <c r="V7" i="35"/>
  <c r="D7" i="35" s="1"/>
  <c r="W7" i="35"/>
  <c r="X7" i="35"/>
  <c r="Y7" i="35"/>
  <c r="Z7" i="35"/>
  <c r="AA7" i="35"/>
  <c r="AB7" i="35"/>
  <c r="AC7" i="35"/>
  <c r="AC17" i="35" s="1"/>
  <c r="AD7" i="35"/>
  <c r="AE7" i="35"/>
  <c r="AF7" i="35"/>
  <c r="AG7" i="35"/>
  <c r="AH7" i="35"/>
  <c r="AI7" i="35"/>
  <c r="AJ7" i="35"/>
  <c r="AK7" i="35"/>
  <c r="AK17" i="35" s="1"/>
  <c r="AL7" i="35"/>
  <c r="AM7" i="35"/>
  <c r="AN7" i="35"/>
  <c r="AO7" i="35"/>
  <c r="AP7" i="35"/>
  <c r="AQ7" i="35"/>
  <c r="AR7" i="35"/>
  <c r="AS7" i="35"/>
  <c r="AS17" i="35" s="1"/>
  <c r="AT7" i="35"/>
  <c r="AU7" i="35"/>
  <c r="F7" i="35" s="1"/>
  <c r="AV7" i="35"/>
  <c r="AW7" i="35"/>
  <c r="AX7" i="35"/>
  <c r="AY7" i="35"/>
  <c r="AZ7" i="35"/>
  <c r="BA7" i="35"/>
  <c r="BA17" i="35" s="1"/>
  <c r="BB7" i="35"/>
  <c r="BC7" i="35"/>
  <c r="BD7" i="35"/>
  <c r="BE7" i="35"/>
  <c r="BF7" i="35"/>
  <c r="BG7" i="35"/>
  <c r="BH7" i="35"/>
  <c r="BI7" i="35"/>
  <c r="BI17" i="35" s="1"/>
  <c r="BJ7" i="35"/>
  <c r="BK7" i="35"/>
  <c r="BL7" i="35"/>
  <c r="BM7" i="35"/>
  <c r="BN7" i="35"/>
  <c r="BO7" i="35"/>
  <c r="BP7" i="35"/>
  <c r="BQ7" i="35"/>
  <c r="BQ17" i="35" s="1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AK9" i="35"/>
  <c r="AL9" i="35"/>
  <c r="AM9" i="35"/>
  <c r="AN9" i="35"/>
  <c r="AO9" i="35"/>
  <c r="AP9" i="35"/>
  <c r="AQ9" i="35"/>
  <c r="AR9" i="35"/>
  <c r="AS9" i="35"/>
  <c r="AT9" i="35"/>
  <c r="F9" i="35" s="1"/>
  <c r="AU9" i="35"/>
  <c r="AV9" i="35"/>
  <c r="AW9" i="35"/>
  <c r="AX9" i="35"/>
  <c r="AY9" i="35"/>
  <c r="AZ9" i="35"/>
  <c r="BA9" i="35"/>
  <c r="BB9" i="35"/>
  <c r="BC9" i="35"/>
  <c r="BD9" i="35"/>
  <c r="BE9" i="35"/>
  <c r="BF9" i="35"/>
  <c r="BG9" i="35"/>
  <c r="BH9" i="35"/>
  <c r="BI9" i="35"/>
  <c r="BJ9" i="35"/>
  <c r="BK9" i="35"/>
  <c r="BL9" i="35"/>
  <c r="BM9" i="35"/>
  <c r="BN9" i="35"/>
  <c r="BO9" i="35"/>
  <c r="BP9" i="35"/>
  <c r="BQ9" i="35"/>
  <c r="J10" i="35"/>
  <c r="K10" i="35"/>
  <c r="L10" i="35"/>
  <c r="M10" i="35"/>
  <c r="N10" i="35"/>
  <c r="O10" i="35"/>
  <c r="O17" i="35" s="1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AC10" i="35"/>
  <c r="AD10" i="35"/>
  <c r="AE10" i="35"/>
  <c r="AE17" i="35" s="1"/>
  <c r="AF10" i="35"/>
  <c r="AG10" i="35"/>
  <c r="AH10" i="35"/>
  <c r="AI10" i="35"/>
  <c r="AJ10" i="35"/>
  <c r="AK10" i="35"/>
  <c r="AL10" i="35"/>
  <c r="AM10" i="35"/>
  <c r="AM17" i="35" s="1"/>
  <c r="AN10" i="35"/>
  <c r="AO10" i="35"/>
  <c r="AP10" i="35"/>
  <c r="AQ10" i="35"/>
  <c r="AR10" i="35"/>
  <c r="AS10" i="35"/>
  <c r="AT10" i="35"/>
  <c r="AU10" i="35"/>
  <c r="AU17" i="35" s="1"/>
  <c r="AV10" i="35"/>
  <c r="AW10" i="35"/>
  <c r="AX10" i="35"/>
  <c r="AY10" i="35"/>
  <c r="AZ10" i="35"/>
  <c r="BA10" i="35"/>
  <c r="BB10" i="35"/>
  <c r="BC10" i="35"/>
  <c r="BC17" i="35" s="1"/>
  <c r="BD10" i="35"/>
  <c r="BE10" i="35"/>
  <c r="BF10" i="35"/>
  <c r="BG10" i="35"/>
  <c r="BH10" i="35"/>
  <c r="BI10" i="35"/>
  <c r="BJ10" i="35"/>
  <c r="BK10" i="35"/>
  <c r="G10" i="35" s="1"/>
  <c r="BL10" i="35"/>
  <c r="BM10" i="35"/>
  <c r="BN10" i="35"/>
  <c r="BO10" i="35"/>
  <c r="BP10" i="35"/>
  <c r="BQ10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D11" i="35" s="1"/>
  <c r="W11" i="35"/>
  <c r="X11" i="35"/>
  <c r="Y11" i="35"/>
  <c r="Z11" i="35"/>
  <c r="AA11" i="35"/>
  <c r="AB11" i="35"/>
  <c r="AC11" i="35"/>
  <c r="AD11" i="35"/>
  <c r="AD17" i="35" s="1"/>
  <c r="AE11" i="35"/>
  <c r="AF11" i="35"/>
  <c r="AG11" i="35"/>
  <c r="AH11" i="35"/>
  <c r="AI11" i="35"/>
  <c r="AJ11" i="35"/>
  <c r="AK11" i="35"/>
  <c r="AL11" i="35"/>
  <c r="AM11" i="35"/>
  <c r="AN11" i="35"/>
  <c r="E11" i="35" s="1"/>
  <c r="AO11" i="35"/>
  <c r="AP11" i="35"/>
  <c r="AQ11" i="35"/>
  <c r="AR11" i="35"/>
  <c r="AS11" i="35"/>
  <c r="AT11" i="35"/>
  <c r="AU11" i="35"/>
  <c r="AV11" i="35"/>
  <c r="F11" i="35" s="1"/>
  <c r="AW11" i="35"/>
  <c r="AX11" i="35"/>
  <c r="AY11" i="35"/>
  <c r="AZ11" i="35"/>
  <c r="BA11" i="35"/>
  <c r="BB11" i="35"/>
  <c r="BC11" i="35"/>
  <c r="BD11" i="35"/>
  <c r="BE11" i="35"/>
  <c r="BF11" i="35"/>
  <c r="BG11" i="35"/>
  <c r="BH11" i="35"/>
  <c r="BI11" i="35"/>
  <c r="BJ11" i="35"/>
  <c r="BK11" i="35"/>
  <c r="BL11" i="35"/>
  <c r="BM11" i="35"/>
  <c r="BN11" i="35"/>
  <c r="BO11" i="35"/>
  <c r="BP11" i="35"/>
  <c r="BQ11" i="35"/>
  <c r="C12" i="35"/>
  <c r="D12" i="35"/>
  <c r="E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AD12" i="35"/>
  <c r="AE12" i="35"/>
  <c r="AF12" i="35"/>
  <c r="AG12" i="35"/>
  <c r="AH12" i="35"/>
  <c r="AI12" i="35"/>
  <c r="AJ12" i="35"/>
  <c r="AK12" i="35"/>
  <c r="AL12" i="35"/>
  <c r="AM12" i="35"/>
  <c r="AN12" i="35"/>
  <c r="AO12" i="35"/>
  <c r="AP12" i="35"/>
  <c r="AQ12" i="35"/>
  <c r="AR12" i="35"/>
  <c r="AS12" i="35"/>
  <c r="AT12" i="35"/>
  <c r="F12" i="35" s="1"/>
  <c r="AU12" i="35"/>
  <c r="AV12" i="35"/>
  <c r="AW12" i="35"/>
  <c r="AX12" i="35"/>
  <c r="AY12" i="35"/>
  <c r="AZ12" i="35"/>
  <c r="BA12" i="35"/>
  <c r="BB12" i="35"/>
  <c r="BC12" i="35"/>
  <c r="BD12" i="35"/>
  <c r="BE12" i="35"/>
  <c r="BF12" i="35"/>
  <c r="G12" i="35" s="1"/>
  <c r="BG12" i="35"/>
  <c r="BH12" i="35"/>
  <c r="BI12" i="35"/>
  <c r="BJ12" i="35"/>
  <c r="BK12" i="35"/>
  <c r="BL12" i="35"/>
  <c r="BM12" i="35"/>
  <c r="BN12" i="35"/>
  <c r="BO12" i="35"/>
  <c r="BP12" i="35"/>
  <c r="BQ12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AK13" i="35"/>
  <c r="AL13" i="35"/>
  <c r="AM13" i="35"/>
  <c r="AN13" i="35"/>
  <c r="AO13" i="35"/>
  <c r="AP13" i="35"/>
  <c r="AQ13" i="35"/>
  <c r="AR13" i="35"/>
  <c r="AS13" i="35"/>
  <c r="AT13" i="35"/>
  <c r="AU13" i="35"/>
  <c r="AV13" i="35"/>
  <c r="AW13" i="35"/>
  <c r="AX13" i="35"/>
  <c r="AY13" i="35"/>
  <c r="AZ13" i="35"/>
  <c r="BA13" i="35"/>
  <c r="BB13" i="35"/>
  <c r="BC13" i="35"/>
  <c r="BD13" i="35"/>
  <c r="BE13" i="35"/>
  <c r="BF13" i="35"/>
  <c r="BG13" i="35"/>
  <c r="BH13" i="35"/>
  <c r="BI13" i="35"/>
  <c r="BJ13" i="35"/>
  <c r="BK13" i="35"/>
  <c r="BL13" i="35"/>
  <c r="BM13" i="35"/>
  <c r="BN13" i="35"/>
  <c r="BO13" i="35"/>
  <c r="BP13" i="35"/>
  <c r="BQ13" i="35"/>
  <c r="J14" i="35"/>
  <c r="C14" i="35" s="1"/>
  <c r="K14" i="35"/>
  <c r="L14" i="35"/>
  <c r="M14" i="35"/>
  <c r="N14" i="35"/>
  <c r="O14" i="35"/>
  <c r="P14" i="35"/>
  <c r="Q14" i="35"/>
  <c r="R14" i="35"/>
  <c r="S14" i="35"/>
  <c r="T14" i="35"/>
  <c r="U14" i="35"/>
  <c r="V14" i="35"/>
  <c r="D14" i="35" s="1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AI14" i="35"/>
  <c r="AJ14" i="35"/>
  <c r="AK14" i="35"/>
  <c r="AL14" i="35"/>
  <c r="AM14" i="35"/>
  <c r="AN14" i="35"/>
  <c r="AO14" i="35"/>
  <c r="AP14" i="35"/>
  <c r="AQ14" i="35"/>
  <c r="AR14" i="35"/>
  <c r="AS14" i="35"/>
  <c r="AT14" i="35"/>
  <c r="AU14" i="35"/>
  <c r="F14" i="35" s="1"/>
  <c r="AV14" i="35"/>
  <c r="AW14" i="35"/>
  <c r="AX14" i="35"/>
  <c r="AY14" i="35"/>
  <c r="AZ14" i="35"/>
  <c r="BA14" i="35"/>
  <c r="BB14" i="35"/>
  <c r="BC14" i="35"/>
  <c r="BD14" i="35"/>
  <c r="BE14" i="35"/>
  <c r="BF14" i="35"/>
  <c r="BG14" i="35"/>
  <c r="BH14" i="35"/>
  <c r="BI14" i="35"/>
  <c r="BJ14" i="35"/>
  <c r="BK14" i="35"/>
  <c r="BL14" i="35"/>
  <c r="BM14" i="35"/>
  <c r="BN14" i="35"/>
  <c r="BO14" i="35"/>
  <c r="BP14" i="35"/>
  <c r="BQ14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AJ15" i="35"/>
  <c r="AK15" i="35"/>
  <c r="AL15" i="35"/>
  <c r="AM15" i="35"/>
  <c r="AN15" i="35"/>
  <c r="AO15" i="35"/>
  <c r="AP15" i="35"/>
  <c r="AQ15" i="35"/>
  <c r="AR15" i="35"/>
  <c r="AS15" i="35"/>
  <c r="AT15" i="35"/>
  <c r="AU15" i="35"/>
  <c r="AV15" i="35"/>
  <c r="AW15" i="35"/>
  <c r="AX15" i="35"/>
  <c r="AY15" i="35"/>
  <c r="AZ15" i="35"/>
  <c r="BA15" i="35"/>
  <c r="BB15" i="35"/>
  <c r="BC15" i="35"/>
  <c r="BD15" i="35"/>
  <c r="BE15" i="35"/>
  <c r="BF15" i="35"/>
  <c r="BG15" i="35"/>
  <c r="BH15" i="35"/>
  <c r="BI15" i="35"/>
  <c r="BJ15" i="35"/>
  <c r="BK15" i="35"/>
  <c r="BL15" i="35"/>
  <c r="BM15" i="35"/>
  <c r="BN15" i="35"/>
  <c r="BO15" i="35"/>
  <c r="BP15" i="35"/>
  <c r="BQ15" i="35"/>
  <c r="J16" i="35"/>
  <c r="C16" i="35" s="1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AC16" i="35"/>
  <c r="AD16" i="35"/>
  <c r="AE16" i="35"/>
  <c r="AF16" i="35"/>
  <c r="AG16" i="35"/>
  <c r="AH16" i="35"/>
  <c r="AI16" i="35"/>
  <c r="AJ16" i="35"/>
  <c r="AK16" i="35"/>
  <c r="AL16" i="35"/>
  <c r="AM16" i="35"/>
  <c r="AN16" i="35"/>
  <c r="AO16" i="35"/>
  <c r="AP16" i="35"/>
  <c r="AQ16" i="35"/>
  <c r="AR16" i="35"/>
  <c r="AS16" i="35"/>
  <c r="AT16" i="35"/>
  <c r="AU16" i="35"/>
  <c r="AV16" i="35"/>
  <c r="AW16" i="35"/>
  <c r="AX16" i="35"/>
  <c r="AY16" i="35"/>
  <c r="AZ16" i="35"/>
  <c r="BA16" i="35"/>
  <c r="BB16" i="35"/>
  <c r="BC16" i="35"/>
  <c r="BD16" i="35"/>
  <c r="BE16" i="35"/>
  <c r="BF16" i="35"/>
  <c r="G16" i="35" s="1"/>
  <c r="BG16" i="35"/>
  <c r="BH16" i="35"/>
  <c r="BI16" i="35"/>
  <c r="BJ16" i="35"/>
  <c r="BK16" i="35"/>
  <c r="BL16" i="35"/>
  <c r="BM16" i="35"/>
  <c r="BN16" i="35"/>
  <c r="BO16" i="35"/>
  <c r="BP16" i="35"/>
  <c r="BQ16" i="35"/>
  <c r="N17" i="35"/>
  <c r="P17" i="35"/>
  <c r="V17" i="35"/>
  <c r="W17" i="35"/>
  <c r="AL17" i="35"/>
  <c r="AN17" i="35"/>
  <c r="AT17" i="35"/>
  <c r="BB17" i="35"/>
  <c r="BJ17" i="35"/>
  <c r="BK17" i="35"/>
  <c r="BL17" i="35"/>
  <c r="J20" i="35"/>
  <c r="K20" i="35"/>
  <c r="L20" i="35"/>
  <c r="M20" i="35"/>
  <c r="N20" i="35"/>
  <c r="N26" i="35" s="1"/>
  <c r="N39" i="35" s="1"/>
  <c r="O20" i="35"/>
  <c r="P20" i="35"/>
  <c r="Q20" i="35"/>
  <c r="R20" i="35"/>
  <c r="S20" i="35"/>
  <c r="T20" i="35"/>
  <c r="U20" i="35"/>
  <c r="U26" i="35" s="1"/>
  <c r="U39" i="35" s="1"/>
  <c r="U47" i="35" s="1"/>
  <c r="U50" i="35" s="1"/>
  <c r="V20" i="35"/>
  <c r="W20" i="35"/>
  <c r="X20" i="35"/>
  <c r="Y20" i="35"/>
  <c r="Z20" i="35"/>
  <c r="AA20" i="35"/>
  <c r="AB20" i="35"/>
  <c r="AC20" i="35"/>
  <c r="AD20" i="35"/>
  <c r="AD26" i="35" s="1"/>
  <c r="AD39" i="35" s="1"/>
  <c r="AE20" i="35"/>
  <c r="AF20" i="35"/>
  <c r="AG20" i="35"/>
  <c r="AH20" i="35"/>
  <c r="AI20" i="35"/>
  <c r="AJ20" i="35"/>
  <c r="AK20" i="35"/>
  <c r="AK26" i="35" s="1"/>
  <c r="AK39" i="35" s="1"/>
  <c r="AK47" i="35" s="1"/>
  <c r="AK50" i="35" s="1"/>
  <c r="AL20" i="35"/>
  <c r="AL26" i="35" s="1"/>
  <c r="AL39" i="35" s="1"/>
  <c r="AM20" i="35"/>
  <c r="AN20" i="35"/>
  <c r="AO20" i="35"/>
  <c r="AP20" i="35"/>
  <c r="AQ20" i="35"/>
  <c r="AR20" i="35"/>
  <c r="AS20" i="35"/>
  <c r="AT20" i="35"/>
  <c r="AU20" i="35"/>
  <c r="AV20" i="35"/>
  <c r="AW20" i="35"/>
  <c r="AX20" i="35"/>
  <c r="AY20" i="35"/>
  <c r="AZ20" i="35"/>
  <c r="BA20" i="35"/>
  <c r="BA26" i="35" s="1"/>
  <c r="BA39" i="35" s="1"/>
  <c r="BA47" i="35" s="1"/>
  <c r="BA50" i="35" s="1"/>
  <c r="BB20" i="35"/>
  <c r="BB26" i="35" s="1"/>
  <c r="BB39" i="35" s="1"/>
  <c r="BC20" i="35"/>
  <c r="BD20" i="35"/>
  <c r="BE20" i="35"/>
  <c r="BF20" i="35"/>
  <c r="BG20" i="35"/>
  <c r="BH20" i="35"/>
  <c r="BI20" i="35"/>
  <c r="BJ20" i="35"/>
  <c r="BJ26" i="35" s="1"/>
  <c r="BJ39" i="35" s="1"/>
  <c r="BK20" i="35"/>
  <c r="BL20" i="35"/>
  <c r="BM20" i="35"/>
  <c r="BN20" i="35"/>
  <c r="BO20" i="35"/>
  <c r="BP20" i="35"/>
  <c r="BQ20" i="35"/>
  <c r="BQ26" i="35" s="1"/>
  <c r="BQ39" i="35" s="1"/>
  <c r="BQ47" i="35" s="1"/>
  <c r="BQ50" i="35" s="1"/>
  <c r="C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D21" i="35" s="1"/>
  <c r="W21" i="35"/>
  <c r="X21" i="35"/>
  <c r="Y21" i="35"/>
  <c r="Z21" i="35"/>
  <c r="AA21" i="35"/>
  <c r="AB21" i="35"/>
  <c r="AC21" i="35"/>
  <c r="AD21" i="35"/>
  <c r="AE21" i="35"/>
  <c r="AF21" i="35"/>
  <c r="AG21" i="35"/>
  <c r="AH21" i="35"/>
  <c r="AI21" i="35"/>
  <c r="AJ21" i="35"/>
  <c r="AK21" i="35"/>
  <c r="AL21" i="35"/>
  <c r="AM21" i="35"/>
  <c r="AN21" i="35"/>
  <c r="AO21" i="35"/>
  <c r="AP21" i="35"/>
  <c r="AQ21" i="35"/>
  <c r="AR21" i="35"/>
  <c r="AS21" i="35"/>
  <c r="AT21" i="35"/>
  <c r="AU21" i="35"/>
  <c r="F21" i="35" s="1"/>
  <c r="AV21" i="35"/>
  <c r="AW21" i="35"/>
  <c r="AX21" i="35"/>
  <c r="AY21" i="35"/>
  <c r="AZ21" i="35"/>
  <c r="BA21" i="35"/>
  <c r="BB21" i="35"/>
  <c r="BC21" i="35"/>
  <c r="BD21" i="35"/>
  <c r="BE21" i="35"/>
  <c r="BF21" i="35"/>
  <c r="BG21" i="35"/>
  <c r="BH21" i="35"/>
  <c r="BI21" i="35"/>
  <c r="BJ21" i="35"/>
  <c r="BK21" i="35"/>
  <c r="BL21" i="35"/>
  <c r="BM21" i="35"/>
  <c r="BN21" i="35"/>
  <c r="BO21" i="35"/>
  <c r="BP21" i="35"/>
  <c r="BQ21" i="35"/>
  <c r="J22" i="35"/>
  <c r="K22" i="35"/>
  <c r="L22" i="35"/>
  <c r="M22" i="35"/>
  <c r="N22" i="35"/>
  <c r="O22" i="35"/>
  <c r="P22" i="35"/>
  <c r="Q22" i="35"/>
  <c r="Q26" i="35" s="1"/>
  <c r="R22" i="35"/>
  <c r="R26" i="35" s="1"/>
  <c r="R39" i="35" s="1"/>
  <c r="S22" i="35"/>
  <c r="T22" i="35"/>
  <c r="U22" i="35"/>
  <c r="V22" i="35"/>
  <c r="W22" i="35"/>
  <c r="X22" i="35"/>
  <c r="Y22" i="35"/>
  <c r="Z22" i="35"/>
  <c r="Z26" i="35" s="1"/>
  <c r="Z39" i="35" s="1"/>
  <c r="AA22" i="35"/>
  <c r="AB22" i="35"/>
  <c r="AC22" i="35"/>
  <c r="AD22" i="35"/>
  <c r="AE22" i="35"/>
  <c r="AF22" i="35"/>
  <c r="AG22" i="35"/>
  <c r="AG26" i="35" s="1"/>
  <c r="AH22" i="35"/>
  <c r="AI22" i="35"/>
  <c r="AJ22" i="35"/>
  <c r="AK22" i="35"/>
  <c r="AL22" i="35"/>
  <c r="AM22" i="35"/>
  <c r="AN22" i="35"/>
  <c r="AO22" i="35"/>
  <c r="AP22" i="35"/>
  <c r="AP26" i="35" s="1"/>
  <c r="AP39" i="35" s="1"/>
  <c r="AQ22" i="35"/>
  <c r="AR22" i="35"/>
  <c r="AS22" i="35"/>
  <c r="AT22" i="35"/>
  <c r="AU22" i="35"/>
  <c r="AV22" i="35"/>
  <c r="AW22" i="35"/>
  <c r="AW26" i="35" s="1"/>
  <c r="AX22" i="35"/>
  <c r="AX26" i="35" s="1"/>
  <c r="AX39" i="35" s="1"/>
  <c r="AX47" i="35" s="1"/>
  <c r="AY22" i="35"/>
  <c r="AZ22" i="35"/>
  <c r="BA22" i="35"/>
  <c r="BB22" i="35"/>
  <c r="BC22" i="35"/>
  <c r="BD22" i="35"/>
  <c r="BE22" i="35"/>
  <c r="BF22" i="35"/>
  <c r="BG22" i="35"/>
  <c r="BH22" i="35"/>
  <c r="BI22" i="35"/>
  <c r="BJ22" i="35"/>
  <c r="BK22" i="35"/>
  <c r="BL22" i="35"/>
  <c r="BM22" i="35"/>
  <c r="BM26" i="35" s="1"/>
  <c r="BN22" i="35"/>
  <c r="BN26" i="35" s="1"/>
  <c r="BO22" i="35"/>
  <c r="BP22" i="35"/>
  <c r="BQ22" i="35"/>
  <c r="J23" i="35"/>
  <c r="K23" i="35"/>
  <c r="C23" i="35" s="1"/>
  <c r="L23" i="35"/>
  <c r="M23" i="35"/>
  <c r="N23" i="35"/>
  <c r="O23" i="35"/>
  <c r="O26" i="35" s="1"/>
  <c r="P23" i="35"/>
  <c r="Q23" i="35"/>
  <c r="R23" i="35"/>
  <c r="S23" i="35"/>
  <c r="T23" i="35"/>
  <c r="U23" i="35"/>
  <c r="V23" i="35"/>
  <c r="W23" i="35"/>
  <c r="W26" i="35" s="1"/>
  <c r="X23" i="35"/>
  <c r="Y23" i="35"/>
  <c r="Z23" i="35"/>
  <c r="AA23" i="35"/>
  <c r="AB23" i="35"/>
  <c r="AC23" i="35"/>
  <c r="AD23" i="35"/>
  <c r="AE23" i="35"/>
  <c r="AE26" i="35" s="1"/>
  <c r="AF23" i="35"/>
  <c r="AG23" i="35"/>
  <c r="AH23" i="35"/>
  <c r="AI23" i="35"/>
  <c r="AJ23" i="35"/>
  <c r="AK23" i="35"/>
  <c r="AL23" i="35"/>
  <c r="AM23" i="35"/>
  <c r="AM26" i="35" s="1"/>
  <c r="AN23" i="35"/>
  <c r="AO23" i="35"/>
  <c r="AP23" i="35"/>
  <c r="AQ23" i="35"/>
  <c r="AR23" i="35"/>
  <c r="AS23" i="35"/>
  <c r="AT23" i="35"/>
  <c r="AU23" i="35"/>
  <c r="AU26" i="35" s="1"/>
  <c r="AV23" i="35"/>
  <c r="AW23" i="35"/>
  <c r="AX23" i="35"/>
  <c r="AY23" i="35"/>
  <c r="AZ23" i="35"/>
  <c r="BA23" i="35"/>
  <c r="BB23" i="35"/>
  <c r="BC23" i="35"/>
  <c r="BD23" i="35"/>
  <c r="BE23" i="35"/>
  <c r="BF23" i="35"/>
  <c r="BG23" i="35"/>
  <c r="BH23" i="35"/>
  <c r="BI23" i="35"/>
  <c r="BJ23" i="35"/>
  <c r="BK23" i="35"/>
  <c r="G23" i="35" s="1"/>
  <c r="BL23" i="35"/>
  <c r="BM23" i="35"/>
  <c r="BN23" i="35"/>
  <c r="BO23" i="35"/>
  <c r="BP23" i="35"/>
  <c r="BQ23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D24" i="35" s="1"/>
  <c r="AC24" i="35"/>
  <c r="AD24" i="35"/>
  <c r="AE24" i="35"/>
  <c r="AF24" i="35"/>
  <c r="AG24" i="35"/>
  <c r="AH24" i="35"/>
  <c r="AI24" i="35"/>
  <c r="AJ24" i="35"/>
  <c r="AK24" i="35"/>
  <c r="AL24" i="35"/>
  <c r="AM24" i="35"/>
  <c r="AN24" i="35"/>
  <c r="AO24" i="35"/>
  <c r="AP24" i="35"/>
  <c r="AQ24" i="35"/>
  <c r="AR24" i="35"/>
  <c r="AS24" i="35"/>
  <c r="AT24" i="35"/>
  <c r="AU24" i="35"/>
  <c r="AV24" i="35"/>
  <c r="AW24" i="35"/>
  <c r="AX24" i="35"/>
  <c r="AY24" i="35"/>
  <c r="AZ24" i="35"/>
  <c r="BA24" i="35"/>
  <c r="BB24" i="35"/>
  <c r="BC24" i="35"/>
  <c r="BD24" i="35"/>
  <c r="BE24" i="35"/>
  <c r="BF24" i="35"/>
  <c r="BG24" i="35"/>
  <c r="BH24" i="35"/>
  <c r="BI24" i="35"/>
  <c r="BJ24" i="35"/>
  <c r="BK24" i="35"/>
  <c r="BL24" i="35"/>
  <c r="BM24" i="35"/>
  <c r="BN24" i="35"/>
  <c r="BO24" i="35"/>
  <c r="BP24" i="35"/>
  <c r="BQ24" i="35"/>
  <c r="J25" i="35"/>
  <c r="C25" i="35" s="1"/>
  <c r="K25" i="35"/>
  <c r="L25" i="35"/>
  <c r="M25" i="35"/>
  <c r="N25" i="35"/>
  <c r="O25" i="35"/>
  <c r="P25" i="35"/>
  <c r="Q25" i="35"/>
  <c r="R25" i="35"/>
  <c r="S25" i="35"/>
  <c r="T25" i="35"/>
  <c r="U25" i="35"/>
  <c r="V25" i="35"/>
  <c r="D25" i="35" s="1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AI25" i="35"/>
  <c r="AJ25" i="35"/>
  <c r="AK25" i="35"/>
  <c r="AL25" i="35"/>
  <c r="AM25" i="35"/>
  <c r="AN25" i="35"/>
  <c r="AO25" i="35"/>
  <c r="AP25" i="35"/>
  <c r="AQ25" i="35"/>
  <c r="AR25" i="35"/>
  <c r="AS25" i="35"/>
  <c r="AT25" i="35"/>
  <c r="AU25" i="35"/>
  <c r="F25" i="35" s="1"/>
  <c r="AV25" i="35"/>
  <c r="AW25" i="35"/>
  <c r="AX25" i="35"/>
  <c r="AY25" i="35"/>
  <c r="AZ25" i="35"/>
  <c r="BA25" i="35"/>
  <c r="BB25" i="35"/>
  <c r="BC25" i="35"/>
  <c r="BD25" i="35"/>
  <c r="BE25" i="35"/>
  <c r="BF25" i="35"/>
  <c r="BG25" i="35"/>
  <c r="BH25" i="35"/>
  <c r="BI25" i="35"/>
  <c r="BJ25" i="35"/>
  <c r="BK25" i="35"/>
  <c r="BL25" i="35"/>
  <c r="BM25" i="35"/>
  <c r="BN25" i="35"/>
  <c r="BO25" i="35"/>
  <c r="BP25" i="35"/>
  <c r="BQ25" i="35"/>
  <c r="P26" i="35"/>
  <c r="P39" i="35" s="1"/>
  <c r="P47" i="35" s="1"/>
  <c r="P50" i="35" s="1"/>
  <c r="X26" i="35"/>
  <c r="Y26" i="35"/>
  <c r="AF26" i="35"/>
  <c r="AN26" i="35"/>
  <c r="AO26" i="35"/>
  <c r="AO39" i="35" s="1"/>
  <c r="AV26" i="35"/>
  <c r="BD26" i="35"/>
  <c r="BE26" i="35"/>
  <c r="BL26" i="35"/>
  <c r="F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AD29" i="35"/>
  <c r="AE29" i="35"/>
  <c r="AE39" i="35" s="1"/>
  <c r="AE47" i="35" s="1"/>
  <c r="AE50" i="35" s="1"/>
  <c r="AF29" i="35"/>
  <c r="AF39" i="35" s="1"/>
  <c r="AF47" i="35" s="1"/>
  <c r="AG29" i="35"/>
  <c r="AH29" i="35"/>
  <c r="AI29" i="35"/>
  <c r="AJ29" i="35"/>
  <c r="AK29" i="35"/>
  <c r="AL29" i="35"/>
  <c r="AM29" i="35"/>
  <c r="AM39" i="35" s="1"/>
  <c r="AM47" i="35" s="1"/>
  <c r="AN29" i="35"/>
  <c r="E29" i="35" s="1"/>
  <c r="AO29" i="35"/>
  <c r="AP29" i="35"/>
  <c r="AQ29" i="35"/>
  <c r="AR29" i="35"/>
  <c r="AS29" i="35"/>
  <c r="AT29" i="35"/>
  <c r="AU29" i="35"/>
  <c r="AV29" i="35"/>
  <c r="AW29" i="35"/>
  <c r="AX29" i="35"/>
  <c r="AY29" i="35"/>
  <c r="AZ29" i="35"/>
  <c r="BA29" i="35"/>
  <c r="BB29" i="35"/>
  <c r="BC29" i="35"/>
  <c r="BD29" i="35"/>
  <c r="BE29" i="35"/>
  <c r="BF29" i="35"/>
  <c r="BG29" i="35"/>
  <c r="BH29" i="35"/>
  <c r="BI29" i="35"/>
  <c r="BJ29" i="35"/>
  <c r="BK29" i="35"/>
  <c r="BL29" i="35"/>
  <c r="BM29" i="35"/>
  <c r="BN29" i="35"/>
  <c r="BO29" i="35"/>
  <c r="BP29" i="35"/>
  <c r="BQ29" i="35"/>
  <c r="D30" i="35"/>
  <c r="E30" i="35"/>
  <c r="J30" i="35"/>
  <c r="K30" i="35"/>
  <c r="L30" i="35"/>
  <c r="M30" i="35"/>
  <c r="N30" i="35"/>
  <c r="C30" i="35" s="1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AC30" i="35"/>
  <c r="AD30" i="35"/>
  <c r="AE30" i="35"/>
  <c r="AF30" i="35"/>
  <c r="AG30" i="35"/>
  <c r="AH30" i="35"/>
  <c r="AI30" i="35"/>
  <c r="AJ30" i="35"/>
  <c r="AK30" i="35"/>
  <c r="AL30" i="35"/>
  <c r="AM30" i="35"/>
  <c r="AN30" i="35"/>
  <c r="AO30" i="35"/>
  <c r="AP30" i="35"/>
  <c r="AQ30" i="35"/>
  <c r="AR30" i="35"/>
  <c r="AS30" i="35"/>
  <c r="AT30" i="35"/>
  <c r="F30" i="35" s="1"/>
  <c r="AU30" i="35"/>
  <c r="AV30" i="35"/>
  <c r="AW30" i="35"/>
  <c r="AX30" i="35"/>
  <c r="AY30" i="35"/>
  <c r="AZ30" i="35"/>
  <c r="BA30" i="35"/>
  <c r="BB30" i="35"/>
  <c r="BC30" i="35"/>
  <c r="BD30" i="35"/>
  <c r="BE30" i="35"/>
  <c r="BF30" i="35"/>
  <c r="BG30" i="35"/>
  <c r="BH30" i="35"/>
  <c r="BI30" i="35"/>
  <c r="BJ30" i="35"/>
  <c r="BK30" i="35"/>
  <c r="BL30" i="35"/>
  <c r="BM30" i="35"/>
  <c r="BN30" i="35"/>
  <c r="BO30" i="35"/>
  <c r="BP30" i="35"/>
  <c r="BQ30" i="35"/>
  <c r="J31" i="35"/>
  <c r="K31" i="35"/>
  <c r="L31" i="35"/>
  <c r="M31" i="35"/>
  <c r="N31" i="35"/>
  <c r="O31" i="35"/>
  <c r="C31" i="35" s="1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AC31" i="35"/>
  <c r="AD31" i="35"/>
  <c r="AE31" i="35"/>
  <c r="AF31" i="35"/>
  <c r="AG31" i="35"/>
  <c r="AH31" i="35"/>
  <c r="AI31" i="35"/>
  <c r="AJ31" i="35"/>
  <c r="AK31" i="35"/>
  <c r="AL31" i="35"/>
  <c r="AM31" i="35"/>
  <c r="AN31" i="35"/>
  <c r="AO31" i="35"/>
  <c r="AP31" i="35"/>
  <c r="AQ31" i="35"/>
  <c r="AR31" i="35"/>
  <c r="AS31" i="35"/>
  <c r="AT31" i="35"/>
  <c r="AU31" i="35"/>
  <c r="F31" i="35" s="1"/>
  <c r="AV31" i="35"/>
  <c r="AW31" i="35"/>
  <c r="AX31" i="35"/>
  <c r="AY31" i="35"/>
  <c r="AZ31" i="35"/>
  <c r="BA31" i="35"/>
  <c r="BB31" i="35"/>
  <c r="BC31" i="35"/>
  <c r="BD31" i="35"/>
  <c r="BE31" i="35"/>
  <c r="BE39" i="35" s="1"/>
  <c r="BF31" i="35"/>
  <c r="BG31" i="35"/>
  <c r="BH31" i="35"/>
  <c r="BI31" i="35"/>
  <c r="BJ31" i="35"/>
  <c r="BK31" i="35"/>
  <c r="BL31" i="35"/>
  <c r="BM31" i="35"/>
  <c r="BN31" i="35"/>
  <c r="BO31" i="35"/>
  <c r="BP31" i="35"/>
  <c r="BQ31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Z32" i="35"/>
  <c r="AA32" i="35"/>
  <c r="AB32" i="35"/>
  <c r="AC32" i="35"/>
  <c r="AD32" i="35"/>
  <c r="AE32" i="35"/>
  <c r="AF32" i="35"/>
  <c r="AG32" i="35"/>
  <c r="AH32" i="35"/>
  <c r="AI32" i="35"/>
  <c r="AJ32" i="35"/>
  <c r="AK32" i="35"/>
  <c r="AL32" i="35"/>
  <c r="AM32" i="35"/>
  <c r="AN32" i="35"/>
  <c r="AO32" i="35"/>
  <c r="AP32" i="35"/>
  <c r="AQ32" i="35"/>
  <c r="AR32" i="35"/>
  <c r="AS32" i="35"/>
  <c r="AT32" i="35"/>
  <c r="AU32" i="35"/>
  <c r="F32" i="35" s="1"/>
  <c r="AV32" i="35"/>
  <c r="AW32" i="35"/>
  <c r="AX32" i="35"/>
  <c r="AY32" i="35"/>
  <c r="AZ32" i="35"/>
  <c r="BA32" i="35"/>
  <c r="BB32" i="35"/>
  <c r="BC32" i="35"/>
  <c r="BD32" i="35"/>
  <c r="BE32" i="35"/>
  <c r="BF32" i="35"/>
  <c r="BG32" i="35"/>
  <c r="BH32" i="35"/>
  <c r="BI32" i="35"/>
  <c r="BJ32" i="35"/>
  <c r="BK32" i="35"/>
  <c r="G32" i="35" s="1"/>
  <c r="BL32" i="35"/>
  <c r="BM32" i="35"/>
  <c r="BN32" i="35"/>
  <c r="BO32" i="35"/>
  <c r="BP32" i="35"/>
  <c r="BQ32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D33" i="35" s="1"/>
  <c r="W33" i="35"/>
  <c r="X33" i="35"/>
  <c r="Y33" i="35"/>
  <c r="Z33" i="35"/>
  <c r="AA33" i="35"/>
  <c r="AB33" i="35"/>
  <c r="AC33" i="35"/>
  <c r="AD33" i="35"/>
  <c r="AE33" i="35"/>
  <c r="AF33" i="35"/>
  <c r="AG33" i="35"/>
  <c r="AH33" i="35"/>
  <c r="AI33" i="35"/>
  <c r="AJ33" i="35"/>
  <c r="AK33" i="35"/>
  <c r="AL33" i="35"/>
  <c r="AM33" i="35"/>
  <c r="E33" i="35" s="1"/>
  <c r="AN33" i="35"/>
  <c r="AO33" i="35"/>
  <c r="AP33" i="35"/>
  <c r="AQ33" i="35"/>
  <c r="AR33" i="35"/>
  <c r="AS33" i="35"/>
  <c r="AT33" i="35"/>
  <c r="AU33" i="35"/>
  <c r="F33" i="35" s="1"/>
  <c r="AV33" i="35"/>
  <c r="AW33" i="35"/>
  <c r="AX33" i="35"/>
  <c r="AY33" i="35"/>
  <c r="AZ33" i="35"/>
  <c r="BA33" i="35"/>
  <c r="BB33" i="35"/>
  <c r="BC33" i="35"/>
  <c r="BD33" i="35"/>
  <c r="BE33" i="35"/>
  <c r="BF33" i="35"/>
  <c r="BG33" i="35"/>
  <c r="BH33" i="35"/>
  <c r="BI33" i="35"/>
  <c r="BJ33" i="35"/>
  <c r="BK33" i="35"/>
  <c r="G33" i="35" s="1"/>
  <c r="BL33" i="35"/>
  <c r="BM33" i="35"/>
  <c r="BN33" i="35"/>
  <c r="BO33" i="35"/>
  <c r="BP33" i="35"/>
  <c r="BQ33" i="35"/>
  <c r="D34" i="35"/>
  <c r="E34" i="35"/>
  <c r="J34" i="35"/>
  <c r="K34" i="35"/>
  <c r="L34" i="35"/>
  <c r="C34" i="35" s="1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AI34" i="35"/>
  <c r="AJ34" i="35"/>
  <c r="AK34" i="35"/>
  <c r="AL34" i="35"/>
  <c r="AM34" i="35"/>
  <c r="AN34" i="35"/>
  <c r="AO34" i="35"/>
  <c r="AP34" i="35"/>
  <c r="AQ34" i="35"/>
  <c r="AR34" i="35"/>
  <c r="AS34" i="35"/>
  <c r="AT34" i="35"/>
  <c r="AU34" i="35"/>
  <c r="AV34" i="35"/>
  <c r="AW34" i="35"/>
  <c r="AX34" i="35"/>
  <c r="AY34" i="35"/>
  <c r="AZ34" i="35"/>
  <c r="BA34" i="35"/>
  <c r="BB34" i="35"/>
  <c r="BC34" i="35"/>
  <c r="BD34" i="35"/>
  <c r="BE34" i="35"/>
  <c r="BF34" i="35"/>
  <c r="BG34" i="35"/>
  <c r="BH34" i="35"/>
  <c r="BI34" i="35"/>
  <c r="BJ34" i="35"/>
  <c r="BK34" i="35"/>
  <c r="BL34" i="35"/>
  <c r="BM34" i="35"/>
  <c r="BN34" i="35"/>
  <c r="BO34" i="35"/>
  <c r="BP34" i="35"/>
  <c r="BQ34" i="35"/>
  <c r="G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AI35" i="35"/>
  <c r="AJ35" i="35"/>
  <c r="AK35" i="35"/>
  <c r="AL35" i="35"/>
  <c r="AM35" i="35"/>
  <c r="AN35" i="35"/>
  <c r="AO35" i="35"/>
  <c r="AP35" i="35"/>
  <c r="AQ35" i="35"/>
  <c r="AR35" i="35"/>
  <c r="AS35" i="35"/>
  <c r="AT35" i="35"/>
  <c r="AU35" i="35"/>
  <c r="AV35" i="35"/>
  <c r="F35" i="35" s="1"/>
  <c r="AW35" i="35"/>
  <c r="AX35" i="35"/>
  <c r="AY35" i="35"/>
  <c r="AZ35" i="35"/>
  <c r="BA35" i="35"/>
  <c r="BB35" i="35"/>
  <c r="BC35" i="35"/>
  <c r="BD35" i="35"/>
  <c r="BE35" i="35"/>
  <c r="BF35" i="35"/>
  <c r="BG35" i="35"/>
  <c r="BH35" i="35"/>
  <c r="BI35" i="35"/>
  <c r="BJ35" i="35"/>
  <c r="BK35" i="35"/>
  <c r="BL35" i="35"/>
  <c r="BM35" i="35"/>
  <c r="BN35" i="35"/>
  <c r="BO35" i="35"/>
  <c r="BP35" i="35"/>
  <c r="BQ35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AI36" i="35"/>
  <c r="AJ36" i="35"/>
  <c r="AK36" i="35"/>
  <c r="AL36" i="35"/>
  <c r="AM36" i="35"/>
  <c r="E36" i="35" s="1"/>
  <c r="AN36" i="35"/>
  <c r="AO36" i="35"/>
  <c r="AP36" i="35"/>
  <c r="AQ36" i="35"/>
  <c r="AR36" i="35"/>
  <c r="AS36" i="35"/>
  <c r="AT36" i="35"/>
  <c r="AU36" i="35"/>
  <c r="AV36" i="35"/>
  <c r="F36" i="35" s="1"/>
  <c r="AW36" i="35"/>
  <c r="AX36" i="35"/>
  <c r="AY36" i="35"/>
  <c r="AZ36" i="35"/>
  <c r="BA36" i="35"/>
  <c r="BB36" i="35"/>
  <c r="BC36" i="35"/>
  <c r="BD36" i="35"/>
  <c r="BE36" i="35"/>
  <c r="BF36" i="35"/>
  <c r="BG36" i="35"/>
  <c r="BH36" i="35"/>
  <c r="BI36" i="35"/>
  <c r="BJ36" i="35"/>
  <c r="BK36" i="35"/>
  <c r="BL36" i="35"/>
  <c r="G36" i="35" s="1"/>
  <c r="BM36" i="35"/>
  <c r="BN36" i="35"/>
  <c r="BO36" i="35"/>
  <c r="BP36" i="35"/>
  <c r="BQ36" i="35"/>
  <c r="D37" i="35"/>
  <c r="E37" i="35"/>
  <c r="J37" i="35"/>
  <c r="K37" i="35"/>
  <c r="L37" i="35"/>
  <c r="M37" i="35"/>
  <c r="N37" i="35"/>
  <c r="O37" i="35"/>
  <c r="C37" i="35" s="1"/>
  <c r="P37" i="35"/>
  <c r="Q37" i="35"/>
  <c r="R37" i="35"/>
  <c r="S37" i="35"/>
  <c r="T37" i="35"/>
  <c r="U37" i="35"/>
  <c r="V37" i="35"/>
  <c r="W37" i="35"/>
  <c r="X37" i="35"/>
  <c r="Y37" i="35"/>
  <c r="Z37" i="35"/>
  <c r="AA37" i="35"/>
  <c r="AB37" i="35"/>
  <c r="AC37" i="35"/>
  <c r="AD37" i="35"/>
  <c r="AE37" i="35"/>
  <c r="AF37" i="35"/>
  <c r="AG37" i="35"/>
  <c r="AH37" i="35"/>
  <c r="AI37" i="35"/>
  <c r="AJ37" i="35"/>
  <c r="AK37" i="35"/>
  <c r="AL37" i="35"/>
  <c r="AM37" i="35"/>
  <c r="AN37" i="35"/>
  <c r="AO37" i="35"/>
  <c r="AP37" i="35"/>
  <c r="AQ37" i="35"/>
  <c r="AR37" i="35"/>
  <c r="AS37" i="35"/>
  <c r="AT37" i="35"/>
  <c r="AU37" i="35"/>
  <c r="AV37" i="35"/>
  <c r="AW37" i="35"/>
  <c r="AX37" i="35"/>
  <c r="AY37" i="35"/>
  <c r="AZ37" i="35"/>
  <c r="BA37" i="35"/>
  <c r="BB37" i="35"/>
  <c r="BC37" i="35"/>
  <c r="BD37" i="35"/>
  <c r="BE37" i="35"/>
  <c r="BF37" i="35"/>
  <c r="G37" i="35" s="1"/>
  <c r="BG37" i="35"/>
  <c r="BH37" i="35"/>
  <c r="BI37" i="35"/>
  <c r="BJ37" i="35"/>
  <c r="BK37" i="35"/>
  <c r="BL37" i="35"/>
  <c r="BM37" i="35"/>
  <c r="BN37" i="35"/>
  <c r="BO37" i="35"/>
  <c r="BP37" i="35"/>
  <c r="BQ37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D38" i="35" s="1"/>
  <c r="AC38" i="35"/>
  <c r="AD38" i="35"/>
  <c r="AE38" i="35"/>
  <c r="AF38" i="35"/>
  <c r="AG38" i="35"/>
  <c r="AH38" i="35"/>
  <c r="AI38" i="35"/>
  <c r="AJ38" i="35"/>
  <c r="AK38" i="35"/>
  <c r="AL38" i="35"/>
  <c r="AM38" i="35"/>
  <c r="AN38" i="35"/>
  <c r="AO38" i="35"/>
  <c r="AP38" i="35"/>
  <c r="AQ38" i="35"/>
  <c r="AR38" i="35"/>
  <c r="AS38" i="35"/>
  <c r="AT38" i="35"/>
  <c r="AU38" i="35"/>
  <c r="AV38" i="35"/>
  <c r="AW38" i="35"/>
  <c r="AX38" i="35"/>
  <c r="AY38" i="35"/>
  <c r="AZ38" i="35"/>
  <c r="BA38" i="35"/>
  <c r="BB38" i="35"/>
  <c r="BC38" i="35"/>
  <c r="BD38" i="35"/>
  <c r="BE38" i="35"/>
  <c r="BF38" i="35"/>
  <c r="BG38" i="35"/>
  <c r="BH38" i="35"/>
  <c r="BI38" i="35"/>
  <c r="BJ38" i="35"/>
  <c r="BK38" i="35"/>
  <c r="BL38" i="35"/>
  <c r="BM38" i="35"/>
  <c r="BN38" i="35"/>
  <c r="BO38" i="35"/>
  <c r="BP38" i="35"/>
  <c r="BQ38" i="35"/>
  <c r="W39" i="35"/>
  <c r="W47" i="35" s="1"/>
  <c r="W50" i="35" s="1"/>
  <c r="AV39" i="35"/>
  <c r="AV47" i="35" s="1"/>
  <c r="AW39" i="35"/>
  <c r="AW47" i="35" s="1"/>
  <c r="BN39" i="35"/>
  <c r="BN47" i="35" s="1"/>
  <c r="J42" i="35"/>
  <c r="C42" i="35" s="1"/>
  <c r="K42" i="35"/>
  <c r="L42" i="35"/>
  <c r="M42" i="35"/>
  <c r="N42" i="35"/>
  <c r="O42" i="35"/>
  <c r="P42" i="35"/>
  <c r="Q42" i="35"/>
  <c r="R42" i="35"/>
  <c r="S42" i="35"/>
  <c r="T42" i="35"/>
  <c r="U42" i="35"/>
  <c r="V42" i="35"/>
  <c r="W42" i="35"/>
  <c r="X42" i="35"/>
  <c r="Y42" i="35"/>
  <c r="Z42" i="35"/>
  <c r="AA42" i="35"/>
  <c r="AB42" i="35"/>
  <c r="AC42" i="35"/>
  <c r="AD42" i="35"/>
  <c r="AE42" i="35"/>
  <c r="AF42" i="35"/>
  <c r="AG42" i="35"/>
  <c r="AH42" i="35"/>
  <c r="E42" i="35" s="1"/>
  <c r="AI42" i="35"/>
  <c r="AJ42" i="35"/>
  <c r="AK42" i="35"/>
  <c r="AL42" i="35"/>
  <c r="AM42" i="35"/>
  <c r="AN42" i="35"/>
  <c r="AO42" i="35"/>
  <c r="AP42" i="35"/>
  <c r="AQ42" i="35"/>
  <c r="AR42" i="35"/>
  <c r="AS42" i="35"/>
  <c r="AT42" i="35"/>
  <c r="AU42" i="35"/>
  <c r="AV42" i="35"/>
  <c r="AW42" i="35"/>
  <c r="AX42" i="35"/>
  <c r="AY42" i="35"/>
  <c r="AZ42" i="35"/>
  <c r="BA42" i="35"/>
  <c r="BB42" i="35"/>
  <c r="BC42" i="35"/>
  <c r="BD42" i="35"/>
  <c r="BE42" i="35"/>
  <c r="BF42" i="35"/>
  <c r="G42" i="35" s="1"/>
  <c r="BG42" i="35"/>
  <c r="BH42" i="35"/>
  <c r="BI42" i="35"/>
  <c r="BJ42" i="35"/>
  <c r="BK42" i="35"/>
  <c r="BL42" i="35"/>
  <c r="BM42" i="35"/>
  <c r="BN42" i="35"/>
  <c r="BO42" i="35"/>
  <c r="BP42" i="35"/>
  <c r="BQ42" i="35"/>
  <c r="J43" i="35"/>
  <c r="C43" i="35" s="1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Z43" i="35"/>
  <c r="AA43" i="35"/>
  <c r="AB43" i="35"/>
  <c r="AC43" i="35"/>
  <c r="AD43" i="35"/>
  <c r="AE43" i="35"/>
  <c r="AF43" i="35"/>
  <c r="AG43" i="35"/>
  <c r="AH43" i="35"/>
  <c r="E43" i="35" s="1"/>
  <c r="AI43" i="35"/>
  <c r="AJ43" i="35"/>
  <c r="AK43" i="35"/>
  <c r="AL43" i="35"/>
  <c r="AM43" i="35"/>
  <c r="AN43" i="35"/>
  <c r="AO43" i="35"/>
  <c r="AP43" i="35"/>
  <c r="AQ43" i="35"/>
  <c r="AR43" i="35"/>
  <c r="AS43" i="35"/>
  <c r="AT43" i="35"/>
  <c r="AU43" i="35"/>
  <c r="AV43" i="35"/>
  <c r="AW43" i="35"/>
  <c r="AX43" i="35"/>
  <c r="AY43" i="35"/>
  <c r="AZ43" i="35"/>
  <c r="BA43" i="35"/>
  <c r="BB43" i="35"/>
  <c r="BC43" i="35"/>
  <c r="BD43" i="35"/>
  <c r="BE43" i="35"/>
  <c r="BF43" i="35"/>
  <c r="G43" i="35" s="1"/>
  <c r="BG43" i="35"/>
  <c r="BH43" i="35"/>
  <c r="BI43" i="35"/>
  <c r="BJ43" i="35"/>
  <c r="BK43" i="35"/>
  <c r="BL43" i="35"/>
  <c r="BM43" i="35"/>
  <c r="BN43" i="35"/>
  <c r="BO43" i="35"/>
  <c r="BP43" i="35"/>
  <c r="BQ43" i="35"/>
  <c r="E44" i="35"/>
  <c r="J44" i="35"/>
  <c r="K44" i="35"/>
  <c r="L44" i="35"/>
  <c r="C44" i="35" s="1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Z44" i="35"/>
  <c r="AA44" i="35"/>
  <c r="AB44" i="35"/>
  <c r="AC44" i="35"/>
  <c r="AD44" i="35"/>
  <c r="AE44" i="35"/>
  <c r="AF44" i="35"/>
  <c r="AG44" i="35"/>
  <c r="AH44" i="35"/>
  <c r="AI44" i="35"/>
  <c r="AJ44" i="35"/>
  <c r="AK44" i="35"/>
  <c r="AL44" i="35"/>
  <c r="AM44" i="35"/>
  <c r="AN44" i="35"/>
  <c r="AO44" i="35"/>
  <c r="AP44" i="35"/>
  <c r="AQ44" i="35"/>
  <c r="AR44" i="35"/>
  <c r="AS44" i="35"/>
  <c r="AT44" i="35"/>
  <c r="AU44" i="35"/>
  <c r="AV44" i="35"/>
  <c r="AW44" i="35"/>
  <c r="AX44" i="35"/>
  <c r="AY44" i="35"/>
  <c r="AZ44" i="35"/>
  <c r="BA44" i="35"/>
  <c r="BB44" i="35"/>
  <c r="BC44" i="35"/>
  <c r="BD44" i="35"/>
  <c r="BE44" i="35"/>
  <c r="BF44" i="35"/>
  <c r="BG44" i="35"/>
  <c r="BH44" i="35"/>
  <c r="BI44" i="35"/>
  <c r="BJ44" i="35"/>
  <c r="BK44" i="35"/>
  <c r="BL44" i="35"/>
  <c r="G44" i="35" s="1"/>
  <c r="BM44" i="35"/>
  <c r="BN44" i="35"/>
  <c r="BO44" i="35"/>
  <c r="BP44" i="35"/>
  <c r="BQ44" i="35"/>
  <c r="J45" i="35"/>
  <c r="K45" i="35"/>
  <c r="C45" i="35" s="1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Z45" i="35"/>
  <c r="AA45" i="35"/>
  <c r="AB45" i="35"/>
  <c r="AC45" i="35"/>
  <c r="AD45" i="35"/>
  <c r="AE45" i="35"/>
  <c r="AF45" i="35"/>
  <c r="AG45" i="35"/>
  <c r="AH45" i="35"/>
  <c r="AI45" i="35"/>
  <c r="AJ45" i="35"/>
  <c r="AK45" i="35"/>
  <c r="AL45" i="35"/>
  <c r="AM45" i="35"/>
  <c r="E45" i="35" s="1"/>
  <c r="AN45" i="35"/>
  <c r="AO45" i="35"/>
  <c r="AP45" i="35"/>
  <c r="AQ45" i="35"/>
  <c r="AR45" i="35"/>
  <c r="AS45" i="35"/>
  <c r="AT45" i="35"/>
  <c r="F45" i="35" s="1"/>
  <c r="AU45" i="35"/>
  <c r="AV45" i="35"/>
  <c r="AW45" i="35"/>
  <c r="AX45" i="35"/>
  <c r="AY45" i="35"/>
  <c r="AZ45" i="35"/>
  <c r="BA45" i="35"/>
  <c r="BB45" i="35"/>
  <c r="BC45" i="35"/>
  <c r="BD45" i="35"/>
  <c r="BE45" i="35"/>
  <c r="BF45" i="35"/>
  <c r="BG45" i="35"/>
  <c r="BH45" i="35"/>
  <c r="BI45" i="35"/>
  <c r="BJ45" i="35"/>
  <c r="G45" i="35" s="1"/>
  <c r="BK45" i="35"/>
  <c r="BL45" i="35"/>
  <c r="BM45" i="35"/>
  <c r="BN45" i="35"/>
  <c r="BO45" i="35"/>
  <c r="BP45" i="35"/>
  <c r="BQ45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D46" i="35" s="1"/>
  <c r="W46" i="35"/>
  <c r="X46" i="35"/>
  <c r="Y46" i="35"/>
  <c r="Z46" i="35"/>
  <c r="AA46" i="35"/>
  <c r="AB46" i="35"/>
  <c r="AC46" i="35"/>
  <c r="AD46" i="35"/>
  <c r="AD47" i="35" s="1"/>
  <c r="AD50" i="35" s="1"/>
  <c r="AE46" i="35"/>
  <c r="AF46" i="35"/>
  <c r="AG46" i="35"/>
  <c r="AH46" i="35"/>
  <c r="AI46" i="35"/>
  <c r="AJ46" i="35"/>
  <c r="AK46" i="35"/>
  <c r="AL46" i="35"/>
  <c r="AM46" i="35"/>
  <c r="AN46" i="35"/>
  <c r="AO46" i="35"/>
  <c r="AP46" i="35"/>
  <c r="AQ46" i="35"/>
  <c r="AR46" i="35"/>
  <c r="AS46" i="35"/>
  <c r="AT46" i="35"/>
  <c r="F46" i="35" s="1"/>
  <c r="AU46" i="35"/>
  <c r="AV46" i="35"/>
  <c r="AW46" i="35"/>
  <c r="AX46" i="35"/>
  <c r="AY46" i="35"/>
  <c r="AZ46" i="35"/>
  <c r="BA46" i="35"/>
  <c r="BB46" i="35"/>
  <c r="BC46" i="35"/>
  <c r="BD46" i="35"/>
  <c r="BE46" i="35"/>
  <c r="BF46" i="35"/>
  <c r="BG46" i="35"/>
  <c r="BH46" i="35"/>
  <c r="BI46" i="35"/>
  <c r="BJ46" i="35"/>
  <c r="BK46" i="35"/>
  <c r="BL46" i="35"/>
  <c r="BM46" i="35"/>
  <c r="BN46" i="35"/>
  <c r="BO46" i="35"/>
  <c r="BP46" i="35"/>
  <c r="BQ46" i="35"/>
  <c r="K59" i="35"/>
  <c r="L59" i="35"/>
  <c r="Y59" i="35"/>
  <c r="AD59" i="35"/>
  <c r="AQ59" i="35"/>
  <c r="N60" i="35"/>
  <c r="Q60" i="35"/>
  <c r="R60" i="35"/>
  <c r="W60" i="35"/>
  <c r="Z60" i="35"/>
  <c r="AJ60" i="35"/>
  <c r="AX60" i="35"/>
  <c r="BK60" i="35"/>
  <c r="BM60" i="35"/>
  <c r="L61" i="35"/>
  <c r="O61" i="35"/>
  <c r="X61" i="35"/>
  <c r="AA61" i="35"/>
  <c r="AR61" i="35"/>
  <c r="C80" i="29"/>
  <c r="D80" i="29"/>
  <c r="E80" i="29"/>
  <c r="F80" i="29"/>
  <c r="G80" i="29"/>
  <c r="G74" i="2" s="1"/>
  <c r="K59" i="27" s="1"/>
  <c r="H80" i="29"/>
  <c r="I80" i="29"/>
  <c r="J80" i="29"/>
  <c r="K80" i="29"/>
  <c r="K74" i="2" s="1"/>
  <c r="L80" i="29"/>
  <c r="M80" i="29"/>
  <c r="N80" i="29"/>
  <c r="O80" i="29"/>
  <c r="O74" i="2" s="1"/>
  <c r="R59" i="27" s="1"/>
  <c r="P80" i="29"/>
  <c r="Q80" i="29"/>
  <c r="C81" i="29"/>
  <c r="D81" i="29"/>
  <c r="E81" i="29"/>
  <c r="F81" i="29"/>
  <c r="F75" i="2" s="1"/>
  <c r="G81" i="29"/>
  <c r="G75" i="2" s="1"/>
  <c r="H81" i="29"/>
  <c r="I81" i="29"/>
  <c r="I75" i="2" s="1"/>
  <c r="J81" i="29"/>
  <c r="K81" i="29"/>
  <c r="L81" i="29"/>
  <c r="L84" i="29" s="1"/>
  <c r="M81" i="29"/>
  <c r="N81" i="29"/>
  <c r="O81" i="29"/>
  <c r="O75" i="2" s="1"/>
  <c r="P81" i="29"/>
  <c r="Q81" i="29"/>
  <c r="Q75" i="2" s="1"/>
  <c r="C82" i="29"/>
  <c r="D82" i="29"/>
  <c r="E82" i="29"/>
  <c r="F82" i="29"/>
  <c r="G82" i="29"/>
  <c r="H82" i="29"/>
  <c r="H76" i="2" s="1"/>
  <c r="L61" i="27" s="1"/>
  <c r="I82" i="29"/>
  <c r="I76" i="2" s="1"/>
  <c r="M61" i="35" s="1"/>
  <c r="J82" i="29"/>
  <c r="K82" i="29"/>
  <c r="L82" i="29"/>
  <c r="M82" i="29"/>
  <c r="M76" i="2" s="1"/>
  <c r="N82" i="29"/>
  <c r="O82" i="29"/>
  <c r="P82" i="29"/>
  <c r="P76" i="2" s="1"/>
  <c r="Q82" i="29"/>
  <c r="Q76" i="2" s="1"/>
  <c r="C83" i="29"/>
  <c r="C84" i="29" s="1"/>
  <c r="D83" i="29"/>
  <c r="E83" i="29"/>
  <c r="F83" i="29"/>
  <c r="G83" i="29"/>
  <c r="H83" i="29"/>
  <c r="I83" i="29"/>
  <c r="J83" i="29"/>
  <c r="K83" i="29"/>
  <c r="K84" i="29" s="1"/>
  <c r="L83" i="29"/>
  <c r="M83" i="29"/>
  <c r="N83" i="29"/>
  <c r="O83" i="29"/>
  <c r="P83" i="29"/>
  <c r="Q83" i="29"/>
  <c r="D84" i="29"/>
  <c r="G84" i="29"/>
  <c r="C74" i="2"/>
  <c r="D74" i="2"/>
  <c r="E74" i="2"/>
  <c r="H74" i="2"/>
  <c r="L59" i="27" s="1"/>
  <c r="I74" i="2"/>
  <c r="J74" i="2"/>
  <c r="L74" i="2"/>
  <c r="M74" i="2"/>
  <c r="P59" i="35" s="1"/>
  <c r="P74" i="2"/>
  <c r="Q74" i="2"/>
  <c r="C75" i="2"/>
  <c r="D75" i="2"/>
  <c r="E75" i="2"/>
  <c r="J75" i="2"/>
  <c r="N60" i="27" s="1"/>
  <c r="K75" i="2"/>
  <c r="L75" i="2"/>
  <c r="P60" i="35" s="1"/>
  <c r="M75" i="2"/>
  <c r="N75" i="2"/>
  <c r="Q60" i="27" s="1"/>
  <c r="C76" i="2"/>
  <c r="D76" i="2"/>
  <c r="E76" i="2"/>
  <c r="F76" i="2"/>
  <c r="G76" i="2"/>
  <c r="K76" i="2"/>
  <c r="O61" i="27" s="1"/>
  <c r="L76" i="2"/>
  <c r="N76" i="2"/>
  <c r="O76" i="2"/>
  <c r="C80" i="30"/>
  <c r="D80" i="30"/>
  <c r="E80" i="30"/>
  <c r="F80" i="30"/>
  <c r="G80" i="30"/>
  <c r="G74" i="4" s="1"/>
  <c r="W59" i="35" s="1"/>
  <c r="H80" i="30"/>
  <c r="I80" i="30"/>
  <c r="J80" i="30"/>
  <c r="K80" i="30"/>
  <c r="K74" i="4" s="1"/>
  <c r="L80" i="30"/>
  <c r="M80" i="30"/>
  <c r="M74" i="4" s="1"/>
  <c r="AB59" i="35" s="1"/>
  <c r="N80" i="30"/>
  <c r="O80" i="30"/>
  <c r="O74" i="4" s="1"/>
  <c r="AD59" i="27" s="1"/>
  <c r="P80" i="30"/>
  <c r="Q80" i="30"/>
  <c r="C81" i="30"/>
  <c r="D81" i="30"/>
  <c r="D84" i="30" s="1"/>
  <c r="E81" i="30"/>
  <c r="F81" i="30"/>
  <c r="G81" i="30"/>
  <c r="G75" i="4" s="1"/>
  <c r="W60" i="27" s="1"/>
  <c r="H81" i="30"/>
  <c r="H75" i="4" s="1"/>
  <c r="I81" i="30"/>
  <c r="J81" i="30"/>
  <c r="K81" i="30"/>
  <c r="L81" i="30"/>
  <c r="L84" i="30" s="1"/>
  <c r="M81" i="30"/>
  <c r="N81" i="30"/>
  <c r="O81" i="30"/>
  <c r="O75" i="4" s="1"/>
  <c r="P81" i="30"/>
  <c r="P75" i="4" s="1"/>
  <c r="Q81" i="30"/>
  <c r="C82" i="30"/>
  <c r="D82" i="30"/>
  <c r="E82" i="30"/>
  <c r="E76" i="4" s="1"/>
  <c r="F82" i="30"/>
  <c r="G82" i="30"/>
  <c r="H82" i="30"/>
  <c r="H76" i="4" s="1"/>
  <c r="X61" i="27" s="1"/>
  <c r="I82" i="30"/>
  <c r="I76" i="4" s="1"/>
  <c r="J82" i="30"/>
  <c r="K82" i="30"/>
  <c r="L82" i="30"/>
  <c r="M82" i="30"/>
  <c r="M76" i="4" s="1"/>
  <c r="N82" i="30"/>
  <c r="O82" i="30"/>
  <c r="O76" i="4" s="1"/>
  <c r="AD61" i="27" s="1"/>
  <c r="P82" i="30"/>
  <c r="P76" i="4" s="1"/>
  <c r="Q82" i="30"/>
  <c r="Q76" i="4" s="1"/>
  <c r="C83" i="30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Q84" i="30" s="1"/>
  <c r="G84" i="30"/>
  <c r="I84" i="30"/>
  <c r="J84" i="30"/>
  <c r="O84" i="30"/>
  <c r="D74" i="4"/>
  <c r="E74" i="4"/>
  <c r="H74" i="4"/>
  <c r="I74" i="4"/>
  <c r="Y59" i="27" s="1"/>
  <c r="J74" i="4"/>
  <c r="L74" i="4"/>
  <c r="P74" i="4"/>
  <c r="AE59" i="27" s="1"/>
  <c r="Q74" i="4"/>
  <c r="C75" i="4"/>
  <c r="T60" i="35" s="1"/>
  <c r="D75" i="4"/>
  <c r="E75" i="4"/>
  <c r="F75" i="4"/>
  <c r="I75" i="4"/>
  <c r="Y60" i="27" s="1"/>
  <c r="J75" i="4"/>
  <c r="Z60" i="27" s="1"/>
  <c r="K75" i="4"/>
  <c r="AA60" i="35" s="1"/>
  <c r="M75" i="4"/>
  <c r="N75" i="4"/>
  <c r="Q75" i="4"/>
  <c r="C76" i="4"/>
  <c r="D76" i="4"/>
  <c r="F76" i="4"/>
  <c r="V61" i="35" s="1"/>
  <c r="G76" i="4"/>
  <c r="W61" i="35" s="1"/>
  <c r="J76" i="4"/>
  <c r="K76" i="4"/>
  <c r="AA61" i="27" s="1"/>
  <c r="L76" i="4"/>
  <c r="N76" i="4"/>
  <c r="C80" i="31"/>
  <c r="C84" i="31" s="1"/>
  <c r="D80" i="31"/>
  <c r="E80" i="31"/>
  <c r="E84" i="31" s="1"/>
  <c r="F80" i="31"/>
  <c r="G80" i="31"/>
  <c r="G74" i="6" s="1"/>
  <c r="H80" i="31"/>
  <c r="H84" i="31" s="1"/>
  <c r="I80" i="31"/>
  <c r="J80" i="31"/>
  <c r="K80" i="31"/>
  <c r="K74" i="6" s="1"/>
  <c r="L80" i="31"/>
  <c r="L74" i="6" s="1"/>
  <c r="M80" i="31"/>
  <c r="N80" i="31"/>
  <c r="O80" i="31"/>
  <c r="O74" i="6" s="1"/>
  <c r="P80" i="31"/>
  <c r="Q80" i="31"/>
  <c r="C81" i="31"/>
  <c r="D81" i="31"/>
  <c r="D84" i="31" s="1"/>
  <c r="E81" i="31"/>
  <c r="E75" i="6" s="1"/>
  <c r="F81" i="31"/>
  <c r="F75" i="6" s="1"/>
  <c r="G81" i="31"/>
  <c r="G75" i="6" s="1"/>
  <c r="H81" i="31"/>
  <c r="H75" i="6" s="1"/>
  <c r="AJ60" i="27" s="1"/>
  <c r="I81" i="31"/>
  <c r="I75" i="6" s="1"/>
  <c r="AK60" i="27" s="1"/>
  <c r="J81" i="31"/>
  <c r="K81" i="31"/>
  <c r="L81" i="31"/>
  <c r="M81" i="31"/>
  <c r="M75" i="6" s="1"/>
  <c r="N81" i="31"/>
  <c r="O81" i="31"/>
  <c r="P81" i="31"/>
  <c r="P75" i="6" s="1"/>
  <c r="Q81" i="31"/>
  <c r="Q75" i="6" s="1"/>
  <c r="C82" i="31"/>
  <c r="D82" i="31"/>
  <c r="E82" i="31"/>
  <c r="E76" i="6" s="1"/>
  <c r="F82" i="31"/>
  <c r="F76" i="6" s="1"/>
  <c r="G82" i="31"/>
  <c r="G76" i="6" s="1"/>
  <c r="H82" i="31"/>
  <c r="H76" i="6" s="1"/>
  <c r="I82" i="31"/>
  <c r="I76" i="6" s="1"/>
  <c r="J82" i="31"/>
  <c r="K82" i="31"/>
  <c r="L82" i="31"/>
  <c r="M82" i="31"/>
  <c r="M76" i="6" s="1"/>
  <c r="N82" i="31"/>
  <c r="N76" i="6" s="1"/>
  <c r="O82" i="31"/>
  <c r="O76" i="6" s="1"/>
  <c r="P82" i="31"/>
  <c r="Q82" i="31"/>
  <c r="Q76" i="6" s="1"/>
  <c r="C83" i="31"/>
  <c r="D83" i="31"/>
  <c r="E83" i="31"/>
  <c r="F83" i="31"/>
  <c r="G83" i="31"/>
  <c r="H83" i="31"/>
  <c r="I83" i="31"/>
  <c r="I84" i="31" s="1"/>
  <c r="J83" i="31"/>
  <c r="K83" i="31"/>
  <c r="L83" i="31"/>
  <c r="M83" i="31"/>
  <c r="N83" i="31"/>
  <c r="O83" i="31"/>
  <c r="P83" i="31"/>
  <c r="Q83" i="31"/>
  <c r="J84" i="31"/>
  <c r="K84" i="31"/>
  <c r="L84" i="31"/>
  <c r="D74" i="6"/>
  <c r="H74" i="6"/>
  <c r="I74" i="6"/>
  <c r="J74" i="6"/>
  <c r="AL59" i="27" s="1"/>
  <c r="P74" i="6"/>
  <c r="AQ59" i="27" s="1"/>
  <c r="Q74" i="6"/>
  <c r="C75" i="6"/>
  <c r="D75" i="6"/>
  <c r="J75" i="6"/>
  <c r="AL60" i="27" s="1"/>
  <c r="K75" i="6"/>
  <c r="L75" i="6"/>
  <c r="N75" i="6"/>
  <c r="C76" i="6"/>
  <c r="AF61" i="27" s="1"/>
  <c r="D76" i="6"/>
  <c r="J76" i="6"/>
  <c r="K76" i="6"/>
  <c r="L76" i="6"/>
  <c r="C80" i="32"/>
  <c r="C84" i="32" s="1"/>
  <c r="D80" i="32"/>
  <c r="E80" i="32"/>
  <c r="E84" i="32" s="1"/>
  <c r="F80" i="32"/>
  <c r="G80" i="32"/>
  <c r="G74" i="8" s="1"/>
  <c r="AU59" i="35" s="1"/>
  <c r="H80" i="32"/>
  <c r="I80" i="32"/>
  <c r="J80" i="32"/>
  <c r="K80" i="32"/>
  <c r="K74" i="8" s="1"/>
  <c r="L80" i="32"/>
  <c r="L74" i="8" s="1"/>
  <c r="M80" i="32"/>
  <c r="N80" i="32"/>
  <c r="O80" i="32"/>
  <c r="O74" i="8" s="1"/>
  <c r="P80" i="32"/>
  <c r="Q80" i="32"/>
  <c r="C81" i="32"/>
  <c r="D81" i="32"/>
  <c r="E81" i="32"/>
  <c r="E75" i="8" s="1"/>
  <c r="F81" i="32"/>
  <c r="F75" i="8" s="1"/>
  <c r="G81" i="32"/>
  <c r="G75" i="8" s="1"/>
  <c r="H81" i="32"/>
  <c r="H75" i="8" s="1"/>
  <c r="I81" i="32"/>
  <c r="I75" i="8" s="1"/>
  <c r="J81" i="32"/>
  <c r="K81" i="32"/>
  <c r="L81" i="32"/>
  <c r="M81" i="32"/>
  <c r="N81" i="32"/>
  <c r="O81" i="32"/>
  <c r="P81" i="32"/>
  <c r="P75" i="8" s="1"/>
  <c r="BC60" i="27" s="1"/>
  <c r="Q81" i="32"/>
  <c r="Q75" i="8" s="1"/>
  <c r="C82" i="32"/>
  <c r="D82" i="32"/>
  <c r="E82" i="32"/>
  <c r="E76" i="8" s="1"/>
  <c r="AS61" i="35" s="1"/>
  <c r="F82" i="32"/>
  <c r="F76" i="8" s="1"/>
  <c r="G82" i="32"/>
  <c r="G76" i="8" s="1"/>
  <c r="H82" i="32"/>
  <c r="H76" i="8" s="1"/>
  <c r="I82" i="32"/>
  <c r="I76" i="8" s="1"/>
  <c r="J82" i="32"/>
  <c r="K82" i="32"/>
  <c r="L82" i="32"/>
  <c r="M82" i="32"/>
  <c r="M76" i="8" s="1"/>
  <c r="N82" i="32"/>
  <c r="N76" i="8" s="1"/>
  <c r="O82" i="32"/>
  <c r="O76" i="8" s="1"/>
  <c r="P82" i="32"/>
  <c r="Q82" i="32"/>
  <c r="Q76" i="8" s="1"/>
  <c r="C83" i="32"/>
  <c r="D83" i="32"/>
  <c r="E83" i="32"/>
  <c r="F83" i="32"/>
  <c r="G83" i="32"/>
  <c r="H83" i="32"/>
  <c r="I83" i="32"/>
  <c r="I84" i="32" s="1"/>
  <c r="J83" i="32"/>
  <c r="K83" i="32"/>
  <c r="L83" i="32"/>
  <c r="M83" i="32"/>
  <c r="N83" i="32"/>
  <c r="O83" i="32"/>
  <c r="P83" i="32"/>
  <c r="Q83" i="32"/>
  <c r="J84" i="32"/>
  <c r="K84" i="32"/>
  <c r="H74" i="8"/>
  <c r="I74" i="8"/>
  <c r="J74" i="8"/>
  <c r="P74" i="8"/>
  <c r="BC59" i="27" s="1"/>
  <c r="Q74" i="8"/>
  <c r="C75" i="8"/>
  <c r="D75" i="8"/>
  <c r="J75" i="8"/>
  <c r="AX60" i="27" s="1"/>
  <c r="K75" i="8"/>
  <c r="L75" i="8"/>
  <c r="M75" i="8"/>
  <c r="N75" i="8"/>
  <c r="BA60" i="27" s="1"/>
  <c r="C76" i="8"/>
  <c r="AR61" i="27" s="1"/>
  <c r="D76" i="8"/>
  <c r="J76" i="8"/>
  <c r="K76" i="8"/>
  <c r="L76" i="8"/>
  <c r="AZ61" i="35" s="1"/>
  <c r="C80" i="33"/>
  <c r="C84" i="33" s="1"/>
  <c r="D80" i="33"/>
  <c r="D84" i="33" s="1"/>
  <c r="E80" i="33"/>
  <c r="F80" i="33"/>
  <c r="G80" i="33"/>
  <c r="H80" i="33"/>
  <c r="I80" i="33"/>
  <c r="J80" i="33"/>
  <c r="K80" i="33"/>
  <c r="L80" i="33"/>
  <c r="L84" i="33" s="1"/>
  <c r="M80" i="33"/>
  <c r="N80" i="33"/>
  <c r="O80" i="33"/>
  <c r="P80" i="33"/>
  <c r="P74" i="10" s="1"/>
  <c r="Q80" i="33"/>
  <c r="C81" i="33"/>
  <c r="D81" i="33"/>
  <c r="D75" i="10" s="1"/>
  <c r="E81" i="33"/>
  <c r="E75" i="10" s="1"/>
  <c r="F81" i="33"/>
  <c r="F75" i="10" s="1"/>
  <c r="G81" i="33"/>
  <c r="G75" i="10" s="1"/>
  <c r="H81" i="33"/>
  <c r="I81" i="33"/>
  <c r="J81" i="33"/>
  <c r="K81" i="33"/>
  <c r="L81" i="33"/>
  <c r="L75" i="10" s="1"/>
  <c r="BL60" i="35" s="1"/>
  <c r="M81" i="33"/>
  <c r="M75" i="10" s="1"/>
  <c r="N81" i="33"/>
  <c r="N75" i="10" s="1"/>
  <c r="BM60" i="27" s="1"/>
  <c r="O81" i="33"/>
  <c r="O75" i="10" s="1"/>
  <c r="P81" i="33"/>
  <c r="Q81" i="33"/>
  <c r="C82" i="33"/>
  <c r="D82" i="33"/>
  <c r="E82" i="33"/>
  <c r="F82" i="33"/>
  <c r="F76" i="10" s="1"/>
  <c r="BF61" i="27" s="1"/>
  <c r="G82" i="33"/>
  <c r="G76" i="10" s="1"/>
  <c r="H82" i="33"/>
  <c r="I82" i="33"/>
  <c r="J82" i="33"/>
  <c r="K82" i="33"/>
  <c r="L82" i="33"/>
  <c r="M82" i="33"/>
  <c r="M76" i="10" s="1"/>
  <c r="N82" i="33"/>
  <c r="N76" i="10" s="1"/>
  <c r="O82" i="33"/>
  <c r="O76" i="10" s="1"/>
  <c r="P82" i="33"/>
  <c r="P76" i="10" s="1"/>
  <c r="Q82" i="33"/>
  <c r="Q76" i="10" s="1"/>
  <c r="C83" i="33"/>
  <c r="D83" i="33"/>
  <c r="E83" i="33"/>
  <c r="F83" i="33"/>
  <c r="G83" i="33"/>
  <c r="H83" i="33"/>
  <c r="I83" i="33"/>
  <c r="I84" i="33" s="1"/>
  <c r="J83" i="33"/>
  <c r="K83" i="33"/>
  <c r="L83" i="33"/>
  <c r="M83" i="33"/>
  <c r="N83" i="33"/>
  <c r="O83" i="33"/>
  <c r="P83" i="33"/>
  <c r="Q83" i="33"/>
  <c r="J84" i="33"/>
  <c r="K84" i="33"/>
  <c r="C74" i="10"/>
  <c r="E74" i="10"/>
  <c r="BE59" i="27" s="1"/>
  <c r="G74" i="10"/>
  <c r="H74" i="10"/>
  <c r="BH59" i="35" s="1"/>
  <c r="I74" i="10"/>
  <c r="J74" i="10"/>
  <c r="BJ59" i="27" s="1"/>
  <c r="K74" i="10"/>
  <c r="M74" i="10"/>
  <c r="O74" i="10"/>
  <c r="Q74" i="10"/>
  <c r="C75" i="10"/>
  <c r="H75" i="10"/>
  <c r="I75" i="10"/>
  <c r="J75" i="10"/>
  <c r="BJ60" i="27" s="1"/>
  <c r="K75" i="10"/>
  <c r="BK60" i="27" s="1"/>
  <c r="P75" i="10"/>
  <c r="Q75" i="10"/>
  <c r="C76" i="10"/>
  <c r="D76" i="10"/>
  <c r="E76" i="10"/>
  <c r="I76" i="10"/>
  <c r="BI61" i="27" s="1"/>
  <c r="J76" i="10"/>
  <c r="K76" i="10"/>
  <c r="L76" i="10"/>
  <c r="C80" i="34"/>
  <c r="C84" i="34" s="1"/>
  <c r="D80" i="34"/>
  <c r="E80" i="34"/>
  <c r="F80" i="34"/>
  <c r="G80" i="34"/>
  <c r="G74" i="12" s="1"/>
  <c r="H80" i="34"/>
  <c r="H74" i="12" s="1"/>
  <c r="I80" i="34"/>
  <c r="J80" i="34"/>
  <c r="K80" i="34"/>
  <c r="K84" i="34" s="1"/>
  <c r="L80" i="34"/>
  <c r="M80" i="34"/>
  <c r="N80" i="34"/>
  <c r="O80" i="34"/>
  <c r="O74" i="12" s="1"/>
  <c r="P80" i="34"/>
  <c r="P74" i="12" s="1"/>
  <c r="Q80" i="34"/>
  <c r="C81" i="34"/>
  <c r="D81" i="34"/>
  <c r="E81" i="34"/>
  <c r="E75" i="12" s="1"/>
  <c r="F81" i="34"/>
  <c r="F75" i="12" s="1"/>
  <c r="G81" i="34"/>
  <c r="H81" i="34"/>
  <c r="H75" i="12" s="1"/>
  <c r="I81" i="34"/>
  <c r="I75" i="12" s="1"/>
  <c r="J81" i="34"/>
  <c r="K81" i="34"/>
  <c r="L81" i="34"/>
  <c r="M81" i="34"/>
  <c r="M75" i="12" s="1"/>
  <c r="N81" i="34"/>
  <c r="N75" i="12" s="1"/>
  <c r="O81" i="34"/>
  <c r="P81" i="34"/>
  <c r="P75" i="12" s="1"/>
  <c r="Q81" i="34"/>
  <c r="Q75" i="12" s="1"/>
  <c r="C82" i="34"/>
  <c r="D82" i="34"/>
  <c r="E82" i="34"/>
  <c r="F82" i="34"/>
  <c r="F76" i="12" s="1"/>
  <c r="G82" i="34"/>
  <c r="G76" i="12" s="1"/>
  <c r="H82" i="34"/>
  <c r="H76" i="12" s="1"/>
  <c r="I82" i="34"/>
  <c r="I76" i="12" s="1"/>
  <c r="J82" i="34"/>
  <c r="J76" i="12" s="1"/>
  <c r="K82" i="34"/>
  <c r="L82" i="34"/>
  <c r="M82" i="34"/>
  <c r="N82" i="34"/>
  <c r="N76" i="12" s="1"/>
  <c r="O82" i="34"/>
  <c r="O76" i="12" s="1"/>
  <c r="P82" i="34"/>
  <c r="P76" i="12" s="1"/>
  <c r="Q82" i="34"/>
  <c r="Q76" i="12" s="1"/>
  <c r="C83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Q83" i="34"/>
  <c r="Q84" i="34" s="1"/>
  <c r="I84" i="34"/>
  <c r="J84" i="34"/>
  <c r="P84" i="34"/>
  <c r="C74" i="12"/>
  <c r="I74" i="12"/>
  <c r="J74" i="12"/>
  <c r="K74" i="12"/>
  <c r="Q74" i="12"/>
  <c r="C75" i="12"/>
  <c r="D75" i="12"/>
  <c r="J75" i="12"/>
  <c r="K75" i="12"/>
  <c r="L75" i="12"/>
  <c r="C76" i="12"/>
  <c r="D76" i="12"/>
  <c r="E76" i="12"/>
  <c r="K76" i="12"/>
  <c r="L76" i="12"/>
  <c r="M76" i="12"/>
  <c r="D6" i="36"/>
  <c r="E6" i="36"/>
  <c r="F6" i="36"/>
  <c r="E7" i="36"/>
  <c r="E16" i="36" s="1"/>
  <c r="F7" i="36"/>
  <c r="F16" i="36" s="1"/>
  <c r="G8" i="36"/>
  <c r="G11" i="36"/>
  <c r="G12" i="36"/>
  <c r="B15" i="36"/>
  <c r="B33" i="36" s="1"/>
  <c r="C15" i="36"/>
  <c r="B17" i="36"/>
  <c r="C17" i="36"/>
  <c r="G17" i="36" s="1"/>
  <c r="D17" i="36"/>
  <c r="E17" i="36"/>
  <c r="F17" i="36"/>
  <c r="G24" i="36"/>
  <c r="F25" i="36"/>
  <c r="F35" i="36" s="1"/>
  <c r="G32" i="36"/>
  <c r="C33" i="36"/>
  <c r="G34" i="36"/>
  <c r="B37" i="36"/>
  <c r="C37" i="36"/>
  <c r="D37" i="36"/>
  <c r="E37" i="36"/>
  <c r="F37" i="36"/>
  <c r="G37" i="36"/>
  <c r="B6" i="1"/>
  <c r="C6" i="1"/>
  <c r="D6" i="1"/>
  <c r="E6" i="1"/>
  <c r="F6" i="1"/>
  <c r="B7" i="1"/>
  <c r="G7" i="1" s="1"/>
  <c r="C7" i="1"/>
  <c r="C16" i="1" s="1"/>
  <c r="D7" i="1"/>
  <c r="D16" i="1" s="1"/>
  <c r="E7" i="1"/>
  <c r="E16" i="1" s="1"/>
  <c r="F7" i="1"/>
  <c r="F16" i="1" s="1"/>
  <c r="G8" i="1"/>
  <c r="B9" i="1"/>
  <c r="C9" i="1"/>
  <c r="E9" i="1"/>
  <c r="G11" i="1"/>
  <c r="G12" i="1"/>
  <c r="B17" i="1"/>
  <c r="C17" i="1"/>
  <c r="D17" i="1"/>
  <c r="E17" i="1"/>
  <c r="F17" i="1"/>
  <c r="G24" i="1"/>
  <c r="G32" i="1"/>
  <c r="G34" i="1"/>
  <c r="B37" i="1"/>
  <c r="C37" i="1"/>
  <c r="D37" i="1"/>
  <c r="E37" i="1"/>
  <c r="F37" i="1"/>
  <c r="J8" i="28"/>
  <c r="K8" i="28"/>
  <c r="J9" i="28"/>
  <c r="K9" i="28"/>
  <c r="C81" i="28" s="1"/>
  <c r="J10" i="28"/>
  <c r="D73" i="28" s="1"/>
  <c r="N73" i="28" s="1"/>
  <c r="K10" i="28"/>
  <c r="D81" i="28" s="1"/>
  <c r="J11" i="28"/>
  <c r="E73" i="28" s="1"/>
  <c r="K11" i="28"/>
  <c r="J12" i="28"/>
  <c r="K12" i="28"/>
  <c r="J13" i="28"/>
  <c r="K13" i="28"/>
  <c r="J14" i="28"/>
  <c r="K14" i="28"/>
  <c r="H81" i="28" s="1"/>
  <c r="J15" i="28"/>
  <c r="I73" i="28" s="1"/>
  <c r="K15" i="28"/>
  <c r="J16" i="28"/>
  <c r="K16" i="28"/>
  <c r="J17" i="28"/>
  <c r="K17" i="28"/>
  <c r="K81" i="28" s="1"/>
  <c r="J18" i="28"/>
  <c r="L73" i="28" s="1"/>
  <c r="K18" i="28"/>
  <c r="L81" i="28" s="1"/>
  <c r="J19" i="28"/>
  <c r="M73" i="28" s="1"/>
  <c r="K19" i="28"/>
  <c r="J20" i="28"/>
  <c r="K20" i="28"/>
  <c r="J21" i="28"/>
  <c r="K21" i="28"/>
  <c r="C82" i="28" s="1"/>
  <c r="J22" i="28"/>
  <c r="D74" i="28" s="1"/>
  <c r="K22" i="28"/>
  <c r="D82" i="28" s="1"/>
  <c r="J23" i="28"/>
  <c r="E74" i="28" s="1"/>
  <c r="K23" i="28"/>
  <c r="E82" i="28" s="1"/>
  <c r="J24" i="28"/>
  <c r="F74" i="28" s="1"/>
  <c r="K24" i="28"/>
  <c r="J25" i="28"/>
  <c r="K25" i="28"/>
  <c r="J26" i="28"/>
  <c r="H74" i="28" s="1"/>
  <c r="K26" i="28"/>
  <c r="J27" i="28"/>
  <c r="K27" i="28"/>
  <c r="J28" i="28"/>
  <c r="K28" i="28"/>
  <c r="J29" i="28"/>
  <c r="K29" i="28"/>
  <c r="K82" i="28" s="1"/>
  <c r="J30" i="28"/>
  <c r="L74" i="28" s="1"/>
  <c r="K30" i="28"/>
  <c r="L82" i="28" s="1"/>
  <c r="J31" i="28"/>
  <c r="M74" i="28" s="1"/>
  <c r="K31" i="28"/>
  <c r="M82" i="28" s="1"/>
  <c r="J32" i="28"/>
  <c r="B75" i="28" s="1"/>
  <c r="K32" i="28"/>
  <c r="J33" i="28"/>
  <c r="K33" i="28"/>
  <c r="J34" i="28"/>
  <c r="D75" i="28" s="1"/>
  <c r="N75" i="28" s="1"/>
  <c r="K34" i="28"/>
  <c r="J35" i="28"/>
  <c r="E75" i="28" s="1"/>
  <c r="K35" i="28"/>
  <c r="J36" i="28"/>
  <c r="K36" i="28"/>
  <c r="J37" i="28"/>
  <c r="K37" i="28"/>
  <c r="J38" i="28"/>
  <c r="H75" i="28" s="1"/>
  <c r="K38" i="28"/>
  <c r="H83" i="28" s="1"/>
  <c r="J39" i="28"/>
  <c r="I75" i="28" s="1"/>
  <c r="K39" i="28"/>
  <c r="I83" i="28" s="1"/>
  <c r="J40" i="28"/>
  <c r="J75" i="28" s="1"/>
  <c r="K40" i="28"/>
  <c r="J41" i="28"/>
  <c r="K41" i="28"/>
  <c r="J42" i="28"/>
  <c r="K42" i="28"/>
  <c r="J43" i="28"/>
  <c r="M75" i="28" s="1"/>
  <c r="K43" i="28"/>
  <c r="J44" i="28"/>
  <c r="B76" i="28" s="1"/>
  <c r="K44" i="28"/>
  <c r="J45" i="28"/>
  <c r="K45" i="28"/>
  <c r="C84" i="28" s="1"/>
  <c r="J46" i="28"/>
  <c r="D76" i="28" s="1"/>
  <c r="K46" i="28"/>
  <c r="D84" i="28" s="1"/>
  <c r="J47" i="28"/>
  <c r="E76" i="28" s="1"/>
  <c r="K47" i="28"/>
  <c r="J48" i="28"/>
  <c r="F76" i="28" s="1"/>
  <c r="K48" i="28"/>
  <c r="J49" i="28"/>
  <c r="K49" i="28"/>
  <c r="J50" i="28"/>
  <c r="H76" i="28" s="1"/>
  <c r="K50" i="28"/>
  <c r="J51" i="28"/>
  <c r="K51" i="28"/>
  <c r="J52" i="28"/>
  <c r="J76" i="28" s="1"/>
  <c r="K52" i="28"/>
  <c r="J53" i="28"/>
  <c r="K53" i="28"/>
  <c r="K84" i="28" s="1"/>
  <c r="J54" i="28"/>
  <c r="L76" i="28" s="1"/>
  <c r="K54" i="28"/>
  <c r="L84" i="28" s="1"/>
  <c r="J55" i="28"/>
  <c r="M76" i="28" s="1"/>
  <c r="K55" i="28"/>
  <c r="J56" i="28"/>
  <c r="K56" i="28"/>
  <c r="J57" i="28"/>
  <c r="K57" i="28"/>
  <c r="J58" i="28"/>
  <c r="D77" i="28" s="1"/>
  <c r="K58" i="28"/>
  <c r="D85" i="28" s="1"/>
  <c r="J59" i="28"/>
  <c r="E77" i="28" s="1"/>
  <c r="K59" i="28"/>
  <c r="J60" i="28"/>
  <c r="K60" i="28"/>
  <c r="J61" i="28"/>
  <c r="K61" i="28"/>
  <c r="G85" i="28" s="1"/>
  <c r="J62" i="28"/>
  <c r="H77" i="28" s="1"/>
  <c r="K62" i="28"/>
  <c r="H85" i="28" s="1"/>
  <c r="J63" i="28"/>
  <c r="I77" i="28" s="1"/>
  <c r="K63" i="28"/>
  <c r="J64" i="28"/>
  <c r="K64" i="28"/>
  <c r="J65" i="28"/>
  <c r="K65" i="28"/>
  <c r="J66" i="28"/>
  <c r="L77" i="28" s="1"/>
  <c r="K66" i="28"/>
  <c r="L85" i="28" s="1"/>
  <c r="J67" i="28"/>
  <c r="M77" i="28" s="1"/>
  <c r="K67" i="28"/>
  <c r="B73" i="28"/>
  <c r="C73" i="28"/>
  <c r="F73" i="28"/>
  <c r="G73" i="28"/>
  <c r="H73" i="28"/>
  <c r="J73" i="28"/>
  <c r="K73" i="28"/>
  <c r="B74" i="28"/>
  <c r="C74" i="28"/>
  <c r="G74" i="28"/>
  <c r="I74" i="28"/>
  <c r="J74" i="28"/>
  <c r="K74" i="28"/>
  <c r="C75" i="28"/>
  <c r="F75" i="28"/>
  <c r="G75" i="28"/>
  <c r="K75" i="28"/>
  <c r="L75" i="28"/>
  <c r="C76" i="28"/>
  <c r="G76" i="28"/>
  <c r="I76" i="28"/>
  <c r="K76" i="28"/>
  <c r="B77" i="28"/>
  <c r="C77" i="28"/>
  <c r="F77" i="28"/>
  <c r="G77" i="28"/>
  <c r="J77" i="28"/>
  <c r="K77" i="28"/>
  <c r="B81" i="28"/>
  <c r="E81" i="28"/>
  <c r="F81" i="28"/>
  <c r="G81" i="28"/>
  <c r="I81" i="28"/>
  <c r="J81" i="28"/>
  <c r="M81" i="28"/>
  <c r="N81" i="28"/>
  <c r="B82" i="28"/>
  <c r="N82" i="28" s="1"/>
  <c r="F82" i="28"/>
  <c r="G82" i="28"/>
  <c r="H82" i="28"/>
  <c r="I82" i="28"/>
  <c r="J82" i="28"/>
  <c r="B83" i="28"/>
  <c r="C83" i="28"/>
  <c r="D83" i="28"/>
  <c r="E83" i="28"/>
  <c r="F83" i="28"/>
  <c r="G83" i="28"/>
  <c r="J83" i="28"/>
  <c r="K83" i="28"/>
  <c r="L83" i="28"/>
  <c r="M83" i="28"/>
  <c r="B84" i="28"/>
  <c r="E84" i="28"/>
  <c r="F84" i="28"/>
  <c r="G84" i="28"/>
  <c r="H84" i="28"/>
  <c r="I84" i="28"/>
  <c r="J84" i="28"/>
  <c r="M84" i="28"/>
  <c r="N84" i="28"/>
  <c r="B85" i="28"/>
  <c r="C85" i="28"/>
  <c r="E85" i="28"/>
  <c r="F85" i="28"/>
  <c r="I85" i="28"/>
  <c r="J85" i="28"/>
  <c r="K85" i="28"/>
  <c r="M85" i="28"/>
  <c r="AU61" i="27" l="1"/>
  <c r="AU61" i="35"/>
  <c r="AI61" i="27"/>
  <c r="AI61" i="35"/>
  <c r="BF60" i="27"/>
  <c r="G60" i="27" s="1"/>
  <c r="BF60" i="35"/>
  <c r="AV61" i="27"/>
  <c r="AV61" i="35"/>
  <c r="AC60" i="27"/>
  <c r="AC60" i="35"/>
  <c r="BK61" i="27"/>
  <c r="BK61" i="35"/>
  <c r="AZ60" i="35"/>
  <c r="AZ60" i="27"/>
  <c r="AS60" i="27"/>
  <c r="AS60" i="35"/>
  <c r="L75" i="4"/>
  <c r="U61" i="27"/>
  <c r="U61" i="35"/>
  <c r="C84" i="30"/>
  <c r="C74" i="4"/>
  <c r="J60" i="27"/>
  <c r="J60" i="35"/>
  <c r="E46" i="35"/>
  <c r="C46" i="35"/>
  <c r="AV50" i="35"/>
  <c r="G37" i="1"/>
  <c r="G17" i="1"/>
  <c r="H84" i="34"/>
  <c r="BI60" i="27"/>
  <c r="BI60" i="35"/>
  <c r="AY61" i="27"/>
  <c r="AY61" i="35"/>
  <c r="AV59" i="27"/>
  <c r="AV59" i="35"/>
  <c r="AY59" i="27"/>
  <c r="AY59" i="35"/>
  <c r="P76" i="6"/>
  <c r="P84" i="31"/>
  <c r="AJ61" i="27"/>
  <c r="AJ61" i="35"/>
  <c r="O75" i="6"/>
  <c r="O84" i="31"/>
  <c r="AI60" i="27"/>
  <c r="AI60" i="35"/>
  <c r="N84" i="31"/>
  <c r="N74" i="6"/>
  <c r="F84" i="31"/>
  <c r="F74" i="6"/>
  <c r="K84" i="30"/>
  <c r="R61" i="27"/>
  <c r="R61" i="35"/>
  <c r="AD61" i="35"/>
  <c r="F43" i="35"/>
  <c r="AS61" i="27"/>
  <c r="BL61" i="27"/>
  <c r="BL61" i="35"/>
  <c r="N84" i="32"/>
  <c r="N74" i="8"/>
  <c r="AF60" i="27"/>
  <c r="AF60" i="35"/>
  <c r="U59" i="27"/>
  <c r="U59" i="35"/>
  <c r="E24" i="35"/>
  <c r="C24" i="35"/>
  <c r="BP60" i="35"/>
  <c r="BP60" i="27"/>
  <c r="D74" i="10"/>
  <c r="BD59" i="27" s="1"/>
  <c r="BB61" i="27"/>
  <c r="BB61" i="35"/>
  <c r="M84" i="32"/>
  <c r="M74" i="8"/>
  <c r="AZ59" i="27" s="1"/>
  <c r="BQ61" i="27"/>
  <c r="BQ61" i="35"/>
  <c r="L74" i="10"/>
  <c r="AW59" i="27"/>
  <c r="AW59" i="35"/>
  <c r="D84" i="32"/>
  <c r="D74" i="8"/>
  <c r="N76" i="28"/>
  <c r="O75" i="12"/>
  <c r="O84" i="34"/>
  <c r="G75" i="12"/>
  <c r="G84" i="34"/>
  <c r="N74" i="12"/>
  <c r="N84" i="34"/>
  <c r="F74" i="12"/>
  <c r="F84" i="34"/>
  <c r="BH60" i="27"/>
  <c r="BH60" i="35"/>
  <c r="Q84" i="33"/>
  <c r="BO59" i="27"/>
  <c r="BO59" i="35"/>
  <c r="AX61" i="27"/>
  <c r="AX61" i="35"/>
  <c r="E74" i="8"/>
  <c r="AN60" i="35"/>
  <c r="AN60" i="27"/>
  <c r="AK59" i="27"/>
  <c r="AK59" i="35"/>
  <c r="AP61" i="27"/>
  <c r="AP61" i="35"/>
  <c r="AH60" i="27"/>
  <c r="AH60" i="35"/>
  <c r="M84" i="31"/>
  <c r="M74" i="6"/>
  <c r="AN59" i="27" s="1"/>
  <c r="O59" i="27"/>
  <c r="O59" i="35"/>
  <c r="BA60" i="35"/>
  <c r="AO47" i="35"/>
  <c r="AO50" i="35" s="1"/>
  <c r="E13" i="35"/>
  <c r="C13" i="35"/>
  <c r="H13" i="35" s="1"/>
  <c r="W61" i="27"/>
  <c r="BO60" i="35"/>
  <c r="BO60" i="27"/>
  <c r="O75" i="8"/>
  <c r="O84" i="32"/>
  <c r="AM50" i="35"/>
  <c r="BJ61" i="27"/>
  <c r="BJ61" i="35"/>
  <c r="AT61" i="35"/>
  <c r="AT61" i="27"/>
  <c r="N74" i="28"/>
  <c r="B16" i="1"/>
  <c r="G16" i="1" s="1"/>
  <c r="BP61" i="27"/>
  <c r="BP61" i="35"/>
  <c r="G6" i="1"/>
  <c r="D7" i="36"/>
  <c r="D16" i="36" s="1"/>
  <c r="M74" i="12"/>
  <c r="M84" i="34"/>
  <c r="E74" i="12"/>
  <c r="E84" i="34"/>
  <c r="O84" i="33"/>
  <c r="G84" i="33"/>
  <c r="L84" i="32"/>
  <c r="AM61" i="27"/>
  <c r="AM61" i="35"/>
  <c r="AJ59" i="27"/>
  <c r="AJ59" i="35"/>
  <c r="AO61" i="27"/>
  <c r="AO61" i="35"/>
  <c r="AH61" i="27"/>
  <c r="AH61" i="35"/>
  <c r="AG60" i="27"/>
  <c r="AG60" i="35"/>
  <c r="AN59" i="35"/>
  <c r="S59" i="27"/>
  <c r="S59" i="35"/>
  <c r="BE47" i="35"/>
  <c r="AN39" i="35"/>
  <c r="AN47" i="35" s="1"/>
  <c r="AN50" i="35" s="1"/>
  <c r="BE60" i="27"/>
  <c r="BE60" i="35"/>
  <c r="F84" i="32"/>
  <c r="F74" i="8"/>
  <c r="J61" i="27"/>
  <c r="J61" i="35"/>
  <c r="BF61" i="35"/>
  <c r="BL60" i="27"/>
  <c r="T60" i="27"/>
  <c r="BE59" i="35"/>
  <c r="H43" i="35"/>
  <c r="N83" i="28"/>
  <c r="AZ59" i="35"/>
  <c r="Z61" i="27"/>
  <c r="Z61" i="35"/>
  <c r="AA59" i="27"/>
  <c r="AA59" i="35"/>
  <c r="BQ60" i="27"/>
  <c r="BQ60" i="35"/>
  <c r="L74" i="12"/>
  <c r="L84" i="34"/>
  <c r="D74" i="12"/>
  <c r="BP59" i="35" s="1"/>
  <c r="D84" i="34"/>
  <c r="BD61" i="27"/>
  <c r="BD61" i="35"/>
  <c r="BO61" i="27"/>
  <c r="BO61" i="35"/>
  <c r="H76" i="10"/>
  <c r="H84" i="33"/>
  <c r="BN60" i="27"/>
  <c r="BN60" i="35"/>
  <c r="BG60" i="27"/>
  <c r="BG60" i="35"/>
  <c r="N74" i="10"/>
  <c r="N84" i="33"/>
  <c r="F74" i="10"/>
  <c r="F84" i="33"/>
  <c r="AR60" i="27"/>
  <c r="AR60" i="35"/>
  <c r="AW60" i="27"/>
  <c r="AW60" i="35"/>
  <c r="H84" i="32"/>
  <c r="AL61" i="27"/>
  <c r="AL61" i="35"/>
  <c r="E74" i="6"/>
  <c r="AG61" i="27"/>
  <c r="AG61" i="35"/>
  <c r="D61" i="35" s="1"/>
  <c r="D55" i="35" s="1"/>
  <c r="AM59" i="27"/>
  <c r="AM59" i="35"/>
  <c r="I84" i="29"/>
  <c r="AK60" i="35"/>
  <c r="C15" i="1"/>
  <c r="D54" i="35"/>
  <c r="C38" i="35"/>
  <c r="G15" i="35"/>
  <c r="F10" i="1" s="1"/>
  <c r="E15" i="35"/>
  <c r="D10" i="1" s="1"/>
  <c r="C15" i="35"/>
  <c r="N77" i="28"/>
  <c r="BN59" i="27"/>
  <c r="BN59" i="35"/>
  <c r="BM61" i="27"/>
  <c r="BM61" i="35"/>
  <c r="P76" i="8"/>
  <c r="P84" i="32"/>
  <c r="AU60" i="27"/>
  <c r="AU60" i="35"/>
  <c r="B25" i="1"/>
  <c r="C25" i="1"/>
  <c r="C35" i="1" s="1"/>
  <c r="D25" i="1"/>
  <c r="D35" i="1" s="1"/>
  <c r="E25" i="1"/>
  <c r="E35" i="1" s="1"/>
  <c r="F25" i="1"/>
  <c r="F35" i="1" s="1"/>
  <c r="AT60" i="27"/>
  <c r="AT60" i="35"/>
  <c r="BA61" i="27"/>
  <c r="BA61" i="35"/>
  <c r="AO60" i="27"/>
  <c r="AO60" i="35"/>
  <c r="N85" i="28"/>
  <c r="I24" i="36"/>
  <c r="B25" i="36"/>
  <c r="C25" i="36"/>
  <c r="C35" i="36" s="1"/>
  <c r="E25" i="36"/>
  <c r="E35" i="36" s="1"/>
  <c r="D25" i="36"/>
  <c r="D35" i="36" s="1"/>
  <c r="BN61" i="35"/>
  <c r="BN61" i="27"/>
  <c r="BG61" i="27"/>
  <c r="BG61" i="35"/>
  <c r="M84" i="33"/>
  <c r="E84" i="33"/>
  <c r="X59" i="35"/>
  <c r="X59" i="27"/>
  <c r="K61" i="35"/>
  <c r="K61" i="27"/>
  <c r="O60" i="35"/>
  <c r="O60" i="27"/>
  <c r="J84" i="29"/>
  <c r="J76" i="2"/>
  <c r="M60" i="27"/>
  <c r="M60" i="35"/>
  <c r="H37" i="35"/>
  <c r="BJ47" i="35"/>
  <c r="BJ50" i="35" s="1"/>
  <c r="BB47" i="35"/>
  <c r="BB50" i="35" s="1"/>
  <c r="AT26" i="35"/>
  <c r="F20" i="35"/>
  <c r="AL47" i="35"/>
  <c r="AL50" i="35" s="1"/>
  <c r="V26" i="35"/>
  <c r="D20" i="35"/>
  <c r="N47" i="35"/>
  <c r="N50" i="35" s="1"/>
  <c r="P60" i="27"/>
  <c r="E38" i="35"/>
  <c r="O39" i="35"/>
  <c r="O47" i="35" s="1"/>
  <c r="O50" i="35" s="1"/>
  <c r="G10" i="27"/>
  <c r="E10" i="27"/>
  <c r="Q61" i="27"/>
  <c r="Q61" i="35"/>
  <c r="P59" i="27"/>
  <c r="Q84" i="29"/>
  <c r="P75" i="2"/>
  <c r="P84" i="29"/>
  <c r="BJ60" i="35"/>
  <c r="BC59" i="35"/>
  <c r="F42" i="35"/>
  <c r="D42" i="35"/>
  <c r="H42" i="35" s="1"/>
  <c r="D36" i="35"/>
  <c r="AU39" i="35"/>
  <c r="AU47" i="35" s="1"/>
  <c r="AU50" i="35" s="1"/>
  <c r="G22" i="35"/>
  <c r="BF26" i="35"/>
  <c r="AP47" i="35"/>
  <c r="AP50" i="35" s="1"/>
  <c r="E22" i="35"/>
  <c r="AH26" i="35"/>
  <c r="Z47" i="35"/>
  <c r="R47" i="35"/>
  <c r="C22" i="35"/>
  <c r="J26" i="35"/>
  <c r="BP26" i="35"/>
  <c r="BP39" i="35" s="1"/>
  <c r="BP47" i="35" s="1"/>
  <c r="BP50" i="35" s="1"/>
  <c r="BH26" i="35"/>
  <c r="BH39" i="35" s="1"/>
  <c r="BH47" i="35" s="1"/>
  <c r="BH50" i="35" s="1"/>
  <c r="AZ26" i="35"/>
  <c r="AZ39" i="35" s="1"/>
  <c r="AZ47" i="35" s="1"/>
  <c r="AR26" i="35"/>
  <c r="AR39" i="35" s="1"/>
  <c r="AR47" i="35" s="1"/>
  <c r="AJ26" i="35"/>
  <c r="AJ39" i="35" s="1"/>
  <c r="AJ47" i="35" s="1"/>
  <c r="E20" i="35"/>
  <c r="AB26" i="35"/>
  <c r="AB39" i="35" s="1"/>
  <c r="AB47" i="35" s="1"/>
  <c r="T26" i="35"/>
  <c r="T39" i="35" s="1"/>
  <c r="T47" i="35" s="1"/>
  <c r="T50" i="35" s="1"/>
  <c r="L26" i="35"/>
  <c r="L39" i="35" s="1"/>
  <c r="L47" i="35" s="1"/>
  <c r="L50" i="35" s="1"/>
  <c r="C20" i="35"/>
  <c r="H20" i="35" s="1"/>
  <c r="M61" i="27"/>
  <c r="BB17" i="27"/>
  <c r="F9" i="27"/>
  <c r="AL17" i="27"/>
  <c r="D9" i="27"/>
  <c r="N17" i="27"/>
  <c r="BL39" i="35"/>
  <c r="BL47" i="35" s="1"/>
  <c r="BL50" i="35" s="1"/>
  <c r="BI26" i="35"/>
  <c r="BI39" i="35" s="1"/>
  <c r="BI47" i="35" s="1"/>
  <c r="BI50" i="35" s="1"/>
  <c r="AC26" i="35"/>
  <c r="AC39" i="35" s="1"/>
  <c r="AC47" i="35" s="1"/>
  <c r="AC50" i="35" s="1"/>
  <c r="M26" i="35"/>
  <c r="M39" i="35" s="1"/>
  <c r="M47" i="35" s="1"/>
  <c r="M50" i="35" s="1"/>
  <c r="AM60" i="27"/>
  <c r="AM60" i="35"/>
  <c r="H75" i="2"/>
  <c r="H84" i="29"/>
  <c r="P84" i="33"/>
  <c r="C74" i="8"/>
  <c r="C74" i="6"/>
  <c r="P84" i="30"/>
  <c r="H84" i="30"/>
  <c r="O84" i="29"/>
  <c r="S61" i="27"/>
  <c r="S61" i="35"/>
  <c r="K60" i="27"/>
  <c r="K60" i="35"/>
  <c r="N84" i="29"/>
  <c r="N74" i="2"/>
  <c r="F84" i="29"/>
  <c r="F74" i="2"/>
  <c r="AL59" i="35"/>
  <c r="G46" i="35"/>
  <c r="F37" i="35"/>
  <c r="C35" i="35"/>
  <c r="D29" i="35"/>
  <c r="BM39" i="35"/>
  <c r="BM47" i="35" s="1"/>
  <c r="AG39" i="35"/>
  <c r="AG47" i="35" s="1"/>
  <c r="Q39" i="35"/>
  <c r="Q47" i="35" s="1"/>
  <c r="AU59" i="27"/>
  <c r="H43" i="27"/>
  <c r="AK47" i="27"/>
  <c r="BK59" i="27"/>
  <c r="BK59" i="35"/>
  <c r="AY60" i="27"/>
  <c r="AY60" i="35"/>
  <c r="BD60" i="27"/>
  <c r="BI59" i="35"/>
  <c r="BI59" i="27"/>
  <c r="Q84" i="32"/>
  <c r="G84" i="32"/>
  <c r="Q84" i="31"/>
  <c r="G84" i="31"/>
  <c r="AC61" i="27"/>
  <c r="AC61" i="35"/>
  <c r="AB59" i="27"/>
  <c r="Y61" i="27"/>
  <c r="Y61" i="35"/>
  <c r="AE60" i="27"/>
  <c r="AE60" i="35"/>
  <c r="X60" i="27"/>
  <c r="X60" i="35"/>
  <c r="P61" i="27"/>
  <c r="N59" i="27"/>
  <c r="N59" i="35"/>
  <c r="M84" i="29"/>
  <c r="E84" i="29"/>
  <c r="BD60" i="35"/>
  <c r="D43" i="35"/>
  <c r="Y39" i="35"/>
  <c r="Y47" i="35" s="1"/>
  <c r="G11" i="35"/>
  <c r="BD17" i="35"/>
  <c r="AV17" i="35"/>
  <c r="F17" i="35" s="1"/>
  <c r="AF17" i="35"/>
  <c r="AF50" i="35" s="1"/>
  <c r="X17" i="35"/>
  <c r="D17" i="35" s="1"/>
  <c r="BK50" i="27"/>
  <c r="AU26" i="27"/>
  <c r="AU39" i="27" s="1"/>
  <c r="AU47" i="27" s="1"/>
  <c r="F22" i="27"/>
  <c r="O50" i="27"/>
  <c r="G38" i="35"/>
  <c r="AS26" i="35"/>
  <c r="AS39" i="35" s="1"/>
  <c r="AS47" i="35" s="1"/>
  <c r="AS50" i="35" s="1"/>
  <c r="B9" i="36"/>
  <c r="BE61" i="27"/>
  <c r="BE61" i="35"/>
  <c r="V60" i="27"/>
  <c r="V60" i="35"/>
  <c r="AE61" i="27"/>
  <c r="D61" i="27" s="1"/>
  <c r="AE61" i="35"/>
  <c r="AD60" i="27"/>
  <c r="AD60" i="35"/>
  <c r="N84" i="30"/>
  <c r="N74" i="4"/>
  <c r="F84" i="30"/>
  <c r="F74" i="4"/>
  <c r="BC60" i="35"/>
  <c r="D44" i="35"/>
  <c r="H44" i="35" s="1"/>
  <c r="F38" i="35"/>
  <c r="D32" i="35"/>
  <c r="BD39" i="35"/>
  <c r="BD47" i="35" s="1"/>
  <c r="X39" i="35"/>
  <c r="X47" i="35" s="1"/>
  <c r="F10" i="35"/>
  <c r="W59" i="27"/>
  <c r="BL50" i="27"/>
  <c r="W50" i="27"/>
  <c r="AT39" i="27"/>
  <c r="BG59" i="27"/>
  <c r="BG59" i="35"/>
  <c r="AZ61" i="27"/>
  <c r="AX59" i="27"/>
  <c r="AX59" i="35"/>
  <c r="AW61" i="27"/>
  <c r="AW61" i="35"/>
  <c r="AV60" i="27"/>
  <c r="AV60" i="35"/>
  <c r="BB59" i="27"/>
  <c r="BB59" i="35"/>
  <c r="AN61" i="27"/>
  <c r="AN61" i="35"/>
  <c r="AK61" i="27"/>
  <c r="AK61" i="35"/>
  <c r="AQ60" i="35"/>
  <c r="AQ60" i="27"/>
  <c r="AP59" i="27"/>
  <c r="AP59" i="35"/>
  <c r="AI59" i="27"/>
  <c r="AI59" i="35"/>
  <c r="AB61" i="27"/>
  <c r="AB61" i="35"/>
  <c r="U60" i="27"/>
  <c r="U60" i="35"/>
  <c r="Z59" i="27"/>
  <c r="Z59" i="35"/>
  <c r="M84" i="30"/>
  <c r="E84" i="30"/>
  <c r="BI61" i="35"/>
  <c r="AF61" i="35"/>
  <c r="P61" i="35"/>
  <c r="AL60" i="35"/>
  <c r="Y60" i="35"/>
  <c r="BJ59" i="35"/>
  <c r="AE59" i="35"/>
  <c r="R59" i="35"/>
  <c r="D45" i="35"/>
  <c r="H45" i="35" s="1"/>
  <c r="G29" i="35"/>
  <c r="AA60" i="27"/>
  <c r="E35" i="35"/>
  <c r="G34" i="35"/>
  <c r="E32" i="35"/>
  <c r="C32" i="35"/>
  <c r="H32" i="35" s="1"/>
  <c r="G31" i="35"/>
  <c r="E31" i="35"/>
  <c r="F24" i="35"/>
  <c r="G21" i="35"/>
  <c r="E21" i="35"/>
  <c r="H21" i="35" s="1"/>
  <c r="D16" i="35"/>
  <c r="F13" i="35"/>
  <c r="D13" i="35"/>
  <c r="C11" i="35"/>
  <c r="H11" i="35" s="1"/>
  <c r="D8" i="35"/>
  <c r="G7" i="35"/>
  <c r="E7" i="35"/>
  <c r="H7" i="35" s="1"/>
  <c r="F42" i="27"/>
  <c r="D42" i="27"/>
  <c r="H42" i="27" s="1"/>
  <c r="BO47" i="27"/>
  <c r="BO50" i="27" s="1"/>
  <c r="BG47" i="27"/>
  <c r="BG50" i="27" s="1"/>
  <c r="AQ47" i="27"/>
  <c r="AQ50" i="27" s="1"/>
  <c r="AA47" i="27"/>
  <c r="AA50" i="27" s="1"/>
  <c r="K26" i="27"/>
  <c r="K39" i="27" s="1"/>
  <c r="K47" i="27" s="1"/>
  <c r="K50" i="27" s="1"/>
  <c r="C20" i="27"/>
  <c r="F44" i="35"/>
  <c r="D35" i="35"/>
  <c r="F34" i="35"/>
  <c r="H34" i="35" s="1"/>
  <c r="D31" i="35"/>
  <c r="H31" i="35" s="1"/>
  <c r="G24" i="35"/>
  <c r="D22" i="35"/>
  <c r="BO26" i="35"/>
  <c r="BO39" i="35" s="1"/>
  <c r="BO47" i="35" s="1"/>
  <c r="BO50" i="35" s="1"/>
  <c r="BG26" i="35"/>
  <c r="BG39" i="35" s="1"/>
  <c r="BG47" i="35" s="1"/>
  <c r="AY26" i="35"/>
  <c r="AY39" i="35" s="1"/>
  <c r="AY47" i="35" s="1"/>
  <c r="AQ26" i="35"/>
  <c r="AQ39" i="35" s="1"/>
  <c r="AQ47" i="35" s="1"/>
  <c r="AI26" i="35"/>
  <c r="AI39" i="35" s="1"/>
  <c r="AI47" i="35" s="1"/>
  <c r="AA26" i="35"/>
  <c r="AA39" i="35" s="1"/>
  <c r="AA47" i="35" s="1"/>
  <c r="AA50" i="35" s="1"/>
  <c r="S26" i="35"/>
  <c r="S39" i="35" s="1"/>
  <c r="S47" i="35" s="1"/>
  <c r="S50" i="35" s="1"/>
  <c r="K26" i="35"/>
  <c r="K39" i="35" s="1"/>
  <c r="K47" i="35" s="1"/>
  <c r="K50" i="35" s="1"/>
  <c r="E16" i="35"/>
  <c r="G13" i="35"/>
  <c r="D10" i="35"/>
  <c r="BN17" i="35"/>
  <c r="BN50" i="35" s="1"/>
  <c r="BF17" i="35"/>
  <c r="G8" i="35"/>
  <c r="AX17" i="35"/>
  <c r="AX50" i="35" s="1"/>
  <c r="AP17" i="35"/>
  <c r="AH17" i="35"/>
  <c r="E8" i="35"/>
  <c r="Z17" i="35"/>
  <c r="R17" i="35"/>
  <c r="J17" i="35"/>
  <c r="C8" i="35"/>
  <c r="E13" i="27"/>
  <c r="AJ17" i="27"/>
  <c r="L17" i="27"/>
  <c r="C13" i="27"/>
  <c r="BQ17" i="27"/>
  <c r="BA17" i="27"/>
  <c r="AS17" i="27"/>
  <c r="AK17" i="27"/>
  <c r="AC17" i="27"/>
  <c r="U17" i="27"/>
  <c r="C9" i="27"/>
  <c r="H9" i="27" s="1"/>
  <c r="T61" i="27"/>
  <c r="M59" i="27"/>
  <c r="M59" i="35"/>
  <c r="F23" i="35"/>
  <c r="F22" i="35"/>
  <c r="G20" i="35"/>
  <c r="H12" i="35"/>
  <c r="BM17" i="35"/>
  <c r="BE17" i="35"/>
  <c r="AW17" i="35"/>
  <c r="AW50" i="35" s="1"/>
  <c r="AO17" i="35"/>
  <c r="AG17" i="35"/>
  <c r="Y17" i="35"/>
  <c r="Q17" i="35"/>
  <c r="F46" i="27"/>
  <c r="BQ47" i="27"/>
  <c r="BQ50" i="27" s="1"/>
  <c r="G15" i="27"/>
  <c r="F10" i="36" s="1"/>
  <c r="E15" i="27"/>
  <c r="D10" i="36" s="1"/>
  <c r="C15" i="27"/>
  <c r="C29" i="35"/>
  <c r="H29" i="35" s="1"/>
  <c r="BK26" i="35"/>
  <c r="BK39" i="35" s="1"/>
  <c r="BK47" i="35" s="1"/>
  <c r="BK50" i="35" s="1"/>
  <c r="BC26" i="35"/>
  <c r="BC39" i="35" s="1"/>
  <c r="BC47" i="35" s="1"/>
  <c r="BC50" i="35" s="1"/>
  <c r="E23" i="35"/>
  <c r="F15" i="35"/>
  <c r="D15" i="35"/>
  <c r="C10" i="1" s="1"/>
  <c r="C13" i="1" s="1"/>
  <c r="E10" i="35"/>
  <c r="C10" i="35"/>
  <c r="BP17" i="35"/>
  <c r="BH17" i="35"/>
  <c r="AZ17" i="35"/>
  <c r="AR17" i="35"/>
  <c r="AJ17" i="35"/>
  <c r="AB17" i="35"/>
  <c r="T17" i="35"/>
  <c r="L17" i="35"/>
  <c r="D46" i="27"/>
  <c r="G31" i="27"/>
  <c r="E31" i="27"/>
  <c r="C31" i="27"/>
  <c r="H31" i="27" s="1"/>
  <c r="T61" i="35"/>
  <c r="C36" i="35"/>
  <c r="C33" i="35"/>
  <c r="H33" i="35" s="1"/>
  <c r="G30" i="35"/>
  <c r="H30" i="35" s="1"/>
  <c r="G25" i="35"/>
  <c r="E25" i="35"/>
  <c r="H25" i="35" s="1"/>
  <c r="D23" i="35"/>
  <c r="H23" i="35" s="1"/>
  <c r="G14" i="35"/>
  <c r="E14" i="35"/>
  <c r="D9" i="1" s="1"/>
  <c r="G9" i="35"/>
  <c r="E9" i="35"/>
  <c r="C9" i="35"/>
  <c r="BO17" i="35"/>
  <c r="BG17" i="35"/>
  <c r="AY17" i="35"/>
  <c r="AQ17" i="35"/>
  <c r="AI17" i="35"/>
  <c r="AA17" i="35"/>
  <c r="S17" i="35"/>
  <c r="K17" i="35"/>
  <c r="G45" i="27"/>
  <c r="C45" i="27"/>
  <c r="G43" i="27"/>
  <c r="E43" i="27"/>
  <c r="C54" i="27"/>
  <c r="F45" i="27"/>
  <c r="D44" i="27"/>
  <c r="AS39" i="27"/>
  <c r="AS47" i="27" s="1"/>
  <c r="AS50" i="27" s="1"/>
  <c r="AC39" i="27"/>
  <c r="AC47" i="27" s="1"/>
  <c r="AC50" i="27" s="1"/>
  <c r="M39" i="27"/>
  <c r="M47" i="27" s="1"/>
  <c r="M50" i="27" s="1"/>
  <c r="AF26" i="27"/>
  <c r="AF39" i="27" s="1"/>
  <c r="AF47" i="27" s="1"/>
  <c r="BP26" i="27"/>
  <c r="BP39" i="27" s="1"/>
  <c r="BP47" i="27" s="1"/>
  <c r="BH26" i="27"/>
  <c r="BH39" i="27" s="1"/>
  <c r="BH47" i="27" s="1"/>
  <c r="BH50" i="27" s="1"/>
  <c r="AZ26" i="27"/>
  <c r="AZ39" i="27" s="1"/>
  <c r="AZ47" i="27" s="1"/>
  <c r="AZ50" i="27" s="1"/>
  <c r="AR26" i="27"/>
  <c r="AR39" i="27" s="1"/>
  <c r="AR47" i="27" s="1"/>
  <c r="AR50" i="27" s="1"/>
  <c r="AJ26" i="27"/>
  <c r="AJ39" i="27" s="1"/>
  <c r="AJ47" i="27" s="1"/>
  <c r="AB26" i="27"/>
  <c r="AB39" i="27" s="1"/>
  <c r="AB47" i="27" s="1"/>
  <c r="AB50" i="27" s="1"/>
  <c r="T26" i="27"/>
  <c r="T39" i="27" s="1"/>
  <c r="T47" i="27" s="1"/>
  <c r="T50" i="27" s="1"/>
  <c r="L26" i="27"/>
  <c r="L39" i="27" s="1"/>
  <c r="L47" i="27" s="1"/>
  <c r="L50" i="27" s="1"/>
  <c r="G44" i="27"/>
  <c r="E44" i="27"/>
  <c r="BE47" i="27"/>
  <c r="BE50" i="27" s="1"/>
  <c r="U47" i="27"/>
  <c r="V39" i="27"/>
  <c r="BJ26" i="27"/>
  <c r="BJ39" i="27" s="1"/>
  <c r="BJ47" i="27" s="1"/>
  <c r="BJ50" i="27" s="1"/>
  <c r="G22" i="27"/>
  <c r="BB39" i="27"/>
  <c r="BB47" i="27" s="1"/>
  <c r="BB50" i="27" s="1"/>
  <c r="AL39" i="27"/>
  <c r="AL47" i="27" s="1"/>
  <c r="AL50" i="27" s="1"/>
  <c r="AD39" i="27"/>
  <c r="AD47" i="27" s="1"/>
  <c r="AD50" i="27" s="1"/>
  <c r="D22" i="27"/>
  <c r="N39" i="27"/>
  <c r="N47" i="27" s="1"/>
  <c r="N50" i="27" s="1"/>
  <c r="BP17" i="27"/>
  <c r="E9" i="27"/>
  <c r="F16" i="35"/>
  <c r="E45" i="27"/>
  <c r="F43" i="27"/>
  <c r="D43" i="27"/>
  <c r="G42" i="27"/>
  <c r="E42" i="27"/>
  <c r="E37" i="27"/>
  <c r="C37" i="27"/>
  <c r="F33" i="27"/>
  <c r="D33" i="27"/>
  <c r="G24" i="27"/>
  <c r="E24" i="27"/>
  <c r="C24" i="27"/>
  <c r="H24" i="27" s="1"/>
  <c r="G11" i="27"/>
  <c r="E11" i="27"/>
  <c r="C11" i="27"/>
  <c r="H11" i="27" s="1"/>
  <c r="D9" i="35"/>
  <c r="C46" i="27"/>
  <c r="H46" i="27" s="1"/>
  <c r="F38" i="27"/>
  <c r="G30" i="27"/>
  <c r="E30" i="27"/>
  <c r="BA39" i="27"/>
  <c r="BA47" i="27" s="1"/>
  <c r="BA50" i="27" s="1"/>
  <c r="F8" i="35"/>
  <c r="D45" i="27"/>
  <c r="F44" i="27"/>
  <c r="H44" i="27" s="1"/>
  <c r="G35" i="27"/>
  <c r="E35" i="27"/>
  <c r="C35" i="27"/>
  <c r="E33" i="27"/>
  <c r="C33" i="27"/>
  <c r="F29" i="27"/>
  <c r="D29" i="27"/>
  <c r="H29" i="27" s="1"/>
  <c r="G8" i="27"/>
  <c r="BJ17" i="27"/>
  <c r="AT17" i="27"/>
  <c r="F8" i="27"/>
  <c r="AD17" i="27"/>
  <c r="D8" i="27"/>
  <c r="V17" i="27"/>
  <c r="D36" i="27"/>
  <c r="H36" i="27" s="1"/>
  <c r="D25" i="27"/>
  <c r="D24" i="27"/>
  <c r="AW26" i="27"/>
  <c r="AW39" i="27" s="1"/>
  <c r="AW47" i="27" s="1"/>
  <c r="AO26" i="27"/>
  <c r="AO39" i="27" s="1"/>
  <c r="AO47" i="27" s="1"/>
  <c r="AG26" i="27"/>
  <c r="AG39" i="27" s="1"/>
  <c r="AG47" i="27" s="1"/>
  <c r="Y26" i="27"/>
  <c r="Y39" i="27" s="1"/>
  <c r="Y47" i="27" s="1"/>
  <c r="Q26" i="27"/>
  <c r="Q39" i="27" s="1"/>
  <c r="Q47" i="27" s="1"/>
  <c r="F20" i="27"/>
  <c r="D16" i="27"/>
  <c r="H16" i="27" s="1"/>
  <c r="F11" i="27"/>
  <c r="D11" i="27"/>
  <c r="F37" i="27"/>
  <c r="G34" i="27"/>
  <c r="E34" i="27"/>
  <c r="H34" i="27" s="1"/>
  <c r="D32" i="27"/>
  <c r="H32" i="27" s="1"/>
  <c r="G23" i="27"/>
  <c r="D20" i="27"/>
  <c r="G14" i="27"/>
  <c r="F9" i="36" s="1"/>
  <c r="F13" i="36" s="1"/>
  <c r="E14" i="27"/>
  <c r="D12" i="27"/>
  <c r="BK17" i="27"/>
  <c r="BC17" i="27"/>
  <c r="BC50" i="27" s="1"/>
  <c r="AU17" i="27"/>
  <c r="AM17" i="27"/>
  <c r="AM50" i="27" s="1"/>
  <c r="AE17" i="27"/>
  <c r="AE50" i="27" s="1"/>
  <c r="W17" i="27"/>
  <c r="O17" i="27"/>
  <c r="F7" i="27"/>
  <c r="D7" i="27"/>
  <c r="G37" i="27"/>
  <c r="D35" i="27"/>
  <c r="F30" i="27"/>
  <c r="H30" i="27" s="1"/>
  <c r="F23" i="27"/>
  <c r="H23" i="27" s="1"/>
  <c r="BN26" i="27"/>
  <c r="BN39" i="27" s="1"/>
  <c r="BN47" i="27" s="1"/>
  <c r="BF26" i="27"/>
  <c r="G20" i="27"/>
  <c r="AX26" i="27"/>
  <c r="AX39" i="27" s="1"/>
  <c r="AX47" i="27" s="1"/>
  <c r="AP26" i="27"/>
  <c r="AP39" i="27" s="1"/>
  <c r="AP47" i="27" s="1"/>
  <c r="AP50" i="27" s="1"/>
  <c r="E20" i="27"/>
  <c r="AH26" i="27"/>
  <c r="Z26" i="27"/>
  <c r="Z39" i="27" s="1"/>
  <c r="Z47" i="27" s="1"/>
  <c r="Z50" i="27" s="1"/>
  <c r="R26" i="27"/>
  <c r="R39" i="27" s="1"/>
  <c r="R47" i="27" s="1"/>
  <c r="J26" i="27"/>
  <c r="F14" i="27"/>
  <c r="E9" i="36" s="1"/>
  <c r="E13" i="36" s="1"/>
  <c r="D14" i="27"/>
  <c r="C9" i="36" s="1"/>
  <c r="C12" i="27"/>
  <c r="BN17" i="27"/>
  <c r="BF17" i="27"/>
  <c r="G17" i="27" s="1"/>
  <c r="AX17" i="27"/>
  <c r="AP17" i="27"/>
  <c r="E7" i="27"/>
  <c r="AH17" i="27"/>
  <c r="Z17" i="27"/>
  <c r="R17" i="27"/>
  <c r="C7" i="27"/>
  <c r="H7" i="27" s="1"/>
  <c r="J17" i="27"/>
  <c r="G33" i="27"/>
  <c r="D31" i="27"/>
  <c r="D30" i="27"/>
  <c r="E25" i="27"/>
  <c r="C25" i="27"/>
  <c r="G13" i="27"/>
  <c r="F10" i="27"/>
  <c r="D10" i="27"/>
  <c r="H10" i="27" s="1"/>
  <c r="C8" i="27"/>
  <c r="H8" i="27" s="1"/>
  <c r="BM17" i="27"/>
  <c r="BM50" i="27" s="1"/>
  <c r="BE17" i="27"/>
  <c r="AW17" i="27"/>
  <c r="AO17" i="27"/>
  <c r="AG17" i="27"/>
  <c r="Y17" i="27"/>
  <c r="Q17" i="27"/>
  <c r="G38" i="27"/>
  <c r="E38" i="27"/>
  <c r="F35" i="27"/>
  <c r="F31" i="27"/>
  <c r="G29" i="27"/>
  <c r="F24" i="27"/>
  <c r="C22" i="27"/>
  <c r="E21" i="27"/>
  <c r="C21" i="27"/>
  <c r="H21" i="27" s="1"/>
  <c r="F15" i="27"/>
  <c r="E10" i="36" s="1"/>
  <c r="D15" i="27"/>
  <c r="C10" i="36" s="1"/>
  <c r="G9" i="27"/>
  <c r="BL17" i="27"/>
  <c r="BD17" i="27"/>
  <c r="BD50" i="27" s="1"/>
  <c r="AV17" i="27"/>
  <c r="AV50" i="27" s="1"/>
  <c r="AN17" i="27"/>
  <c r="AN50" i="27" s="1"/>
  <c r="AF17" i="27"/>
  <c r="X17" i="27"/>
  <c r="X50" i="27" s="1"/>
  <c r="P17" i="27"/>
  <c r="P50" i="27" s="1"/>
  <c r="G7" i="27"/>
  <c r="F54" i="27" l="1"/>
  <c r="E15" i="36"/>
  <c r="AF50" i="27"/>
  <c r="E17" i="35"/>
  <c r="D26" i="35"/>
  <c r="V39" i="35"/>
  <c r="AP60" i="27"/>
  <c r="AP60" i="35"/>
  <c r="T59" i="27"/>
  <c r="T59" i="35"/>
  <c r="E26" i="27"/>
  <c r="AH39" i="27"/>
  <c r="V47" i="27"/>
  <c r="D39" i="27"/>
  <c r="D52" i="27" s="1"/>
  <c r="D53" i="27" s="1"/>
  <c r="AH59" i="27"/>
  <c r="AH59" i="35"/>
  <c r="AG59" i="35"/>
  <c r="AG59" i="27"/>
  <c r="AX50" i="27"/>
  <c r="E17" i="27"/>
  <c r="AO50" i="27"/>
  <c r="H15" i="27"/>
  <c r="B10" i="36"/>
  <c r="G10" i="36" s="1"/>
  <c r="C26" i="27"/>
  <c r="J39" i="27"/>
  <c r="G26" i="27"/>
  <c r="BF39" i="27"/>
  <c r="D9" i="36"/>
  <c r="F17" i="27"/>
  <c r="H37" i="27"/>
  <c r="E54" i="27"/>
  <c r="H54" i="27" s="1"/>
  <c r="D15" i="36"/>
  <c r="R50" i="27"/>
  <c r="BN50" i="27"/>
  <c r="H35" i="27"/>
  <c r="BP50" i="27"/>
  <c r="H36" i="35"/>
  <c r="H13" i="27"/>
  <c r="BG50" i="35"/>
  <c r="H20" i="27"/>
  <c r="G9" i="36"/>
  <c r="AK50" i="27"/>
  <c r="AZ50" i="35"/>
  <c r="BP59" i="27"/>
  <c r="F61" i="35"/>
  <c r="F55" i="35" s="1"/>
  <c r="D13" i="1"/>
  <c r="G60" i="35"/>
  <c r="G54" i="27"/>
  <c r="F15" i="36"/>
  <c r="E10" i="1"/>
  <c r="E13" i="1" s="1"/>
  <c r="BC61" i="27"/>
  <c r="F61" i="27" s="1"/>
  <c r="F55" i="27" s="1"/>
  <c r="BC61" i="35"/>
  <c r="Q50" i="27"/>
  <c r="H12" i="27"/>
  <c r="B6" i="36"/>
  <c r="AJ50" i="27"/>
  <c r="H45" i="27"/>
  <c r="H8" i="35"/>
  <c r="F26" i="27"/>
  <c r="H14" i="35"/>
  <c r="V59" i="27"/>
  <c r="V59" i="35"/>
  <c r="AG50" i="35"/>
  <c r="AB50" i="35"/>
  <c r="H22" i="35"/>
  <c r="D15" i="1"/>
  <c r="E54" i="35"/>
  <c r="F26" i="35"/>
  <c r="AT39" i="35"/>
  <c r="N61" i="27"/>
  <c r="C61" i="27" s="1"/>
  <c r="N61" i="35"/>
  <c r="C61" i="35" s="1"/>
  <c r="C33" i="1"/>
  <c r="C18" i="1"/>
  <c r="BF59" i="27"/>
  <c r="BF59" i="35"/>
  <c r="BH61" i="27"/>
  <c r="G61" i="27" s="1"/>
  <c r="G55" i="27" s="1"/>
  <c r="BH61" i="35"/>
  <c r="E60" i="35"/>
  <c r="AS59" i="35"/>
  <c r="AS59" i="27"/>
  <c r="AO59" i="27"/>
  <c r="AO59" i="35"/>
  <c r="H38" i="35"/>
  <c r="B15" i="1"/>
  <c r="C54" i="35"/>
  <c r="AT59" i="27"/>
  <c r="F59" i="27" s="1"/>
  <c r="AT59" i="35"/>
  <c r="F59" i="35" s="1"/>
  <c r="H22" i="27"/>
  <c r="D17" i="27"/>
  <c r="Q50" i="35"/>
  <c r="C26" i="35"/>
  <c r="J39" i="35"/>
  <c r="S60" i="27"/>
  <c r="S60" i="35"/>
  <c r="Y50" i="27"/>
  <c r="AG50" i="27"/>
  <c r="C17" i="35"/>
  <c r="H17" i="35" s="1"/>
  <c r="G17" i="35"/>
  <c r="AI50" i="35"/>
  <c r="F39" i="27"/>
  <c r="F52" i="27" s="1"/>
  <c r="AT47" i="27"/>
  <c r="BM50" i="35"/>
  <c r="Q59" i="27"/>
  <c r="Q59" i="35"/>
  <c r="H14" i="27"/>
  <c r="R50" i="35"/>
  <c r="BD59" i="35"/>
  <c r="B35" i="1"/>
  <c r="G25" i="1"/>
  <c r="BB60" i="35"/>
  <c r="BB60" i="27"/>
  <c r="F60" i="27" s="1"/>
  <c r="E60" i="27"/>
  <c r="BA59" i="27"/>
  <c r="BA59" i="35"/>
  <c r="AQ61" i="27"/>
  <c r="E61" i="27" s="1"/>
  <c r="E55" i="27" s="1"/>
  <c r="AQ61" i="35"/>
  <c r="H46" i="35"/>
  <c r="AB60" i="27"/>
  <c r="D60" i="27" s="1"/>
  <c r="AB60" i="35"/>
  <c r="D60" i="35" s="1"/>
  <c r="F54" i="35"/>
  <c r="E15" i="1"/>
  <c r="C17" i="27"/>
  <c r="G54" i="35"/>
  <c r="F15" i="1"/>
  <c r="BL59" i="27"/>
  <c r="BL59" i="35"/>
  <c r="H25" i="27"/>
  <c r="H10" i="35"/>
  <c r="AQ50" i="35"/>
  <c r="X50" i="35"/>
  <c r="AC59" i="27"/>
  <c r="AC59" i="35"/>
  <c r="AF59" i="27"/>
  <c r="AF59" i="35"/>
  <c r="AJ50" i="35"/>
  <c r="Z50" i="35"/>
  <c r="B35" i="36"/>
  <c r="G25" i="36"/>
  <c r="BM59" i="27"/>
  <c r="BM59" i="35"/>
  <c r="E61" i="35"/>
  <c r="E55" i="35" s="1"/>
  <c r="D13" i="36"/>
  <c r="H24" i="35"/>
  <c r="D26" i="27"/>
  <c r="H38" i="27"/>
  <c r="F9" i="1"/>
  <c r="F13" i="1" s="1"/>
  <c r="L60" i="27"/>
  <c r="C60" i="27" s="1"/>
  <c r="L60" i="35"/>
  <c r="BF39" i="35"/>
  <c r="G26" i="35"/>
  <c r="BQ59" i="27"/>
  <c r="BQ59" i="35"/>
  <c r="J59" i="27"/>
  <c r="J59" i="35"/>
  <c r="U50" i="27"/>
  <c r="D55" i="27"/>
  <c r="C6" i="36"/>
  <c r="H33" i="27"/>
  <c r="H9" i="35"/>
  <c r="AW50" i="27"/>
  <c r="AY50" i="35"/>
  <c r="H16" i="35"/>
  <c r="BD50" i="35"/>
  <c r="AU50" i="27"/>
  <c r="Y50" i="35"/>
  <c r="H35" i="35"/>
  <c r="AR59" i="27"/>
  <c r="AR59" i="35"/>
  <c r="AR50" i="35"/>
  <c r="E26" i="35"/>
  <c r="AH39" i="35"/>
  <c r="F60" i="35"/>
  <c r="H15" i="35"/>
  <c r="B10" i="1"/>
  <c r="G61" i="35"/>
  <c r="G55" i="35" s="1"/>
  <c r="BE50" i="35"/>
  <c r="C60" i="35"/>
  <c r="H61" i="27" l="1"/>
  <c r="C55" i="27"/>
  <c r="H55" i="27" s="1"/>
  <c r="H60" i="27"/>
  <c r="H61" i="35"/>
  <c r="C55" i="35"/>
  <c r="H55" i="35" s="1"/>
  <c r="E39" i="27"/>
  <c r="E52" i="27" s="1"/>
  <c r="E53" i="27" s="1"/>
  <c r="AH47" i="27"/>
  <c r="C7" i="36"/>
  <c r="C16" i="36" s="1"/>
  <c r="C18" i="36" s="1"/>
  <c r="AH47" i="35"/>
  <c r="E39" i="35"/>
  <c r="E52" i="35" s="1"/>
  <c r="E53" i="35" s="1"/>
  <c r="C59" i="27"/>
  <c r="F53" i="27"/>
  <c r="B33" i="1"/>
  <c r="B18" i="1"/>
  <c r="G15" i="1"/>
  <c r="G18" i="1" s="1"/>
  <c r="D59" i="27"/>
  <c r="D62" i="27" s="1"/>
  <c r="E59" i="27"/>
  <c r="E62" i="27" s="1"/>
  <c r="H25" i="36"/>
  <c r="H23" i="36"/>
  <c r="I25" i="36" s="1"/>
  <c r="I26" i="36" s="1"/>
  <c r="I27" i="36" s="1"/>
  <c r="J26" i="36" s="1"/>
  <c r="H17" i="27"/>
  <c r="H26" i="35"/>
  <c r="G59" i="35"/>
  <c r="G62" i="35" s="1"/>
  <c r="E33" i="1"/>
  <c r="E18" i="1"/>
  <c r="G59" i="27"/>
  <c r="G62" i="27" s="1"/>
  <c r="D33" i="1"/>
  <c r="D18" i="1"/>
  <c r="V50" i="27"/>
  <c r="D50" i="27" s="1"/>
  <c r="D47" i="27"/>
  <c r="D39" i="35"/>
  <c r="D52" i="35" s="1"/>
  <c r="D53" i="35" s="1"/>
  <c r="V47" i="35"/>
  <c r="C26" i="1"/>
  <c r="C27" i="1" s="1"/>
  <c r="C39" i="1"/>
  <c r="F62" i="35"/>
  <c r="D33" i="36"/>
  <c r="D18" i="36"/>
  <c r="G15" i="36"/>
  <c r="H25" i="1"/>
  <c r="H23" i="1"/>
  <c r="G6" i="36"/>
  <c r="B7" i="36"/>
  <c r="B13" i="36" s="1"/>
  <c r="C39" i="27"/>
  <c r="J47" i="27"/>
  <c r="E33" i="36"/>
  <c r="E18" i="36"/>
  <c r="C59" i="35"/>
  <c r="F33" i="1"/>
  <c r="F18" i="1"/>
  <c r="F47" i="27"/>
  <c r="AT50" i="27"/>
  <c r="F50" i="27" s="1"/>
  <c r="H54" i="35"/>
  <c r="F39" i="35"/>
  <c r="F52" i="35" s="1"/>
  <c r="F53" i="35" s="1"/>
  <c r="AT47" i="35"/>
  <c r="D59" i="35"/>
  <c r="D62" i="35" s="1"/>
  <c r="H26" i="27"/>
  <c r="E59" i="35"/>
  <c r="E62" i="35" s="1"/>
  <c r="BF47" i="27"/>
  <c r="G39" i="27"/>
  <c r="G52" i="27" s="1"/>
  <c r="G53" i="27" s="1"/>
  <c r="G10" i="1"/>
  <c r="B13" i="1"/>
  <c r="G39" i="35"/>
  <c r="G52" i="35" s="1"/>
  <c r="G53" i="35" s="1"/>
  <c r="BF47" i="35"/>
  <c r="H60" i="35"/>
  <c r="F62" i="27"/>
  <c r="F33" i="36"/>
  <c r="F18" i="36"/>
  <c r="J47" i="35"/>
  <c r="C39" i="35"/>
  <c r="G9" i="1"/>
  <c r="I23" i="36" l="1"/>
  <c r="K23" i="36" s="1"/>
  <c r="K26" i="36" s="1"/>
  <c r="B39" i="1"/>
  <c r="B26" i="1"/>
  <c r="F39" i="36"/>
  <c r="F26" i="36"/>
  <c r="F27" i="36" s="1"/>
  <c r="F26" i="1"/>
  <c r="F27" i="1" s="1"/>
  <c r="F39" i="1"/>
  <c r="J13" i="36"/>
  <c r="E26" i="1"/>
  <c r="E27" i="1" s="1"/>
  <c r="E39" i="1"/>
  <c r="E47" i="35"/>
  <c r="AH50" i="35"/>
  <c r="E50" i="35" s="1"/>
  <c r="G47" i="35"/>
  <c r="BF50" i="35"/>
  <c r="G50" i="35" s="1"/>
  <c r="H59" i="35"/>
  <c r="H62" i="35" s="1"/>
  <c r="C62" i="35"/>
  <c r="V50" i="35"/>
  <c r="D50" i="35" s="1"/>
  <c r="D47" i="35"/>
  <c r="C39" i="36"/>
  <c r="C26" i="36"/>
  <c r="C27" i="36" s="1"/>
  <c r="G13" i="1"/>
  <c r="F47" i="35"/>
  <c r="AT50" i="35"/>
  <c r="F50" i="35" s="1"/>
  <c r="E39" i="36"/>
  <c r="E26" i="36"/>
  <c r="E27" i="36" s="1"/>
  <c r="H18" i="1"/>
  <c r="H26" i="1" s="1"/>
  <c r="G20" i="1"/>
  <c r="G21" i="1"/>
  <c r="C13" i="36"/>
  <c r="C62" i="27"/>
  <c r="H59" i="27"/>
  <c r="H62" i="27" s="1"/>
  <c r="C47" i="35"/>
  <c r="J50" i="35"/>
  <c r="C50" i="35" s="1"/>
  <c r="C47" i="27"/>
  <c r="J50" i="27"/>
  <c r="C50" i="27" s="1"/>
  <c r="H50" i="27" s="1"/>
  <c r="D39" i="36"/>
  <c r="D26" i="36"/>
  <c r="D27" i="36" s="1"/>
  <c r="H39" i="27"/>
  <c r="C52" i="27"/>
  <c r="D26" i="1"/>
  <c r="D27" i="1" s="1"/>
  <c r="D39" i="1"/>
  <c r="G47" i="27"/>
  <c r="BF50" i="27"/>
  <c r="G50" i="27" s="1"/>
  <c r="H39" i="35"/>
  <c r="C52" i="35"/>
  <c r="AH50" i="27"/>
  <c r="E50" i="27" s="1"/>
  <c r="E47" i="27"/>
  <c r="G7" i="36"/>
  <c r="G13" i="36" s="1"/>
  <c r="B16" i="36"/>
  <c r="H13" i="36" l="1"/>
  <c r="H47" i="27"/>
  <c r="H29" i="1"/>
  <c r="G26" i="1"/>
  <c r="B27" i="1"/>
  <c r="G16" i="36"/>
  <c r="G18" i="36" s="1"/>
  <c r="B18" i="36"/>
  <c r="H50" i="35"/>
  <c r="G39" i="1"/>
  <c r="H47" i="35"/>
  <c r="H52" i="27"/>
  <c r="C53" i="27"/>
  <c r="H53" i="27" s="1"/>
  <c r="C53" i="35"/>
  <c r="H53" i="35" s="1"/>
  <c r="H52" i="35"/>
  <c r="H13" i="1"/>
  <c r="G20" i="36" l="1"/>
  <c r="G21" i="36"/>
  <c r="H18" i="36"/>
  <c r="H26" i="36" s="1"/>
  <c r="H29" i="36" s="1"/>
  <c r="G28" i="1"/>
  <c r="G27" i="1"/>
  <c r="G29" i="1"/>
  <c r="G42" i="1"/>
  <c r="G41" i="1"/>
  <c r="I19" i="1"/>
  <c r="J19" i="1" s="1"/>
  <c r="B26" i="36"/>
  <c r="B39" i="36"/>
  <c r="G39" i="36" s="1"/>
  <c r="G41" i="36" l="1"/>
  <c r="G42" i="36"/>
  <c r="B27" i="36"/>
  <c r="G26" i="36"/>
  <c r="G27" i="36" l="1"/>
  <c r="G28" i="36"/>
  <c r="G29" i="36"/>
  <c r="I19" i="36"/>
  <c r="J19" i="36" s="1"/>
</calcChain>
</file>

<file path=xl/sharedStrings.xml><?xml version="1.0" encoding="utf-8"?>
<sst xmlns="http://schemas.openxmlformats.org/spreadsheetml/2006/main" count="1917" uniqueCount="319">
  <si>
    <t>BPA TO BANDON PS1</t>
  </si>
  <si>
    <t>BPA TO BANDON PS2</t>
  </si>
  <si>
    <t>BPA TO BIG BEND EC SSP</t>
  </si>
  <si>
    <t>BPA TO CENTRAL EC SSP</t>
  </si>
  <si>
    <t>BPA TO CLATSKANIE PS</t>
  </si>
  <si>
    <t>BPA TO CITY ASHLAND PS</t>
  </si>
  <si>
    <t>BPA TO CITY IDFL PS</t>
  </si>
  <si>
    <t>BPA TO COLUMBIA BASIN SSP</t>
  </si>
  <si>
    <t>BPA TO COL RIVER PUD PS1</t>
  </si>
  <si>
    <t>BPA TO COL RIVER PUD PS3</t>
  </si>
  <si>
    <t>BPA TO COLUMBIA REA SSP</t>
  </si>
  <si>
    <t>BPA TO COWLITZ PS1</t>
  </si>
  <si>
    <t>BPA TO COWLITZ PS2</t>
  </si>
  <si>
    <t>BPA TO COWLITZ PRESUB PS3</t>
  </si>
  <si>
    <t>BPA TO DOUGLAS PUD PS</t>
  </si>
  <si>
    <t>BPA TO EWEB PS1</t>
  </si>
  <si>
    <t>BPA TO EWEB PRESUB PS2</t>
  </si>
  <si>
    <t>BPA TO FOREST GROVE PS2</t>
  </si>
  <si>
    <t>BPA TO GRANT PS</t>
  </si>
  <si>
    <t>BPA TO HARNEY EC SSP</t>
  </si>
  <si>
    <t>BPA TO IPC HARNEY &amp; WELLS</t>
  </si>
  <si>
    <t>BPA TO INLAND P&amp;L SSP</t>
  </si>
  <si>
    <t>BPA TO LEWIS (CONS) PS</t>
  </si>
  <si>
    <t>BPA TO LOWER VALLEY PS1</t>
  </si>
  <si>
    <t>BPA TO MASON#3 (CONS) PS</t>
  </si>
  <si>
    <t>BPA TO MCMINNVILLE PS2</t>
  </si>
  <si>
    <t>BPA TO MIDSTATE EC SSP</t>
  </si>
  <si>
    <t>BPA TO MILTON-FREE PS</t>
  </si>
  <si>
    <t>BPA TO MODERN EC PS1</t>
  </si>
  <si>
    <t>BPA TO MONMOUTH PS</t>
  </si>
  <si>
    <t>BPA TO MPC C/N/X</t>
  </si>
  <si>
    <t>BPA TO NESPELEM VLY SSP</t>
  </si>
  <si>
    <t>BPA TO NWASCO PS2</t>
  </si>
  <si>
    <t>BPA TO OKANOGAN SSP</t>
  </si>
  <si>
    <t>BPA TO OTHER ENTITIES PS</t>
  </si>
  <si>
    <t>BPA TO SM NGP PRESUB PS</t>
  </si>
  <si>
    <t>BPA TO SM NGP SSP SSP</t>
  </si>
  <si>
    <t>BPA TO PP&amp;L CAP S</t>
  </si>
  <si>
    <t>BPA TO PP&amp;L S IDAHO</t>
  </si>
  <si>
    <t>BPA TO PP&amp;L CENT STDBY</t>
  </si>
  <si>
    <t>BPA TO PGE CAP S</t>
  </si>
  <si>
    <t>BPA TO PGE CANBY PS</t>
  </si>
  <si>
    <t>BPA TO PGE PS1</t>
  </si>
  <si>
    <t>BPA TO PGE PS2</t>
  </si>
  <si>
    <t>BPA TO PGE PS3</t>
  </si>
  <si>
    <t>BPA TO PGE PS4</t>
  </si>
  <si>
    <t>BPA TO PSE BAKER HD LOSS</t>
  </si>
  <si>
    <t>BPA TO PSE PS</t>
  </si>
  <si>
    <t>BPA TO PSE WP3</t>
  </si>
  <si>
    <t>BPA TO RAVALLI EC PS</t>
  </si>
  <si>
    <t>BPA TO RICHLAND ORMET PS</t>
  </si>
  <si>
    <t>BPA TO SALEM GREEN PS</t>
  </si>
  <si>
    <t>BPA TO SNOH (CONS) PS1</t>
  </si>
  <si>
    <t>BPA TO SNOH PS2</t>
  </si>
  <si>
    <t>BPA TO SUB PS1</t>
  </si>
  <si>
    <t>BPA TO SUB PRESUB PS2</t>
  </si>
  <si>
    <t>BPA TO SUB PRESUB PS3</t>
  </si>
  <si>
    <t>BPA TO SUB PRESUB PS4</t>
  </si>
  <si>
    <t>BPA TO SURPRISE VLY SSP</t>
  </si>
  <si>
    <t>BPA TO TPU PS</t>
  </si>
  <si>
    <t>BPA TO TILLAMOOK PS2</t>
  </si>
  <si>
    <t>BPA TO UNITED EC PS</t>
  </si>
  <si>
    <t>BPA TO UMATILLA EC SSP</t>
  </si>
  <si>
    <t>BPA TO VIGILANTE SSP</t>
  </si>
  <si>
    <t>BPA TO WASCO EC SSP</t>
  </si>
  <si>
    <t>BPA TO AVWP WP3</t>
  </si>
  <si>
    <t>BPA TO AVWP DEF PWR XCHG</t>
  </si>
  <si>
    <t>BPA TO AVWP PS</t>
  </si>
  <si>
    <t>BPA TO W. OREGON COOP PS</t>
  </si>
  <si>
    <t>PA Power Sales</t>
  </si>
  <si>
    <t>PA SSP</t>
  </si>
  <si>
    <t>PA Presub</t>
  </si>
  <si>
    <t>exchange energy, and seasonal exchange energy; Sierra to BPA for Harney and Wells; SCE to BPA,</t>
  </si>
  <si>
    <t>exchange energy (assumed to be zero), supplemental energy (assumed to be zero), environmental</t>
  </si>
  <si>
    <t>storage (assumed to be zero; expires prior to rate period), option energy, and peak replacement; and</t>
  </si>
  <si>
    <t>PowerEx to BPA for ABC, peak replacement energy, and for Palo Alto, peak replacement energy</t>
  </si>
  <si>
    <t>(expires prior to rate period).</t>
  </si>
  <si>
    <t>14. Federal contracts in include: AVC to BPA, supplemental entitlement peak replacement and WNP-3</t>
  </si>
  <si>
    <t>settlement; Chelan County PUD to BPA, supplemental entitlement peak replacement; Colockum to</t>
  </si>
  <si>
    <t>BPA, supplemental entitlement peak replacement; Cowlitz County PUD to BPA, supplemental</t>
  </si>
  <si>
    <t>entitlement peak replacement; Douglas County PUD to BPA, supplemental entitlement peak</t>
  </si>
  <si>
    <t>replacement; Eugene Water and Electric Board to BPA, supplemental entitlement peak replacement;</t>
  </si>
  <si>
    <t>Grant County PUD to BPA, supplemental entitlement peak replacement; City of Forest Grove to</t>
  </si>
  <si>
    <t>BPA, supplemental entitlement peak replacement; Kittitas County PUD to BPA, supplemental</t>
  </si>
  <si>
    <t>entitlement peak replacement; MPC to BPA, exchange energy and peak replacement; Okanogan</t>
  </si>
  <si>
    <t>County PUD to BPA, supplemental entitlement peak replacement; other entities to BPA, power sale;</t>
  </si>
  <si>
    <t>PP&amp;L to BPA, peak replacement and supplemental entitlement peak replacement; PGE to BPA, peak</t>
  </si>
  <si>
    <t>replacement (expires prior to rate period) and supplemental entitlement peak replacement; PSE to</t>
  </si>
  <si>
    <t>BPA, supplemental entitlement peak replacement and WNP-3 settlement; SCL to BPA, supplemental</t>
  </si>
  <si>
    <t>entitlement peak replacement; and TPU to BPA, supplemental entitlement peak replacement.</t>
  </si>
  <si>
    <t>15. Federal large thermal includes the generation from WNP-2, operated by Energy Northwest.</t>
  </si>
  <si>
    <t>16. Non-utility generation (NUG) resources include generation provided to BPA by independent power</t>
  </si>
  <si>
    <t>producers and resources included under the Public Utility Regulatory Policies Act (PURPA).</t>
  </si>
  <si>
    <t>17. Resource acquisitions are resources BPA has identified and contracted for future purchase. When</t>
  </si>
  <si>
    <t>new Federal resource acquisitions are contracted for and/or on-line, they will be included in the loads</t>
  </si>
  <si>
    <t>and resources balance.</t>
  </si>
  <si>
    <t>18. Hydro, small thermal and miscellaneous resources, and combustion turbine reserve requirements are</t>
  </si>
  <si>
    <t>estimated at 5 percent of the Federal capacity of these resources.</t>
  </si>
  <si>
    <t>19. Large thermal reserve requirements are estimated at 15 percent of the WNP-2 nuclear project.</t>
  </si>
  <si>
    <t>20. Federal spinning reserve is the reserve generating capacity maintained to provide a regulating margin</t>
  </si>
  <si>
    <t>for the automatic generation and frequency control of power generation.</t>
  </si>
  <si>
    <t>21. Hydro maintenance is the sum of all Federal hydro project maintenance based on the mean of the</t>
  </si>
  <si>
    <t>1983-84 through 1988-89 schedules submitted to the Northwest Power Pool.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</si>
  <si>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</si>
  <si>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</si>
  <si>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</si>
  <si>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</si>
  <si>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</si>
  <si>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</si>
  <si>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</si>
  <si>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</si>
  <si>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</si>
  <si>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</si>
  <si>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</si>
  <si>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</si>
  <si>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16-31</t>
  </si>
  <si>
    <t>16-30</t>
  </si>
  <si>
    <t>AVG</t>
  </si>
  <si>
    <t>USBR</t>
  </si>
  <si>
    <t>1-15</t>
  </si>
  <si>
    <t>ENERGY IN AVERAGE MEGAWATTS</t>
  </si>
  <si>
    <t>12-MO</t>
  </si>
  <si>
    <t>FEDERAL AGENCIES</t>
  </si>
  <si>
    <t>FEDERAL GPU TRANS LOSSES</t>
  </si>
  <si>
    <t>FEDERAL NGP TRANS LOSSES</t>
  </si>
  <si>
    <t>DSI FIRM LOAD</t>
  </si>
  <si>
    <t>DSI FIRM LOSSES</t>
  </si>
  <si>
    <t>SM &amp; NON GEN PUB PURCH 1/</t>
  </si>
  <si>
    <t>FIRM SYSTEM LOAD</t>
  </si>
  <si>
    <t>EXPORTS 2/</t>
  </si>
  <si>
    <t>CONTRACTS OUT 3/</t>
  </si>
  <si>
    <t>CSPE TO WEST GROUP UTIL 4/</t>
  </si>
  <si>
    <t>GEN PUB AGEN PSC PURCH 5/</t>
  </si>
  <si>
    <t>IOU PSC PURCHASE 6/</t>
  </si>
  <si>
    <t>PUBLIC SALES POST-2001</t>
  </si>
  <si>
    <t>USBR SALES POST-2001</t>
  </si>
  <si>
    <t>IOU SALES POST-2001</t>
  </si>
  <si>
    <t>DSI SALES POST-2001</t>
  </si>
  <si>
    <t>FED DIVERSITY 7/</t>
  </si>
  <si>
    <t>FIRM LOADS</t>
  </si>
  <si>
    <t>REGULATED HYDRO</t>
  </si>
  <si>
    <t>INDEPENDENT HYDRO</t>
  </si>
  <si>
    <t>SUS. PKNG. ADJUSTMENT 8/</t>
  </si>
  <si>
    <t>CAN. ENT. NON-FED(CSPE) 9/</t>
  </si>
  <si>
    <t>CAN. ENT. NON-FED(CNDA) 10/</t>
  </si>
  <si>
    <t>RESTORATION 11/</t>
  </si>
  <si>
    <t>TOTAL HYDRO</t>
  </si>
  <si>
    <t>COGENERATION</t>
  </si>
  <si>
    <t>SMALL THERMAL &amp; MISC</t>
  </si>
  <si>
    <t>COMBUSTION TURBINES</t>
  </si>
  <si>
    <t>RENEWABLES 12/</t>
  </si>
  <si>
    <t>IMPORTS 13/</t>
  </si>
  <si>
    <t>CONTRACTS IN 14/</t>
  </si>
  <si>
    <t>LARGE THERMAL 15/</t>
  </si>
  <si>
    <t>NON-UTILITY GENERATION 16/</t>
  </si>
  <si>
    <t>RESOURCE ACQUISITIONS 17/</t>
  </si>
  <si>
    <t>AUGMENT PURCHASE POST 2001</t>
  </si>
  <si>
    <t>TOTAL RESOURCES</t>
  </si>
  <si>
    <t>HYD SM THRM &amp; MISC RES 18/</t>
  </si>
  <si>
    <t>LARGE THERMAL RESERVES 19/</t>
  </si>
  <si>
    <t>SPINNING RESERVES 20/</t>
  </si>
  <si>
    <t>FEDERAL HYDRO MAINT 21/</t>
  </si>
  <si>
    <t>FED TRANSMISSION LOSSES</t>
  </si>
  <si>
    <t>NET RESOURCES</t>
  </si>
  <si>
    <t>FIRM SURPLUS/DEFICIT</t>
  </si>
  <si>
    <t>PEAK IN MEGAWATTS</t>
  </si>
  <si>
    <t>FY2002</t>
  </si>
  <si>
    <t>FY2003</t>
  </si>
  <si>
    <t>FY2004</t>
  </si>
  <si>
    <t>FY2005</t>
  </si>
  <si>
    <t>FY2006</t>
  </si>
  <si>
    <t>5-yr Avg</t>
  </si>
  <si>
    <t>BPA RESOURCES</t>
  </si>
  <si>
    <t>SUBSCRIPTION RESOURCES</t>
  </si>
  <si>
    <t>AUGMENTATION</t>
  </si>
  <si>
    <t>SUBSCRIPTION LOADS</t>
  </si>
  <si>
    <t>Sys Aug</t>
  </si>
  <si>
    <t>PA-may</t>
  </si>
  <si>
    <t>PA-dec</t>
  </si>
  <si>
    <t>DSI-may</t>
  </si>
  <si>
    <t>DSI-dec</t>
  </si>
  <si>
    <t>(MWh)</t>
  </si>
  <si>
    <t>Block</t>
  </si>
  <si>
    <t>Load</t>
  </si>
  <si>
    <t>Variance</t>
  </si>
  <si>
    <t>HLH</t>
  </si>
  <si>
    <t>LLH</t>
  </si>
  <si>
    <t>Peak</t>
  </si>
  <si>
    <t>MWh</t>
  </si>
  <si>
    <t>MW</t>
  </si>
  <si>
    <t>Full &amp; Partial Service</t>
  </si>
  <si>
    <t>Table 2-13</t>
  </si>
  <si>
    <t>Projected Product Sales</t>
  </si>
  <si>
    <t>dec add'n</t>
  </si>
  <si>
    <t>CONTRACTS BETWEEN UTILITIES</t>
  </si>
  <si>
    <t>FEDERAL CONTRACTS OUT</t>
  </si>
  <si>
    <t>IOU</t>
  </si>
  <si>
    <t>DSI-tac</t>
  </si>
  <si>
    <t>M E D I U M L O A D S</t>
  </si>
  <si>
    <t>2002 RATE FILING: 02/07/00</t>
  </si>
  <si>
    <t>2001- 2 OPERATING YEAR RUN DATE: 02/08/00</t>
  </si>
  <si>
    <t>PRE-2001 LOADS</t>
  </si>
  <si>
    <t>UTILITY TRANSFERS OUT</t>
  </si>
  <si>
    <t>HYDRO RESOURCES</t>
  </si>
  <si>
    <t>OTHER RESOURCES</t>
  </si>
  <si>
    <t>RESERVES MAINTENANCE &amp; DISTRIBUTION LOSSES</t>
  </si>
  <si>
    <t>SURPLUS/DEFICITS</t>
  </si>
  <si>
    <t>NOTE: 1. THE FOLLOWING CONTRACTS ARE SHOWN AS POWER SALES THROUGH THE STUDY HORIZON.</t>
  </si>
  <si>
    <t>A. BPA TO BURBANK: PS &amp; C/N/X C. BPA TO PASADENA: PS &amp; C/N/X</t>
  </si>
  <si>
    <t>B. BPA TO GLENDALE: PS &amp; C/N/X D. BPA TO SCE: PS &amp; C/N/X</t>
  </si>
  <si>
    <t>2. SCE TO BPA: OPTION ENERGY IS NOT INCLUDED IN THIS STUDY.</t>
  </si>
  <si>
    <t>3. BPA TO SCE: OPTION CAPACITY IS INCLUDED THROUGH OY 2004.</t>
  </si>
  <si>
    <t>4. THE FOLLOWING CONTRACTS ARE RESOURCE OPTIONS AND NOT INCLUDED THROUGH THE STUDY HORIZON.</t>
  </si>
  <si>
    <t>A. BURBANK TO BPA: SUPPLEMENTAL ENERGY C. PASADENA TO BPA: SUPPLEMENTAL ENERGY</t>
  </si>
  <si>
    <t>B. GLENDALE TO BPA: SUPPLEMENTAL ENERGY D. SCE TO BPA: SUPPLEMENTAL ENERGY</t>
  </si>
  <si>
    <t>2002- 3 OPERATING YEAR RUN DATE: 02/08/00</t>
  </si>
  <si>
    <t>2003- 4 OPERATING YEAR RUN DATE: 02/08/00</t>
  </si>
  <si>
    <t>2004- 5 OPERATING YEAR RUN DATE: 02/08/00</t>
  </si>
  <si>
    <t>2005- 6 OPERATING YEAR RUN DATE: 02/08/00</t>
  </si>
  <si>
    <t>2006- 7 OPERATING YEAR RUN DATE: 02/08/00</t>
  </si>
  <si>
    <t>Federal Table 2</t>
  </si>
  <si>
    <t>1. BPA’s small and nongenerating public agencies’ purchases are requirements these agencies place on</t>
  </si>
  <si>
    <t>BPA under their power sales contracts and BPA’s partnership program. BPA’s obligation is each</t>
  </si>
  <si>
    <t>agency’s net firm load requirement not served by its own dedicated resources. These contracts expire</t>
  </si>
  <si>
    <t>between June 30, 2001, and September 30, 2001.</t>
  </si>
  <si>
    <t>2. BPA’s exports include: BPA to Azusa, power exchange and capacity sale; BPA to Banning, power</t>
  </si>
  <si>
    <t>exchange and capacity sale; BPA to BART, power sale; BPA to Burbank, power sale and</t>
  </si>
  <si>
    <t>capacity/energy exchange; BPA to Colton, power exchange and capacity sale; BPA to Farmington,</t>
  </si>
  <si>
    <t>power sale (expires prior to rate period); BPA to Federal agencies, power sale; BPA to Glendale,</t>
  </si>
  <si>
    <t>power sale and capacity/energy exchange; BPA to M-S-R, power sale; BPA to other entities east of</t>
  </si>
  <si>
    <t>the continental divide, power sale; BPA to other entities in the Pacific Southwest, power sales; BPA</t>
  </si>
  <si>
    <t>to Palo Alto, capacity sale and seasonal energy (expires prior to rate period); BPA to Pasadena, power</t>
  </si>
  <si>
    <t>sale, capacity/energy exchange and seasonal energy exchange; BPA to Riverside, capacity/energy</t>
  </si>
  <si>
    <t>exchange, capacity sale and diversity exchange; BPA to SCE, power sale, capacity/energy exchange,</t>
  </si>
  <si>
    <t>environmental storage (expires prior to rate period), and option capacity; BPA to SCE Source, power</t>
  </si>
  <si>
    <t>sale (expires prior to rate period); BPA to BC Hydro for Canadian Entitlement; and BPA’s</t>
  </si>
  <si>
    <t>Northwest-Southwest Intertie losses.</t>
  </si>
  <si>
    <t>3. BPA’s contracts out include: BPA to AVC, power sale, supplemental and entitlement capacity,</t>
  </si>
  <si>
    <t>deferred power exchange (expires prior to rate period) and WNP-3 settlement; BPA to Bandon, power</t>
  </si>
  <si>
    <t>sale; BPA to Big Bend Electric Cooperative, summer seasonal product; BPA to Central Electric</t>
  </si>
  <si>
    <t>Cooperative, summer seasonal product; BPA to Chelan County PUD, supplemental and entitlement</t>
  </si>
  <si>
    <t>capacity sale; BPA to Clatskanie, power sale; BPA to the city of Ashland, power sale; BPA to the city</t>
  </si>
  <si>
    <t>of Idaho Falls, power sale; BPA to Colockum, supplemental and entitlement capacity sale; BPA to</t>
  </si>
  <si>
    <t>Columbia Basin Electric Cooperative, summer seasonal product; BPA to Columbia River PUD,</t>
  </si>
  <si>
    <t>power sale; BPA to Columbia Rural Electric Association, summer seasonal product; BPA to Cowlitz</t>
  </si>
  <si>
    <t>County PUD, supplemental and entitlement capacity and power sale; BPA to Douglas County PUD,</t>
  </si>
  <si>
    <t>supplemental and entitlement capacity and power sale; BPA to Eugene Water and Electric Board,</t>
  </si>
  <si>
    <t>supplemental and entitlement capacity and power sale; BPA to City of Forest Grove, supplemental</t>
  </si>
  <si>
    <t>and entitlement capacity and power sale; BPA to Grant County PUD, supplemental and entitlement</t>
  </si>
  <si>
    <t>capacity and power sale; BPA to Harney Electric Cooperative, summer seasonal product; BPA to</t>
  </si>
  <si>
    <t>Idaho Power Company for Harney and Wells, BPA to Inland Power and Light, summer seasonal</t>
  </si>
  <si>
    <t>product; BPA to Kittitas County PUD, supplemental and entitlement capacity sale; BPA to Lewis</t>
  </si>
  <si>
    <t>County PUD, power sale; BPA to Lower Valley, power sale; BPA to Mason County PUD #3, power</t>
  </si>
  <si>
    <t>sale; BPA to City of McMinnville, supplemental and entitlement capacity and power sale; BPA to</t>
  </si>
  <si>
    <t>Midstate Electric Cooperative, summer seasonal product; BPA to Milton-Freewater, power sale; BPA</t>
  </si>
  <si>
    <t>to Modern Electric Cooperative, power sale; BPA to Monmouth, power sale; BPA to Montana Power</t>
  </si>
  <si>
    <t>Company, capacity/energy exchange; BPA to Nespelem Valley Electric Cooperative, summer</t>
  </si>
  <si>
    <t>seasonal product; BPA to Northern Wasco Electric Cooperative, power sale; BPA to Okanogan,</t>
  </si>
  <si>
    <t>supplemental and entitlement capacity and summer seasonal product; BPA to other entities, power</t>
  </si>
  <si>
    <t>sales; BPA to small and nongenerating public agencies, power sales; BPA to PP&amp;L, capacity sale,</t>
  </si>
  <si>
    <t>supplemental and entitlement capacity sale, Southern Idaho exchange, and Centralia standby; BPA to</t>
  </si>
  <si>
    <t>PGE, capacity sale (expires prior to rate period), supplemental and entitlement capacity, and power</t>
  </si>
  <si>
    <t>sale (expires prior to rate period); BPA to PSE, Baker Head loss, power sale (expires prior to rate</t>
  </si>
  <si>
    <t>period), and WNP-3 settlement; BPA to Ravalli Electric Cooperative, power sale; BPA to Richland,</t>
  </si>
  <si>
    <t>Ormet power sale; BPA to Salem Electric Cooperative, green power sale; BPA to SCL, supplemental</t>
  </si>
  <si>
    <t>and entitlement capacity sale; BPA to Snohomish County PUD, power sale; BPA to Springfield</t>
  </si>
  <si>
    <t>Utility Board, power sale; BPA to Surprise Valley, summer seasonal product; BPA to TPU,</t>
  </si>
  <si>
    <t>supplemental and entitlement capacity and power sale; BPA to Tillamook, power sale; BPA to United</t>
  </si>
  <si>
    <t>Electric Cooperative, power sale; BPA to Umatilla Electric Cooperative, summer seasonal product;</t>
  </si>
  <si>
    <t>BPA to Vigilante Electric Cooperative, summer seasonal product; BPA to Wasco Electric</t>
  </si>
  <si>
    <t>Cooperative, summer seasonal product; and BPA to Western Oregon Cooperative, power sale.</t>
  </si>
  <si>
    <t>4. Columbia Storage Power Exchange (CSPE) is the sale of the Canadian share of downstream benefits</t>
  </si>
  <si>
    <t>under the Columbia River Treaty with Canada to a group of Northwest utilities, expiring April 1,</t>
  </si>
  <si>
    <t>5. BPA’s generating public agencies’ purchases are requirements that these agencies place on BPA</t>
  </si>
  <si>
    <t>under their 1981 power sales contracts and BPA’s partnership program. BPA’s obligation is each</t>
  </si>
  <si>
    <t>6. No investor-owned utility customers purchasing power under the 1981 power sales contract.</t>
  </si>
  <si>
    <t>7. Federal diversity is a percentage reduction applied to the Federal system non-coincidental peak utility</t>
  </si>
  <si>
    <t>requirements. This is due to the fact that all peaking electrical loads do not occur simultaneously</t>
  </si>
  <si>
    <t>throughout the region.</t>
  </si>
  <si>
    <t>8. Sustained peaking adjustment is a percentage reduction applied to the Federal hydro system to meet a</t>
  </si>
  <si>
    <t>capacity load of 50 hours per week. This adjustment also includes reductions for Federal hydro</t>
  </si>
  <si>
    <t>maintenance, spinning reserves, forced outage reserves, and summer flow augmentation on the Snake</t>
  </si>
  <si>
    <t>River and John Day hydro projects.</t>
  </si>
  <si>
    <t>9. Canadian Entitlement Return non-Federal to the Columbia River Storage Exchange (CSPE) reflects</t>
  </si>
  <si>
    <t>the public agencies’ and IOUs’ obligation of Canadian Entitlement allocation to the Northwest</t>
  </si>
  <si>
    <t>entities of the CSPE, which expires March 31, 2003.</t>
  </si>
  <si>
    <t>10. Canadian Entitlement Return non-Federal to Canada reflects the Federal system, public agencies’ and</t>
  </si>
  <si>
    <t>IOUs’ obligation of Canadian Entitlement allocation to Canada, which began April 1, 1998.</t>
  </si>
  <si>
    <t>11. Restoration adjustments for the losses and gains of the hydro system due to Canadian storage under</t>
  </si>
  <si>
    <t>the terms of the Pacific Northwest Coordination Agreement. It is an obligation to those utilities that</t>
  </si>
  <si>
    <t>gained generation from the addition of Canadian storage, and a resource gain to utilities that lost</t>
  </si>
  <si>
    <t>generation from Canadian storage.</t>
  </si>
  <si>
    <t>12. Federal renewable resources include: James River Wauna.</t>
  </si>
  <si>
    <t>13. BPA’s imports include: Azusa to BPA, power exchange and peak replacement; Banning to BPA,</t>
  </si>
  <si>
    <t>power exchange and peak replacement; BGP to BPA, supplemental energy (assumed to be zero);</t>
  </si>
  <si>
    <t>Burbank to BPA, exchange energy; Colton to BPA, power exchange and peak replacement; Glendale</t>
  </si>
  <si>
    <t>to BPA, exchange energy; other entities to BPA, power sale; Pasadena to BPA, exchange energy,</t>
  </si>
  <si>
    <t>peak replacement energy, and seasonal replacement energy; PP&amp;L (Wyoming Division) to BPA for</t>
  </si>
  <si>
    <t>Southern Idaho, power sale; Riverside to BPA, exchange energy, peak replacement energy, diversity</t>
  </si>
  <si>
    <t>Augm to-date</t>
  </si>
  <si>
    <t>remaining</t>
  </si>
  <si>
    <t>w/ IOU</t>
  </si>
  <si>
    <t>w/o IOU</t>
  </si>
  <si>
    <t>$ in base rate</t>
  </si>
  <si>
    <t>Avg Price</t>
  </si>
  <si>
    <t>Mkt Price</t>
  </si>
  <si>
    <t>mkt MW in base</t>
  </si>
  <si>
    <t>remaining on mkt</t>
  </si>
  <si>
    <t>already purchased</t>
  </si>
  <si>
    <t>Total</t>
  </si>
  <si>
    <t>Augm to-Aug 1</t>
  </si>
  <si>
    <t>Q, R</t>
  </si>
  <si>
    <t>AC, AD</t>
  </si>
  <si>
    <t>AO, AP</t>
  </si>
  <si>
    <t>BA, BB</t>
  </si>
  <si>
    <t>BM, BN</t>
  </si>
  <si>
    <t>Slice</t>
  </si>
  <si>
    <t>pf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</si>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</sst>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_);_(&quot;$&quot;* \(#,##0.0\);_(&quot;$&quot;* &quot;-&quot;??_);_(@_)"/>
    <numFmt numFmtId="166" formatCode="_(* #,##0.0_);_(* \(#,##0.0\);_(* &quot;-&quot;??_);_(@_)"/>
    <numFmt numFmtId="169" formatCode="mmm"/>
    <numFmt numFmtId="170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quotePrefix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9" fontId="0" fillId="0" borderId="0" xfId="3" applyFont="1"/>
    <xf numFmtId="3" fontId="0" fillId="0" borderId="0" xfId="0" applyNumberFormat="1" applyBorder="1"/>
    <xf numFmtId="165" fontId="0" fillId="0" borderId="0" xfId="2" applyNumberFormat="1" applyFont="1"/>
    <xf numFmtId="166" fontId="0" fillId="0" borderId="0" xfId="1" applyNumberFormat="1" applyFont="1"/>
    <xf numFmtId="169" fontId="0" fillId="0" borderId="0" xfId="0" applyNumberFormat="1"/>
    <xf numFmtId="169" fontId="0" fillId="0" borderId="0" xfId="0" applyNumberFormat="1" applyAlignment="1">
      <alignment horizontal="right"/>
    </xf>
    <xf numFmtId="170" fontId="0" fillId="0" borderId="0" xfId="3" applyNumberFormat="1" applyFont="1"/>
    <xf numFmtId="1" fontId="0" fillId="0" borderId="0" xfId="0" applyNumberFormat="1"/>
    <xf numFmtId="9" fontId="1" fillId="0" borderId="0" xfId="3"/>
    <xf numFmtId="170" fontId="1" fillId="0" borderId="0" xfId="3" applyNumberFormat="1"/>
    <xf numFmtId="165" fontId="1" fillId="0" borderId="0" xfId="2" applyNumberFormat="1"/>
    <xf numFmtId="166" fontId="1" fillId="0" borderId="0" xfId="1" applyNumberFormat="1"/>
    <xf numFmtId="17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42"/>
  <sheetViews>
    <sheetView tabSelected="1" workbookViewId="0"/>
  </sheetViews>
  <sheetFormatPr defaultRowHeight="12.75" x14ac:dyDescent="0.2"/>
  <cols>
    <col min="1" max="1" width="14.7109375" bestFit="1" customWidth="1"/>
  </cols>
  <sheetData>
    <row r="5" spans="1:10" x14ac:dyDescent="0.2">
      <c r="B5" s="4" t="s">
        <v>166</v>
      </c>
      <c r="C5" s="4" t="s">
        <v>167</v>
      </c>
      <c r="D5" s="4" t="s">
        <v>168</v>
      </c>
      <c r="E5" s="4" t="s">
        <v>169</v>
      </c>
      <c r="F5" s="4" t="s">
        <v>170</v>
      </c>
      <c r="G5" s="4" t="s">
        <v>171</v>
      </c>
    </row>
    <row r="6" spans="1:10" x14ac:dyDescent="0.2">
      <c r="A6" t="s">
        <v>177</v>
      </c>
      <c r="B6" s="5">
        <f>'2002-6e'!C12-13-B8-67</f>
        <v>2062.916666666667</v>
      </c>
      <c r="C6" s="5">
        <f>'2002-6e'!D12-13-C8-67</f>
        <v>2154.083333333333</v>
      </c>
      <c r="D6" s="5">
        <f>'2002-6e'!E12-13-D8-67</f>
        <v>2279.583333333333</v>
      </c>
      <c r="E6" s="5">
        <f>'2002-6e'!F12-13-E8-67</f>
        <v>2347</v>
      </c>
      <c r="F6" s="5">
        <f>'2002-6e'!G12-13-F8-67</f>
        <v>2535.416666666667</v>
      </c>
      <c r="G6" s="5">
        <f t="shared" ref="G6:G12" si="0">AVERAGE(B6:F6)</f>
        <v>2275.8000000000002</v>
      </c>
      <c r="H6" s="5"/>
      <c r="I6" s="5"/>
    </row>
    <row r="7" spans="1:10" x14ac:dyDescent="0.2">
      <c r="A7" t="s">
        <v>178</v>
      </c>
      <c r="B7" s="5">
        <f>SUM(Sheet27!B8:C19,Sheet27!E8:F19)/8760+2-B6-67</f>
        <v>1574.5600456621</v>
      </c>
      <c r="C7" s="5">
        <f>SUM(Sheet27!B20:C31,Sheet27!E20:F31)/8760+2-C6-67</f>
        <v>1535.8994292237444</v>
      </c>
      <c r="D7" s="5">
        <f>SUM(Sheet27!B32:C43,Sheet27!E32:F43)/8784+2-D6-67</f>
        <v>1465.0149134790531</v>
      </c>
      <c r="E7" s="5">
        <f>SUM(Sheet27!B44:C55,Sheet27!E44:F55)/8760+2-E6-67</f>
        <v>1456.3047945205481</v>
      </c>
      <c r="F7" s="5">
        <f>SUM(Sheet27!B56:C67,Sheet27!E56:F67)/8760+2-F6-67</f>
        <v>1327.119634703196</v>
      </c>
      <c r="G7" s="5">
        <f t="shared" si="0"/>
        <v>1471.779763517728</v>
      </c>
      <c r="H7" s="5"/>
    </row>
    <row r="8" spans="1:10" x14ac:dyDescent="0.2">
      <c r="A8" t="s">
        <v>316</v>
      </c>
      <c r="B8" s="5">
        <v>2000</v>
      </c>
      <c r="C8" s="5">
        <v>2000</v>
      </c>
      <c r="D8" s="5">
        <v>2000</v>
      </c>
      <c r="E8" s="5">
        <v>2000</v>
      </c>
      <c r="F8" s="5">
        <v>2000</v>
      </c>
      <c r="G8" s="5">
        <f t="shared" si="0"/>
        <v>2000</v>
      </c>
      <c r="H8" s="5"/>
    </row>
    <row r="9" spans="1:10" x14ac:dyDescent="0.2">
      <c r="A9" t="s">
        <v>196</v>
      </c>
      <c r="B9" s="5">
        <f>'2002-6e'!C14</f>
        <v>1000</v>
      </c>
      <c r="C9" s="5">
        <f>'2002-6e'!D14</f>
        <v>1000</v>
      </c>
      <c r="D9" s="5">
        <f>'2002-6e'!E14</f>
        <v>1000</v>
      </c>
      <c r="E9" s="5">
        <f>'2002-6e'!F14</f>
        <v>1000</v>
      </c>
      <c r="F9" s="5">
        <f>'2002-6e'!G14</f>
        <v>1000</v>
      </c>
      <c r="G9" s="5">
        <f t="shared" si="0"/>
        <v>1000</v>
      </c>
    </row>
    <row r="10" spans="1:10" x14ac:dyDescent="0.2">
      <c r="A10" t="s">
        <v>179</v>
      </c>
      <c r="B10" s="5">
        <f>'2002-6e'!C15</f>
        <v>990</v>
      </c>
      <c r="C10" s="5">
        <f>'2002-6e'!D15</f>
        <v>990</v>
      </c>
      <c r="D10" s="5">
        <f>'2002-6e'!E15</f>
        <v>990</v>
      </c>
      <c r="E10" s="5">
        <f>'2002-6e'!F15</f>
        <v>990</v>
      </c>
      <c r="F10" s="5">
        <f>'2002-6e'!G15</f>
        <v>990</v>
      </c>
      <c r="G10" s="5">
        <f t="shared" si="0"/>
        <v>990</v>
      </c>
    </row>
    <row r="11" spans="1:10" x14ac:dyDescent="0.2">
      <c r="A11" t="s">
        <v>180</v>
      </c>
      <c r="B11" s="5">
        <v>46</v>
      </c>
      <c r="C11" s="5">
        <v>46</v>
      </c>
      <c r="D11" s="5">
        <v>46</v>
      </c>
      <c r="E11" s="5">
        <v>46</v>
      </c>
      <c r="F11" s="5">
        <v>46</v>
      </c>
      <c r="G11" s="5">
        <f t="shared" si="0"/>
        <v>46</v>
      </c>
    </row>
    <row r="12" spans="1:10" x14ac:dyDescent="0.2">
      <c r="A12" t="s">
        <v>197</v>
      </c>
      <c r="B12" s="5">
        <v>450</v>
      </c>
      <c r="C12" s="5">
        <v>450</v>
      </c>
      <c r="D12" s="5">
        <v>450</v>
      </c>
      <c r="E12" s="5">
        <v>450</v>
      </c>
      <c r="F12" s="5">
        <v>450</v>
      </c>
      <c r="G12" s="5">
        <f t="shared" si="0"/>
        <v>450</v>
      </c>
      <c r="I12" s="5"/>
    </row>
    <row r="13" spans="1:10" x14ac:dyDescent="0.2">
      <c r="B13" s="7">
        <f t="shared" ref="B13:G13" si="1">SUM(B6:B12)</f>
        <v>8123.4767123287675</v>
      </c>
      <c r="C13" s="7">
        <f t="shared" si="1"/>
        <v>8175.9827625570779</v>
      </c>
      <c r="D13" s="7">
        <f t="shared" si="1"/>
        <v>8230.5982468123857</v>
      </c>
      <c r="E13" s="7">
        <f t="shared" si="1"/>
        <v>8289.3047945205471</v>
      </c>
      <c r="F13" s="7">
        <f t="shared" si="1"/>
        <v>8348.5363013698625</v>
      </c>
      <c r="G13" s="7">
        <f t="shared" si="1"/>
        <v>8233.5797635177278</v>
      </c>
      <c r="H13" s="5">
        <f>G13-G8</f>
        <v>6233.5797635177278</v>
      </c>
      <c r="I13" s="5"/>
      <c r="J13" s="5">
        <f>G6+G8+G9+G10+G12</f>
        <v>6715.8</v>
      </c>
    </row>
    <row r="15" spans="1:10" x14ac:dyDescent="0.2">
      <c r="A15" t="s">
        <v>176</v>
      </c>
      <c r="B15" s="5">
        <f>'2002-6e'!C38</f>
        <v>1309</v>
      </c>
      <c r="C15" s="5">
        <f>'2002-6e'!D38</f>
        <v>1368</v>
      </c>
      <c r="D15" s="5">
        <f>'2002-6e'!E38</f>
        <v>1175</v>
      </c>
      <c r="E15" s="5">
        <f>'2002-6e'!F38</f>
        <v>1315</v>
      </c>
      <c r="F15" s="5">
        <f>'2002-6e'!G38</f>
        <v>1243</v>
      </c>
      <c r="G15" s="5">
        <f>AVERAGE(B15:F15)</f>
        <v>1282</v>
      </c>
    </row>
    <row r="16" spans="1:10" x14ac:dyDescent="0.2">
      <c r="A16" t="s">
        <v>193</v>
      </c>
      <c r="B16" s="5">
        <f>(B7+B11)*1.0282</f>
        <v>1666.2598389497712</v>
      </c>
      <c r="C16" s="5">
        <f>(C7+C11)*1.0282</f>
        <v>1626.508993127854</v>
      </c>
      <c r="D16" s="5">
        <f>(D7+D11)*1.0282</f>
        <v>1553.6255340391624</v>
      </c>
      <c r="E16" s="5">
        <f>(E7+E11)*1.0282</f>
        <v>1544.6697897260276</v>
      </c>
      <c r="F16" s="5">
        <f>(F7+F11)*1.0282</f>
        <v>1411.8416084018261</v>
      </c>
      <c r="G16" s="5">
        <f>AVERAGE(B16:F16)</f>
        <v>1560.5811528489282</v>
      </c>
    </row>
    <row r="17" spans="1:11" x14ac:dyDescent="0.2">
      <c r="A17" t="s">
        <v>197</v>
      </c>
      <c r="B17" s="5">
        <f>B12*1.0282</f>
        <v>462.69</v>
      </c>
      <c r="C17" s="5">
        <f>C12*1.0282</f>
        <v>462.69</v>
      </c>
      <c r="D17" s="5">
        <f>D12*1.0282</f>
        <v>462.69</v>
      </c>
      <c r="E17" s="5">
        <f>E12*1.0282</f>
        <v>462.69</v>
      </c>
      <c r="F17" s="5">
        <f>F12*1.0282</f>
        <v>462.69</v>
      </c>
      <c r="G17" s="5">
        <f>AVERAGE(B17:F17)</f>
        <v>462.68999999999994</v>
      </c>
    </row>
    <row r="18" spans="1:11" x14ac:dyDescent="0.2">
      <c r="B18" s="7">
        <f t="shared" ref="B18:G18" si="2">SUM(B15:B17)</f>
        <v>3437.9498389497712</v>
      </c>
      <c r="C18" s="7">
        <f t="shared" si="2"/>
        <v>3457.198993127854</v>
      </c>
      <c r="D18" s="7">
        <f t="shared" si="2"/>
        <v>3191.3155340391627</v>
      </c>
      <c r="E18" s="7">
        <f t="shared" si="2"/>
        <v>3322.3597897260274</v>
      </c>
      <c r="F18" s="7">
        <f t="shared" si="2"/>
        <v>3117.5316084018264</v>
      </c>
      <c r="G18" s="7">
        <f t="shared" si="2"/>
        <v>3305.2711528489285</v>
      </c>
      <c r="H18" s="5">
        <f>(1-0.2829)*G18</f>
        <v>2370.2099437079669</v>
      </c>
    </row>
    <row r="19" spans="1:11" x14ac:dyDescent="0.2">
      <c r="B19" s="28"/>
      <c r="C19" s="28"/>
      <c r="D19" s="28"/>
      <c r="E19" s="28"/>
      <c r="F19" s="28"/>
      <c r="G19" s="28"/>
      <c r="H19" s="5"/>
      <c r="I19" s="5">
        <f>G13-G26</f>
        <v>5976.6419440021336</v>
      </c>
      <c r="J19" s="5">
        <f>(1-0.2829)*I19</f>
        <v>4285.8499380439307</v>
      </c>
    </row>
    <row r="20" spans="1:11" x14ac:dyDescent="0.2">
      <c r="A20" t="s">
        <v>302</v>
      </c>
      <c r="B20" s="28"/>
      <c r="C20" s="28"/>
      <c r="D20" s="28"/>
      <c r="E20" s="28"/>
      <c r="F20" s="28"/>
      <c r="G20" s="35">
        <f>G18/(G13-G9)</f>
        <v>0.45693436181058406</v>
      </c>
      <c r="H20" s="5"/>
    </row>
    <row r="21" spans="1:11" x14ac:dyDescent="0.2">
      <c r="A21" t="s">
        <v>301</v>
      </c>
      <c r="B21" s="28"/>
      <c r="C21" s="28"/>
      <c r="D21" s="28"/>
      <c r="E21" s="28"/>
      <c r="F21" s="28"/>
      <c r="G21" s="35">
        <f>G18/G13</f>
        <v>0.40143792223818564</v>
      </c>
      <c r="H21" s="5"/>
      <c r="J21" t="s">
        <v>318</v>
      </c>
    </row>
    <row r="22" spans="1:11" x14ac:dyDescent="0.2">
      <c r="H22" s="5"/>
      <c r="J22" t="s">
        <v>317</v>
      </c>
      <c r="K22">
        <v>19.260000000000002</v>
      </c>
    </row>
    <row r="23" spans="1:11" x14ac:dyDescent="0.2">
      <c r="H23" s="5">
        <f>G24+G25</f>
        <v>1048.3333333333335</v>
      </c>
      <c r="I23" s="5">
        <f>G15-H23</f>
        <v>233.66666666666652</v>
      </c>
      <c r="K23">
        <f>I23*8.76*(28.1-K22)</f>
        <v>18094.772799999988</v>
      </c>
    </row>
    <row r="24" spans="1:11" x14ac:dyDescent="0.2">
      <c r="A24" t="s">
        <v>310</v>
      </c>
      <c r="B24" s="34">
        <v>820.83333333333337</v>
      </c>
      <c r="C24" s="34">
        <v>845.83333333333337</v>
      </c>
      <c r="D24" s="34">
        <v>770.83333333333337</v>
      </c>
      <c r="E24" s="34">
        <v>866.33333333333337</v>
      </c>
      <c r="F24" s="34">
        <v>662.83333333333337</v>
      </c>
      <c r="G24" s="5">
        <f>AVERAGE(B24:F24)</f>
        <v>793.33333333333337</v>
      </c>
      <c r="H24" s="5"/>
      <c r="I24">
        <f>G24*8.76*28.1</f>
        <v>195283.76</v>
      </c>
    </row>
    <row r="25" spans="1:11" x14ac:dyDescent="0.2">
      <c r="A25" t="s">
        <v>299</v>
      </c>
      <c r="B25" s="34">
        <f>255*(B24/$G$24)</f>
        <v>263.83928571428572</v>
      </c>
      <c r="C25" s="34">
        <f>255*(C24/$G$24)</f>
        <v>271.875</v>
      </c>
      <c r="D25" s="34">
        <f>255*(D24/$G$24)</f>
        <v>247.76785714285714</v>
      </c>
      <c r="E25" s="34">
        <f>255*(E24/$G$24)</f>
        <v>278.46428571428567</v>
      </c>
      <c r="F25" s="34">
        <f>255*(F24/$G$24)</f>
        <v>213.05357142857144</v>
      </c>
      <c r="G25" s="5">
        <f>AVERAGE(B25:F25)</f>
        <v>255</v>
      </c>
      <c r="H25" s="5">
        <f>(1-0.2829)*G25</f>
        <v>182.86050000000003</v>
      </c>
      <c r="I25">
        <f>H23*8.76*30.55</f>
        <v>280552.87000000005</v>
      </c>
    </row>
    <row r="26" spans="1:11" x14ac:dyDescent="0.2">
      <c r="A26" t="s">
        <v>300</v>
      </c>
      <c r="B26" s="5">
        <f>B18-B24-B25</f>
        <v>2353.277219902152</v>
      </c>
      <c r="C26" s="5">
        <f>C18-C24-C25</f>
        <v>2339.4906597945205</v>
      </c>
      <c r="D26" s="5">
        <f>D18-D24-D25</f>
        <v>2172.7143435629719</v>
      </c>
      <c r="E26" s="5">
        <f>E18-E24-E25</f>
        <v>2177.5621706784082</v>
      </c>
      <c r="F26" s="5">
        <f>F18-F24-F25</f>
        <v>2241.6447036399213</v>
      </c>
      <c r="G26" s="5">
        <f>AVERAGE(B26:F26)</f>
        <v>2256.9378195155941</v>
      </c>
      <c r="H26" s="5">
        <f>H18-H25</f>
        <v>2187.3494437079667</v>
      </c>
      <c r="I26">
        <f>I25-I24</f>
        <v>85269.110000000044</v>
      </c>
      <c r="J26">
        <f>G25*8.76*(I27-28.1)</f>
        <v>22499.330000000045</v>
      </c>
      <c r="K26">
        <f>J26-K23</f>
        <v>4404.5572000000575</v>
      </c>
    </row>
    <row r="27" spans="1:11" x14ac:dyDescent="0.2">
      <c r="B27" s="33">
        <f t="shared" ref="B27:G27" si="3">1-(B26/B13)</f>
        <v>0.71031156938867679</v>
      </c>
      <c r="C27" s="33">
        <f t="shared" si="3"/>
        <v>0.71385817121477957</v>
      </c>
      <c r="D27" s="33">
        <f t="shared" si="3"/>
        <v>0.73601987627030163</v>
      </c>
      <c r="E27" s="33">
        <f t="shared" si="3"/>
        <v>0.73730460820817745</v>
      </c>
      <c r="F27" s="33">
        <f t="shared" si="3"/>
        <v>0.73149248889627483</v>
      </c>
      <c r="G27" s="33">
        <f t="shared" si="3"/>
        <v>0.72588620207265275</v>
      </c>
      <c r="H27" s="33"/>
      <c r="I27">
        <f>I26/(G25*8.76)</f>
        <v>38.172222222222246</v>
      </c>
    </row>
    <row r="28" spans="1:11" x14ac:dyDescent="0.2">
      <c r="A28" t="s">
        <v>302</v>
      </c>
      <c r="G28" s="35">
        <f>G26/(G13-G9)</f>
        <v>0.31200842367127413</v>
      </c>
    </row>
    <row r="29" spans="1:11" x14ac:dyDescent="0.2">
      <c r="A29" t="s">
        <v>301</v>
      </c>
      <c r="G29" s="36">
        <f>G26/G13</f>
        <v>0.27411379792734725</v>
      </c>
      <c r="H29" s="36">
        <f>H26/H13</f>
        <v>0.35089780297823664</v>
      </c>
    </row>
    <row r="32" spans="1:11" x14ac:dyDescent="0.2">
      <c r="A32" t="s">
        <v>303</v>
      </c>
      <c r="B32" s="37">
        <v>322.21800000000002</v>
      </c>
      <c r="C32" s="37">
        <v>336.76600000000002</v>
      </c>
      <c r="D32" s="37">
        <v>289.15899999999999</v>
      </c>
      <c r="E32" s="37">
        <v>323.74400000000003</v>
      </c>
      <c r="F32" s="37">
        <v>306.07</v>
      </c>
      <c r="G32" s="37">
        <f>AVERAGE(B32:F32)</f>
        <v>315.59140000000002</v>
      </c>
    </row>
    <row r="33" spans="1:7" x14ac:dyDescent="0.2">
      <c r="A33" t="s">
        <v>304</v>
      </c>
      <c r="B33" s="38">
        <f>B32/(B15*0.00876)</f>
        <v>28.099982209571248</v>
      </c>
      <c r="C33" s="38">
        <f>C32/(C15*0.00876)</f>
        <v>28.102052124222276</v>
      </c>
      <c r="D33" s="38">
        <f>D32/(D15*0.00876)</f>
        <v>28.092781501991642</v>
      </c>
      <c r="E33" s="38">
        <f>E32/(E15*0.00876)</f>
        <v>28.104241540358004</v>
      </c>
      <c r="F33" s="38">
        <f>F32/(F15*0.00876)</f>
        <v>28.109008621798047</v>
      </c>
    </row>
    <row r="34" spans="1:7" x14ac:dyDescent="0.2">
      <c r="A34" t="s">
        <v>308</v>
      </c>
      <c r="B34" s="37">
        <v>242.9</v>
      </c>
      <c r="C34" s="37">
        <v>242.9</v>
      </c>
      <c r="D34" s="37">
        <v>242.9</v>
      </c>
      <c r="E34" s="37">
        <v>242.9</v>
      </c>
      <c r="F34" s="37">
        <v>242.9</v>
      </c>
      <c r="G34" s="37">
        <f>AVERAGE(B34:F34)</f>
        <v>242.9</v>
      </c>
    </row>
    <row r="35" spans="1:7" x14ac:dyDescent="0.2">
      <c r="A35" t="s">
        <v>304</v>
      </c>
      <c r="B35" s="38">
        <f>B34/(B25*0.00876)</f>
        <v>105.0954577413099</v>
      </c>
      <c r="C35" s="38">
        <f>C34/(C25*0.00876)</f>
        <v>101.98918805437464</v>
      </c>
      <c r="D35" s="38">
        <f>D34/(D25*0.00876)</f>
        <v>111.91246040561109</v>
      </c>
      <c r="E35" s="38">
        <f>E34/(E25*0.00876)</f>
        <v>99.57582327355739</v>
      </c>
      <c r="F35" s="38">
        <f>F34/(F25*0.00876)</f>
        <v>130.1471283318962</v>
      </c>
      <c r="G35" s="38"/>
    </row>
    <row r="36" spans="1:7" x14ac:dyDescent="0.2">
      <c r="A36" t="s">
        <v>305</v>
      </c>
      <c r="B36" s="38">
        <v>90</v>
      </c>
      <c r="C36" s="38">
        <v>80</v>
      </c>
      <c r="D36" s="38">
        <v>70</v>
      </c>
      <c r="E36" s="38">
        <v>60</v>
      </c>
      <c r="F36" s="38">
        <v>50</v>
      </c>
    </row>
    <row r="37" spans="1:7" x14ac:dyDescent="0.2">
      <c r="A37" t="s">
        <v>306</v>
      </c>
      <c r="B37" s="5">
        <f>(B32-B34)/(B36*0.00876)</f>
        <v>100.6062912227296</v>
      </c>
      <c r="C37" s="5">
        <f>(C32-C34)/(C36*0.00876)</f>
        <v>133.9412100456621</v>
      </c>
      <c r="D37" s="5">
        <f>(D32-D34)/(D36*0.00876)</f>
        <v>75.438682322243935</v>
      </c>
      <c r="E37" s="5">
        <f>(E32-E34)/(E36*0.00876)</f>
        <v>153.81278538812788</v>
      </c>
      <c r="F37" s="5">
        <f>(F32-F34)/(F36*0.00876)</f>
        <v>144.22374429223743</v>
      </c>
      <c r="G37" s="5">
        <f>AVERAGE(B37:F37)</f>
        <v>121.60454265420017</v>
      </c>
    </row>
    <row r="38" spans="1:7" x14ac:dyDescent="0.2">
      <c r="B38" s="38"/>
      <c r="C38" s="38"/>
      <c r="D38" s="38"/>
      <c r="E38" s="38"/>
      <c r="F38" s="38"/>
    </row>
    <row r="39" spans="1:7" x14ac:dyDescent="0.2">
      <c r="A39" t="s">
        <v>307</v>
      </c>
      <c r="B39" s="5">
        <f>B18-B37-B25</f>
        <v>3073.504262012756</v>
      </c>
      <c r="C39" s="5">
        <f>C18-C37-C25</f>
        <v>3051.382783082192</v>
      </c>
      <c r="D39" s="5">
        <f>D18-D37-D25</f>
        <v>2868.1089945740614</v>
      </c>
      <c r="E39" s="5">
        <f>E18-E37-E25</f>
        <v>2890.0827186236138</v>
      </c>
      <c r="F39" s="5">
        <f>F18-F37-F25</f>
        <v>2760.2542926810174</v>
      </c>
      <c r="G39" s="5">
        <f>AVERAGE(B39:F39)</f>
        <v>2928.666610194728</v>
      </c>
    </row>
    <row r="41" spans="1:7" x14ac:dyDescent="0.2">
      <c r="A41" t="s">
        <v>302</v>
      </c>
      <c r="G41" s="35">
        <f>G39/(G13-G9)</f>
        <v>0.40487099139562155</v>
      </c>
    </row>
    <row r="42" spans="1:7" x14ac:dyDescent="0.2">
      <c r="A42" t="s">
        <v>301</v>
      </c>
      <c r="G42" s="36">
        <f>G39/G13</f>
        <v>0.35569784884715561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219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C7" s="1"/>
      <c r="L7" s="1"/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1330</v>
      </c>
      <c r="D19">
        <v>1330</v>
      </c>
      <c r="E19">
        <v>1345</v>
      </c>
      <c r="F19">
        <v>1205</v>
      </c>
      <c r="G19">
        <v>1176</v>
      </c>
      <c r="H19">
        <v>1198</v>
      </c>
      <c r="I19">
        <v>978</v>
      </c>
      <c r="J19">
        <v>979</v>
      </c>
      <c r="K19">
        <v>908</v>
      </c>
      <c r="L19">
        <v>893</v>
      </c>
      <c r="M19">
        <v>890</v>
      </c>
      <c r="N19">
        <v>978</v>
      </c>
      <c r="O19">
        <v>1114</v>
      </c>
      <c r="P19">
        <v>1118</v>
      </c>
      <c r="Q19">
        <v>1102</v>
      </c>
    </row>
    <row r="20" spans="1:17" x14ac:dyDescent="0.2">
      <c r="A20">
        <v>10</v>
      </c>
      <c r="B20" t="s">
        <v>130</v>
      </c>
      <c r="C20">
        <v>1204</v>
      </c>
      <c r="D20">
        <v>1204</v>
      </c>
      <c r="E20">
        <v>1084</v>
      </c>
      <c r="F20">
        <v>575</v>
      </c>
      <c r="G20">
        <v>852</v>
      </c>
      <c r="H20">
        <v>921</v>
      </c>
      <c r="I20">
        <v>902</v>
      </c>
      <c r="J20">
        <v>862</v>
      </c>
      <c r="K20">
        <v>705</v>
      </c>
      <c r="L20">
        <v>698</v>
      </c>
      <c r="M20">
        <v>697</v>
      </c>
      <c r="N20">
        <v>500</v>
      </c>
      <c r="O20">
        <v>526</v>
      </c>
      <c r="P20">
        <v>555</v>
      </c>
      <c r="Q20">
        <v>782</v>
      </c>
    </row>
    <row r="21" spans="1:17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3588</v>
      </c>
      <c r="D24">
        <v>3588</v>
      </c>
      <c r="E24">
        <v>4564</v>
      </c>
      <c r="F24">
        <v>4754</v>
      </c>
      <c r="G24">
        <v>5408</v>
      </c>
      <c r="H24">
        <v>6525</v>
      </c>
      <c r="I24">
        <v>7431</v>
      </c>
      <c r="J24">
        <v>7577</v>
      </c>
      <c r="K24">
        <v>6378</v>
      </c>
      <c r="L24">
        <v>5904</v>
      </c>
      <c r="M24">
        <v>5904</v>
      </c>
      <c r="N24">
        <v>4390</v>
      </c>
      <c r="O24">
        <v>3873</v>
      </c>
      <c r="P24">
        <v>3737</v>
      </c>
      <c r="Q24">
        <v>5344</v>
      </c>
    </row>
    <row r="25" spans="1:17" x14ac:dyDescent="0.2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2200</v>
      </c>
      <c r="G26">
        <v>2200</v>
      </c>
      <c r="H26">
        <v>2200</v>
      </c>
      <c r="I26">
        <v>2200</v>
      </c>
      <c r="J26">
        <v>2200</v>
      </c>
      <c r="K26">
        <v>2200</v>
      </c>
      <c r="L26">
        <v>2200</v>
      </c>
      <c r="M26">
        <v>2200</v>
      </c>
      <c r="N26">
        <v>2200</v>
      </c>
      <c r="O26">
        <v>2200</v>
      </c>
      <c r="P26">
        <v>2200</v>
      </c>
      <c r="Q26">
        <v>2000</v>
      </c>
    </row>
    <row r="27" spans="1:17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8273</v>
      </c>
      <c r="D29">
        <v>8273</v>
      </c>
      <c r="E29">
        <v>9092</v>
      </c>
      <c r="F29">
        <v>9766</v>
      </c>
      <c r="G29">
        <v>10628</v>
      </c>
      <c r="H29">
        <v>11836</v>
      </c>
      <c r="I29">
        <v>12503</v>
      </c>
      <c r="J29">
        <v>12610</v>
      </c>
      <c r="K29">
        <v>11185</v>
      </c>
      <c r="L29">
        <v>10734</v>
      </c>
      <c r="M29">
        <v>10730</v>
      </c>
      <c r="N29">
        <v>9175</v>
      </c>
      <c r="O29">
        <v>8854</v>
      </c>
      <c r="P29">
        <v>8768</v>
      </c>
      <c r="Q29">
        <v>10285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6817</v>
      </c>
      <c r="D32">
        <v>6071</v>
      </c>
      <c r="E32">
        <v>5802</v>
      </c>
      <c r="F32">
        <v>6142</v>
      </c>
      <c r="G32">
        <v>5986</v>
      </c>
      <c r="H32">
        <v>7193</v>
      </c>
      <c r="I32">
        <v>5905</v>
      </c>
      <c r="J32">
        <v>6328</v>
      </c>
      <c r="K32">
        <v>5147</v>
      </c>
      <c r="L32">
        <v>5278</v>
      </c>
      <c r="M32">
        <v>5000</v>
      </c>
      <c r="N32">
        <v>7732</v>
      </c>
      <c r="O32">
        <v>6322</v>
      </c>
      <c r="P32">
        <v>7071</v>
      </c>
      <c r="Q32">
        <v>6268</v>
      </c>
    </row>
    <row r="33" spans="1:17" x14ac:dyDescent="0.2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24</v>
      </c>
      <c r="B36" t="s">
        <v>144</v>
      </c>
      <c r="C36">
        <v>144</v>
      </c>
      <c r="D36">
        <v>144</v>
      </c>
      <c r="E36">
        <v>144</v>
      </c>
      <c r="F36">
        <v>144</v>
      </c>
      <c r="G36">
        <v>144</v>
      </c>
      <c r="H36">
        <v>144</v>
      </c>
      <c r="I36">
        <v>144</v>
      </c>
      <c r="J36">
        <v>144</v>
      </c>
      <c r="K36">
        <v>144</v>
      </c>
      <c r="L36">
        <v>144</v>
      </c>
      <c r="M36">
        <v>144</v>
      </c>
      <c r="N36">
        <v>144</v>
      </c>
      <c r="O36">
        <v>144</v>
      </c>
      <c r="P36">
        <v>144</v>
      </c>
      <c r="Q36">
        <v>144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7366</v>
      </c>
      <c r="D38">
        <v>6618</v>
      </c>
      <c r="E38">
        <v>6286</v>
      </c>
      <c r="F38">
        <v>6644</v>
      </c>
      <c r="G38">
        <v>6408</v>
      </c>
      <c r="H38">
        <v>7547</v>
      </c>
      <c r="I38">
        <v>6198</v>
      </c>
      <c r="J38">
        <v>6641</v>
      </c>
      <c r="K38">
        <v>5538</v>
      </c>
      <c r="L38">
        <v>5829</v>
      </c>
      <c r="M38">
        <v>5630</v>
      </c>
      <c r="N38">
        <v>8557</v>
      </c>
      <c r="O38">
        <v>7181</v>
      </c>
      <c r="P38">
        <v>7634</v>
      </c>
      <c r="Q38">
        <v>6780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110</v>
      </c>
      <c r="D45">
        <v>110</v>
      </c>
      <c r="E45">
        <v>143</v>
      </c>
      <c r="F45">
        <v>180</v>
      </c>
      <c r="G45">
        <v>248</v>
      </c>
      <c r="H45">
        <v>303</v>
      </c>
      <c r="I45">
        <v>277</v>
      </c>
      <c r="J45">
        <v>233</v>
      </c>
      <c r="K45">
        <v>203</v>
      </c>
      <c r="L45">
        <v>204</v>
      </c>
      <c r="M45">
        <v>173</v>
      </c>
      <c r="N45">
        <v>82</v>
      </c>
      <c r="O45">
        <v>100</v>
      </c>
      <c r="P45">
        <v>131</v>
      </c>
      <c r="Q45">
        <v>183</v>
      </c>
    </row>
    <row r="46" spans="1:17" x14ac:dyDescent="0.2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0</v>
      </c>
      <c r="N47">
        <v>0</v>
      </c>
      <c r="O47">
        <v>1000</v>
      </c>
      <c r="P47">
        <v>1000</v>
      </c>
      <c r="Q47">
        <v>875</v>
      </c>
    </row>
    <row r="48" spans="1:17" x14ac:dyDescent="0.2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1243</v>
      </c>
      <c r="D50">
        <v>1243</v>
      </c>
      <c r="E50">
        <v>1243</v>
      </c>
      <c r="F50">
        <v>2488</v>
      </c>
      <c r="G50">
        <v>2488</v>
      </c>
      <c r="H50">
        <v>2488</v>
      </c>
      <c r="I50">
        <v>2488</v>
      </c>
      <c r="J50">
        <v>2488</v>
      </c>
      <c r="K50">
        <v>2488</v>
      </c>
      <c r="L50">
        <v>2488</v>
      </c>
      <c r="M50">
        <v>2488</v>
      </c>
      <c r="N50">
        <v>2488</v>
      </c>
      <c r="O50">
        <v>2488</v>
      </c>
      <c r="P50">
        <v>2488</v>
      </c>
      <c r="Q50">
        <v>2280</v>
      </c>
    </row>
    <row r="51" spans="1:17" x14ac:dyDescent="0.2">
      <c r="A51">
        <v>37</v>
      </c>
      <c r="B51" t="s">
        <v>157</v>
      </c>
      <c r="C51">
        <v>10065</v>
      </c>
      <c r="D51">
        <v>9317</v>
      </c>
      <c r="E51">
        <v>9130</v>
      </c>
      <c r="F51">
        <v>10768</v>
      </c>
      <c r="G51">
        <v>10606</v>
      </c>
      <c r="H51">
        <v>11806</v>
      </c>
      <c r="I51">
        <v>10431</v>
      </c>
      <c r="J51">
        <v>10829</v>
      </c>
      <c r="K51">
        <v>9694</v>
      </c>
      <c r="L51">
        <v>9984</v>
      </c>
      <c r="M51">
        <v>8754</v>
      </c>
      <c r="N51">
        <v>11466</v>
      </c>
      <c r="O51">
        <v>11229</v>
      </c>
      <c r="P51">
        <v>11598</v>
      </c>
      <c r="Q51">
        <v>10552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-284</v>
      </c>
      <c r="D58">
        <v>-263</v>
      </c>
      <c r="E58">
        <v>-257</v>
      </c>
      <c r="F58">
        <v>-304</v>
      </c>
      <c r="G58">
        <v>-299</v>
      </c>
      <c r="H58">
        <v>-333</v>
      </c>
      <c r="I58">
        <v>-294</v>
      </c>
      <c r="J58">
        <v>-305</v>
      </c>
      <c r="K58">
        <v>-273</v>
      </c>
      <c r="L58">
        <v>-282</v>
      </c>
      <c r="M58">
        <v>-247</v>
      </c>
      <c r="N58">
        <v>-323</v>
      </c>
      <c r="O58">
        <v>-317</v>
      </c>
      <c r="P58">
        <v>-327</v>
      </c>
      <c r="Q58">
        <v>-298</v>
      </c>
    </row>
    <row r="59" spans="1:17" x14ac:dyDescent="0.2">
      <c r="A59">
        <v>43</v>
      </c>
      <c r="B59" t="s">
        <v>163</v>
      </c>
      <c r="C59">
        <v>9781</v>
      </c>
      <c r="D59">
        <v>9054</v>
      </c>
      <c r="E59">
        <v>8873</v>
      </c>
      <c r="F59">
        <v>10465</v>
      </c>
      <c r="G59">
        <v>10307</v>
      </c>
      <c r="H59">
        <v>11473</v>
      </c>
      <c r="I59">
        <v>10137</v>
      </c>
      <c r="J59">
        <v>10523</v>
      </c>
      <c r="K59">
        <v>9421</v>
      </c>
      <c r="L59">
        <v>9702</v>
      </c>
      <c r="M59">
        <v>8507</v>
      </c>
      <c r="N59">
        <v>11143</v>
      </c>
      <c r="O59">
        <v>10913</v>
      </c>
      <c r="P59">
        <v>11271</v>
      </c>
      <c r="Q59">
        <v>10254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1508</v>
      </c>
      <c r="D62">
        <v>781</v>
      </c>
      <c r="E62">
        <v>-219</v>
      </c>
      <c r="F62">
        <v>699</v>
      </c>
      <c r="G62">
        <v>-321</v>
      </c>
      <c r="H62">
        <v>-363</v>
      </c>
      <c r="I62">
        <v>-2366</v>
      </c>
      <c r="J62">
        <v>-2087</v>
      </c>
      <c r="K62">
        <v>-1764</v>
      </c>
      <c r="L62">
        <v>-1032</v>
      </c>
      <c r="M62">
        <v>-2223</v>
      </c>
      <c r="N62">
        <v>1968</v>
      </c>
      <c r="O62">
        <v>2059</v>
      </c>
      <c r="P62">
        <v>2503</v>
      </c>
      <c r="Q62">
        <v>-31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'2007c'!C80</f>
        <v>75</v>
      </c>
      <c r="D74">
        <f>'2007c'!D80</f>
        <v>75</v>
      </c>
      <c r="E74">
        <f>'2007c'!E80</f>
        <v>75</v>
      </c>
      <c r="F74">
        <f>'2007c'!F80</f>
        <v>45</v>
      </c>
      <c r="G74">
        <f>'2007c'!G80</f>
        <v>45</v>
      </c>
      <c r="H74">
        <f>'2007c'!H80</f>
        <v>45</v>
      </c>
      <c r="I74">
        <f>'2007c'!I80</f>
        <v>45</v>
      </c>
      <c r="J74">
        <f>'2007c'!J80</f>
        <v>45</v>
      </c>
      <c r="K74">
        <f>'2007c'!K80</f>
        <v>45</v>
      </c>
      <c r="L74">
        <f>'2007c'!L80</f>
        <v>75</v>
      </c>
      <c r="M74">
        <f>'2007c'!M80</f>
        <v>75</v>
      </c>
      <c r="N74">
        <f>'2007c'!N80</f>
        <v>75</v>
      </c>
      <c r="O74">
        <f>'2007c'!O80</f>
        <v>75</v>
      </c>
      <c r="P74">
        <f>'2007c'!P80</f>
        <v>75</v>
      </c>
      <c r="Q74">
        <f>'2007c'!Q80</f>
        <v>60</v>
      </c>
    </row>
    <row r="75" spans="1:17" x14ac:dyDescent="0.2">
      <c r="B75" t="s">
        <v>70</v>
      </c>
      <c r="C75">
        <f>'2007c'!C81</f>
        <v>0</v>
      </c>
      <c r="D75">
        <f>'2007c'!D81</f>
        <v>0</v>
      </c>
      <c r="E75">
        <f>'2007c'!E81</f>
        <v>0</v>
      </c>
      <c r="F75">
        <f>'2007c'!F81</f>
        <v>0</v>
      </c>
      <c r="G75">
        <f>'2007c'!G81</f>
        <v>0</v>
      </c>
      <c r="H75">
        <f>'2007c'!H81</f>
        <v>0</v>
      </c>
      <c r="I75">
        <f>'2007c'!I81</f>
        <v>0</v>
      </c>
      <c r="J75">
        <f>'2007c'!J81</f>
        <v>0</v>
      </c>
      <c r="K75">
        <f>'2007c'!K81</f>
        <v>0</v>
      </c>
      <c r="L75">
        <f>'2007c'!L81</f>
        <v>0</v>
      </c>
      <c r="M75">
        <f>'2007c'!M81</f>
        <v>0</v>
      </c>
      <c r="N75">
        <f>'2007c'!N81</f>
        <v>0</v>
      </c>
      <c r="O75">
        <f>'2007c'!O81</f>
        <v>0</v>
      </c>
      <c r="P75">
        <f>'2007c'!P81</f>
        <v>0</v>
      </c>
      <c r="Q75">
        <f>'2007c'!Q81</f>
        <v>0</v>
      </c>
    </row>
    <row r="76" spans="1:17" x14ac:dyDescent="0.2">
      <c r="B76" t="s">
        <v>71</v>
      </c>
      <c r="C76">
        <f>'2007c'!C82</f>
        <v>841</v>
      </c>
      <c r="D76">
        <f>'2007c'!D82</f>
        <v>841</v>
      </c>
      <c r="E76">
        <f>'2007c'!E82</f>
        <v>691</v>
      </c>
      <c r="F76">
        <f>'2007c'!F82</f>
        <v>147</v>
      </c>
      <c r="G76">
        <f>'2007c'!G82</f>
        <v>169</v>
      </c>
      <c r="H76">
        <f>'2007c'!H82</f>
        <v>184</v>
      </c>
      <c r="I76">
        <f>'2007c'!I82</f>
        <v>191</v>
      </c>
      <c r="J76">
        <f>'2007c'!J82</f>
        <v>196</v>
      </c>
      <c r="K76">
        <f>'2007c'!K82</f>
        <v>167</v>
      </c>
      <c r="L76">
        <f>'2007c'!L82</f>
        <v>156</v>
      </c>
      <c r="M76">
        <f>'2007c'!M82</f>
        <v>156</v>
      </c>
      <c r="N76">
        <f>'2007c'!N82</f>
        <v>150</v>
      </c>
      <c r="O76">
        <f>'2007c'!O82</f>
        <v>158</v>
      </c>
      <c r="P76">
        <f>'2007c'!P82</f>
        <v>171</v>
      </c>
      <c r="Q76">
        <f>'2007c'!Q82</f>
        <v>268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200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198</v>
      </c>
      <c r="D9">
        <v>198</v>
      </c>
      <c r="E9">
        <v>188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64</v>
      </c>
      <c r="D10">
        <v>80</v>
      </c>
      <c r="E10">
        <v>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149</v>
      </c>
      <c r="D11">
        <v>149</v>
      </c>
      <c r="E11">
        <v>155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199</v>
      </c>
      <c r="D12">
        <v>199</v>
      </c>
      <c r="E12">
        <v>158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2472</v>
      </c>
      <c r="D13">
        <v>2472</v>
      </c>
      <c r="E13">
        <v>2068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71</v>
      </c>
      <c r="D14">
        <v>71</v>
      </c>
      <c r="E14">
        <v>62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3562</v>
      </c>
      <c r="D15">
        <v>3562</v>
      </c>
      <c r="E15">
        <v>3565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6715</v>
      </c>
      <c r="D16">
        <v>6731</v>
      </c>
      <c r="E16">
        <v>6247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2499</v>
      </c>
      <c r="D19">
        <v>2499</v>
      </c>
      <c r="E19">
        <v>2493</v>
      </c>
      <c r="F19">
        <v>2475</v>
      </c>
      <c r="G19">
        <v>2141</v>
      </c>
      <c r="H19">
        <v>2150</v>
      </c>
      <c r="I19">
        <v>2358</v>
      </c>
      <c r="J19">
        <v>2361</v>
      </c>
      <c r="K19">
        <v>2348</v>
      </c>
      <c r="L19">
        <v>2328</v>
      </c>
      <c r="M19">
        <v>2328</v>
      </c>
      <c r="N19">
        <v>2440</v>
      </c>
      <c r="O19">
        <v>2707</v>
      </c>
      <c r="P19">
        <v>2723</v>
      </c>
    </row>
    <row r="20" spans="1:16" x14ac:dyDescent="0.2">
      <c r="A20">
        <v>10</v>
      </c>
      <c r="B20" t="s">
        <v>130</v>
      </c>
      <c r="C20">
        <v>1595</v>
      </c>
      <c r="D20">
        <v>1595</v>
      </c>
      <c r="E20">
        <v>1628</v>
      </c>
      <c r="F20">
        <v>2385</v>
      </c>
      <c r="G20">
        <v>2734</v>
      </c>
      <c r="H20">
        <v>2896</v>
      </c>
      <c r="I20">
        <v>2929</v>
      </c>
      <c r="J20">
        <v>2902</v>
      </c>
      <c r="K20">
        <v>2659</v>
      </c>
      <c r="L20">
        <v>2579</v>
      </c>
      <c r="M20">
        <v>2579</v>
      </c>
      <c r="N20">
        <v>2454</v>
      </c>
      <c r="O20">
        <v>2464</v>
      </c>
      <c r="P20">
        <v>2474</v>
      </c>
    </row>
    <row r="21" spans="1:16" x14ac:dyDescent="0.2">
      <c r="A21">
        <v>11</v>
      </c>
      <c r="B21" t="s">
        <v>131</v>
      </c>
      <c r="C21">
        <v>186</v>
      </c>
      <c r="D21">
        <v>186</v>
      </c>
      <c r="E21">
        <v>186</v>
      </c>
      <c r="F21">
        <v>186</v>
      </c>
      <c r="G21">
        <v>186</v>
      </c>
      <c r="H21">
        <v>186</v>
      </c>
      <c r="I21">
        <v>186</v>
      </c>
      <c r="J21">
        <v>186</v>
      </c>
      <c r="K21">
        <v>186</v>
      </c>
      <c r="L21">
        <v>166</v>
      </c>
      <c r="M21">
        <v>166</v>
      </c>
      <c r="N21">
        <v>166</v>
      </c>
      <c r="O21">
        <v>166</v>
      </c>
      <c r="P21">
        <v>166</v>
      </c>
    </row>
    <row r="22" spans="1:16" x14ac:dyDescent="0.2">
      <c r="A22">
        <v>12</v>
      </c>
      <c r="B22" t="s">
        <v>132</v>
      </c>
      <c r="C22">
        <v>1549</v>
      </c>
      <c r="D22">
        <v>1497</v>
      </c>
      <c r="E22">
        <v>1666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0</v>
      </c>
      <c r="D24">
        <v>0</v>
      </c>
      <c r="E24">
        <v>0</v>
      </c>
      <c r="F24">
        <v>5515</v>
      </c>
      <c r="G24">
        <v>5836</v>
      </c>
      <c r="H24">
        <v>7404</v>
      </c>
      <c r="I24">
        <v>8397</v>
      </c>
      <c r="J24">
        <v>8113</v>
      </c>
      <c r="K24">
        <v>5921</v>
      </c>
      <c r="L24">
        <v>5757</v>
      </c>
      <c r="M24">
        <v>5757</v>
      </c>
      <c r="N24">
        <v>3949</v>
      </c>
      <c r="O24">
        <v>3332</v>
      </c>
      <c r="P24">
        <v>3801</v>
      </c>
    </row>
    <row r="25" spans="1:16" x14ac:dyDescent="0.2">
      <c r="A25">
        <v>15</v>
      </c>
      <c r="B25" t="s">
        <v>135</v>
      </c>
      <c r="C25">
        <v>0</v>
      </c>
      <c r="D25">
        <v>0</v>
      </c>
      <c r="E25">
        <v>0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0</v>
      </c>
      <c r="D26">
        <v>0</v>
      </c>
      <c r="E26">
        <v>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">
      <c r="A27">
        <v>17</v>
      </c>
      <c r="B27" t="s">
        <v>137</v>
      </c>
      <c r="C27">
        <v>0</v>
      </c>
      <c r="D27">
        <v>0</v>
      </c>
      <c r="E27">
        <v>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-949</v>
      </c>
      <c r="D28">
        <v>-945</v>
      </c>
      <c r="E28">
        <v>-967</v>
      </c>
      <c r="F28">
        <v>-1090</v>
      </c>
      <c r="G28">
        <v>-976</v>
      </c>
      <c r="H28">
        <v>-804</v>
      </c>
      <c r="I28">
        <v>-876</v>
      </c>
      <c r="J28">
        <v>-854</v>
      </c>
      <c r="K28">
        <v>-977</v>
      </c>
      <c r="L28">
        <v>-950</v>
      </c>
      <c r="M28">
        <v>-950</v>
      </c>
      <c r="N28">
        <v>-908</v>
      </c>
      <c r="O28">
        <v>-905</v>
      </c>
      <c r="P28">
        <v>-967</v>
      </c>
    </row>
    <row r="29" spans="1:16" x14ac:dyDescent="0.2">
      <c r="A29">
        <v>19</v>
      </c>
      <c r="B29" t="s">
        <v>139</v>
      </c>
      <c r="C29">
        <v>11594</v>
      </c>
      <c r="D29">
        <v>11563</v>
      </c>
      <c r="E29">
        <v>11253</v>
      </c>
      <c r="F29">
        <v>11537</v>
      </c>
      <c r="G29">
        <v>11918</v>
      </c>
      <c r="H29">
        <v>13826</v>
      </c>
      <c r="I29">
        <v>14988</v>
      </c>
      <c r="J29">
        <v>14701</v>
      </c>
      <c r="K29">
        <v>12135</v>
      </c>
      <c r="L29">
        <v>11970</v>
      </c>
      <c r="M29">
        <v>11970</v>
      </c>
      <c r="N29">
        <v>10261</v>
      </c>
      <c r="O29">
        <v>9952</v>
      </c>
      <c r="P29">
        <v>10391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722</v>
      </c>
      <c r="D33">
        <v>734</v>
      </c>
      <c r="E33">
        <v>715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-1126</v>
      </c>
      <c r="E34">
        <v>-2041</v>
      </c>
      <c r="F34">
        <v>-1110</v>
      </c>
      <c r="G34">
        <v>-2191</v>
      </c>
      <c r="H34">
        <v>-1412</v>
      </c>
      <c r="I34">
        <v>-5398</v>
      </c>
      <c r="J34">
        <v>-3738</v>
      </c>
      <c r="K34">
        <v>-4359</v>
      </c>
      <c r="L34">
        <v>-4030</v>
      </c>
      <c r="M34">
        <v>-5296</v>
      </c>
      <c r="N34">
        <v>-1200</v>
      </c>
      <c r="O34">
        <v>-3822</v>
      </c>
      <c r="P34">
        <v>-700</v>
      </c>
    </row>
    <row r="35" spans="1:16" x14ac:dyDescent="0.2">
      <c r="A35">
        <v>23</v>
      </c>
      <c r="B35" t="s">
        <v>143</v>
      </c>
      <c r="C35">
        <v>42</v>
      </c>
      <c r="D35">
        <v>42</v>
      </c>
      <c r="E35">
        <v>42</v>
      </c>
      <c r="F35">
        <v>42</v>
      </c>
      <c r="G35">
        <v>42</v>
      </c>
      <c r="H35">
        <v>42</v>
      </c>
      <c r="I35">
        <v>42</v>
      </c>
      <c r="J35">
        <v>42</v>
      </c>
      <c r="K35">
        <v>42</v>
      </c>
      <c r="L35">
        <v>37</v>
      </c>
      <c r="M35">
        <v>37</v>
      </c>
      <c r="N35">
        <v>37</v>
      </c>
      <c r="O35">
        <v>37</v>
      </c>
      <c r="P35">
        <v>37</v>
      </c>
    </row>
    <row r="36" spans="1:16" x14ac:dyDescent="0.2">
      <c r="A36">
        <v>24</v>
      </c>
      <c r="B36" t="s">
        <v>144</v>
      </c>
      <c r="C36">
        <v>139</v>
      </c>
      <c r="D36">
        <v>138</v>
      </c>
      <c r="E36">
        <v>145</v>
      </c>
      <c r="F36">
        <v>138</v>
      </c>
      <c r="G36">
        <v>139</v>
      </c>
      <c r="H36">
        <v>144</v>
      </c>
      <c r="I36">
        <v>138</v>
      </c>
      <c r="J36">
        <v>141</v>
      </c>
      <c r="K36">
        <v>144</v>
      </c>
      <c r="L36">
        <v>137</v>
      </c>
      <c r="M36">
        <v>137</v>
      </c>
      <c r="N36">
        <v>137</v>
      </c>
      <c r="O36">
        <v>143</v>
      </c>
      <c r="P36">
        <v>137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16813</v>
      </c>
      <c r="D38">
        <v>15837</v>
      </c>
      <c r="E38">
        <v>14994</v>
      </c>
      <c r="F38">
        <v>16027</v>
      </c>
      <c r="G38">
        <v>15319</v>
      </c>
      <c r="H38">
        <v>17566</v>
      </c>
      <c r="I38">
        <v>13591</v>
      </c>
      <c r="J38">
        <v>15205</v>
      </c>
      <c r="K38">
        <v>14076</v>
      </c>
      <c r="L38">
        <v>14241</v>
      </c>
      <c r="M38">
        <v>12879</v>
      </c>
      <c r="N38">
        <v>17083</v>
      </c>
      <c r="O38">
        <v>14705</v>
      </c>
      <c r="P38">
        <v>16293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110</v>
      </c>
      <c r="D45">
        <v>110</v>
      </c>
      <c r="E45">
        <v>139</v>
      </c>
      <c r="F45">
        <v>153</v>
      </c>
      <c r="G45">
        <v>213</v>
      </c>
      <c r="H45">
        <v>267</v>
      </c>
      <c r="I45">
        <v>241</v>
      </c>
      <c r="J45">
        <v>197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1162</v>
      </c>
      <c r="N47">
        <v>1162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0</v>
      </c>
      <c r="D50">
        <v>0</v>
      </c>
      <c r="E50">
        <v>0</v>
      </c>
      <c r="F50">
        <v>1309</v>
      </c>
      <c r="G50">
        <v>1309</v>
      </c>
      <c r="H50">
        <v>1309</v>
      </c>
      <c r="I50">
        <v>1309</v>
      </c>
      <c r="J50">
        <v>1309</v>
      </c>
      <c r="K50">
        <v>1309</v>
      </c>
      <c r="L50">
        <v>1309</v>
      </c>
      <c r="M50">
        <v>1309</v>
      </c>
      <c r="N50">
        <v>1309</v>
      </c>
      <c r="O50">
        <v>1309</v>
      </c>
      <c r="P50">
        <v>1309</v>
      </c>
    </row>
    <row r="51" spans="1:16" x14ac:dyDescent="0.2">
      <c r="A51">
        <v>37</v>
      </c>
      <c r="B51" t="s">
        <v>157</v>
      </c>
      <c r="C51">
        <v>18113</v>
      </c>
      <c r="D51">
        <v>17137</v>
      </c>
      <c r="E51">
        <v>16323</v>
      </c>
      <c r="F51">
        <v>18680</v>
      </c>
      <c r="G51">
        <v>18033</v>
      </c>
      <c r="H51">
        <v>20336</v>
      </c>
      <c r="I51">
        <v>16336</v>
      </c>
      <c r="J51">
        <v>17905</v>
      </c>
      <c r="K51">
        <v>16741</v>
      </c>
      <c r="L51">
        <v>16908</v>
      </c>
      <c r="M51">
        <v>15546</v>
      </c>
      <c r="N51">
        <v>19657</v>
      </c>
      <c r="O51">
        <v>17297</v>
      </c>
      <c r="P51">
        <v>18901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-838</v>
      </c>
      <c r="D54">
        <v>-840</v>
      </c>
      <c r="E54">
        <v>-844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-174</v>
      </c>
      <c r="N55">
        <v>-174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-356</v>
      </c>
      <c r="D56">
        <v>-337</v>
      </c>
      <c r="E56">
        <v>-314</v>
      </c>
      <c r="F56">
        <v>-339</v>
      </c>
      <c r="G56">
        <v>-323</v>
      </c>
      <c r="H56">
        <v>-396</v>
      </c>
      <c r="I56">
        <v>-310</v>
      </c>
      <c r="J56">
        <v>-338</v>
      </c>
      <c r="K56">
        <v>-310</v>
      </c>
      <c r="L56">
        <v>-311</v>
      </c>
      <c r="M56">
        <v>-311</v>
      </c>
      <c r="N56">
        <v>-420</v>
      </c>
      <c r="O56">
        <v>-369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0</v>
      </c>
      <c r="D58">
        <v>0</v>
      </c>
      <c r="E58">
        <v>0</v>
      </c>
      <c r="F58">
        <v>-407</v>
      </c>
      <c r="G58">
        <v>-388</v>
      </c>
      <c r="H58">
        <v>-519</v>
      </c>
      <c r="I58">
        <v>-416</v>
      </c>
      <c r="J58">
        <v>-436</v>
      </c>
      <c r="K58">
        <v>-396</v>
      </c>
      <c r="L58">
        <v>-392</v>
      </c>
      <c r="M58">
        <v>-364</v>
      </c>
      <c r="N58">
        <v>-505</v>
      </c>
      <c r="O58">
        <v>-433</v>
      </c>
      <c r="P58">
        <v>-413</v>
      </c>
    </row>
    <row r="59" spans="1:16" x14ac:dyDescent="0.2">
      <c r="A59">
        <v>43</v>
      </c>
      <c r="B59" t="s">
        <v>163</v>
      </c>
      <c r="C59">
        <v>13481</v>
      </c>
      <c r="D59">
        <v>13025</v>
      </c>
      <c r="E59">
        <v>12221</v>
      </c>
      <c r="F59">
        <v>14158</v>
      </c>
      <c r="G59">
        <v>13575</v>
      </c>
      <c r="H59">
        <v>16440</v>
      </c>
      <c r="I59">
        <v>13086</v>
      </c>
      <c r="J59">
        <v>14133</v>
      </c>
      <c r="K59">
        <v>13031</v>
      </c>
      <c r="L59">
        <v>13062</v>
      </c>
      <c r="M59">
        <v>11991</v>
      </c>
      <c r="N59">
        <v>15895</v>
      </c>
      <c r="O59">
        <v>13766</v>
      </c>
      <c r="P59">
        <v>14317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1887</v>
      </c>
      <c r="D62">
        <v>1461</v>
      </c>
      <c r="E62">
        <v>968</v>
      </c>
      <c r="F62">
        <v>2622</v>
      </c>
      <c r="G62">
        <v>1657</v>
      </c>
      <c r="H62">
        <v>2614</v>
      </c>
      <c r="I62">
        <v>-1902</v>
      </c>
      <c r="J62">
        <v>-567</v>
      </c>
      <c r="K62">
        <v>896</v>
      </c>
      <c r="L62">
        <v>1093</v>
      </c>
      <c r="M62">
        <v>21</v>
      </c>
      <c r="N62">
        <v>5634</v>
      </c>
      <c r="O62">
        <v>3814</v>
      </c>
      <c r="P62">
        <v>3926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215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2716</v>
      </c>
      <c r="D19">
        <v>2716</v>
      </c>
      <c r="E19">
        <v>2710</v>
      </c>
      <c r="F19">
        <v>2657</v>
      </c>
      <c r="G19">
        <v>2322</v>
      </c>
      <c r="H19">
        <v>2331</v>
      </c>
      <c r="I19">
        <v>2127</v>
      </c>
      <c r="J19">
        <v>2131</v>
      </c>
      <c r="K19">
        <v>2118</v>
      </c>
      <c r="L19">
        <v>2751</v>
      </c>
      <c r="M19">
        <v>2751</v>
      </c>
      <c r="N19">
        <v>2863</v>
      </c>
      <c r="O19">
        <v>3173</v>
      </c>
      <c r="P19">
        <v>3167</v>
      </c>
    </row>
    <row r="20" spans="1:16" x14ac:dyDescent="0.2">
      <c r="A20">
        <v>10</v>
      </c>
      <c r="B20" t="s">
        <v>130</v>
      </c>
      <c r="C20">
        <v>2395</v>
      </c>
      <c r="D20">
        <v>2395</v>
      </c>
      <c r="E20">
        <v>2276</v>
      </c>
      <c r="F20">
        <v>2378</v>
      </c>
      <c r="G20">
        <v>2737</v>
      </c>
      <c r="H20">
        <v>2900</v>
      </c>
      <c r="I20">
        <v>2863</v>
      </c>
      <c r="J20">
        <v>2835</v>
      </c>
      <c r="K20">
        <v>2593</v>
      </c>
      <c r="L20">
        <v>2448</v>
      </c>
      <c r="M20">
        <v>2448</v>
      </c>
      <c r="N20">
        <v>2324</v>
      </c>
      <c r="O20">
        <v>2323</v>
      </c>
      <c r="P20">
        <v>2331</v>
      </c>
    </row>
    <row r="21" spans="1:16" x14ac:dyDescent="0.2">
      <c r="A21">
        <v>11</v>
      </c>
      <c r="B21" t="s">
        <v>131</v>
      </c>
      <c r="C21">
        <v>166</v>
      </c>
      <c r="D21">
        <v>166</v>
      </c>
      <c r="E21">
        <v>166</v>
      </c>
      <c r="F21">
        <v>166</v>
      </c>
      <c r="G21">
        <v>166</v>
      </c>
      <c r="H21">
        <v>166</v>
      </c>
      <c r="I21">
        <v>166</v>
      </c>
      <c r="J21">
        <v>166</v>
      </c>
      <c r="K21">
        <v>166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4492</v>
      </c>
      <c r="D24">
        <v>4492</v>
      </c>
      <c r="E24">
        <v>5495</v>
      </c>
      <c r="F24">
        <v>5598</v>
      </c>
      <c r="G24">
        <v>5919</v>
      </c>
      <c r="H24">
        <v>7498</v>
      </c>
      <c r="I24">
        <v>8480</v>
      </c>
      <c r="J24">
        <v>8198</v>
      </c>
      <c r="K24">
        <v>5986</v>
      </c>
      <c r="L24">
        <v>5908</v>
      </c>
      <c r="M24">
        <v>5908</v>
      </c>
      <c r="N24">
        <v>4080</v>
      </c>
      <c r="O24">
        <v>3483</v>
      </c>
      <c r="P24">
        <v>3978</v>
      </c>
    </row>
    <row r="25" spans="1:16" x14ac:dyDescent="0.2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-1047</v>
      </c>
      <c r="D28">
        <v>-1047</v>
      </c>
      <c r="E28">
        <v>-1162</v>
      </c>
      <c r="F28">
        <v>-1097</v>
      </c>
      <c r="G28">
        <v>-982</v>
      </c>
      <c r="H28">
        <v>-809</v>
      </c>
      <c r="I28">
        <v>-876</v>
      </c>
      <c r="J28">
        <v>-854</v>
      </c>
      <c r="K28">
        <v>-975</v>
      </c>
      <c r="L28">
        <v>-936</v>
      </c>
      <c r="M28">
        <v>-936</v>
      </c>
      <c r="N28">
        <v>-888</v>
      </c>
      <c r="O28">
        <v>-885</v>
      </c>
      <c r="P28">
        <v>-950</v>
      </c>
    </row>
    <row r="29" spans="1:16" x14ac:dyDescent="0.2">
      <c r="A29">
        <v>19</v>
      </c>
      <c r="B29" t="s">
        <v>139</v>
      </c>
      <c r="C29">
        <v>10911</v>
      </c>
      <c r="D29">
        <v>10911</v>
      </c>
      <c r="E29">
        <v>11632</v>
      </c>
      <c r="F29">
        <v>11768</v>
      </c>
      <c r="G29">
        <v>12159</v>
      </c>
      <c r="H29">
        <v>14080</v>
      </c>
      <c r="I29">
        <v>14754</v>
      </c>
      <c r="J29">
        <v>14469</v>
      </c>
      <c r="K29">
        <v>11887</v>
      </c>
      <c r="L29">
        <v>12261</v>
      </c>
      <c r="M29">
        <v>12261</v>
      </c>
      <c r="N29">
        <v>10539</v>
      </c>
      <c r="O29">
        <v>10282</v>
      </c>
      <c r="P29">
        <v>10720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-1109</v>
      </c>
      <c r="E34">
        <v>-2017</v>
      </c>
      <c r="F34">
        <v>-1092</v>
      </c>
      <c r="G34">
        <v>-2167</v>
      </c>
      <c r="H34">
        <v>-1391</v>
      </c>
      <c r="I34">
        <v>-5398</v>
      </c>
      <c r="J34">
        <v>-3721</v>
      </c>
      <c r="K34">
        <v>-4359</v>
      </c>
      <c r="L34">
        <v>-4030</v>
      </c>
      <c r="M34">
        <v>-5296</v>
      </c>
      <c r="N34">
        <v>-1200</v>
      </c>
      <c r="O34">
        <v>-3808</v>
      </c>
      <c r="P34">
        <v>-700</v>
      </c>
    </row>
    <row r="35" spans="1:16" x14ac:dyDescent="0.2">
      <c r="A35">
        <v>23</v>
      </c>
      <c r="B35" t="s">
        <v>143</v>
      </c>
      <c r="C35">
        <v>37</v>
      </c>
      <c r="D35">
        <v>37</v>
      </c>
      <c r="E35">
        <v>37</v>
      </c>
      <c r="F35">
        <v>37</v>
      </c>
      <c r="G35">
        <v>37</v>
      </c>
      <c r="H35">
        <v>37</v>
      </c>
      <c r="I35">
        <v>37</v>
      </c>
      <c r="J35">
        <v>37</v>
      </c>
      <c r="K35">
        <v>37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24</v>
      </c>
      <c r="B36" t="s">
        <v>144</v>
      </c>
      <c r="C36">
        <v>137</v>
      </c>
      <c r="D36">
        <v>136</v>
      </c>
      <c r="E36">
        <v>143</v>
      </c>
      <c r="F36">
        <v>137</v>
      </c>
      <c r="G36">
        <v>137</v>
      </c>
      <c r="H36">
        <v>142</v>
      </c>
      <c r="I36">
        <v>137</v>
      </c>
      <c r="J36">
        <v>139</v>
      </c>
      <c r="K36">
        <v>142</v>
      </c>
      <c r="L36">
        <v>248</v>
      </c>
      <c r="M36">
        <v>248</v>
      </c>
      <c r="N36">
        <v>246</v>
      </c>
      <c r="O36">
        <v>258</v>
      </c>
      <c r="P36">
        <v>246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16824</v>
      </c>
      <c r="D38">
        <v>15865</v>
      </c>
      <c r="E38">
        <v>15029</v>
      </c>
      <c r="F38">
        <v>16039</v>
      </c>
      <c r="G38">
        <v>15336</v>
      </c>
      <c r="H38">
        <v>17580</v>
      </c>
      <c r="I38">
        <v>13585</v>
      </c>
      <c r="J38">
        <v>15215</v>
      </c>
      <c r="K38">
        <v>14069</v>
      </c>
      <c r="L38">
        <v>14315</v>
      </c>
      <c r="M38">
        <v>12953</v>
      </c>
      <c r="N38">
        <v>17155</v>
      </c>
      <c r="O38">
        <v>14797</v>
      </c>
      <c r="P38">
        <v>16365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110</v>
      </c>
      <c r="D45">
        <v>110</v>
      </c>
      <c r="E45">
        <v>139</v>
      </c>
      <c r="F45">
        <v>153</v>
      </c>
      <c r="G45">
        <v>213</v>
      </c>
      <c r="H45">
        <v>267</v>
      </c>
      <c r="I45">
        <v>241</v>
      </c>
      <c r="J45">
        <v>197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0</v>
      </c>
      <c r="N47">
        <v>0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1309</v>
      </c>
      <c r="D50">
        <v>1309</v>
      </c>
      <c r="E50">
        <v>1309</v>
      </c>
      <c r="F50">
        <v>1368</v>
      </c>
      <c r="G50">
        <v>1368</v>
      </c>
      <c r="H50">
        <v>1368</v>
      </c>
      <c r="I50">
        <v>1368</v>
      </c>
      <c r="J50">
        <v>1368</v>
      </c>
      <c r="K50">
        <v>1368</v>
      </c>
      <c r="L50">
        <v>1368</v>
      </c>
      <c r="M50">
        <v>1368</v>
      </c>
      <c r="N50">
        <v>1368</v>
      </c>
      <c r="O50">
        <v>1368</v>
      </c>
      <c r="P50">
        <v>1368</v>
      </c>
    </row>
    <row r="51" spans="1:16" x14ac:dyDescent="0.2">
      <c r="A51">
        <v>37</v>
      </c>
      <c r="B51" t="s">
        <v>157</v>
      </c>
      <c r="C51">
        <v>19433</v>
      </c>
      <c r="D51">
        <v>18474</v>
      </c>
      <c r="E51">
        <v>17667</v>
      </c>
      <c r="F51">
        <v>18751</v>
      </c>
      <c r="G51">
        <v>18109</v>
      </c>
      <c r="H51">
        <v>20409</v>
      </c>
      <c r="I51">
        <v>16389</v>
      </c>
      <c r="J51">
        <v>17974</v>
      </c>
      <c r="K51">
        <v>16793</v>
      </c>
      <c r="L51">
        <v>17041</v>
      </c>
      <c r="M51">
        <v>14517</v>
      </c>
      <c r="N51">
        <v>18626</v>
      </c>
      <c r="O51">
        <v>17449</v>
      </c>
      <c r="P51">
        <v>19032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0</v>
      </c>
      <c r="N55">
        <v>0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-357</v>
      </c>
      <c r="D56">
        <v>-338</v>
      </c>
      <c r="E56">
        <v>-315</v>
      </c>
      <c r="F56">
        <v>-340</v>
      </c>
      <c r="G56">
        <v>-323</v>
      </c>
      <c r="H56">
        <v>-397</v>
      </c>
      <c r="I56">
        <v>-310</v>
      </c>
      <c r="J56">
        <v>-339</v>
      </c>
      <c r="K56">
        <v>-310</v>
      </c>
      <c r="L56">
        <v>-311</v>
      </c>
      <c r="M56">
        <v>-271</v>
      </c>
      <c r="N56">
        <v>-379</v>
      </c>
      <c r="O56">
        <v>-370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-398</v>
      </c>
      <c r="D58">
        <v>-400</v>
      </c>
      <c r="E58">
        <v>-372</v>
      </c>
      <c r="F58">
        <v>-410</v>
      </c>
      <c r="G58">
        <v>-391</v>
      </c>
      <c r="H58">
        <v>-521</v>
      </c>
      <c r="I58">
        <v>-417</v>
      </c>
      <c r="J58">
        <v>-439</v>
      </c>
      <c r="K58">
        <v>-398</v>
      </c>
      <c r="L58">
        <v>-397</v>
      </c>
      <c r="M58">
        <v>-335</v>
      </c>
      <c r="N58">
        <v>-476</v>
      </c>
      <c r="O58">
        <v>-438</v>
      </c>
      <c r="P58">
        <v>-417</v>
      </c>
    </row>
    <row r="59" spans="1:16" x14ac:dyDescent="0.2">
      <c r="A59">
        <v>43</v>
      </c>
      <c r="B59" t="s">
        <v>163</v>
      </c>
      <c r="C59">
        <v>14401</v>
      </c>
      <c r="D59">
        <v>13961</v>
      </c>
      <c r="E59">
        <v>13191</v>
      </c>
      <c r="F59">
        <v>14227</v>
      </c>
      <c r="G59">
        <v>13648</v>
      </c>
      <c r="H59">
        <v>16510</v>
      </c>
      <c r="I59">
        <v>13137</v>
      </c>
      <c r="J59">
        <v>14200</v>
      </c>
      <c r="K59">
        <v>13082</v>
      </c>
      <c r="L59">
        <v>13191</v>
      </c>
      <c r="M59">
        <v>11205</v>
      </c>
      <c r="N59">
        <v>15107</v>
      </c>
      <c r="O59">
        <v>13912</v>
      </c>
      <c r="P59">
        <v>14444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3490</v>
      </c>
      <c r="D62">
        <v>3049</v>
      </c>
      <c r="E62">
        <v>1559</v>
      </c>
      <c r="F62">
        <v>2459</v>
      </c>
      <c r="G62">
        <v>1489</v>
      </c>
      <c r="H62">
        <v>2430</v>
      </c>
      <c r="I62">
        <v>-1617</v>
      </c>
      <c r="J62">
        <v>-269</v>
      </c>
      <c r="K62">
        <v>1195</v>
      </c>
      <c r="L62">
        <v>930</v>
      </c>
      <c r="M62">
        <v>-1056</v>
      </c>
      <c r="N62">
        <v>4569</v>
      </c>
      <c r="O62">
        <v>3630</v>
      </c>
      <c r="P62">
        <v>3724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216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3148</v>
      </c>
      <c r="D19">
        <v>3148</v>
      </c>
      <c r="E19">
        <v>3142</v>
      </c>
      <c r="F19">
        <v>3087</v>
      </c>
      <c r="G19">
        <v>2754</v>
      </c>
      <c r="H19">
        <v>2763</v>
      </c>
      <c r="I19">
        <v>2559</v>
      </c>
      <c r="J19">
        <v>2563</v>
      </c>
      <c r="K19">
        <v>2550</v>
      </c>
      <c r="L19">
        <v>2528</v>
      </c>
      <c r="M19">
        <v>2528</v>
      </c>
      <c r="N19">
        <v>2641</v>
      </c>
      <c r="O19">
        <v>2923</v>
      </c>
      <c r="P19">
        <v>2938</v>
      </c>
    </row>
    <row r="20" spans="1:16" x14ac:dyDescent="0.2">
      <c r="A20">
        <v>10</v>
      </c>
      <c r="B20" t="s">
        <v>130</v>
      </c>
      <c r="C20">
        <v>2254</v>
      </c>
      <c r="D20">
        <v>2254</v>
      </c>
      <c r="E20">
        <v>2134</v>
      </c>
      <c r="F20">
        <v>2237</v>
      </c>
      <c r="G20">
        <v>2594</v>
      </c>
      <c r="H20">
        <v>2758</v>
      </c>
      <c r="I20">
        <v>2797</v>
      </c>
      <c r="J20">
        <v>2767</v>
      </c>
      <c r="K20">
        <v>2529</v>
      </c>
      <c r="L20">
        <v>2459</v>
      </c>
      <c r="M20">
        <v>2459</v>
      </c>
      <c r="N20">
        <v>2335</v>
      </c>
      <c r="O20">
        <v>2328</v>
      </c>
      <c r="P20">
        <v>2337</v>
      </c>
    </row>
    <row r="21" spans="1:16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4660</v>
      </c>
      <c r="D24">
        <v>4660</v>
      </c>
      <c r="E24">
        <v>5652</v>
      </c>
      <c r="F24">
        <v>5783</v>
      </c>
      <c r="G24">
        <v>6104</v>
      </c>
      <c r="H24">
        <v>7705</v>
      </c>
      <c r="I24">
        <v>8740</v>
      </c>
      <c r="J24">
        <v>7989</v>
      </c>
      <c r="K24">
        <v>6213</v>
      </c>
      <c r="L24">
        <v>6226</v>
      </c>
      <c r="M24">
        <v>6226</v>
      </c>
      <c r="N24">
        <v>4071</v>
      </c>
      <c r="O24">
        <v>3597</v>
      </c>
      <c r="P24">
        <v>4114</v>
      </c>
    </row>
    <row r="25" spans="1:16" x14ac:dyDescent="0.2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-1029</v>
      </c>
      <c r="D28">
        <v>-1029</v>
      </c>
      <c r="E28">
        <v>-1142</v>
      </c>
      <c r="F28">
        <v>-1082</v>
      </c>
      <c r="G28">
        <v>-970</v>
      </c>
      <c r="H28">
        <v>-802</v>
      </c>
      <c r="I28">
        <v>-878</v>
      </c>
      <c r="J28">
        <v>-823</v>
      </c>
      <c r="K28">
        <v>-974</v>
      </c>
      <c r="L28">
        <v>-969</v>
      </c>
      <c r="M28">
        <v>-969</v>
      </c>
      <c r="N28">
        <v>-889</v>
      </c>
      <c r="O28">
        <v>-900</v>
      </c>
      <c r="P28">
        <v>-969</v>
      </c>
    </row>
    <row r="29" spans="1:16" x14ac:dyDescent="0.2">
      <c r="A29">
        <v>19</v>
      </c>
      <c r="B29" t="s">
        <v>139</v>
      </c>
      <c r="C29">
        <v>11222</v>
      </c>
      <c r="D29">
        <v>11222</v>
      </c>
      <c r="E29">
        <v>11933</v>
      </c>
      <c r="F29">
        <v>12091</v>
      </c>
      <c r="G29">
        <v>12479</v>
      </c>
      <c r="H29">
        <v>14418</v>
      </c>
      <c r="I29">
        <v>15212</v>
      </c>
      <c r="J29">
        <v>14489</v>
      </c>
      <c r="K29">
        <v>12316</v>
      </c>
      <c r="L29">
        <v>12335</v>
      </c>
      <c r="M29">
        <v>12335</v>
      </c>
      <c r="N29">
        <v>10318</v>
      </c>
      <c r="O29">
        <v>10136</v>
      </c>
      <c r="P29">
        <v>10614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-1087</v>
      </c>
      <c r="E34">
        <v>-1995</v>
      </c>
      <c r="F34">
        <v>-1074</v>
      </c>
      <c r="G34">
        <v>-2143</v>
      </c>
      <c r="H34">
        <v>-1370</v>
      </c>
      <c r="I34">
        <v>-5398</v>
      </c>
      <c r="J34">
        <v>-3704</v>
      </c>
      <c r="K34">
        <v>-4359</v>
      </c>
      <c r="L34">
        <v>-4030</v>
      </c>
      <c r="M34">
        <v>-5296</v>
      </c>
      <c r="N34">
        <v>-1200</v>
      </c>
      <c r="O34">
        <v>-3794</v>
      </c>
      <c r="P34">
        <v>-700</v>
      </c>
    </row>
    <row r="35" spans="1:16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16898</v>
      </c>
      <c r="D38">
        <v>15978</v>
      </c>
      <c r="E38">
        <v>15119</v>
      </c>
      <c r="F38">
        <v>16129</v>
      </c>
      <c r="G38">
        <v>15444</v>
      </c>
      <c r="H38">
        <v>17668</v>
      </c>
      <c r="I38">
        <v>13657</v>
      </c>
      <c r="J38">
        <v>15315</v>
      </c>
      <c r="K38">
        <v>14136</v>
      </c>
      <c r="L38">
        <v>14326</v>
      </c>
      <c r="M38">
        <v>12964</v>
      </c>
      <c r="N38">
        <v>17177</v>
      </c>
      <c r="O38">
        <v>14812</v>
      </c>
      <c r="P38">
        <v>16377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110</v>
      </c>
      <c r="D45">
        <v>110</v>
      </c>
      <c r="E45">
        <v>139</v>
      </c>
      <c r="F45">
        <v>153</v>
      </c>
      <c r="G45">
        <v>213</v>
      </c>
      <c r="H45">
        <v>267</v>
      </c>
      <c r="I45">
        <v>241</v>
      </c>
      <c r="J45">
        <v>197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1162</v>
      </c>
      <c r="N47">
        <v>1162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1368</v>
      </c>
      <c r="D50">
        <v>1368</v>
      </c>
      <c r="E50">
        <v>1368</v>
      </c>
      <c r="F50">
        <v>1175</v>
      </c>
      <c r="G50">
        <v>1175</v>
      </c>
      <c r="H50">
        <v>1175</v>
      </c>
      <c r="I50">
        <v>1175</v>
      </c>
      <c r="J50">
        <v>1175</v>
      </c>
      <c r="K50">
        <v>1175</v>
      </c>
      <c r="L50">
        <v>1175</v>
      </c>
      <c r="M50">
        <v>1175</v>
      </c>
      <c r="N50">
        <v>1175</v>
      </c>
      <c r="O50">
        <v>1175</v>
      </c>
      <c r="P50">
        <v>1175</v>
      </c>
    </row>
    <row r="51" spans="1:16" x14ac:dyDescent="0.2">
      <c r="A51">
        <v>37</v>
      </c>
      <c r="B51" t="s">
        <v>157</v>
      </c>
      <c r="C51">
        <v>19566</v>
      </c>
      <c r="D51">
        <v>18646</v>
      </c>
      <c r="E51">
        <v>17817</v>
      </c>
      <c r="F51">
        <v>18648</v>
      </c>
      <c r="G51">
        <v>18024</v>
      </c>
      <c r="H51">
        <v>20304</v>
      </c>
      <c r="I51">
        <v>16267</v>
      </c>
      <c r="J51">
        <v>17881</v>
      </c>
      <c r="K51">
        <v>16667</v>
      </c>
      <c r="L51">
        <v>16858</v>
      </c>
      <c r="M51">
        <v>15497</v>
      </c>
      <c r="N51">
        <v>19617</v>
      </c>
      <c r="O51">
        <v>17270</v>
      </c>
      <c r="P51">
        <v>18851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-174</v>
      </c>
      <c r="N55">
        <v>-174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-357</v>
      </c>
      <c r="D56">
        <v>-339</v>
      </c>
      <c r="E56">
        <v>-315</v>
      </c>
      <c r="F56">
        <v>-340</v>
      </c>
      <c r="G56">
        <v>-324</v>
      </c>
      <c r="H56">
        <v>-397</v>
      </c>
      <c r="I56">
        <v>-310</v>
      </c>
      <c r="J56">
        <v>-339</v>
      </c>
      <c r="K56">
        <v>-310</v>
      </c>
      <c r="L56">
        <v>-311</v>
      </c>
      <c r="M56">
        <v>-311</v>
      </c>
      <c r="N56">
        <v>-420</v>
      </c>
      <c r="O56">
        <v>-370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-403</v>
      </c>
      <c r="D58">
        <v>-406</v>
      </c>
      <c r="E58">
        <v>-377</v>
      </c>
      <c r="F58">
        <v>-406</v>
      </c>
      <c r="G58">
        <v>-388</v>
      </c>
      <c r="H58">
        <v>-518</v>
      </c>
      <c r="I58">
        <v>-413</v>
      </c>
      <c r="J58">
        <v>-436</v>
      </c>
      <c r="K58">
        <v>-394</v>
      </c>
      <c r="L58">
        <v>-390</v>
      </c>
      <c r="M58">
        <v>-362</v>
      </c>
      <c r="N58">
        <v>-503</v>
      </c>
      <c r="O58">
        <v>-432</v>
      </c>
      <c r="P58">
        <v>-411</v>
      </c>
    </row>
    <row r="59" spans="1:16" x14ac:dyDescent="0.2">
      <c r="A59">
        <v>43</v>
      </c>
      <c r="B59" t="s">
        <v>163</v>
      </c>
      <c r="C59">
        <v>14530</v>
      </c>
      <c r="D59">
        <v>14126</v>
      </c>
      <c r="E59">
        <v>13335</v>
      </c>
      <c r="F59">
        <v>14127</v>
      </c>
      <c r="G59">
        <v>13565</v>
      </c>
      <c r="H59">
        <v>16407</v>
      </c>
      <c r="I59">
        <v>13020</v>
      </c>
      <c r="J59">
        <v>14110</v>
      </c>
      <c r="K59">
        <v>12960</v>
      </c>
      <c r="L59">
        <v>13015</v>
      </c>
      <c r="M59">
        <v>11943</v>
      </c>
      <c r="N59">
        <v>15856</v>
      </c>
      <c r="O59">
        <v>13739</v>
      </c>
      <c r="P59">
        <v>14268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3308</v>
      </c>
      <c r="D62">
        <v>2903</v>
      </c>
      <c r="E62">
        <v>1403</v>
      </c>
      <c r="F62">
        <v>2036</v>
      </c>
      <c r="G62">
        <v>1086</v>
      </c>
      <c r="H62">
        <v>1990</v>
      </c>
      <c r="I62">
        <v>-2193</v>
      </c>
      <c r="J62">
        <v>-379</v>
      </c>
      <c r="K62">
        <v>644</v>
      </c>
      <c r="L62">
        <v>680</v>
      </c>
      <c r="M62">
        <v>-392</v>
      </c>
      <c r="N62">
        <v>5537</v>
      </c>
      <c r="O62">
        <v>3604</v>
      </c>
      <c r="P62">
        <v>3654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217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2661</v>
      </c>
      <c r="D19">
        <v>2661</v>
      </c>
      <c r="E19">
        <v>2653</v>
      </c>
      <c r="F19">
        <v>2629</v>
      </c>
      <c r="G19">
        <v>2553</v>
      </c>
      <c r="H19">
        <v>2561</v>
      </c>
      <c r="I19">
        <v>2565</v>
      </c>
      <c r="J19">
        <v>2568</v>
      </c>
      <c r="K19">
        <v>2553</v>
      </c>
      <c r="L19">
        <v>2532</v>
      </c>
      <c r="M19">
        <v>2532</v>
      </c>
      <c r="N19">
        <v>2644</v>
      </c>
      <c r="O19">
        <v>2670</v>
      </c>
      <c r="P19">
        <v>2685</v>
      </c>
    </row>
    <row r="20" spans="1:16" x14ac:dyDescent="0.2">
      <c r="A20">
        <v>10</v>
      </c>
      <c r="B20" t="s">
        <v>130</v>
      </c>
      <c r="C20">
        <v>2261</v>
      </c>
      <c r="D20">
        <v>2261</v>
      </c>
      <c r="E20">
        <v>2141</v>
      </c>
      <c r="F20">
        <v>2246</v>
      </c>
      <c r="G20">
        <v>2602</v>
      </c>
      <c r="H20">
        <v>2765</v>
      </c>
      <c r="I20">
        <v>2806</v>
      </c>
      <c r="J20">
        <v>2777</v>
      </c>
      <c r="K20">
        <v>2538</v>
      </c>
      <c r="L20">
        <v>2467</v>
      </c>
      <c r="M20">
        <v>2467</v>
      </c>
      <c r="N20">
        <v>2344</v>
      </c>
      <c r="O20">
        <v>2336</v>
      </c>
      <c r="P20">
        <v>2345</v>
      </c>
    </row>
    <row r="21" spans="1:16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4783</v>
      </c>
      <c r="D24">
        <v>4783</v>
      </c>
      <c r="E24">
        <v>5775</v>
      </c>
      <c r="F24">
        <v>5896</v>
      </c>
      <c r="G24">
        <v>6221</v>
      </c>
      <c r="H24">
        <v>7832</v>
      </c>
      <c r="I24">
        <v>8807</v>
      </c>
      <c r="J24">
        <v>8519</v>
      </c>
      <c r="K24">
        <v>6268</v>
      </c>
      <c r="L24">
        <v>6287</v>
      </c>
      <c r="M24">
        <v>6287</v>
      </c>
      <c r="N24">
        <v>4113</v>
      </c>
      <c r="O24">
        <v>3640</v>
      </c>
      <c r="P24">
        <v>4182</v>
      </c>
    </row>
    <row r="25" spans="1:16" x14ac:dyDescent="0.2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-1046</v>
      </c>
      <c r="D28">
        <v>-1046</v>
      </c>
      <c r="E28">
        <v>-1159</v>
      </c>
      <c r="F28">
        <v>-1097</v>
      </c>
      <c r="G28">
        <v>-982</v>
      </c>
      <c r="H28">
        <v>-812</v>
      </c>
      <c r="I28">
        <v>-883</v>
      </c>
      <c r="J28">
        <v>-861</v>
      </c>
      <c r="K28">
        <v>-981</v>
      </c>
      <c r="L28">
        <v>-975</v>
      </c>
      <c r="M28">
        <v>-975</v>
      </c>
      <c r="N28">
        <v>-895</v>
      </c>
      <c r="O28">
        <v>-907</v>
      </c>
      <c r="P28">
        <v>-979</v>
      </c>
    </row>
    <row r="29" spans="1:16" x14ac:dyDescent="0.2">
      <c r="A29">
        <v>19</v>
      </c>
      <c r="B29" t="s">
        <v>139</v>
      </c>
      <c r="C29">
        <v>10848</v>
      </c>
      <c r="D29">
        <v>10848</v>
      </c>
      <c r="E29">
        <v>11557</v>
      </c>
      <c r="F29">
        <v>11740</v>
      </c>
      <c r="G29">
        <v>12391</v>
      </c>
      <c r="H29">
        <v>14340</v>
      </c>
      <c r="I29">
        <v>15289</v>
      </c>
      <c r="J29">
        <v>14996</v>
      </c>
      <c r="K29">
        <v>12376</v>
      </c>
      <c r="L29">
        <v>12401</v>
      </c>
      <c r="M29">
        <v>12401</v>
      </c>
      <c r="N29">
        <v>10366</v>
      </c>
      <c r="O29">
        <v>9927</v>
      </c>
      <c r="P29">
        <v>10427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-1072</v>
      </c>
      <c r="E34">
        <v>-1975</v>
      </c>
      <c r="F34">
        <v>-1056</v>
      </c>
      <c r="G34">
        <v>-2116</v>
      </c>
      <c r="H34">
        <v>-1349</v>
      </c>
      <c r="I34">
        <v>-5398</v>
      </c>
      <c r="J34">
        <v>-3686</v>
      </c>
      <c r="K34">
        <v>-4359</v>
      </c>
      <c r="L34">
        <v>-4030</v>
      </c>
      <c r="M34">
        <v>-5296</v>
      </c>
      <c r="N34">
        <v>-1200</v>
      </c>
      <c r="O34">
        <v>-3780</v>
      </c>
      <c r="P34">
        <v>-700</v>
      </c>
    </row>
    <row r="35" spans="1:16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16898</v>
      </c>
      <c r="D38">
        <v>15993</v>
      </c>
      <c r="E38">
        <v>15139</v>
      </c>
      <c r="F38">
        <v>16147</v>
      </c>
      <c r="G38">
        <v>15471</v>
      </c>
      <c r="H38">
        <v>17689</v>
      </c>
      <c r="I38">
        <v>13657</v>
      </c>
      <c r="J38">
        <v>15333</v>
      </c>
      <c r="K38">
        <v>14136</v>
      </c>
      <c r="L38">
        <v>14326</v>
      </c>
      <c r="M38">
        <v>12964</v>
      </c>
      <c r="N38">
        <v>17177</v>
      </c>
      <c r="O38">
        <v>14826</v>
      </c>
      <c r="P38">
        <v>16377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88</v>
      </c>
      <c r="D45">
        <v>88</v>
      </c>
      <c r="E45">
        <v>117</v>
      </c>
      <c r="F45">
        <v>153</v>
      </c>
      <c r="G45">
        <v>206</v>
      </c>
      <c r="H45">
        <v>260</v>
      </c>
      <c r="I45">
        <v>234</v>
      </c>
      <c r="J45">
        <v>190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0</v>
      </c>
      <c r="N47">
        <v>0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1175</v>
      </c>
      <c r="D50">
        <v>1175</v>
      </c>
      <c r="E50">
        <v>1175</v>
      </c>
      <c r="F50">
        <v>1315</v>
      </c>
      <c r="G50">
        <v>1315</v>
      </c>
      <c r="H50">
        <v>1315</v>
      </c>
      <c r="I50">
        <v>1315</v>
      </c>
      <c r="J50">
        <v>1315</v>
      </c>
      <c r="K50">
        <v>1315</v>
      </c>
      <c r="L50">
        <v>1315</v>
      </c>
      <c r="M50">
        <v>1315</v>
      </c>
      <c r="N50">
        <v>1315</v>
      </c>
      <c r="O50">
        <v>1315</v>
      </c>
      <c r="P50">
        <v>1315</v>
      </c>
    </row>
    <row r="51" spans="1:16" x14ac:dyDescent="0.2">
      <c r="A51">
        <v>37</v>
      </c>
      <c r="B51" t="s">
        <v>157</v>
      </c>
      <c r="C51">
        <v>19351</v>
      </c>
      <c r="D51">
        <v>18446</v>
      </c>
      <c r="E51">
        <v>17620</v>
      </c>
      <c r="F51">
        <v>18807</v>
      </c>
      <c r="G51">
        <v>18184</v>
      </c>
      <c r="H51">
        <v>20458</v>
      </c>
      <c r="I51">
        <v>16401</v>
      </c>
      <c r="J51">
        <v>18032</v>
      </c>
      <c r="K51">
        <v>16807</v>
      </c>
      <c r="L51">
        <v>16999</v>
      </c>
      <c r="M51">
        <v>14475</v>
      </c>
      <c r="N51">
        <v>18595</v>
      </c>
      <c r="O51">
        <v>17424</v>
      </c>
      <c r="P51">
        <v>18991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0</v>
      </c>
      <c r="N55">
        <v>0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-357</v>
      </c>
      <c r="D56">
        <v>-339</v>
      </c>
      <c r="E56">
        <v>-316</v>
      </c>
      <c r="F56">
        <v>-341</v>
      </c>
      <c r="G56">
        <v>-325</v>
      </c>
      <c r="H56">
        <v>-398</v>
      </c>
      <c r="I56">
        <v>-310</v>
      </c>
      <c r="J56">
        <v>-339</v>
      </c>
      <c r="K56">
        <v>-310</v>
      </c>
      <c r="L56">
        <v>-311</v>
      </c>
      <c r="M56">
        <v>-271</v>
      </c>
      <c r="N56">
        <v>-380</v>
      </c>
      <c r="O56">
        <v>-370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-396</v>
      </c>
      <c r="D58">
        <v>-399</v>
      </c>
      <c r="E58">
        <v>-371</v>
      </c>
      <c r="F58">
        <v>-411</v>
      </c>
      <c r="G58">
        <v>-393</v>
      </c>
      <c r="H58">
        <v>-523</v>
      </c>
      <c r="I58">
        <v>-418</v>
      </c>
      <c r="J58">
        <v>-441</v>
      </c>
      <c r="K58">
        <v>-398</v>
      </c>
      <c r="L58">
        <v>-395</v>
      </c>
      <c r="M58">
        <v>-334</v>
      </c>
      <c r="N58">
        <v>-475</v>
      </c>
      <c r="O58">
        <v>-438</v>
      </c>
      <c r="P58">
        <v>-416</v>
      </c>
    </row>
    <row r="59" spans="1:16" x14ac:dyDescent="0.2">
      <c r="A59">
        <v>43</v>
      </c>
      <c r="B59" t="s">
        <v>163</v>
      </c>
      <c r="C59">
        <v>14322</v>
      </c>
      <c r="D59">
        <v>13932</v>
      </c>
      <c r="E59">
        <v>13145</v>
      </c>
      <c r="F59">
        <v>14280</v>
      </c>
      <c r="G59">
        <v>13719</v>
      </c>
      <c r="H59">
        <v>16556</v>
      </c>
      <c r="I59">
        <v>13149</v>
      </c>
      <c r="J59">
        <v>14255</v>
      </c>
      <c r="K59">
        <v>13095</v>
      </c>
      <c r="L59">
        <v>13150</v>
      </c>
      <c r="M59">
        <v>11165</v>
      </c>
      <c r="N59">
        <v>15077</v>
      </c>
      <c r="O59">
        <v>13888</v>
      </c>
      <c r="P59">
        <v>14404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3473</v>
      </c>
      <c r="D62">
        <v>3084</v>
      </c>
      <c r="E62">
        <v>1588</v>
      </c>
      <c r="F62">
        <v>2540</v>
      </c>
      <c r="G62">
        <v>1328</v>
      </c>
      <c r="H62">
        <v>2216</v>
      </c>
      <c r="I62">
        <v>-2140</v>
      </c>
      <c r="J62">
        <v>-741</v>
      </c>
      <c r="K62">
        <v>719</v>
      </c>
      <c r="L62">
        <v>750</v>
      </c>
      <c r="M62">
        <v>-1236</v>
      </c>
      <c r="N62">
        <v>4711</v>
      </c>
      <c r="O62">
        <v>3961</v>
      </c>
      <c r="P62">
        <v>3977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218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2666</v>
      </c>
      <c r="D19">
        <v>2666</v>
      </c>
      <c r="E19">
        <v>2657</v>
      </c>
      <c r="F19">
        <v>2632</v>
      </c>
      <c r="G19">
        <v>2557</v>
      </c>
      <c r="H19">
        <v>2567</v>
      </c>
      <c r="I19">
        <v>2518</v>
      </c>
      <c r="J19">
        <v>2522</v>
      </c>
      <c r="K19">
        <v>2508</v>
      </c>
      <c r="L19">
        <v>2484</v>
      </c>
      <c r="M19">
        <v>2484</v>
      </c>
      <c r="N19">
        <v>2597</v>
      </c>
      <c r="O19">
        <v>2624</v>
      </c>
      <c r="P19">
        <v>2640</v>
      </c>
    </row>
    <row r="20" spans="1:16" x14ac:dyDescent="0.2">
      <c r="A20">
        <v>10</v>
      </c>
      <c r="B20" t="s">
        <v>130</v>
      </c>
      <c r="C20">
        <v>2268</v>
      </c>
      <c r="D20">
        <v>2268</v>
      </c>
      <c r="E20">
        <v>2148</v>
      </c>
      <c r="F20">
        <v>2254</v>
      </c>
      <c r="G20">
        <v>2609</v>
      </c>
      <c r="H20">
        <v>2773</v>
      </c>
      <c r="I20">
        <v>2710</v>
      </c>
      <c r="J20">
        <v>2682</v>
      </c>
      <c r="K20">
        <v>2441</v>
      </c>
      <c r="L20">
        <v>2321</v>
      </c>
      <c r="M20">
        <v>2321</v>
      </c>
      <c r="N20">
        <v>2198</v>
      </c>
      <c r="O20">
        <v>2188</v>
      </c>
      <c r="P20">
        <v>2197</v>
      </c>
    </row>
    <row r="21" spans="1:16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4874</v>
      </c>
      <c r="D24">
        <v>4874</v>
      </c>
      <c r="E24">
        <v>5838</v>
      </c>
      <c r="F24">
        <v>5965</v>
      </c>
      <c r="G24">
        <v>6440</v>
      </c>
      <c r="H24">
        <v>8089</v>
      </c>
      <c r="I24">
        <v>9072</v>
      </c>
      <c r="J24">
        <v>8790</v>
      </c>
      <c r="K24">
        <v>6425</v>
      </c>
      <c r="L24">
        <v>6335</v>
      </c>
      <c r="M24">
        <v>6335</v>
      </c>
      <c r="N24">
        <v>4522</v>
      </c>
      <c r="O24">
        <v>3930</v>
      </c>
      <c r="P24">
        <v>4486</v>
      </c>
    </row>
    <row r="25" spans="1:16" x14ac:dyDescent="0.2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-1058</v>
      </c>
      <c r="D28">
        <v>-1058</v>
      </c>
      <c r="E28">
        <v>-1168</v>
      </c>
      <c r="F28">
        <v>-1106</v>
      </c>
      <c r="G28">
        <v>-1005</v>
      </c>
      <c r="H28">
        <v>-830</v>
      </c>
      <c r="I28">
        <v>-895</v>
      </c>
      <c r="J28">
        <v>-873</v>
      </c>
      <c r="K28">
        <v>-987</v>
      </c>
      <c r="L28">
        <v>-966</v>
      </c>
      <c r="M28">
        <v>-966</v>
      </c>
      <c r="N28">
        <v>-926</v>
      </c>
      <c r="O28">
        <v>-925</v>
      </c>
      <c r="P28">
        <v>-999</v>
      </c>
    </row>
    <row r="29" spans="1:16" x14ac:dyDescent="0.2">
      <c r="A29">
        <v>19</v>
      </c>
      <c r="B29" t="s">
        <v>139</v>
      </c>
      <c r="C29">
        <v>10939</v>
      </c>
      <c r="D29">
        <v>10939</v>
      </c>
      <c r="E29">
        <v>11622</v>
      </c>
      <c r="F29">
        <v>11811</v>
      </c>
      <c r="G29">
        <v>12598</v>
      </c>
      <c r="H29">
        <v>14593</v>
      </c>
      <c r="I29">
        <v>15399</v>
      </c>
      <c r="J29">
        <v>15114</v>
      </c>
      <c r="K29">
        <v>12385</v>
      </c>
      <c r="L29">
        <v>12264</v>
      </c>
      <c r="M29">
        <v>12264</v>
      </c>
      <c r="N29">
        <v>10551</v>
      </c>
      <c r="O29">
        <v>10005</v>
      </c>
      <c r="P29">
        <v>10518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-1051</v>
      </c>
      <c r="E34">
        <v>-1953</v>
      </c>
      <c r="F34">
        <v>-1038</v>
      </c>
      <c r="G34">
        <v>-2093</v>
      </c>
      <c r="H34">
        <v>-1326</v>
      </c>
      <c r="I34">
        <v>-5398</v>
      </c>
      <c r="J34">
        <v>-3671</v>
      </c>
      <c r="K34">
        <v>-4359</v>
      </c>
      <c r="L34">
        <v>-4030</v>
      </c>
      <c r="M34">
        <v>-5296</v>
      </c>
      <c r="N34">
        <v>-1200</v>
      </c>
      <c r="O34">
        <v>-3766</v>
      </c>
      <c r="P34">
        <v>-700</v>
      </c>
    </row>
    <row r="35" spans="1:16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16898</v>
      </c>
      <c r="D38">
        <v>16014</v>
      </c>
      <c r="E38">
        <v>15161</v>
      </c>
      <c r="F38">
        <v>16165</v>
      </c>
      <c r="G38">
        <v>15494</v>
      </c>
      <c r="H38">
        <v>17712</v>
      </c>
      <c r="I38">
        <v>13657</v>
      </c>
      <c r="J38">
        <v>15348</v>
      </c>
      <c r="K38">
        <v>14136</v>
      </c>
      <c r="L38">
        <v>14326</v>
      </c>
      <c r="M38">
        <v>12964</v>
      </c>
      <c r="N38">
        <v>17177</v>
      </c>
      <c r="O38">
        <v>14840</v>
      </c>
      <c r="P38">
        <v>16377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88</v>
      </c>
      <c r="D45">
        <v>88</v>
      </c>
      <c r="E45">
        <v>117</v>
      </c>
      <c r="F45">
        <v>153</v>
      </c>
      <c r="G45">
        <v>206</v>
      </c>
      <c r="H45">
        <v>260</v>
      </c>
      <c r="I45">
        <v>234</v>
      </c>
      <c r="J45">
        <v>190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1162</v>
      </c>
      <c r="N47">
        <v>1162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1315</v>
      </c>
      <c r="D50">
        <v>1315</v>
      </c>
      <c r="E50">
        <v>1315</v>
      </c>
      <c r="F50">
        <v>1243</v>
      </c>
      <c r="G50">
        <v>1243</v>
      </c>
      <c r="H50">
        <v>1243</v>
      </c>
      <c r="I50">
        <v>1243</v>
      </c>
      <c r="J50">
        <v>1243</v>
      </c>
      <c r="K50">
        <v>1243</v>
      </c>
      <c r="L50">
        <v>1243</v>
      </c>
      <c r="M50">
        <v>1243</v>
      </c>
      <c r="N50">
        <v>1243</v>
      </c>
      <c r="O50">
        <v>1243</v>
      </c>
      <c r="P50">
        <v>1243</v>
      </c>
    </row>
    <row r="51" spans="1:16" x14ac:dyDescent="0.2">
      <c r="A51">
        <v>37</v>
      </c>
      <c r="B51" t="s">
        <v>157</v>
      </c>
      <c r="C51">
        <v>19491</v>
      </c>
      <c r="D51">
        <v>18608</v>
      </c>
      <c r="E51">
        <v>17783</v>
      </c>
      <c r="F51">
        <v>18753</v>
      </c>
      <c r="G51">
        <v>18136</v>
      </c>
      <c r="H51">
        <v>20409</v>
      </c>
      <c r="I51">
        <v>16329</v>
      </c>
      <c r="J51">
        <v>17975</v>
      </c>
      <c r="K51">
        <v>16736</v>
      </c>
      <c r="L51">
        <v>16927</v>
      </c>
      <c r="M51">
        <v>15565</v>
      </c>
      <c r="N51">
        <v>19685</v>
      </c>
      <c r="O51">
        <v>17367</v>
      </c>
      <c r="P51">
        <v>18919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-174</v>
      </c>
      <c r="N55">
        <v>-174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-357</v>
      </c>
      <c r="D56">
        <v>-339</v>
      </c>
      <c r="E56">
        <v>-316</v>
      </c>
      <c r="F56">
        <v>-341</v>
      </c>
      <c r="G56">
        <v>-325</v>
      </c>
      <c r="H56">
        <v>-398</v>
      </c>
      <c r="I56">
        <v>-310</v>
      </c>
      <c r="J56">
        <v>-340</v>
      </c>
      <c r="K56">
        <v>-310</v>
      </c>
      <c r="L56">
        <v>-311</v>
      </c>
      <c r="M56">
        <v>-311</v>
      </c>
      <c r="N56">
        <v>-421</v>
      </c>
      <c r="O56">
        <v>-371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-400</v>
      </c>
      <c r="D58">
        <v>-404</v>
      </c>
      <c r="E58">
        <v>-376</v>
      </c>
      <c r="F58">
        <v>-410</v>
      </c>
      <c r="G58">
        <v>-391</v>
      </c>
      <c r="H58">
        <v>-521</v>
      </c>
      <c r="I58">
        <v>-415</v>
      </c>
      <c r="J58">
        <v>-439</v>
      </c>
      <c r="K58">
        <v>-396</v>
      </c>
      <c r="L58">
        <v>-393</v>
      </c>
      <c r="M58">
        <v>-364</v>
      </c>
      <c r="N58">
        <v>-506</v>
      </c>
      <c r="O58">
        <v>-436</v>
      </c>
      <c r="P58">
        <v>-413</v>
      </c>
    </row>
    <row r="59" spans="1:16" x14ac:dyDescent="0.2">
      <c r="A59">
        <v>43</v>
      </c>
      <c r="B59" t="s">
        <v>163</v>
      </c>
      <c r="C59">
        <v>14457</v>
      </c>
      <c r="D59">
        <v>14088</v>
      </c>
      <c r="E59">
        <v>13302</v>
      </c>
      <c r="F59">
        <v>14227</v>
      </c>
      <c r="G59">
        <v>13672</v>
      </c>
      <c r="H59">
        <v>16508</v>
      </c>
      <c r="I59">
        <v>13079</v>
      </c>
      <c r="J59">
        <v>14200</v>
      </c>
      <c r="K59">
        <v>13026</v>
      </c>
      <c r="L59">
        <v>13081</v>
      </c>
      <c r="M59">
        <v>12009</v>
      </c>
      <c r="N59">
        <v>15921</v>
      </c>
      <c r="O59">
        <v>13832</v>
      </c>
      <c r="P59">
        <v>14335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3519</v>
      </c>
      <c r="D62">
        <v>3149</v>
      </c>
      <c r="E62">
        <v>1680</v>
      </c>
      <c r="F62">
        <v>2417</v>
      </c>
      <c r="G62">
        <v>1074</v>
      </c>
      <c r="H62">
        <v>1916</v>
      </c>
      <c r="I62">
        <v>-2320</v>
      </c>
      <c r="J62">
        <v>-914</v>
      </c>
      <c r="K62">
        <v>641</v>
      </c>
      <c r="L62">
        <v>817</v>
      </c>
      <c r="M62">
        <v>-255</v>
      </c>
      <c r="N62">
        <v>5371</v>
      </c>
      <c r="O62">
        <v>3827</v>
      </c>
      <c r="P62">
        <v>3817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bestFit="1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219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2619</v>
      </c>
      <c r="D19">
        <v>2619</v>
      </c>
      <c r="E19">
        <v>2611</v>
      </c>
      <c r="F19">
        <v>2481</v>
      </c>
      <c r="G19">
        <v>2408</v>
      </c>
      <c r="H19">
        <v>2417</v>
      </c>
      <c r="I19">
        <v>2215</v>
      </c>
      <c r="J19">
        <v>2218</v>
      </c>
      <c r="K19">
        <v>2203</v>
      </c>
      <c r="L19">
        <v>2179</v>
      </c>
      <c r="M19">
        <v>2179</v>
      </c>
      <c r="N19">
        <v>2292</v>
      </c>
      <c r="O19">
        <v>2320</v>
      </c>
      <c r="P19">
        <v>2336</v>
      </c>
    </row>
    <row r="20" spans="1:16" x14ac:dyDescent="0.2">
      <c r="A20">
        <v>10</v>
      </c>
      <c r="B20" t="s">
        <v>130</v>
      </c>
      <c r="C20">
        <v>2106</v>
      </c>
      <c r="D20">
        <v>2106</v>
      </c>
      <c r="E20">
        <v>1980</v>
      </c>
      <c r="F20">
        <v>1300</v>
      </c>
      <c r="G20">
        <v>1591</v>
      </c>
      <c r="H20">
        <v>1677</v>
      </c>
      <c r="I20">
        <v>1644</v>
      </c>
      <c r="J20">
        <v>1630</v>
      </c>
      <c r="K20">
        <v>1487</v>
      </c>
      <c r="L20">
        <v>1463</v>
      </c>
      <c r="M20">
        <v>1463</v>
      </c>
      <c r="N20">
        <v>1224</v>
      </c>
      <c r="O20">
        <v>1239</v>
      </c>
      <c r="P20">
        <v>1260</v>
      </c>
    </row>
    <row r="21" spans="1:16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5217</v>
      </c>
      <c r="D24">
        <v>5217</v>
      </c>
      <c r="E24">
        <v>6192</v>
      </c>
      <c r="F24">
        <v>7145</v>
      </c>
      <c r="G24">
        <v>7502</v>
      </c>
      <c r="H24">
        <v>9310</v>
      </c>
      <c r="I24">
        <v>10308</v>
      </c>
      <c r="J24">
        <v>9930</v>
      </c>
      <c r="K24">
        <v>7378</v>
      </c>
      <c r="L24">
        <v>7228</v>
      </c>
      <c r="M24">
        <v>7228</v>
      </c>
      <c r="N24">
        <v>5502</v>
      </c>
      <c r="O24">
        <v>4981</v>
      </c>
      <c r="P24">
        <v>5656</v>
      </c>
    </row>
    <row r="25" spans="1:16" x14ac:dyDescent="0.2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2200</v>
      </c>
      <c r="G26">
        <v>2200</v>
      </c>
      <c r="H26">
        <v>2200</v>
      </c>
      <c r="I26">
        <v>2200</v>
      </c>
      <c r="J26">
        <v>2200</v>
      </c>
      <c r="K26">
        <v>2200</v>
      </c>
      <c r="L26">
        <v>2200</v>
      </c>
      <c r="M26">
        <v>2200</v>
      </c>
      <c r="N26">
        <v>2200</v>
      </c>
      <c r="O26">
        <v>2200</v>
      </c>
      <c r="P26">
        <v>2200</v>
      </c>
    </row>
    <row r="27" spans="1:16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-1082</v>
      </c>
      <c r="D28">
        <v>-1082</v>
      </c>
      <c r="E28">
        <v>-1192</v>
      </c>
      <c r="F28">
        <v>-1277</v>
      </c>
      <c r="G28">
        <v>-1129</v>
      </c>
      <c r="H28">
        <v>-923</v>
      </c>
      <c r="I28">
        <v>-991</v>
      </c>
      <c r="J28">
        <v>-963</v>
      </c>
      <c r="K28">
        <v>-1107</v>
      </c>
      <c r="L28">
        <v>-1089</v>
      </c>
      <c r="M28">
        <v>-1089</v>
      </c>
      <c r="N28">
        <v>-1071</v>
      </c>
      <c r="O28">
        <v>-1095</v>
      </c>
      <c r="P28">
        <v>-1185</v>
      </c>
    </row>
    <row r="29" spans="1:16" x14ac:dyDescent="0.2">
      <c r="A29">
        <v>19</v>
      </c>
      <c r="B29" t="s">
        <v>139</v>
      </c>
      <c r="C29">
        <v>11049</v>
      </c>
      <c r="D29">
        <v>11049</v>
      </c>
      <c r="E29">
        <v>11738</v>
      </c>
      <c r="F29">
        <v>12915</v>
      </c>
      <c r="G29">
        <v>13569</v>
      </c>
      <c r="H29">
        <v>15675</v>
      </c>
      <c r="I29">
        <v>16370</v>
      </c>
      <c r="J29">
        <v>16008</v>
      </c>
      <c r="K29">
        <v>13159</v>
      </c>
      <c r="L29">
        <v>13071</v>
      </c>
      <c r="M29">
        <v>13071</v>
      </c>
      <c r="N29">
        <v>11307</v>
      </c>
      <c r="O29">
        <v>10833</v>
      </c>
      <c r="P29">
        <v>11461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-1032</v>
      </c>
      <c r="E34">
        <v>-1935</v>
      </c>
      <c r="F34">
        <v>-1022</v>
      </c>
      <c r="G34">
        <v>-2069</v>
      </c>
      <c r="H34">
        <v>-1306</v>
      </c>
      <c r="I34">
        <v>-5398</v>
      </c>
      <c r="J34">
        <v>-3654</v>
      </c>
      <c r="K34">
        <v>-4359</v>
      </c>
      <c r="L34">
        <v>-4030</v>
      </c>
      <c r="M34">
        <v>-5296</v>
      </c>
      <c r="N34">
        <v>-1200</v>
      </c>
      <c r="O34">
        <v>-3750</v>
      </c>
      <c r="P34">
        <v>-700</v>
      </c>
    </row>
    <row r="35" spans="1:16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16898</v>
      </c>
      <c r="D38">
        <v>16033</v>
      </c>
      <c r="E38">
        <v>15179</v>
      </c>
      <c r="F38">
        <v>16181</v>
      </c>
      <c r="G38">
        <v>15518</v>
      </c>
      <c r="H38">
        <v>17732</v>
      </c>
      <c r="I38">
        <v>13657</v>
      </c>
      <c r="J38">
        <v>15365</v>
      </c>
      <c r="K38">
        <v>14136</v>
      </c>
      <c r="L38">
        <v>14326</v>
      </c>
      <c r="M38">
        <v>12964</v>
      </c>
      <c r="N38">
        <v>17177</v>
      </c>
      <c r="O38">
        <v>14856</v>
      </c>
      <c r="P38">
        <v>16377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88</v>
      </c>
      <c r="D45">
        <v>88</v>
      </c>
      <c r="E45">
        <v>117</v>
      </c>
      <c r="F45">
        <v>153</v>
      </c>
      <c r="G45">
        <v>206</v>
      </c>
      <c r="H45">
        <v>260</v>
      </c>
      <c r="I45">
        <v>234</v>
      </c>
      <c r="J45">
        <v>190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0</v>
      </c>
      <c r="N47">
        <v>0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1243</v>
      </c>
      <c r="D50">
        <v>1243</v>
      </c>
      <c r="E50">
        <v>1243</v>
      </c>
      <c r="F50">
        <v>2488</v>
      </c>
      <c r="G50">
        <v>2488</v>
      </c>
      <c r="H50">
        <v>2488</v>
      </c>
      <c r="I50">
        <v>2488</v>
      </c>
      <c r="J50">
        <v>2488</v>
      </c>
      <c r="K50">
        <v>2488</v>
      </c>
      <c r="L50">
        <v>2488</v>
      </c>
      <c r="M50">
        <v>2488</v>
      </c>
      <c r="N50">
        <v>2488</v>
      </c>
      <c r="O50">
        <v>2488</v>
      </c>
      <c r="P50">
        <v>2488</v>
      </c>
    </row>
    <row r="51" spans="1:16" x14ac:dyDescent="0.2">
      <c r="A51">
        <v>37</v>
      </c>
      <c r="B51" t="s">
        <v>157</v>
      </c>
      <c r="C51">
        <v>19419</v>
      </c>
      <c r="D51">
        <v>18554</v>
      </c>
      <c r="E51">
        <v>17730</v>
      </c>
      <c r="F51">
        <v>20012</v>
      </c>
      <c r="G51">
        <v>19403</v>
      </c>
      <c r="H51">
        <v>21674</v>
      </c>
      <c r="I51">
        <v>17573</v>
      </c>
      <c r="J51">
        <v>19236</v>
      </c>
      <c r="K51">
        <v>17980</v>
      </c>
      <c r="L51">
        <v>18171</v>
      </c>
      <c r="M51">
        <v>15647</v>
      </c>
      <c r="N51">
        <v>19768</v>
      </c>
      <c r="O51">
        <v>18626</v>
      </c>
      <c r="P51">
        <v>20164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0</v>
      </c>
      <c r="N55">
        <v>0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-357</v>
      </c>
      <c r="D56">
        <v>-340</v>
      </c>
      <c r="E56">
        <v>-317</v>
      </c>
      <c r="F56">
        <v>-342</v>
      </c>
      <c r="G56">
        <v>-326</v>
      </c>
      <c r="H56">
        <v>-399</v>
      </c>
      <c r="I56">
        <v>-310</v>
      </c>
      <c r="J56">
        <v>-340</v>
      </c>
      <c r="K56">
        <v>-310</v>
      </c>
      <c r="L56">
        <v>-311</v>
      </c>
      <c r="M56">
        <v>-271</v>
      </c>
      <c r="N56">
        <v>-380</v>
      </c>
      <c r="O56">
        <v>-371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-398</v>
      </c>
      <c r="D58">
        <v>-403</v>
      </c>
      <c r="E58">
        <v>-374</v>
      </c>
      <c r="F58">
        <v>-452</v>
      </c>
      <c r="G58">
        <v>-434</v>
      </c>
      <c r="H58">
        <v>-564</v>
      </c>
      <c r="I58">
        <v>-457</v>
      </c>
      <c r="J58">
        <v>-481</v>
      </c>
      <c r="K58">
        <v>-438</v>
      </c>
      <c r="L58">
        <v>-434</v>
      </c>
      <c r="M58">
        <v>-373</v>
      </c>
      <c r="N58">
        <v>-514</v>
      </c>
      <c r="O58">
        <v>-478</v>
      </c>
      <c r="P58">
        <v>-455</v>
      </c>
    </row>
    <row r="59" spans="1:16" x14ac:dyDescent="0.2">
      <c r="A59">
        <v>43</v>
      </c>
      <c r="B59" t="s">
        <v>163</v>
      </c>
      <c r="C59">
        <v>14388</v>
      </c>
      <c r="D59">
        <v>14036</v>
      </c>
      <c r="E59">
        <v>13250</v>
      </c>
      <c r="F59">
        <v>15444</v>
      </c>
      <c r="G59">
        <v>14896</v>
      </c>
      <c r="H59">
        <v>17730</v>
      </c>
      <c r="I59">
        <v>14282</v>
      </c>
      <c r="J59">
        <v>15419</v>
      </c>
      <c r="K59">
        <v>14228</v>
      </c>
      <c r="L59">
        <v>14283</v>
      </c>
      <c r="M59">
        <v>12298</v>
      </c>
      <c r="N59">
        <v>16210</v>
      </c>
      <c r="O59">
        <v>15049</v>
      </c>
      <c r="P59">
        <v>15537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3339</v>
      </c>
      <c r="D62">
        <v>2987</v>
      </c>
      <c r="E62">
        <v>1512</v>
      </c>
      <c r="F62">
        <v>2530</v>
      </c>
      <c r="G62">
        <v>1328</v>
      </c>
      <c r="H62">
        <v>2055</v>
      </c>
      <c r="I62">
        <v>-2088</v>
      </c>
      <c r="J62">
        <v>-589</v>
      </c>
      <c r="K62">
        <v>1069</v>
      </c>
      <c r="L62">
        <v>1213</v>
      </c>
      <c r="M62">
        <v>-773</v>
      </c>
      <c r="N62">
        <v>4903</v>
      </c>
      <c r="O62">
        <v>4216</v>
      </c>
      <c r="P62">
        <v>4076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workbookViewId="0"/>
  </sheetViews>
  <sheetFormatPr defaultRowHeight="12.75" x14ac:dyDescent="0.2"/>
  <sheetData>
    <row r="1" spans="1:1" x14ac:dyDescent="0.2">
      <c r="A1" t="s">
        <v>220</v>
      </c>
    </row>
    <row r="2" spans="1:1" x14ac:dyDescent="0.2">
      <c r="A2" t="s">
        <v>221</v>
      </c>
    </row>
    <row r="3" spans="1:1" x14ac:dyDescent="0.2">
      <c r="A3" t="s">
        <v>222</v>
      </c>
    </row>
    <row r="4" spans="1:1" x14ac:dyDescent="0.2">
      <c r="A4" t="s">
        <v>223</v>
      </c>
    </row>
    <row r="5" spans="1:1" x14ac:dyDescent="0.2">
      <c r="A5" t="s">
        <v>224</v>
      </c>
    </row>
    <row r="6" spans="1:1" x14ac:dyDescent="0.2">
      <c r="A6" t="s">
        <v>225</v>
      </c>
    </row>
    <row r="7" spans="1:1" x14ac:dyDescent="0.2">
      <c r="A7" t="s">
        <v>226</v>
      </c>
    </row>
    <row r="8" spans="1:1" x14ac:dyDescent="0.2">
      <c r="A8" t="s">
        <v>227</v>
      </c>
    </row>
    <row r="9" spans="1:1" x14ac:dyDescent="0.2">
      <c r="A9" t="s">
        <v>228</v>
      </c>
    </row>
    <row r="10" spans="1:1" x14ac:dyDescent="0.2">
      <c r="A10" t="s">
        <v>229</v>
      </c>
    </row>
    <row r="11" spans="1:1" x14ac:dyDescent="0.2">
      <c r="A11" t="s">
        <v>230</v>
      </c>
    </row>
    <row r="12" spans="1:1" x14ac:dyDescent="0.2">
      <c r="A12" t="s">
        <v>231</v>
      </c>
    </row>
    <row r="13" spans="1:1" x14ac:dyDescent="0.2">
      <c r="A13" t="s">
        <v>232</v>
      </c>
    </row>
    <row r="14" spans="1:1" x14ac:dyDescent="0.2">
      <c r="A14" t="s">
        <v>233</v>
      </c>
    </row>
    <row r="15" spans="1:1" x14ac:dyDescent="0.2">
      <c r="A15" t="s">
        <v>234</v>
      </c>
    </row>
    <row r="16" spans="1:1" x14ac:dyDescent="0.2">
      <c r="A16" t="s">
        <v>235</v>
      </c>
    </row>
    <row r="17" spans="1:1" x14ac:dyDescent="0.2">
      <c r="A17" t="s">
        <v>236</v>
      </c>
    </row>
    <row r="18" spans="1:1" x14ac:dyDescent="0.2">
      <c r="A18" t="s">
        <v>237</v>
      </c>
    </row>
    <row r="19" spans="1:1" x14ac:dyDescent="0.2">
      <c r="A19" t="s">
        <v>238</v>
      </c>
    </row>
    <row r="20" spans="1:1" x14ac:dyDescent="0.2">
      <c r="A20" t="s">
        <v>239</v>
      </c>
    </row>
    <row r="21" spans="1:1" x14ac:dyDescent="0.2">
      <c r="A21" t="s">
        <v>240</v>
      </c>
    </row>
    <row r="22" spans="1:1" x14ac:dyDescent="0.2">
      <c r="A22" t="s">
        <v>241</v>
      </c>
    </row>
    <row r="23" spans="1:1" x14ac:dyDescent="0.2">
      <c r="A23" t="s">
        <v>242</v>
      </c>
    </row>
    <row r="24" spans="1:1" x14ac:dyDescent="0.2">
      <c r="A24" t="s">
        <v>243</v>
      </c>
    </row>
    <row r="25" spans="1:1" x14ac:dyDescent="0.2">
      <c r="A25" t="s">
        <v>244</v>
      </c>
    </row>
    <row r="26" spans="1:1" x14ac:dyDescent="0.2">
      <c r="A26" t="s">
        <v>245</v>
      </c>
    </row>
    <row r="27" spans="1:1" x14ac:dyDescent="0.2">
      <c r="A27" t="s">
        <v>246</v>
      </c>
    </row>
    <row r="28" spans="1:1" x14ac:dyDescent="0.2">
      <c r="A28" t="s">
        <v>247</v>
      </c>
    </row>
    <row r="29" spans="1:1" x14ac:dyDescent="0.2">
      <c r="A29" t="s">
        <v>248</v>
      </c>
    </row>
    <row r="30" spans="1:1" x14ac:dyDescent="0.2">
      <c r="A30" t="s">
        <v>249</v>
      </c>
    </row>
    <row r="31" spans="1:1" x14ac:dyDescent="0.2">
      <c r="A31" t="s">
        <v>250</v>
      </c>
    </row>
    <row r="32" spans="1:1" x14ac:dyDescent="0.2">
      <c r="A32" t="s">
        <v>251</v>
      </c>
    </row>
    <row r="33" spans="1:1" x14ac:dyDescent="0.2">
      <c r="A33" t="s">
        <v>252</v>
      </c>
    </row>
    <row r="34" spans="1:1" x14ac:dyDescent="0.2">
      <c r="A34" t="s">
        <v>253</v>
      </c>
    </row>
    <row r="35" spans="1:1" x14ac:dyDescent="0.2">
      <c r="A35" t="s">
        <v>254</v>
      </c>
    </row>
    <row r="36" spans="1:1" x14ac:dyDescent="0.2">
      <c r="A36" t="s">
        <v>255</v>
      </c>
    </row>
    <row r="37" spans="1:1" x14ac:dyDescent="0.2">
      <c r="A37" t="s">
        <v>256</v>
      </c>
    </row>
    <row r="38" spans="1:1" x14ac:dyDescent="0.2">
      <c r="A38" t="s">
        <v>257</v>
      </c>
    </row>
    <row r="39" spans="1:1" x14ac:dyDescent="0.2">
      <c r="A39" t="s">
        <v>258</v>
      </c>
    </row>
    <row r="40" spans="1:1" x14ac:dyDescent="0.2">
      <c r="A40" t="s">
        <v>259</v>
      </c>
    </row>
    <row r="41" spans="1:1" x14ac:dyDescent="0.2">
      <c r="A41" t="s">
        <v>260</v>
      </c>
    </row>
    <row r="42" spans="1:1" x14ac:dyDescent="0.2">
      <c r="A42" t="s">
        <v>261</v>
      </c>
    </row>
    <row r="43" spans="1:1" x14ac:dyDescent="0.2">
      <c r="A43" t="s">
        <v>262</v>
      </c>
    </row>
    <row r="44" spans="1:1" x14ac:dyDescent="0.2">
      <c r="A44" t="s">
        <v>263</v>
      </c>
    </row>
    <row r="45" spans="1:1" x14ac:dyDescent="0.2">
      <c r="A45" t="s">
        <v>264</v>
      </c>
    </row>
    <row r="46" spans="1:1" x14ac:dyDescent="0.2">
      <c r="A46" t="s">
        <v>265</v>
      </c>
    </row>
    <row r="47" spans="1:1" x14ac:dyDescent="0.2">
      <c r="A47" t="s">
        <v>266</v>
      </c>
    </row>
    <row r="48" spans="1:1" x14ac:dyDescent="0.2">
      <c r="A48" t="s">
        <v>267</v>
      </c>
    </row>
    <row r="49" spans="1:1" x14ac:dyDescent="0.2">
      <c r="A49" t="s">
        <v>268</v>
      </c>
    </row>
    <row r="50" spans="1:1" x14ac:dyDescent="0.2">
      <c r="A50" t="s">
        <v>269</v>
      </c>
    </row>
    <row r="51" spans="1:1" x14ac:dyDescent="0.2">
      <c r="A51" t="s">
        <v>270</v>
      </c>
    </row>
    <row r="52" spans="1:1" x14ac:dyDescent="0.2">
      <c r="A52" t="s">
        <v>271</v>
      </c>
    </row>
    <row r="53" spans="1:1" x14ac:dyDescent="0.2">
      <c r="A53" t="s">
        <v>272</v>
      </c>
    </row>
    <row r="54" spans="1:1" x14ac:dyDescent="0.2">
      <c r="A54">
        <v>2003</v>
      </c>
    </row>
    <row r="55" spans="1:1" x14ac:dyDescent="0.2">
      <c r="A55" t="s">
        <v>273</v>
      </c>
    </row>
    <row r="56" spans="1:1" x14ac:dyDescent="0.2">
      <c r="A56" t="s">
        <v>274</v>
      </c>
    </row>
    <row r="57" spans="1:1" x14ac:dyDescent="0.2">
      <c r="A57" t="s">
        <v>223</v>
      </c>
    </row>
    <row r="58" spans="1:1" x14ac:dyDescent="0.2">
      <c r="A58" t="s">
        <v>224</v>
      </c>
    </row>
    <row r="59" spans="1:1" x14ac:dyDescent="0.2">
      <c r="A59" t="s">
        <v>275</v>
      </c>
    </row>
    <row r="60" spans="1:1" x14ac:dyDescent="0.2">
      <c r="A60" t="s">
        <v>276</v>
      </c>
    </row>
    <row r="61" spans="1:1" x14ac:dyDescent="0.2">
      <c r="A61" t="s">
        <v>277</v>
      </c>
    </row>
    <row r="62" spans="1:1" x14ac:dyDescent="0.2">
      <c r="A62" t="s">
        <v>278</v>
      </c>
    </row>
    <row r="63" spans="1:1" x14ac:dyDescent="0.2">
      <c r="A63" t="s">
        <v>279</v>
      </c>
    </row>
    <row r="64" spans="1:1" x14ac:dyDescent="0.2">
      <c r="A64" t="s">
        <v>280</v>
      </c>
    </row>
    <row r="65" spans="1:1" x14ac:dyDescent="0.2">
      <c r="A65" t="s">
        <v>281</v>
      </c>
    </row>
    <row r="66" spans="1:1" x14ac:dyDescent="0.2">
      <c r="A66" t="s">
        <v>282</v>
      </c>
    </row>
    <row r="67" spans="1:1" x14ac:dyDescent="0.2">
      <c r="A67" t="s">
        <v>283</v>
      </c>
    </row>
    <row r="68" spans="1:1" x14ac:dyDescent="0.2">
      <c r="A68" t="s">
        <v>284</v>
      </c>
    </row>
    <row r="69" spans="1:1" x14ac:dyDescent="0.2">
      <c r="A69" t="s">
        <v>285</v>
      </c>
    </row>
    <row r="70" spans="1:1" x14ac:dyDescent="0.2">
      <c r="A70" t="s">
        <v>286</v>
      </c>
    </row>
    <row r="71" spans="1:1" x14ac:dyDescent="0.2">
      <c r="A71" t="s">
        <v>287</v>
      </c>
    </row>
    <row r="72" spans="1:1" x14ac:dyDescent="0.2">
      <c r="A72" t="s">
        <v>288</v>
      </c>
    </row>
    <row r="73" spans="1:1" x14ac:dyDescent="0.2">
      <c r="A73" t="s">
        <v>289</v>
      </c>
    </row>
    <row r="74" spans="1:1" x14ac:dyDescent="0.2">
      <c r="A74" t="s">
        <v>290</v>
      </c>
    </row>
    <row r="75" spans="1:1" x14ac:dyDescent="0.2">
      <c r="A75" t="s">
        <v>291</v>
      </c>
    </row>
    <row r="76" spans="1:1" x14ac:dyDescent="0.2">
      <c r="A76" t="s">
        <v>292</v>
      </c>
    </row>
    <row r="77" spans="1:1" x14ac:dyDescent="0.2">
      <c r="A77" t="s">
        <v>293</v>
      </c>
    </row>
    <row r="78" spans="1:1" x14ac:dyDescent="0.2">
      <c r="A78" t="s">
        <v>294</v>
      </c>
    </row>
    <row r="79" spans="1:1" x14ac:dyDescent="0.2">
      <c r="A79" t="s">
        <v>295</v>
      </c>
    </row>
    <row r="80" spans="1:1" x14ac:dyDescent="0.2">
      <c r="A80" t="s">
        <v>296</v>
      </c>
    </row>
    <row r="81" spans="1:1" x14ac:dyDescent="0.2">
      <c r="A81" t="s">
        <v>297</v>
      </c>
    </row>
    <row r="82" spans="1:1" x14ac:dyDescent="0.2">
      <c r="A82" t="s">
        <v>298</v>
      </c>
    </row>
    <row r="83" spans="1:1" x14ac:dyDescent="0.2">
      <c r="A83" t="s">
        <v>72</v>
      </c>
    </row>
    <row r="84" spans="1:1" x14ac:dyDescent="0.2">
      <c r="A84" t="s">
        <v>73</v>
      </c>
    </row>
    <row r="85" spans="1:1" x14ac:dyDescent="0.2">
      <c r="A85" t="s">
        <v>74</v>
      </c>
    </row>
    <row r="86" spans="1:1" x14ac:dyDescent="0.2">
      <c r="A86" t="s">
        <v>75</v>
      </c>
    </row>
    <row r="87" spans="1:1" x14ac:dyDescent="0.2">
      <c r="A87" t="s">
        <v>76</v>
      </c>
    </row>
    <row r="88" spans="1:1" x14ac:dyDescent="0.2">
      <c r="A88" t="s">
        <v>77</v>
      </c>
    </row>
    <row r="89" spans="1:1" x14ac:dyDescent="0.2">
      <c r="A89" t="s">
        <v>78</v>
      </c>
    </row>
    <row r="90" spans="1:1" x14ac:dyDescent="0.2">
      <c r="A90" t="s">
        <v>79</v>
      </c>
    </row>
    <row r="91" spans="1:1" x14ac:dyDescent="0.2">
      <c r="A91" t="s">
        <v>80</v>
      </c>
    </row>
    <row r="92" spans="1:1" x14ac:dyDescent="0.2">
      <c r="A92" t="s">
        <v>81</v>
      </c>
    </row>
    <row r="93" spans="1:1" x14ac:dyDescent="0.2">
      <c r="A93" t="s">
        <v>82</v>
      </c>
    </row>
    <row r="94" spans="1:1" x14ac:dyDescent="0.2">
      <c r="A94" t="s">
        <v>83</v>
      </c>
    </row>
    <row r="95" spans="1:1" x14ac:dyDescent="0.2">
      <c r="A95" t="s">
        <v>84</v>
      </c>
    </row>
    <row r="96" spans="1:1" x14ac:dyDescent="0.2">
      <c r="A96" t="s">
        <v>85</v>
      </c>
    </row>
    <row r="97" spans="1:1" x14ac:dyDescent="0.2">
      <c r="A97" t="s">
        <v>86</v>
      </c>
    </row>
    <row r="98" spans="1:1" x14ac:dyDescent="0.2">
      <c r="A98" t="s">
        <v>87</v>
      </c>
    </row>
    <row r="99" spans="1:1" x14ac:dyDescent="0.2">
      <c r="A99" t="s">
        <v>88</v>
      </c>
    </row>
    <row r="100" spans="1:1" x14ac:dyDescent="0.2">
      <c r="A100" t="s">
        <v>89</v>
      </c>
    </row>
    <row r="101" spans="1:1" x14ac:dyDescent="0.2">
      <c r="A101" t="s">
        <v>90</v>
      </c>
    </row>
    <row r="102" spans="1:1" x14ac:dyDescent="0.2">
      <c r="A102" t="s">
        <v>91</v>
      </c>
    </row>
    <row r="103" spans="1:1" x14ac:dyDescent="0.2">
      <c r="A103" t="s">
        <v>92</v>
      </c>
    </row>
    <row r="104" spans="1:1" x14ac:dyDescent="0.2">
      <c r="A104" t="s">
        <v>93</v>
      </c>
    </row>
    <row r="105" spans="1:1" x14ac:dyDescent="0.2">
      <c r="A105" t="s">
        <v>94</v>
      </c>
    </row>
    <row r="106" spans="1:1" x14ac:dyDescent="0.2">
      <c r="A106" t="s">
        <v>95</v>
      </c>
    </row>
    <row r="107" spans="1:1" x14ac:dyDescent="0.2">
      <c r="A107" t="s">
        <v>96</v>
      </c>
    </row>
    <row r="108" spans="1:1" x14ac:dyDescent="0.2">
      <c r="A108" t="s">
        <v>97</v>
      </c>
    </row>
    <row r="109" spans="1:1" x14ac:dyDescent="0.2">
      <c r="A109" t="s">
        <v>98</v>
      </c>
    </row>
    <row r="110" spans="1:1" x14ac:dyDescent="0.2">
      <c r="A110" t="s">
        <v>99</v>
      </c>
    </row>
    <row r="111" spans="1:1" x14ac:dyDescent="0.2">
      <c r="A111" t="s">
        <v>100</v>
      </c>
    </row>
    <row r="112" spans="1:1" x14ac:dyDescent="0.2">
      <c r="A112" t="s">
        <v>101</v>
      </c>
    </row>
    <row r="113" spans="1:1" x14ac:dyDescent="0.2">
      <c r="A113" t="s">
        <v>102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showGridLines="0" workbookViewId="0"/>
  </sheetViews>
  <sheetFormatPr defaultRowHeight="12.75" x14ac:dyDescent="0.2"/>
  <sheetData>
    <row r="1" spans="1:11" x14ac:dyDescent="0.2">
      <c r="E1" s="10" t="s">
        <v>191</v>
      </c>
    </row>
    <row r="2" spans="1:11" x14ac:dyDescent="0.2">
      <c r="E2" s="10" t="s">
        <v>192</v>
      </c>
    </row>
    <row r="3" spans="1:11" x14ac:dyDescent="0.2">
      <c r="E3" s="10" t="s">
        <v>181</v>
      </c>
    </row>
    <row r="5" spans="1:11" x14ac:dyDescent="0.2">
      <c r="B5" s="11"/>
      <c r="C5" s="12" t="s">
        <v>190</v>
      </c>
      <c r="D5" s="13"/>
      <c r="E5" s="11"/>
      <c r="F5" s="12" t="s">
        <v>182</v>
      </c>
      <c r="G5" s="13"/>
      <c r="H5" s="23" t="s">
        <v>183</v>
      </c>
    </row>
    <row r="6" spans="1:11" x14ac:dyDescent="0.2">
      <c r="B6" s="14" t="s">
        <v>185</v>
      </c>
      <c r="C6" s="15" t="s">
        <v>186</v>
      </c>
      <c r="D6" s="16" t="s">
        <v>187</v>
      </c>
      <c r="E6" s="14" t="s">
        <v>185</v>
      </c>
      <c r="F6" s="15" t="s">
        <v>186</v>
      </c>
      <c r="G6" s="16" t="s">
        <v>187</v>
      </c>
      <c r="H6" s="24" t="s">
        <v>184</v>
      </c>
    </row>
    <row r="7" spans="1:11" x14ac:dyDescent="0.2">
      <c r="B7" s="14" t="s">
        <v>188</v>
      </c>
      <c r="C7" s="15" t="s">
        <v>188</v>
      </c>
      <c r="D7" s="16" t="s">
        <v>189</v>
      </c>
      <c r="E7" s="14" t="s">
        <v>188</v>
      </c>
      <c r="F7" s="15" t="s">
        <v>188</v>
      </c>
      <c r="G7" s="16" t="s">
        <v>189</v>
      </c>
      <c r="H7" s="24" t="s">
        <v>188</v>
      </c>
    </row>
    <row r="8" spans="1:11" x14ac:dyDescent="0.2">
      <c r="A8" s="2">
        <v>37165</v>
      </c>
      <c r="B8" s="17">
        <v>860618</v>
      </c>
      <c r="C8" s="18">
        <v>596561</v>
      </c>
      <c r="D8" s="19">
        <v>2532</v>
      </c>
      <c r="E8" s="17">
        <v>603568</v>
      </c>
      <c r="F8" s="18">
        <v>428064</v>
      </c>
      <c r="G8" s="19">
        <v>1417</v>
      </c>
      <c r="H8" s="25">
        <v>1650246</v>
      </c>
      <c r="J8">
        <f>SUM(B8:C8,E8:F8)</f>
        <v>2488811</v>
      </c>
      <c r="K8">
        <f>SUM(D8,G8)</f>
        <v>3949</v>
      </c>
    </row>
    <row r="9" spans="1:11" x14ac:dyDescent="0.2">
      <c r="A9" s="2">
        <v>37196</v>
      </c>
      <c r="B9" s="17">
        <v>958367</v>
      </c>
      <c r="C9" s="18">
        <v>646206</v>
      </c>
      <c r="D9" s="19">
        <v>2765</v>
      </c>
      <c r="E9" s="17">
        <v>705111</v>
      </c>
      <c r="F9" s="18">
        <v>499904</v>
      </c>
      <c r="G9" s="19">
        <v>1715</v>
      </c>
      <c r="H9" s="25">
        <v>1688652</v>
      </c>
      <c r="J9">
        <f t="shared" ref="J9:J67" si="0">SUM(B9:C9,E9:F9)</f>
        <v>2809588</v>
      </c>
      <c r="K9">
        <f t="shared" ref="K9:K67" si="1">SUM(D9,G9)</f>
        <v>4480</v>
      </c>
    </row>
    <row r="10" spans="1:11" x14ac:dyDescent="0.2">
      <c r="A10" s="2">
        <v>37226</v>
      </c>
      <c r="B10" s="17">
        <v>1104571</v>
      </c>
      <c r="C10" s="18">
        <v>736598</v>
      </c>
      <c r="D10" s="19">
        <v>3021</v>
      </c>
      <c r="E10" s="17">
        <v>820950</v>
      </c>
      <c r="F10" s="18">
        <v>610090</v>
      </c>
      <c r="G10" s="19">
        <v>1942</v>
      </c>
      <c r="H10" s="25">
        <v>1756711</v>
      </c>
      <c r="J10">
        <f t="shared" si="0"/>
        <v>3272209</v>
      </c>
      <c r="K10">
        <f t="shared" si="1"/>
        <v>4963</v>
      </c>
    </row>
    <row r="11" spans="1:11" x14ac:dyDescent="0.2">
      <c r="A11" s="2">
        <v>37257</v>
      </c>
      <c r="B11" s="17">
        <v>1131769</v>
      </c>
      <c r="C11" s="18">
        <v>765548</v>
      </c>
      <c r="D11" s="19">
        <v>3303</v>
      </c>
      <c r="E11" s="17">
        <v>855112</v>
      </c>
      <c r="F11" s="18">
        <v>599893</v>
      </c>
      <c r="G11" s="19">
        <v>2010</v>
      </c>
      <c r="H11" s="25">
        <v>1744591</v>
      </c>
      <c r="J11">
        <f t="shared" si="0"/>
        <v>3352322</v>
      </c>
      <c r="K11">
        <f t="shared" si="1"/>
        <v>5313</v>
      </c>
    </row>
    <row r="12" spans="1:11" x14ac:dyDescent="0.2">
      <c r="A12" s="2">
        <v>37288</v>
      </c>
      <c r="B12" s="17">
        <v>982978</v>
      </c>
      <c r="C12" s="18">
        <v>672730</v>
      </c>
      <c r="D12" s="19">
        <v>2942</v>
      </c>
      <c r="E12" s="17">
        <v>750355</v>
      </c>
      <c r="F12" s="18">
        <v>540809</v>
      </c>
      <c r="G12" s="19">
        <v>1958</v>
      </c>
      <c r="H12" s="25">
        <v>1683179</v>
      </c>
      <c r="J12">
        <f t="shared" si="0"/>
        <v>2946872</v>
      </c>
      <c r="K12">
        <f t="shared" si="1"/>
        <v>4900</v>
      </c>
    </row>
    <row r="13" spans="1:11" x14ac:dyDescent="0.2">
      <c r="A13" s="2">
        <v>37316</v>
      </c>
      <c r="B13" s="17">
        <v>971527</v>
      </c>
      <c r="C13" s="18">
        <v>666864</v>
      </c>
      <c r="D13" s="19">
        <v>2844</v>
      </c>
      <c r="E13" s="17">
        <v>753413</v>
      </c>
      <c r="F13" s="18">
        <v>562137</v>
      </c>
      <c r="G13" s="19">
        <v>1781</v>
      </c>
      <c r="H13" s="25">
        <v>1670374</v>
      </c>
      <c r="J13">
        <f t="shared" si="0"/>
        <v>2953941</v>
      </c>
      <c r="K13">
        <f t="shared" si="1"/>
        <v>4625</v>
      </c>
    </row>
    <row r="14" spans="1:11" x14ac:dyDescent="0.2">
      <c r="A14" s="2">
        <v>37347</v>
      </c>
      <c r="B14" s="17">
        <v>902443</v>
      </c>
      <c r="C14" s="18">
        <v>601509</v>
      </c>
      <c r="D14" s="19">
        <v>2567</v>
      </c>
      <c r="E14" s="17">
        <v>682484</v>
      </c>
      <c r="F14" s="18">
        <v>480759</v>
      </c>
      <c r="G14" s="19">
        <v>1662</v>
      </c>
      <c r="H14" s="25">
        <v>1639393</v>
      </c>
      <c r="J14">
        <f t="shared" si="0"/>
        <v>2667195</v>
      </c>
      <c r="K14">
        <f t="shared" si="1"/>
        <v>4229</v>
      </c>
    </row>
    <row r="15" spans="1:11" x14ac:dyDescent="0.2">
      <c r="A15" s="2">
        <v>37377</v>
      </c>
      <c r="B15" s="17">
        <v>839371</v>
      </c>
      <c r="C15" s="18">
        <v>568151</v>
      </c>
      <c r="D15" s="19">
        <v>2201</v>
      </c>
      <c r="E15" s="17">
        <v>635504</v>
      </c>
      <c r="F15" s="18">
        <v>444942</v>
      </c>
      <c r="G15" s="19">
        <v>1494</v>
      </c>
      <c r="H15" s="25">
        <v>1594023</v>
      </c>
      <c r="J15">
        <f t="shared" si="0"/>
        <v>2487968</v>
      </c>
      <c r="K15">
        <f t="shared" si="1"/>
        <v>3695</v>
      </c>
    </row>
    <row r="16" spans="1:11" x14ac:dyDescent="0.2">
      <c r="A16" s="2">
        <v>37408</v>
      </c>
      <c r="B16" s="17">
        <v>797476</v>
      </c>
      <c r="C16" s="18">
        <v>524191</v>
      </c>
      <c r="D16" s="19">
        <v>1970</v>
      </c>
      <c r="E16" s="17">
        <v>527109</v>
      </c>
      <c r="F16" s="18">
        <v>398634</v>
      </c>
      <c r="G16" s="19">
        <v>1292</v>
      </c>
      <c r="H16" s="25">
        <v>1579688</v>
      </c>
      <c r="J16">
        <f t="shared" si="0"/>
        <v>2247410</v>
      </c>
      <c r="K16">
        <f t="shared" si="1"/>
        <v>3262</v>
      </c>
    </row>
    <row r="17" spans="1:11" x14ac:dyDescent="0.2">
      <c r="A17" s="2">
        <v>37438</v>
      </c>
      <c r="B17" s="17">
        <v>825520</v>
      </c>
      <c r="C17" s="18">
        <v>523201</v>
      </c>
      <c r="D17" s="19">
        <v>2022</v>
      </c>
      <c r="E17" s="17">
        <v>591758</v>
      </c>
      <c r="F17" s="18">
        <v>410205</v>
      </c>
      <c r="G17" s="19">
        <v>1389</v>
      </c>
      <c r="H17" s="25">
        <v>1593038</v>
      </c>
      <c r="J17">
        <f t="shared" si="0"/>
        <v>2350684</v>
      </c>
      <c r="K17">
        <f t="shared" si="1"/>
        <v>3411</v>
      </c>
    </row>
    <row r="18" spans="1:11" x14ac:dyDescent="0.2">
      <c r="A18" s="2">
        <v>37469</v>
      </c>
      <c r="B18" s="17">
        <v>838259</v>
      </c>
      <c r="C18" s="18">
        <v>548473</v>
      </c>
      <c r="D18" s="19">
        <v>2088</v>
      </c>
      <c r="E18" s="17">
        <v>622325</v>
      </c>
      <c r="F18" s="18">
        <v>435812</v>
      </c>
      <c r="G18" s="19">
        <v>1461</v>
      </c>
      <c r="H18" s="25">
        <v>1623921</v>
      </c>
      <c r="J18">
        <f t="shared" si="0"/>
        <v>2444869</v>
      </c>
      <c r="K18">
        <f t="shared" si="1"/>
        <v>3549</v>
      </c>
    </row>
    <row r="19" spans="1:11" x14ac:dyDescent="0.2">
      <c r="A19" s="2">
        <v>37500</v>
      </c>
      <c r="B19" s="17">
        <v>850219</v>
      </c>
      <c r="C19" s="18">
        <v>530824</v>
      </c>
      <c r="D19" s="19">
        <v>2198</v>
      </c>
      <c r="E19" s="17">
        <v>587347</v>
      </c>
      <c r="F19" s="18">
        <v>443437</v>
      </c>
      <c r="G19" s="19">
        <v>1438</v>
      </c>
      <c r="H19" s="25">
        <v>1653513</v>
      </c>
      <c r="J19">
        <f t="shared" si="0"/>
        <v>2411827</v>
      </c>
      <c r="K19">
        <f t="shared" si="1"/>
        <v>3636</v>
      </c>
    </row>
    <row r="20" spans="1:11" x14ac:dyDescent="0.2">
      <c r="A20" s="2">
        <v>37530</v>
      </c>
      <c r="B20" s="17">
        <v>909983</v>
      </c>
      <c r="C20" s="18">
        <v>592668</v>
      </c>
      <c r="D20" s="19">
        <v>2597</v>
      </c>
      <c r="E20" s="17">
        <v>606618</v>
      </c>
      <c r="F20" s="18">
        <v>429671</v>
      </c>
      <c r="G20" s="19">
        <v>1424</v>
      </c>
      <c r="H20" s="25">
        <v>1662205</v>
      </c>
      <c r="J20">
        <f t="shared" si="0"/>
        <v>2538940</v>
      </c>
      <c r="K20">
        <f t="shared" si="1"/>
        <v>4021</v>
      </c>
    </row>
    <row r="21" spans="1:11" x14ac:dyDescent="0.2">
      <c r="A21" s="2">
        <v>37561</v>
      </c>
      <c r="B21" s="17">
        <v>986839</v>
      </c>
      <c r="C21" s="18">
        <v>665739</v>
      </c>
      <c r="D21" s="19">
        <v>2835</v>
      </c>
      <c r="E21" s="17">
        <v>708473</v>
      </c>
      <c r="F21" s="18">
        <v>501634</v>
      </c>
      <c r="G21" s="19">
        <v>1723</v>
      </c>
      <c r="H21" s="25">
        <v>1702129</v>
      </c>
      <c r="J21">
        <f t="shared" si="0"/>
        <v>2862685</v>
      </c>
      <c r="K21">
        <f t="shared" si="1"/>
        <v>4558</v>
      </c>
    </row>
    <row r="22" spans="1:11" x14ac:dyDescent="0.2">
      <c r="A22" s="2">
        <v>37591</v>
      </c>
      <c r="B22" s="17">
        <v>1130154</v>
      </c>
      <c r="C22" s="18">
        <v>751362</v>
      </c>
      <c r="D22" s="19">
        <v>3079</v>
      </c>
      <c r="E22" s="17">
        <v>824739</v>
      </c>
      <c r="F22" s="18">
        <v>612024</v>
      </c>
      <c r="G22" s="19">
        <v>1951</v>
      </c>
      <c r="H22" s="25">
        <v>1772018</v>
      </c>
      <c r="J22">
        <f t="shared" si="0"/>
        <v>3318279</v>
      </c>
      <c r="K22">
        <f t="shared" si="1"/>
        <v>5030</v>
      </c>
    </row>
    <row r="23" spans="1:11" x14ac:dyDescent="0.2">
      <c r="A23" s="2">
        <v>37622</v>
      </c>
      <c r="B23" s="17">
        <v>1157284</v>
      </c>
      <c r="C23" s="18">
        <v>781966</v>
      </c>
      <c r="D23" s="19">
        <v>3374</v>
      </c>
      <c r="E23" s="17">
        <v>857315</v>
      </c>
      <c r="F23" s="18">
        <v>601105</v>
      </c>
      <c r="G23" s="19">
        <v>2016</v>
      </c>
      <c r="H23" s="25">
        <v>1759877</v>
      </c>
      <c r="J23">
        <f t="shared" si="0"/>
        <v>3397670</v>
      </c>
      <c r="K23">
        <f t="shared" si="1"/>
        <v>5390</v>
      </c>
    </row>
    <row r="24" spans="1:11" x14ac:dyDescent="0.2">
      <c r="A24" s="2">
        <v>37653</v>
      </c>
      <c r="B24" s="17">
        <v>1000440</v>
      </c>
      <c r="C24" s="18">
        <v>683991</v>
      </c>
      <c r="D24" s="19">
        <v>2994</v>
      </c>
      <c r="E24" s="17">
        <v>752311</v>
      </c>
      <c r="F24" s="18">
        <v>541934</v>
      </c>
      <c r="G24" s="19">
        <v>1963</v>
      </c>
      <c r="H24" s="25">
        <v>1695645</v>
      </c>
      <c r="J24">
        <f t="shared" si="0"/>
        <v>2978676</v>
      </c>
      <c r="K24">
        <f t="shared" si="1"/>
        <v>4957</v>
      </c>
    </row>
    <row r="25" spans="1:11" x14ac:dyDescent="0.2">
      <c r="A25" s="2">
        <v>37681</v>
      </c>
      <c r="B25" s="17">
        <v>987420</v>
      </c>
      <c r="C25" s="18">
        <v>677118</v>
      </c>
      <c r="D25" s="19">
        <v>2886</v>
      </c>
      <c r="E25" s="17">
        <v>755524</v>
      </c>
      <c r="F25" s="18">
        <v>563125</v>
      </c>
      <c r="G25" s="19">
        <v>1786</v>
      </c>
      <c r="H25" s="25">
        <v>1683097</v>
      </c>
      <c r="J25">
        <f t="shared" si="0"/>
        <v>2983187</v>
      </c>
      <c r="K25">
        <f t="shared" si="1"/>
        <v>4672</v>
      </c>
    </row>
    <row r="26" spans="1:11" x14ac:dyDescent="0.2">
      <c r="A26" s="2">
        <v>37712</v>
      </c>
      <c r="B26" s="17">
        <v>920939</v>
      </c>
      <c r="C26" s="18">
        <v>610881</v>
      </c>
      <c r="D26" s="19">
        <v>2604</v>
      </c>
      <c r="E26" s="17">
        <v>684430</v>
      </c>
      <c r="F26" s="18">
        <v>481768</v>
      </c>
      <c r="G26" s="19">
        <v>1666</v>
      </c>
      <c r="H26" s="25">
        <v>1650889</v>
      </c>
      <c r="J26">
        <f t="shared" si="0"/>
        <v>2698018</v>
      </c>
      <c r="K26">
        <f t="shared" si="1"/>
        <v>4270</v>
      </c>
    </row>
    <row r="27" spans="1:11" x14ac:dyDescent="0.2">
      <c r="A27" s="2">
        <v>37742</v>
      </c>
      <c r="B27" s="17">
        <v>857166</v>
      </c>
      <c r="C27" s="18">
        <v>577412</v>
      </c>
      <c r="D27" s="19">
        <v>2257</v>
      </c>
      <c r="E27" s="17">
        <v>637089</v>
      </c>
      <c r="F27" s="18">
        <v>446112</v>
      </c>
      <c r="G27" s="19">
        <v>1497</v>
      </c>
      <c r="H27" s="25">
        <v>1605850</v>
      </c>
      <c r="J27">
        <f t="shared" si="0"/>
        <v>2517779</v>
      </c>
      <c r="K27">
        <f t="shared" si="1"/>
        <v>3754</v>
      </c>
    </row>
    <row r="28" spans="1:11" x14ac:dyDescent="0.2">
      <c r="A28" s="2">
        <v>37773</v>
      </c>
      <c r="B28" s="17">
        <v>817440</v>
      </c>
      <c r="C28" s="18">
        <v>535469</v>
      </c>
      <c r="D28" s="19">
        <v>2032</v>
      </c>
      <c r="E28" s="17">
        <v>528988</v>
      </c>
      <c r="F28" s="18">
        <v>399347</v>
      </c>
      <c r="G28" s="19">
        <v>1297</v>
      </c>
      <c r="H28" s="25">
        <v>1591755</v>
      </c>
      <c r="J28">
        <f t="shared" si="0"/>
        <v>2281244</v>
      </c>
      <c r="K28">
        <f t="shared" si="1"/>
        <v>3329</v>
      </c>
    </row>
    <row r="29" spans="1:11" x14ac:dyDescent="0.2">
      <c r="A29" s="2">
        <v>37803</v>
      </c>
      <c r="B29" s="17">
        <v>847972</v>
      </c>
      <c r="C29" s="18">
        <v>535342</v>
      </c>
      <c r="D29" s="19">
        <v>2076</v>
      </c>
      <c r="E29" s="17">
        <v>593346</v>
      </c>
      <c r="F29" s="18">
        <v>411300</v>
      </c>
      <c r="G29" s="19">
        <v>1393</v>
      </c>
      <c r="H29" s="25">
        <v>1606061</v>
      </c>
      <c r="J29">
        <f t="shared" si="0"/>
        <v>2387960</v>
      </c>
      <c r="K29">
        <f t="shared" si="1"/>
        <v>3469</v>
      </c>
    </row>
    <row r="30" spans="1:11" x14ac:dyDescent="0.2">
      <c r="A30" s="2">
        <v>37834</v>
      </c>
      <c r="B30" s="17">
        <v>861609</v>
      </c>
      <c r="C30" s="18">
        <v>558987</v>
      </c>
      <c r="D30" s="19">
        <v>2133</v>
      </c>
      <c r="E30" s="17">
        <v>615193</v>
      </c>
      <c r="F30" s="18">
        <v>445627</v>
      </c>
      <c r="G30" s="19">
        <v>1457</v>
      </c>
      <c r="H30" s="25">
        <v>1637163</v>
      </c>
      <c r="J30">
        <f t="shared" si="0"/>
        <v>2481416</v>
      </c>
      <c r="K30">
        <f t="shared" si="1"/>
        <v>3590</v>
      </c>
    </row>
    <row r="31" spans="1:11" x14ac:dyDescent="0.2">
      <c r="A31" s="2">
        <v>37865</v>
      </c>
      <c r="B31" s="17">
        <v>870285</v>
      </c>
      <c r="C31" s="18">
        <v>544017</v>
      </c>
      <c r="D31" s="19">
        <v>2246</v>
      </c>
      <c r="E31" s="17">
        <v>597064</v>
      </c>
      <c r="F31" s="18">
        <v>436429</v>
      </c>
      <c r="G31" s="19">
        <v>1451</v>
      </c>
      <c r="H31" s="25">
        <v>1665203</v>
      </c>
      <c r="J31">
        <f t="shared" si="0"/>
        <v>2447795</v>
      </c>
      <c r="K31">
        <f t="shared" si="1"/>
        <v>3697</v>
      </c>
    </row>
    <row r="32" spans="1:11" x14ac:dyDescent="0.2">
      <c r="A32" s="2">
        <v>37895</v>
      </c>
      <c r="B32" s="17">
        <v>935842</v>
      </c>
      <c r="C32" s="18">
        <v>607089</v>
      </c>
      <c r="D32" s="19">
        <v>2658</v>
      </c>
      <c r="E32" s="17">
        <v>608686</v>
      </c>
      <c r="F32" s="18">
        <v>430638</v>
      </c>
      <c r="G32" s="19">
        <v>1429</v>
      </c>
      <c r="H32" s="25">
        <v>1674290</v>
      </c>
      <c r="J32">
        <f t="shared" si="0"/>
        <v>2582255</v>
      </c>
      <c r="K32">
        <f t="shared" si="1"/>
        <v>4087</v>
      </c>
    </row>
    <row r="33" spans="1:11" x14ac:dyDescent="0.2">
      <c r="A33" s="2">
        <v>37926</v>
      </c>
      <c r="B33" s="17">
        <v>1017150</v>
      </c>
      <c r="C33" s="18">
        <v>680656</v>
      </c>
      <c r="D33" s="19">
        <v>2902</v>
      </c>
      <c r="E33" s="17">
        <v>702075</v>
      </c>
      <c r="F33" s="18">
        <v>511269</v>
      </c>
      <c r="G33" s="19">
        <v>1717</v>
      </c>
      <c r="H33" s="25">
        <v>1715853</v>
      </c>
      <c r="J33">
        <f t="shared" si="0"/>
        <v>2911150</v>
      </c>
      <c r="K33">
        <f t="shared" si="1"/>
        <v>4619</v>
      </c>
    </row>
    <row r="34" spans="1:11" x14ac:dyDescent="0.2">
      <c r="A34" s="2">
        <v>37956</v>
      </c>
      <c r="B34" s="17">
        <v>1156991</v>
      </c>
      <c r="C34" s="18">
        <v>770595</v>
      </c>
      <c r="D34" s="19">
        <v>3149</v>
      </c>
      <c r="E34" s="17">
        <v>836505</v>
      </c>
      <c r="F34" s="18">
        <v>603988</v>
      </c>
      <c r="G34" s="19">
        <v>1967</v>
      </c>
      <c r="H34" s="25">
        <v>1787416</v>
      </c>
      <c r="J34">
        <f t="shared" si="0"/>
        <v>3368079</v>
      </c>
      <c r="K34">
        <f t="shared" si="1"/>
        <v>5116</v>
      </c>
    </row>
    <row r="35" spans="1:11" x14ac:dyDescent="0.2">
      <c r="A35" s="2">
        <v>37987</v>
      </c>
      <c r="B35" s="17">
        <v>1187770</v>
      </c>
      <c r="C35" s="18">
        <v>799625</v>
      </c>
      <c r="D35" s="19">
        <v>3458</v>
      </c>
      <c r="E35" s="17">
        <v>861129</v>
      </c>
      <c r="F35" s="18">
        <v>603403</v>
      </c>
      <c r="G35" s="19">
        <v>2025</v>
      </c>
      <c r="H35" s="25">
        <v>1775398</v>
      </c>
      <c r="J35">
        <f t="shared" si="0"/>
        <v>3451927</v>
      </c>
      <c r="K35">
        <f t="shared" si="1"/>
        <v>5483</v>
      </c>
    </row>
    <row r="36" spans="1:11" x14ac:dyDescent="0.2">
      <c r="A36" s="2">
        <v>38018</v>
      </c>
      <c r="B36" s="17">
        <v>1039938</v>
      </c>
      <c r="C36" s="18">
        <v>706064</v>
      </c>
      <c r="D36" s="19">
        <v>3101</v>
      </c>
      <c r="E36" s="17">
        <v>763111</v>
      </c>
      <c r="F36" s="18">
        <v>567501</v>
      </c>
      <c r="G36" s="19">
        <v>1933</v>
      </c>
      <c r="H36" s="25">
        <v>1707949</v>
      </c>
      <c r="J36">
        <f t="shared" si="0"/>
        <v>3076614</v>
      </c>
      <c r="K36">
        <f t="shared" si="1"/>
        <v>5034</v>
      </c>
    </row>
    <row r="37" spans="1:11" x14ac:dyDescent="0.2">
      <c r="A37" s="2">
        <v>38047</v>
      </c>
      <c r="B37" s="17">
        <v>1011712</v>
      </c>
      <c r="C37" s="18">
        <v>694896</v>
      </c>
      <c r="D37" s="19">
        <v>2966</v>
      </c>
      <c r="E37" s="17">
        <v>766941</v>
      </c>
      <c r="F37" s="18">
        <v>557203</v>
      </c>
      <c r="G37" s="19">
        <v>1804</v>
      </c>
      <c r="H37" s="25">
        <v>1695965</v>
      </c>
      <c r="J37">
        <f t="shared" si="0"/>
        <v>3030752</v>
      </c>
      <c r="K37">
        <f t="shared" si="1"/>
        <v>4770</v>
      </c>
    </row>
    <row r="38" spans="1:11" x14ac:dyDescent="0.2">
      <c r="A38" s="2">
        <v>38078</v>
      </c>
      <c r="B38" s="17">
        <v>942075</v>
      </c>
      <c r="C38" s="18">
        <v>624806</v>
      </c>
      <c r="D38" s="19">
        <v>2669</v>
      </c>
      <c r="E38" s="17">
        <v>687360</v>
      </c>
      <c r="F38" s="18">
        <v>483397</v>
      </c>
      <c r="G38" s="19">
        <v>1673</v>
      </c>
      <c r="H38" s="25">
        <v>1662599</v>
      </c>
      <c r="J38">
        <f t="shared" si="0"/>
        <v>2737638</v>
      </c>
      <c r="K38">
        <f t="shared" si="1"/>
        <v>4342</v>
      </c>
    </row>
    <row r="39" spans="1:11" x14ac:dyDescent="0.2">
      <c r="A39" s="2">
        <v>38108</v>
      </c>
      <c r="B39" s="17">
        <v>878703</v>
      </c>
      <c r="C39" s="18">
        <v>589073</v>
      </c>
      <c r="D39" s="19">
        <v>2307</v>
      </c>
      <c r="E39" s="17">
        <v>631394</v>
      </c>
      <c r="F39" s="18">
        <v>456149</v>
      </c>
      <c r="G39" s="19">
        <v>1494</v>
      </c>
      <c r="H39" s="25">
        <v>1618063</v>
      </c>
      <c r="J39">
        <f t="shared" si="0"/>
        <v>2555319</v>
      </c>
      <c r="K39">
        <f t="shared" si="1"/>
        <v>3801</v>
      </c>
    </row>
    <row r="40" spans="1:11" x14ac:dyDescent="0.2">
      <c r="A40" s="2">
        <v>38139</v>
      </c>
      <c r="B40" s="17">
        <v>835746</v>
      </c>
      <c r="C40" s="18">
        <v>550294</v>
      </c>
      <c r="D40" s="19">
        <v>2078</v>
      </c>
      <c r="E40" s="17">
        <v>540380</v>
      </c>
      <c r="F40" s="18">
        <v>391940</v>
      </c>
      <c r="G40" s="19">
        <v>1313</v>
      </c>
      <c r="H40" s="25">
        <v>1604161</v>
      </c>
      <c r="J40">
        <f t="shared" si="0"/>
        <v>2318360</v>
      </c>
      <c r="K40">
        <f t="shared" si="1"/>
        <v>3391</v>
      </c>
    </row>
    <row r="41" spans="1:11" x14ac:dyDescent="0.2">
      <c r="A41" s="2">
        <v>38169</v>
      </c>
      <c r="B41" s="17">
        <v>868609</v>
      </c>
      <c r="C41" s="18">
        <v>548634</v>
      </c>
      <c r="D41" s="19">
        <v>2122</v>
      </c>
      <c r="E41" s="17">
        <v>595958</v>
      </c>
      <c r="F41" s="18">
        <v>412810</v>
      </c>
      <c r="G41" s="19">
        <v>1399</v>
      </c>
      <c r="H41" s="25">
        <v>1619580</v>
      </c>
      <c r="J41">
        <f t="shared" si="0"/>
        <v>2426011</v>
      </c>
      <c r="K41">
        <f t="shared" si="1"/>
        <v>3521</v>
      </c>
    </row>
    <row r="42" spans="1:11" x14ac:dyDescent="0.2">
      <c r="A42" s="2">
        <v>38200</v>
      </c>
      <c r="B42" s="17">
        <v>882287</v>
      </c>
      <c r="C42" s="18">
        <v>573015</v>
      </c>
      <c r="D42" s="19">
        <v>2179</v>
      </c>
      <c r="E42" s="17">
        <v>617707</v>
      </c>
      <c r="F42" s="18">
        <v>447233</v>
      </c>
      <c r="G42" s="19">
        <v>1463</v>
      </c>
      <c r="H42" s="25">
        <v>1650802</v>
      </c>
      <c r="J42">
        <f t="shared" si="0"/>
        <v>2520242</v>
      </c>
      <c r="K42">
        <f t="shared" si="1"/>
        <v>3642</v>
      </c>
    </row>
    <row r="43" spans="1:11" x14ac:dyDescent="0.2">
      <c r="A43" s="2">
        <v>38231</v>
      </c>
      <c r="B43" s="17">
        <v>890599</v>
      </c>
      <c r="C43" s="18">
        <v>557087</v>
      </c>
      <c r="D43" s="19">
        <v>2290</v>
      </c>
      <c r="E43" s="17">
        <v>599576</v>
      </c>
      <c r="F43" s="18">
        <v>437902</v>
      </c>
      <c r="G43" s="19">
        <v>1457</v>
      </c>
      <c r="H43" s="25">
        <v>1677274</v>
      </c>
      <c r="J43">
        <f t="shared" si="0"/>
        <v>2485164</v>
      </c>
      <c r="K43">
        <f t="shared" si="1"/>
        <v>3747</v>
      </c>
    </row>
    <row r="44" spans="1:11" x14ac:dyDescent="0.2">
      <c r="A44" s="2">
        <v>38261</v>
      </c>
      <c r="B44" s="17">
        <v>956607</v>
      </c>
      <c r="C44" s="18">
        <v>617809</v>
      </c>
      <c r="D44" s="19">
        <v>2713</v>
      </c>
      <c r="E44" s="17">
        <v>604337</v>
      </c>
      <c r="F44" s="18">
        <v>439563</v>
      </c>
      <c r="G44" s="19">
        <v>1428</v>
      </c>
      <c r="H44" s="25">
        <v>1686769</v>
      </c>
      <c r="J44">
        <f t="shared" si="0"/>
        <v>2618316</v>
      </c>
      <c r="K44">
        <f t="shared" si="1"/>
        <v>4141</v>
      </c>
    </row>
    <row r="45" spans="1:11" x14ac:dyDescent="0.2">
      <c r="A45" s="2">
        <v>38292</v>
      </c>
      <c r="B45" s="17">
        <v>1034544</v>
      </c>
      <c r="C45" s="18">
        <v>695653</v>
      </c>
      <c r="D45" s="19">
        <v>2959</v>
      </c>
      <c r="E45" s="17">
        <v>713415</v>
      </c>
      <c r="F45" s="18">
        <v>505016</v>
      </c>
      <c r="G45" s="19">
        <v>1735</v>
      </c>
      <c r="H45" s="25">
        <v>1729638</v>
      </c>
      <c r="J45">
        <f t="shared" si="0"/>
        <v>2948628</v>
      </c>
      <c r="K45">
        <f t="shared" si="1"/>
        <v>4694</v>
      </c>
    </row>
    <row r="46" spans="1:11" x14ac:dyDescent="0.2">
      <c r="A46" s="2">
        <v>38322</v>
      </c>
      <c r="B46" s="17">
        <v>1180758</v>
      </c>
      <c r="C46" s="18">
        <v>785915</v>
      </c>
      <c r="D46" s="19">
        <v>3201</v>
      </c>
      <c r="E46" s="17">
        <v>840000</v>
      </c>
      <c r="F46" s="18">
        <v>606285</v>
      </c>
      <c r="G46" s="19">
        <v>1975</v>
      </c>
      <c r="H46" s="25">
        <v>1803189</v>
      </c>
      <c r="J46">
        <f t="shared" si="0"/>
        <v>3412958</v>
      </c>
      <c r="K46">
        <f t="shared" si="1"/>
        <v>5176</v>
      </c>
    </row>
    <row r="47" spans="1:11" x14ac:dyDescent="0.2">
      <c r="A47" s="2">
        <v>38353</v>
      </c>
      <c r="B47" s="17">
        <v>1213800</v>
      </c>
      <c r="C47" s="18">
        <v>813021</v>
      </c>
      <c r="D47" s="19">
        <v>3520</v>
      </c>
      <c r="E47" s="17">
        <v>856062</v>
      </c>
      <c r="F47" s="18">
        <v>616344</v>
      </c>
      <c r="G47" s="19">
        <v>2025</v>
      </c>
      <c r="H47" s="25">
        <v>1791276</v>
      </c>
      <c r="J47">
        <f t="shared" si="0"/>
        <v>3499227</v>
      </c>
      <c r="K47">
        <f t="shared" si="1"/>
        <v>5545</v>
      </c>
    </row>
    <row r="48" spans="1:11" x14ac:dyDescent="0.2">
      <c r="A48" s="2">
        <v>38384</v>
      </c>
      <c r="B48" s="17">
        <v>1049117</v>
      </c>
      <c r="C48" s="18">
        <v>714638</v>
      </c>
      <c r="D48" s="19">
        <v>3135</v>
      </c>
      <c r="E48" s="17">
        <v>759958</v>
      </c>
      <c r="F48" s="18">
        <v>546640</v>
      </c>
      <c r="G48" s="19">
        <v>1983</v>
      </c>
      <c r="H48" s="25">
        <v>1721098</v>
      </c>
      <c r="J48">
        <f t="shared" si="0"/>
        <v>3070353</v>
      </c>
      <c r="K48">
        <f t="shared" si="1"/>
        <v>5118</v>
      </c>
    </row>
    <row r="49" spans="1:11" x14ac:dyDescent="0.2">
      <c r="A49" s="2">
        <v>38412</v>
      </c>
      <c r="B49" s="17">
        <v>1030982</v>
      </c>
      <c r="C49" s="18">
        <v>707840</v>
      </c>
      <c r="D49" s="19">
        <v>3016</v>
      </c>
      <c r="E49" s="17">
        <v>771286</v>
      </c>
      <c r="F49" s="18">
        <v>559894</v>
      </c>
      <c r="G49" s="19">
        <v>1814</v>
      </c>
      <c r="H49" s="25">
        <v>1709064</v>
      </c>
      <c r="J49">
        <f t="shared" si="0"/>
        <v>3070002</v>
      </c>
      <c r="K49">
        <f t="shared" si="1"/>
        <v>4830</v>
      </c>
    </row>
    <row r="50" spans="1:11" x14ac:dyDescent="0.2">
      <c r="A50" s="2">
        <v>38443</v>
      </c>
      <c r="B50" s="17">
        <v>960549</v>
      </c>
      <c r="C50" s="18">
        <v>636738</v>
      </c>
      <c r="D50" s="19">
        <v>2714</v>
      </c>
      <c r="E50" s="17">
        <v>691123</v>
      </c>
      <c r="F50" s="18">
        <v>485849</v>
      </c>
      <c r="G50" s="19">
        <v>1683</v>
      </c>
      <c r="H50" s="25">
        <v>1674434</v>
      </c>
      <c r="J50">
        <f t="shared" si="0"/>
        <v>2774259</v>
      </c>
      <c r="K50">
        <f t="shared" si="1"/>
        <v>4397</v>
      </c>
    </row>
    <row r="51" spans="1:11" x14ac:dyDescent="0.2">
      <c r="A51" s="2">
        <v>38473</v>
      </c>
      <c r="B51" s="17">
        <v>896327</v>
      </c>
      <c r="C51" s="18">
        <v>600778</v>
      </c>
      <c r="D51" s="19">
        <v>2346</v>
      </c>
      <c r="E51" s="17">
        <v>635155</v>
      </c>
      <c r="F51" s="18">
        <v>458294</v>
      </c>
      <c r="G51" s="19">
        <v>1503</v>
      </c>
      <c r="H51" s="25">
        <v>1630289</v>
      </c>
      <c r="J51">
        <f t="shared" si="0"/>
        <v>2590554</v>
      </c>
      <c r="K51">
        <f t="shared" si="1"/>
        <v>3849</v>
      </c>
    </row>
    <row r="52" spans="1:11" x14ac:dyDescent="0.2">
      <c r="A52" s="2">
        <v>38504</v>
      </c>
      <c r="B52" s="17">
        <v>853271</v>
      </c>
      <c r="C52" s="18">
        <v>561871</v>
      </c>
      <c r="D52" s="19">
        <v>2117</v>
      </c>
      <c r="E52" s="17">
        <v>543724</v>
      </c>
      <c r="F52" s="18">
        <v>394021</v>
      </c>
      <c r="G52" s="19">
        <v>1321</v>
      </c>
      <c r="H52" s="25">
        <v>1616686</v>
      </c>
      <c r="J52">
        <f t="shared" si="0"/>
        <v>2352887</v>
      </c>
      <c r="K52">
        <f t="shared" si="1"/>
        <v>3438</v>
      </c>
    </row>
    <row r="53" spans="1:11" x14ac:dyDescent="0.2">
      <c r="A53" s="2">
        <v>38534</v>
      </c>
      <c r="B53" s="17">
        <v>890941</v>
      </c>
      <c r="C53" s="18">
        <v>560892</v>
      </c>
      <c r="D53" s="19">
        <v>2163</v>
      </c>
      <c r="E53" s="17">
        <v>590106</v>
      </c>
      <c r="F53" s="18">
        <v>424272</v>
      </c>
      <c r="G53" s="19">
        <v>1398</v>
      </c>
      <c r="H53" s="25">
        <v>1633220</v>
      </c>
      <c r="J53">
        <f t="shared" si="0"/>
        <v>2466211</v>
      </c>
      <c r="K53">
        <f t="shared" si="1"/>
        <v>3561</v>
      </c>
    </row>
    <row r="54" spans="1:11" x14ac:dyDescent="0.2">
      <c r="A54" s="2">
        <v>38565</v>
      </c>
      <c r="B54" s="17">
        <v>901195</v>
      </c>
      <c r="C54" s="18">
        <v>587815</v>
      </c>
      <c r="D54" s="19">
        <v>2220</v>
      </c>
      <c r="E54" s="17">
        <v>629998</v>
      </c>
      <c r="F54" s="18">
        <v>440552</v>
      </c>
      <c r="G54" s="19">
        <v>1479</v>
      </c>
      <c r="H54" s="25">
        <v>1664411</v>
      </c>
      <c r="J54">
        <f t="shared" si="0"/>
        <v>2559560</v>
      </c>
      <c r="K54">
        <f t="shared" si="1"/>
        <v>3699</v>
      </c>
    </row>
    <row r="55" spans="1:11" x14ac:dyDescent="0.2">
      <c r="A55" s="2">
        <v>38596</v>
      </c>
      <c r="B55" s="17">
        <v>910547</v>
      </c>
      <c r="C55" s="18">
        <v>569873</v>
      </c>
      <c r="D55" s="19">
        <v>2332</v>
      </c>
      <c r="E55" s="17">
        <v>602920</v>
      </c>
      <c r="F55" s="18">
        <v>440055</v>
      </c>
      <c r="G55" s="19">
        <v>1465</v>
      </c>
      <c r="H55" s="25">
        <v>1689454</v>
      </c>
      <c r="J55">
        <f t="shared" si="0"/>
        <v>2523395</v>
      </c>
      <c r="K55">
        <f t="shared" si="1"/>
        <v>3797</v>
      </c>
    </row>
    <row r="56" spans="1:11" x14ac:dyDescent="0.2">
      <c r="A56" s="2">
        <v>38626</v>
      </c>
      <c r="B56" s="17">
        <v>975038</v>
      </c>
      <c r="C56" s="18">
        <v>629775</v>
      </c>
      <c r="D56" s="19">
        <v>2757</v>
      </c>
      <c r="E56" s="17">
        <v>608101</v>
      </c>
      <c r="F56" s="18">
        <v>442089</v>
      </c>
      <c r="G56" s="19">
        <v>1437</v>
      </c>
      <c r="H56" s="25">
        <v>1699259</v>
      </c>
      <c r="J56">
        <f t="shared" si="0"/>
        <v>2655003</v>
      </c>
      <c r="K56">
        <f t="shared" si="1"/>
        <v>4194</v>
      </c>
    </row>
    <row r="57" spans="1:11" x14ac:dyDescent="0.2">
      <c r="A57" s="2">
        <v>38657</v>
      </c>
      <c r="B57" s="17">
        <v>1054823</v>
      </c>
      <c r="C57" s="18">
        <v>709326</v>
      </c>
      <c r="D57" s="19">
        <v>3008</v>
      </c>
      <c r="E57" s="17">
        <v>717604</v>
      </c>
      <c r="F57" s="18">
        <v>507715</v>
      </c>
      <c r="G57" s="19">
        <v>1745</v>
      </c>
      <c r="H57" s="25">
        <v>1743724</v>
      </c>
      <c r="J57">
        <f t="shared" si="0"/>
        <v>2989468</v>
      </c>
      <c r="K57">
        <f t="shared" si="1"/>
        <v>4753</v>
      </c>
    </row>
    <row r="58" spans="1:11" x14ac:dyDescent="0.2">
      <c r="A58" s="2">
        <v>38687</v>
      </c>
      <c r="B58" s="17">
        <v>1204328</v>
      </c>
      <c r="C58" s="18">
        <v>801095</v>
      </c>
      <c r="D58" s="19">
        <v>3255</v>
      </c>
      <c r="E58" s="17">
        <v>844791</v>
      </c>
      <c r="F58" s="18">
        <v>609295</v>
      </c>
      <c r="G58" s="19">
        <v>1986</v>
      </c>
      <c r="H58" s="25">
        <v>1819199</v>
      </c>
      <c r="J58">
        <f t="shared" si="0"/>
        <v>3459509</v>
      </c>
      <c r="K58">
        <f t="shared" si="1"/>
        <v>5241</v>
      </c>
    </row>
    <row r="59" spans="1:11" x14ac:dyDescent="0.2">
      <c r="A59" s="2">
        <v>38718</v>
      </c>
      <c r="B59" s="17">
        <v>1240570</v>
      </c>
      <c r="C59" s="18">
        <v>831016</v>
      </c>
      <c r="D59" s="19">
        <v>3587</v>
      </c>
      <c r="E59" s="17">
        <v>861092</v>
      </c>
      <c r="F59" s="18">
        <v>619189</v>
      </c>
      <c r="G59" s="19">
        <v>2037</v>
      </c>
      <c r="H59" s="25">
        <v>1807308</v>
      </c>
      <c r="J59">
        <f t="shared" si="0"/>
        <v>3551867</v>
      </c>
      <c r="K59">
        <f t="shared" si="1"/>
        <v>5624</v>
      </c>
    </row>
    <row r="60" spans="1:11" x14ac:dyDescent="0.2">
      <c r="A60" s="2">
        <v>38749</v>
      </c>
      <c r="B60" s="17">
        <v>1072573</v>
      </c>
      <c r="C60" s="18">
        <v>730596</v>
      </c>
      <c r="D60" s="19">
        <v>3195</v>
      </c>
      <c r="E60" s="17">
        <v>764214</v>
      </c>
      <c r="F60" s="18">
        <v>549426</v>
      </c>
      <c r="G60" s="19">
        <v>1994</v>
      </c>
      <c r="H60" s="25">
        <v>1734119</v>
      </c>
      <c r="J60">
        <f t="shared" si="0"/>
        <v>3116809</v>
      </c>
      <c r="K60">
        <f t="shared" si="1"/>
        <v>5189</v>
      </c>
    </row>
    <row r="61" spans="1:11" x14ac:dyDescent="0.2">
      <c r="A61" s="2">
        <v>38777</v>
      </c>
      <c r="B61" s="17">
        <v>1054532</v>
      </c>
      <c r="C61" s="18">
        <v>723981</v>
      </c>
      <c r="D61" s="19">
        <v>3074</v>
      </c>
      <c r="E61" s="17">
        <v>775632</v>
      </c>
      <c r="F61" s="18">
        <v>562660</v>
      </c>
      <c r="G61" s="19">
        <v>1824</v>
      </c>
      <c r="H61" s="25">
        <v>1722382</v>
      </c>
      <c r="J61">
        <f t="shared" si="0"/>
        <v>3116805</v>
      </c>
      <c r="K61">
        <f t="shared" si="1"/>
        <v>4898</v>
      </c>
    </row>
    <row r="62" spans="1:11" x14ac:dyDescent="0.2">
      <c r="A62" s="2">
        <v>38808</v>
      </c>
      <c r="B62" s="17">
        <v>984988</v>
      </c>
      <c r="C62" s="18">
        <v>650214</v>
      </c>
      <c r="D62" s="19">
        <v>2767</v>
      </c>
      <c r="E62" s="17">
        <v>686501</v>
      </c>
      <c r="F62" s="18">
        <v>496757</v>
      </c>
      <c r="G62" s="19">
        <v>1681</v>
      </c>
      <c r="H62" s="25">
        <v>1686559</v>
      </c>
      <c r="J62">
        <f t="shared" si="0"/>
        <v>2818460</v>
      </c>
      <c r="K62">
        <f t="shared" si="1"/>
        <v>4448</v>
      </c>
    </row>
    <row r="63" spans="1:11" x14ac:dyDescent="0.2">
      <c r="A63" s="2">
        <v>38838</v>
      </c>
      <c r="B63" s="17">
        <v>915430</v>
      </c>
      <c r="C63" s="18">
        <v>616144</v>
      </c>
      <c r="D63" s="19">
        <v>2391</v>
      </c>
      <c r="E63" s="17">
        <v>647077</v>
      </c>
      <c r="F63" s="18">
        <v>452353</v>
      </c>
      <c r="G63" s="19">
        <v>1521</v>
      </c>
      <c r="H63" s="25">
        <v>1642641</v>
      </c>
      <c r="J63">
        <f t="shared" si="0"/>
        <v>2631004</v>
      </c>
      <c r="K63">
        <f t="shared" si="1"/>
        <v>3912</v>
      </c>
    </row>
    <row r="64" spans="1:11" x14ac:dyDescent="0.2">
      <c r="A64" s="2">
        <v>38869</v>
      </c>
      <c r="B64" s="17">
        <v>871282</v>
      </c>
      <c r="C64" s="18">
        <v>573723</v>
      </c>
      <c r="D64" s="19">
        <v>2154</v>
      </c>
      <c r="E64" s="17">
        <v>547068</v>
      </c>
      <c r="F64" s="18">
        <v>396174</v>
      </c>
      <c r="G64" s="19">
        <v>1329</v>
      </c>
      <c r="H64" s="25">
        <v>1629452</v>
      </c>
      <c r="J64">
        <f t="shared" si="0"/>
        <v>2388247</v>
      </c>
      <c r="K64">
        <f t="shared" si="1"/>
        <v>3483</v>
      </c>
    </row>
    <row r="65" spans="1:14" x14ac:dyDescent="0.2">
      <c r="A65" s="2">
        <v>38899</v>
      </c>
      <c r="B65" s="17">
        <v>910845</v>
      </c>
      <c r="C65" s="18">
        <v>573728</v>
      </c>
      <c r="D65" s="19">
        <v>2203</v>
      </c>
      <c r="E65" s="17">
        <v>593454</v>
      </c>
      <c r="F65" s="18">
        <v>426535</v>
      </c>
      <c r="G65" s="19">
        <v>1406</v>
      </c>
      <c r="H65" s="25">
        <v>1647025</v>
      </c>
      <c r="J65">
        <f t="shared" si="0"/>
        <v>2504562</v>
      </c>
      <c r="K65">
        <f t="shared" si="1"/>
        <v>3609</v>
      </c>
    </row>
    <row r="66" spans="1:14" x14ac:dyDescent="0.2">
      <c r="A66" s="2">
        <v>38930</v>
      </c>
      <c r="B66" s="17">
        <v>925451</v>
      </c>
      <c r="C66" s="18">
        <v>604191</v>
      </c>
      <c r="D66" s="19">
        <v>2269</v>
      </c>
      <c r="E66" s="17">
        <v>633474</v>
      </c>
      <c r="F66" s="18">
        <v>442761</v>
      </c>
      <c r="G66" s="19">
        <v>1488</v>
      </c>
      <c r="H66" s="25">
        <v>1678379</v>
      </c>
      <c r="J66">
        <f t="shared" si="0"/>
        <v>2605877</v>
      </c>
      <c r="K66">
        <f t="shared" si="1"/>
        <v>3757</v>
      </c>
    </row>
    <row r="67" spans="1:14" x14ac:dyDescent="0.2">
      <c r="A67" s="2">
        <v>38961</v>
      </c>
      <c r="B67" s="20">
        <v>933922</v>
      </c>
      <c r="C67" s="21">
        <v>585212</v>
      </c>
      <c r="D67" s="22">
        <v>2380</v>
      </c>
      <c r="E67" s="20">
        <v>606681</v>
      </c>
      <c r="F67" s="21">
        <v>441792</v>
      </c>
      <c r="G67" s="22">
        <v>1474</v>
      </c>
      <c r="H67" s="26">
        <v>1701837</v>
      </c>
      <c r="J67">
        <f t="shared" si="0"/>
        <v>2567607</v>
      </c>
      <c r="K67">
        <f t="shared" si="1"/>
        <v>3854</v>
      </c>
    </row>
    <row r="72" spans="1:14" x14ac:dyDescent="0.2">
      <c r="B72" s="31">
        <v>37165</v>
      </c>
      <c r="C72" s="31">
        <v>37196</v>
      </c>
      <c r="D72" s="31">
        <v>37226</v>
      </c>
      <c r="E72" s="31">
        <v>37257</v>
      </c>
      <c r="F72" s="31">
        <v>37288</v>
      </c>
      <c r="G72" s="31">
        <v>37316</v>
      </c>
      <c r="H72" s="31">
        <v>37347</v>
      </c>
      <c r="I72" s="31">
        <v>37377</v>
      </c>
      <c r="J72" s="31">
        <v>37408</v>
      </c>
      <c r="K72" s="31">
        <v>37438</v>
      </c>
      <c r="L72" s="31">
        <v>37469</v>
      </c>
      <c r="M72" s="31">
        <v>37500</v>
      </c>
      <c r="N72" s="32" t="s">
        <v>309</v>
      </c>
    </row>
    <row r="73" spans="1:14" x14ac:dyDescent="0.2">
      <c r="A73">
        <v>2002</v>
      </c>
      <c r="B73">
        <f>J8</f>
        <v>2488811</v>
      </c>
      <c r="C73">
        <f>J9</f>
        <v>2809588</v>
      </c>
      <c r="D73">
        <f>J10</f>
        <v>3272209</v>
      </c>
      <c r="E73">
        <f>J11</f>
        <v>3352322</v>
      </c>
      <c r="F73">
        <f>J12</f>
        <v>2946872</v>
      </c>
      <c r="G73">
        <f>J13</f>
        <v>2953941</v>
      </c>
      <c r="H73">
        <f>J14</f>
        <v>2667195</v>
      </c>
      <c r="I73">
        <f>J15</f>
        <v>2487968</v>
      </c>
      <c r="J73">
        <f>J16</f>
        <v>2247410</v>
      </c>
      <c r="K73">
        <f>J17</f>
        <v>2350684</v>
      </c>
      <c r="L73">
        <f>J18</f>
        <v>2444869</v>
      </c>
      <c r="M73">
        <f>J19</f>
        <v>2411827</v>
      </c>
      <c r="N73">
        <f>SUM(B73:M73)</f>
        <v>32433696</v>
      </c>
    </row>
    <row r="74" spans="1:14" x14ac:dyDescent="0.2">
      <c r="A74">
        <v>2003</v>
      </c>
      <c r="B74">
        <f>J20</f>
        <v>2538940</v>
      </c>
      <c r="C74">
        <f>J21</f>
        <v>2862685</v>
      </c>
      <c r="D74">
        <f>J22</f>
        <v>3318279</v>
      </c>
      <c r="E74">
        <f>J23</f>
        <v>3397670</v>
      </c>
      <c r="F74">
        <f>J24</f>
        <v>2978676</v>
      </c>
      <c r="G74">
        <f>J25</f>
        <v>2983187</v>
      </c>
      <c r="H74">
        <f>J26</f>
        <v>2698018</v>
      </c>
      <c r="I74">
        <f>J27</f>
        <v>2517779</v>
      </c>
      <c r="J74">
        <f>J28</f>
        <v>2281244</v>
      </c>
      <c r="K74">
        <f>J29</f>
        <v>2387960</v>
      </c>
      <c r="L74">
        <f>J30</f>
        <v>2481416</v>
      </c>
      <c r="M74">
        <f>J31</f>
        <v>2447795</v>
      </c>
      <c r="N74">
        <f>SUM(B74:M74)</f>
        <v>32893649</v>
      </c>
    </row>
    <row r="75" spans="1:14" x14ac:dyDescent="0.2">
      <c r="A75">
        <v>2004</v>
      </c>
      <c r="B75">
        <f>J32</f>
        <v>2582255</v>
      </c>
      <c r="C75">
        <f>J33</f>
        <v>2911150</v>
      </c>
      <c r="D75">
        <f>J34</f>
        <v>3368079</v>
      </c>
      <c r="E75">
        <f>J35</f>
        <v>3451927</v>
      </c>
      <c r="F75">
        <f>J36</f>
        <v>3076614</v>
      </c>
      <c r="G75">
        <f>J37</f>
        <v>3030752</v>
      </c>
      <c r="H75">
        <f>J38</f>
        <v>2737638</v>
      </c>
      <c r="I75">
        <f>J39</f>
        <v>2555319</v>
      </c>
      <c r="J75">
        <f>J40</f>
        <v>2318360</v>
      </c>
      <c r="K75">
        <f>J41</f>
        <v>2426011</v>
      </c>
      <c r="L75">
        <f>J42</f>
        <v>2520242</v>
      </c>
      <c r="M75">
        <f>J43</f>
        <v>2485164</v>
      </c>
      <c r="N75">
        <f>SUM(B75:M75)</f>
        <v>33463511</v>
      </c>
    </row>
    <row r="76" spans="1:14" x14ac:dyDescent="0.2">
      <c r="A76">
        <v>2005</v>
      </c>
      <c r="B76">
        <f>J44</f>
        <v>2618316</v>
      </c>
      <c r="C76">
        <f>J45</f>
        <v>2948628</v>
      </c>
      <c r="D76">
        <f>J46</f>
        <v>3412958</v>
      </c>
      <c r="E76">
        <f>J47</f>
        <v>3499227</v>
      </c>
      <c r="F76">
        <f>J48</f>
        <v>3070353</v>
      </c>
      <c r="G76">
        <f>J49</f>
        <v>3070002</v>
      </c>
      <c r="H76">
        <f>J50</f>
        <v>2774259</v>
      </c>
      <c r="I76">
        <f>J51</f>
        <v>2590554</v>
      </c>
      <c r="J76">
        <f>J52</f>
        <v>2352887</v>
      </c>
      <c r="K76">
        <f>J53</f>
        <v>2466211</v>
      </c>
      <c r="L76">
        <f>J54</f>
        <v>2559560</v>
      </c>
      <c r="M76">
        <f>J55</f>
        <v>2523395</v>
      </c>
      <c r="N76">
        <f>SUM(B76:M76)</f>
        <v>33886350</v>
      </c>
    </row>
    <row r="77" spans="1:14" x14ac:dyDescent="0.2">
      <c r="A77">
        <v>2006</v>
      </c>
      <c r="B77">
        <f>J56</f>
        <v>2655003</v>
      </c>
      <c r="C77">
        <f>J57</f>
        <v>2989468</v>
      </c>
      <c r="D77">
        <f>J58</f>
        <v>3459509</v>
      </c>
      <c r="E77">
        <f>J59</f>
        <v>3551867</v>
      </c>
      <c r="F77">
        <f>J60</f>
        <v>3116809</v>
      </c>
      <c r="G77">
        <f>J61</f>
        <v>3116805</v>
      </c>
      <c r="H77">
        <f>J62</f>
        <v>2818460</v>
      </c>
      <c r="I77">
        <f>J63</f>
        <v>2631004</v>
      </c>
      <c r="J77">
        <f>J64</f>
        <v>2388247</v>
      </c>
      <c r="K77">
        <f>J65</f>
        <v>2504562</v>
      </c>
      <c r="L77">
        <f>J66</f>
        <v>2605877</v>
      </c>
      <c r="M77">
        <f>J67</f>
        <v>2567607</v>
      </c>
      <c r="N77">
        <f>SUM(B77:M77)</f>
        <v>34405218</v>
      </c>
    </row>
    <row r="80" spans="1:14" x14ac:dyDescent="0.2">
      <c r="B80" s="31">
        <v>37165</v>
      </c>
      <c r="C80" s="31">
        <v>37196</v>
      </c>
      <c r="D80" s="31">
        <v>37226</v>
      </c>
      <c r="E80" s="31">
        <v>37257</v>
      </c>
      <c r="F80" s="31">
        <v>37288</v>
      </c>
      <c r="G80" s="31">
        <v>37316</v>
      </c>
      <c r="H80" s="31">
        <v>37347</v>
      </c>
      <c r="I80" s="31">
        <v>37377</v>
      </c>
      <c r="J80" s="31">
        <v>37408</v>
      </c>
      <c r="K80" s="31">
        <v>37438</v>
      </c>
      <c r="L80" s="31">
        <v>37469</v>
      </c>
      <c r="M80" s="31">
        <v>37500</v>
      </c>
      <c r="N80" s="32" t="s">
        <v>309</v>
      </c>
    </row>
    <row r="81" spans="1:14" x14ac:dyDescent="0.2">
      <c r="A81">
        <v>2002</v>
      </c>
      <c r="B81">
        <f>Sheet27!K8</f>
        <v>3949</v>
      </c>
      <c r="C81">
        <f>Sheet27!K9</f>
        <v>4480</v>
      </c>
      <c r="D81">
        <f>Sheet27!K10</f>
        <v>4963</v>
      </c>
      <c r="E81">
        <f>Sheet27!K11</f>
        <v>5313</v>
      </c>
      <c r="F81">
        <f>Sheet27!K12</f>
        <v>4900</v>
      </c>
      <c r="G81">
        <f>Sheet27!K13</f>
        <v>4625</v>
      </c>
      <c r="H81">
        <f>Sheet27!K14</f>
        <v>4229</v>
      </c>
      <c r="I81">
        <f>Sheet27!K15</f>
        <v>3695</v>
      </c>
      <c r="J81">
        <f>Sheet27!K16</f>
        <v>3262</v>
      </c>
      <c r="K81">
        <f>Sheet27!K17</f>
        <v>3411</v>
      </c>
      <c r="L81">
        <f>Sheet27!K18</f>
        <v>3549</v>
      </c>
      <c r="M81">
        <f>Sheet27!K19</f>
        <v>3636</v>
      </c>
      <c r="N81">
        <f>SUM(B81:M81)</f>
        <v>50012</v>
      </c>
    </row>
    <row r="82" spans="1:14" x14ac:dyDescent="0.2">
      <c r="A82">
        <v>2003</v>
      </c>
      <c r="B82">
        <f>Sheet27!K20</f>
        <v>4021</v>
      </c>
      <c r="C82">
        <f>Sheet27!K21</f>
        <v>4558</v>
      </c>
      <c r="D82">
        <f>Sheet27!K22</f>
        <v>5030</v>
      </c>
      <c r="E82">
        <f>Sheet27!K23</f>
        <v>5390</v>
      </c>
      <c r="F82">
        <f>Sheet27!K24</f>
        <v>4957</v>
      </c>
      <c r="G82">
        <f>Sheet27!K25</f>
        <v>4672</v>
      </c>
      <c r="H82">
        <f>Sheet27!K26</f>
        <v>4270</v>
      </c>
      <c r="I82">
        <f>Sheet27!K27</f>
        <v>3754</v>
      </c>
      <c r="J82">
        <f>Sheet27!K28</f>
        <v>3329</v>
      </c>
      <c r="K82">
        <f>Sheet27!K29</f>
        <v>3469</v>
      </c>
      <c r="L82">
        <f>Sheet27!K30</f>
        <v>3590</v>
      </c>
      <c r="M82">
        <f>Sheet27!K31</f>
        <v>3697</v>
      </c>
      <c r="N82">
        <f>SUM(B82:M82)</f>
        <v>50737</v>
      </c>
    </row>
    <row r="83" spans="1:14" x14ac:dyDescent="0.2">
      <c r="A83">
        <v>2004</v>
      </c>
      <c r="B83">
        <f>Sheet27!K32</f>
        <v>4087</v>
      </c>
      <c r="C83">
        <f>Sheet27!K33</f>
        <v>4619</v>
      </c>
      <c r="D83">
        <f>Sheet27!K34</f>
        <v>5116</v>
      </c>
      <c r="E83">
        <f>Sheet27!K35</f>
        <v>5483</v>
      </c>
      <c r="F83">
        <f>Sheet27!K36</f>
        <v>5034</v>
      </c>
      <c r="G83">
        <f>Sheet27!K37</f>
        <v>4770</v>
      </c>
      <c r="H83">
        <f>Sheet27!K38</f>
        <v>4342</v>
      </c>
      <c r="I83">
        <f>Sheet27!K39</f>
        <v>3801</v>
      </c>
      <c r="J83">
        <f>Sheet27!K40</f>
        <v>3391</v>
      </c>
      <c r="K83">
        <f>Sheet27!K41</f>
        <v>3521</v>
      </c>
      <c r="L83">
        <f>Sheet27!K42</f>
        <v>3642</v>
      </c>
      <c r="M83">
        <f>Sheet27!K43</f>
        <v>3747</v>
      </c>
      <c r="N83">
        <f>SUM(B83:M83)</f>
        <v>51553</v>
      </c>
    </row>
    <row r="84" spans="1:14" x14ac:dyDescent="0.2">
      <c r="A84">
        <v>2005</v>
      </c>
      <c r="B84">
        <f>Sheet27!K44</f>
        <v>4141</v>
      </c>
      <c r="C84">
        <f>Sheet27!K45</f>
        <v>4694</v>
      </c>
      <c r="D84">
        <f>Sheet27!K46</f>
        <v>5176</v>
      </c>
      <c r="E84">
        <f>Sheet27!K47</f>
        <v>5545</v>
      </c>
      <c r="F84">
        <f>Sheet27!K48</f>
        <v>5118</v>
      </c>
      <c r="G84">
        <f>Sheet27!K49</f>
        <v>4830</v>
      </c>
      <c r="H84">
        <f>Sheet27!K50</f>
        <v>4397</v>
      </c>
      <c r="I84">
        <f>Sheet27!K51</f>
        <v>3849</v>
      </c>
      <c r="J84">
        <f>Sheet27!K52</f>
        <v>3438</v>
      </c>
      <c r="K84">
        <f>Sheet27!K53</f>
        <v>3561</v>
      </c>
      <c r="L84">
        <f>Sheet27!K54</f>
        <v>3699</v>
      </c>
      <c r="M84">
        <f>Sheet27!K55</f>
        <v>3797</v>
      </c>
      <c r="N84">
        <f>SUM(B84:M84)</f>
        <v>52245</v>
      </c>
    </row>
    <row r="85" spans="1:14" x14ac:dyDescent="0.2">
      <c r="A85">
        <v>2006</v>
      </c>
      <c r="B85">
        <f>Sheet27!K56</f>
        <v>4194</v>
      </c>
      <c r="C85">
        <f>Sheet27!K57</f>
        <v>4753</v>
      </c>
      <c r="D85">
        <f>Sheet27!K58</f>
        <v>5241</v>
      </c>
      <c r="E85">
        <f>Sheet27!K59</f>
        <v>5624</v>
      </c>
      <c r="F85">
        <f>Sheet27!K60</f>
        <v>5189</v>
      </c>
      <c r="G85">
        <f>Sheet27!K61</f>
        <v>4898</v>
      </c>
      <c r="H85">
        <f>Sheet27!K62</f>
        <v>4448</v>
      </c>
      <c r="I85">
        <f>Sheet27!K63</f>
        <v>3912</v>
      </c>
      <c r="J85">
        <f>Sheet27!K64</f>
        <v>3483</v>
      </c>
      <c r="K85">
        <f>Sheet27!K65</f>
        <v>3609</v>
      </c>
      <c r="L85">
        <f>Sheet27!K66</f>
        <v>3757</v>
      </c>
      <c r="M85">
        <f>Sheet27!K67</f>
        <v>3854</v>
      </c>
      <c r="N85">
        <f>SUM(B85:M85)</f>
        <v>52962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bestFit="1" customWidth="1"/>
    <col min="2" max="2" width="29" bestFit="1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200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13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2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4</v>
      </c>
      <c r="G14">
        <v>4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">
      <c r="A26">
        <v>19</v>
      </c>
      <c r="B26" t="s">
        <v>17</v>
      </c>
      <c r="C26">
        <v>2</v>
      </c>
      <c r="D26">
        <v>2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43</v>
      </c>
      <c r="D32">
        <v>43</v>
      </c>
      <c r="E32">
        <v>42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6</v>
      </c>
      <c r="D34">
        <v>6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3</v>
      </c>
      <c r="D37">
        <v>3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75</v>
      </c>
      <c r="D43">
        <v>75</v>
      </c>
      <c r="E43">
        <v>75</v>
      </c>
      <c r="F43">
        <v>75</v>
      </c>
      <c r="G43">
        <v>75</v>
      </c>
      <c r="H43">
        <v>75</v>
      </c>
      <c r="I43">
        <v>75</v>
      </c>
      <c r="J43">
        <v>75</v>
      </c>
      <c r="K43">
        <v>75</v>
      </c>
      <c r="L43">
        <v>75</v>
      </c>
      <c r="M43">
        <v>75</v>
      </c>
      <c r="N43">
        <v>75</v>
      </c>
      <c r="O43">
        <v>75</v>
      </c>
      <c r="P43">
        <v>75</v>
      </c>
      <c r="Q43">
        <v>75</v>
      </c>
    </row>
    <row r="44" spans="1:17" x14ac:dyDescent="0.2">
      <c r="A44">
        <v>37</v>
      </c>
      <c r="B44" t="s">
        <v>35</v>
      </c>
      <c r="C44">
        <v>80</v>
      </c>
      <c r="D44">
        <v>80</v>
      </c>
      <c r="E44">
        <v>66</v>
      </c>
      <c r="F44">
        <v>733</v>
      </c>
      <c r="G44">
        <v>809</v>
      </c>
      <c r="H44">
        <v>903</v>
      </c>
      <c r="I44">
        <v>925</v>
      </c>
      <c r="J44">
        <v>904</v>
      </c>
      <c r="K44">
        <v>821</v>
      </c>
      <c r="L44">
        <v>779</v>
      </c>
      <c r="M44">
        <v>779</v>
      </c>
      <c r="N44">
        <v>850</v>
      </c>
      <c r="O44">
        <v>894</v>
      </c>
      <c r="P44">
        <v>917</v>
      </c>
      <c r="Q44">
        <v>723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11</v>
      </c>
      <c r="D50">
        <v>11</v>
      </c>
      <c r="E50">
        <v>11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6</v>
      </c>
      <c r="D60">
        <v>6</v>
      </c>
      <c r="E60">
        <v>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21</v>
      </c>
      <c r="D63">
        <v>21</v>
      </c>
      <c r="E63">
        <v>21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</row>
    <row r="64" spans="1:17" x14ac:dyDescent="0.2">
      <c r="A64">
        <v>57</v>
      </c>
      <c r="B64" t="s">
        <v>55</v>
      </c>
      <c r="C64">
        <v>0</v>
      </c>
      <c r="D64">
        <v>0</v>
      </c>
      <c r="E64">
        <v>0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17</v>
      </c>
    </row>
    <row r="65" spans="1:17" x14ac:dyDescent="0.2">
      <c r="A65">
        <v>58</v>
      </c>
      <c r="B65" t="s">
        <v>56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</v>
      </c>
      <c r="P65">
        <v>10</v>
      </c>
      <c r="Q65">
        <v>2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7</v>
      </c>
      <c r="D69">
        <v>7</v>
      </c>
      <c r="E69">
        <v>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115</v>
      </c>
      <c r="D76">
        <v>115</v>
      </c>
      <c r="E76">
        <v>115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19</v>
      </c>
    </row>
    <row r="77" spans="1:17" x14ac:dyDescent="0.2">
      <c r="A77">
        <v>70</v>
      </c>
      <c r="B77" t="s">
        <v>68</v>
      </c>
      <c r="C77">
        <v>7</v>
      </c>
      <c r="D77">
        <v>7</v>
      </c>
      <c r="E77">
        <v>7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2">
      <c r="A78">
        <v>71</v>
      </c>
      <c r="B78" t="s">
        <v>195</v>
      </c>
      <c r="C78">
        <v>824</v>
      </c>
      <c r="D78">
        <v>824</v>
      </c>
      <c r="E78">
        <v>851</v>
      </c>
      <c r="F78">
        <v>1345</v>
      </c>
      <c r="G78">
        <v>1671</v>
      </c>
      <c r="H78">
        <v>1819</v>
      </c>
      <c r="I78">
        <v>1812</v>
      </c>
      <c r="J78">
        <v>1747</v>
      </c>
      <c r="K78">
        <v>1535</v>
      </c>
      <c r="L78">
        <v>1496</v>
      </c>
      <c r="M78">
        <v>1496</v>
      </c>
      <c r="N78">
        <v>1375</v>
      </c>
      <c r="O78">
        <v>1448</v>
      </c>
      <c r="P78">
        <v>1486</v>
      </c>
      <c r="Q78">
        <v>1451</v>
      </c>
    </row>
    <row r="80" spans="1:17" x14ac:dyDescent="0.2">
      <c r="B80" t="s">
        <v>69</v>
      </c>
      <c r="C80">
        <f>SUM(C8:C9,C13:C15,C17:C18,C20:C21,C23:C24,C26:C27,C29,C31:C34,C36:C39,C41,C43,C50,C58:C63,C68:C70,C77)</f>
        <v>310</v>
      </c>
      <c r="D80">
        <f t="shared" ref="D80:Q80" si="0">SUM(D8:D9,D13:D15,D17:D18,D20:D21,D23:D24,D26:D27,D29,D31:D34,D36:D39,D41,D43,D50,D58:D63,D68:D70,D77)</f>
        <v>310</v>
      </c>
      <c r="E80">
        <f t="shared" si="0"/>
        <v>309</v>
      </c>
      <c r="F80">
        <f t="shared" si="0"/>
        <v>178</v>
      </c>
      <c r="G80">
        <f t="shared" si="0"/>
        <v>174</v>
      </c>
      <c r="H80">
        <f t="shared" si="0"/>
        <v>174</v>
      </c>
      <c r="I80">
        <f t="shared" si="0"/>
        <v>170</v>
      </c>
      <c r="J80">
        <f t="shared" si="0"/>
        <v>170</v>
      </c>
      <c r="K80">
        <f t="shared" si="0"/>
        <v>170</v>
      </c>
      <c r="L80">
        <f t="shared" si="0"/>
        <v>200</v>
      </c>
      <c r="M80">
        <f t="shared" si="0"/>
        <v>200</v>
      </c>
      <c r="N80">
        <f t="shared" si="0"/>
        <v>200</v>
      </c>
      <c r="O80">
        <f t="shared" si="0"/>
        <v>200</v>
      </c>
      <c r="P80">
        <f t="shared" si="0"/>
        <v>200</v>
      </c>
      <c r="Q80">
        <f t="shared" si="0"/>
        <v>202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13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1</v>
      </c>
    </row>
    <row r="82" spans="2:17" x14ac:dyDescent="0.2">
      <c r="B82" t="s">
        <v>71</v>
      </c>
      <c r="C82">
        <f>SUM(C22,C25,C44,C64:C66)</f>
        <v>111</v>
      </c>
      <c r="D82">
        <f t="shared" ref="D82:Q82" si="2">SUM(D22,D25,D44,D64:D66)</f>
        <v>111</v>
      </c>
      <c r="E82">
        <f t="shared" si="2"/>
        <v>97</v>
      </c>
      <c r="F82">
        <f t="shared" si="2"/>
        <v>785</v>
      </c>
      <c r="G82">
        <f t="shared" si="2"/>
        <v>861</v>
      </c>
      <c r="H82">
        <f t="shared" si="2"/>
        <v>955</v>
      </c>
      <c r="I82">
        <f t="shared" si="2"/>
        <v>977</v>
      </c>
      <c r="J82">
        <f t="shared" si="2"/>
        <v>956</v>
      </c>
      <c r="K82">
        <f t="shared" si="2"/>
        <v>873</v>
      </c>
      <c r="L82">
        <f t="shared" si="2"/>
        <v>831</v>
      </c>
      <c r="M82">
        <f t="shared" si="2"/>
        <v>831</v>
      </c>
      <c r="N82">
        <f t="shared" si="2"/>
        <v>902</v>
      </c>
      <c r="O82">
        <f t="shared" si="2"/>
        <v>956</v>
      </c>
      <c r="P82">
        <f t="shared" si="2"/>
        <v>979</v>
      </c>
      <c r="Q82">
        <f t="shared" si="2"/>
        <v>773</v>
      </c>
    </row>
    <row r="83" spans="2:17" x14ac:dyDescent="0.2">
      <c r="B83" t="s">
        <v>196</v>
      </c>
      <c r="C83">
        <f>SUM(C46:C49,C51:C57,C74:C76)</f>
        <v>403</v>
      </c>
      <c r="D83">
        <f t="shared" ref="D83:Q83" si="3">SUM(D46:D49,D51:D57,D74:D76)</f>
        <v>403</v>
      </c>
      <c r="E83">
        <f t="shared" si="3"/>
        <v>432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472</v>
      </c>
    </row>
    <row r="84" spans="2:17" x14ac:dyDescent="0.2">
      <c r="B84" t="s">
        <v>195</v>
      </c>
      <c r="C84">
        <f>SUM(C80:C83)</f>
        <v>824</v>
      </c>
      <c r="D84">
        <f t="shared" ref="D84:Q84" si="4">SUM(D80:D83)</f>
        <v>824</v>
      </c>
      <c r="E84">
        <f t="shared" si="4"/>
        <v>851</v>
      </c>
      <c r="F84">
        <f t="shared" si="4"/>
        <v>1346</v>
      </c>
      <c r="G84">
        <f t="shared" si="4"/>
        <v>1673</v>
      </c>
      <c r="H84">
        <f t="shared" si="4"/>
        <v>1821</v>
      </c>
      <c r="I84">
        <f t="shared" si="4"/>
        <v>1814</v>
      </c>
      <c r="J84">
        <f t="shared" si="4"/>
        <v>1748</v>
      </c>
      <c r="K84">
        <f t="shared" si="4"/>
        <v>1537</v>
      </c>
      <c r="L84">
        <f t="shared" si="4"/>
        <v>1498</v>
      </c>
      <c r="M84">
        <f t="shared" si="4"/>
        <v>1498</v>
      </c>
      <c r="N84">
        <f t="shared" si="4"/>
        <v>1377</v>
      </c>
      <c r="O84">
        <f t="shared" si="4"/>
        <v>1449</v>
      </c>
      <c r="P84">
        <f t="shared" si="4"/>
        <v>1488</v>
      </c>
      <c r="Q84">
        <f t="shared" si="4"/>
        <v>1448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workbookViewId="0"/>
  </sheetViews>
  <sheetFormatPr defaultRowHeight="12.75" x14ac:dyDescent="0.2"/>
  <cols>
    <col min="1" max="1" width="14.7109375" bestFit="1" customWidth="1"/>
  </cols>
  <sheetData>
    <row r="5" spans="1:9" x14ac:dyDescent="0.2">
      <c r="B5" s="4" t="s">
        <v>166</v>
      </c>
      <c r="C5" s="4" t="s">
        <v>167</v>
      </c>
      <c r="D5" s="4" t="s">
        <v>168</v>
      </c>
      <c r="E5" s="4" t="s">
        <v>169</v>
      </c>
      <c r="F5" s="4" t="s">
        <v>170</v>
      </c>
      <c r="G5" s="4" t="s">
        <v>171</v>
      </c>
    </row>
    <row r="6" spans="1:9" x14ac:dyDescent="0.2">
      <c r="A6" t="s">
        <v>177</v>
      </c>
      <c r="B6" s="5">
        <f>'2002-6e (wo MJ)'!C12-13-B8-67</f>
        <v>2305.666666666667</v>
      </c>
      <c r="C6" s="5">
        <f>'2002-6e (wo MJ)'!D12-13-C8-67</f>
        <v>2418.5</v>
      </c>
      <c r="D6" s="5">
        <f>'2002-6e (wo MJ)'!E12-13-D8-67</f>
        <v>2560.6000000000004</v>
      </c>
      <c r="E6" s="5">
        <f>'2002-6e (wo MJ)'!F12-13-E8-67</f>
        <v>2634.7</v>
      </c>
      <c r="F6" s="5">
        <f>'2002-6e (wo MJ)'!G12-13-F8-67</f>
        <v>2804.1000000000004</v>
      </c>
      <c r="G6" s="5">
        <f t="shared" ref="G6:G12" si="0">AVERAGE(B6:F6)</f>
        <v>2544.7133333333336</v>
      </c>
      <c r="H6" s="5"/>
      <c r="I6" s="5"/>
    </row>
    <row r="7" spans="1:9" x14ac:dyDescent="0.2">
      <c r="A7" t="s">
        <v>178</v>
      </c>
      <c r="B7" s="5">
        <f>SUM(Sheet27!B8:C14,Sheet27!B17:C19,Sheet27!E8:F14,Sheet27!E17:F19)/7296+2-B6-67</f>
        <v>1425.7036732456136</v>
      </c>
      <c r="C7" s="5">
        <f>SUM(Sheet27!B20:C26,Sheet27!B29:C31,Sheet27!E20:F26,Sheet27!E29:F31)/7296+2-C6-67</f>
        <v>1367.1888706140353</v>
      </c>
      <c r="D7" s="5">
        <f>SUM(Sheet27!B32:C38,Sheet27!B41:C43,Sheet27!E32:F38,Sheet27!E41:F43)/7320+2-D6-67</f>
        <v>1280.1147540983602</v>
      </c>
      <c r="E7" s="5">
        <f>SUM(Sheet27!B44:C50,Sheet27!B53:C55,Sheet27!E44:F50,Sheet27!E53:F55)/7296+2-E6-67</f>
        <v>1267.2557291666667</v>
      </c>
      <c r="F7" s="5">
        <f>SUM(Sheet27!B56:C62,Sheet27!B65:C67,Sheet27!E56:F62,Sheet27!E65:F67)/7296+2-F6-67</f>
        <v>1158.5818804824557</v>
      </c>
      <c r="G7" s="5">
        <f t="shared" si="0"/>
        <v>1299.7689815214264</v>
      </c>
      <c r="H7" s="5"/>
    </row>
    <row r="8" spans="1:9" x14ac:dyDescent="0.2">
      <c r="A8" t="s">
        <v>316</v>
      </c>
      <c r="B8" s="5">
        <v>2000</v>
      </c>
      <c r="C8" s="5">
        <v>2000</v>
      </c>
      <c r="D8" s="5">
        <v>2000</v>
      </c>
      <c r="E8" s="5">
        <v>2000</v>
      </c>
      <c r="F8" s="5">
        <v>2000</v>
      </c>
      <c r="G8" s="5">
        <f t="shared" si="0"/>
        <v>2000</v>
      </c>
      <c r="H8" s="5"/>
    </row>
    <row r="9" spans="1:9" x14ac:dyDescent="0.2">
      <c r="A9" t="s">
        <v>196</v>
      </c>
      <c r="B9" s="5">
        <f>'2002-6e (wo MJ)'!C14</f>
        <v>1000</v>
      </c>
      <c r="C9" s="5">
        <f>'2002-6e (wo MJ)'!D14</f>
        <v>1000</v>
      </c>
      <c r="D9" s="5">
        <f>'2002-6e (wo MJ)'!E14</f>
        <v>1000</v>
      </c>
      <c r="E9" s="5">
        <f>'2002-6e (wo MJ)'!F14</f>
        <v>1000</v>
      </c>
      <c r="F9" s="5">
        <f>'2002-6e (wo MJ)'!G14</f>
        <v>1000</v>
      </c>
      <c r="G9" s="5">
        <f t="shared" si="0"/>
        <v>1000</v>
      </c>
    </row>
    <row r="10" spans="1:9" x14ac:dyDescent="0.2">
      <c r="A10" t="s">
        <v>179</v>
      </c>
      <c r="B10" s="5">
        <f>'2002-6e (wo MJ)'!C15</f>
        <v>990</v>
      </c>
      <c r="C10" s="5">
        <f>'2002-6e (wo MJ)'!D15</f>
        <v>990</v>
      </c>
      <c r="D10" s="5">
        <f>'2002-6e (wo MJ)'!E15</f>
        <v>990</v>
      </c>
      <c r="E10" s="5">
        <f>'2002-6e (wo MJ)'!F15</f>
        <v>990</v>
      </c>
      <c r="F10" s="5">
        <f>'2002-6e (wo MJ)'!G15</f>
        <v>990</v>
      </c>
      <c r="G10" s="5">
        <f t="shared" si="0"/>
        <v>990</v>
      </c>
    </row>
    <row r="11" spans="1:9" x14ac:dyDescent="0.2">
      <c r="A11" t="s">
        <v>180</v>
      </c>
      <c r="B11" s="5">
        <v>46</v>
      </c>
      <c r="C11" s="5">
        <v>46</v>
      </c>
      <c r="D11" s="5">
        <v>46</v>
      </c>
      <c r="E11" s="5">
        <v>46</v>
      </c>
      <c r="F11" s="5">
        <v>46</v>
      </c>
      <c r="G11" s="5">
        <f t="shared" si="0"/>
        <v>46</v>
      </c>
    </row>
    <row r="12" spans="1:9" x14ac:dyDescent="0.2">
      <c r="A12" t="s">
        <v>197</v>
      </c>
      <c r="B12" s="5">
        <v>450</v>
      </c>
      <c r="C12" s="5">
        <v>450</v>
      </c>
      <c r="D12" s="5">
        <v>450</v>
      </c>
      <c r="E12" s="5">
        <v>450</v>
      </c>
      <c r="F12" s="5">
        <v>450</v>
      </c>
      <c r="G12" s="5">
        <f t="shared" si="0"/>
        <v>450</v>
      </c>
    </row>
    <row r="13" spans="1:9" x14ac:dyDescent="0.2">
      <c r="B13" s="7">
        <f t="shared" ref="B13:G13" si="1">SUM(B6:B12)</f>
        <v>8217.3703399122805</v>
      </c>
      <c r="C13" s="7">
        <f t="shared" si="1"/>
        <v>8271.6888706140344</v>
      </c>
      <c r="D13" s="7">
        <f t="shared" si="1"/>
        <v>8326.7147540983606</v>
      </c>
      <c r="E13" s="7">
        <f t="shared" si="1"/>
        <v>8387.9557291666661</v>
      </c>
      <c r="F13" s="7">
        <f t="shared" si="1"/>
        <v>8448.6818804824561</v>
      </c>
      <c r="G13" s="7">
        <f t="shared" si="1"/>
        <v>8330.4823148547603</v>
      </c>
      <c r="H13" s="5">
        <f>G13-2000</f>
        <v>6330.4823148547603</v>
      </c>
    </row>
    <row r="15" spans="1:9" x14ac:dyDescent="0.2">
      <c r="A15" t="s">
        <v>176</v>
      </c>
      <c r="B15" s="5">
        <f>'2002-6e (wo MJ)'!C38</f>
        <v>1309</v>
      </c>
      <c r="C15" s="5">
        <f>'2002-6e (wo MJ)'!D38</f>
        <v>1368</v>
      </c>
      <c r="D15" s="5">
        <f>'2002-6e (wo MJ)'!E38</f>
        <v>1175</v>
      </c>
      <c r="E15" s="5">
        <f>'2002-6e (wo MJ)'!F38</f>
        <v>1315</v>
      </c>
      <c r="F15" s="5">
        <f>'2002-6e (wo MJ)'!G38</f>
        <v>1243</v>
      </c>
      <c r="G15" s="5">
        <f>AVERAGE(B15:F15)</f>
        <v>1282</v>
      </c>
    </row>
    <row r="16" spans="1:9" x14ac:dyDescent="0.2">
      <c r="A16" t="s">
        <v>193</v>
      </c>
      <c r="B16" s="5">
        <f>(B7+B11)*1.0282</f>
        <v>1513.2057168311399</v>
      </c>
      <c r="C16" s="5">
        <f>(C7+C11)*1.0282</f>
        <v>1453.0407967653512</v>
      </c>
      <c r="D16" s="5">
        <f>(D7+D11)*1.0282</f>
        <v>1363.5111901639339</v>
      </c>
      <c r="E16" s="5">
        <f>(E7+E11)*1.0282</f>
        <v>1350.2895407291667</v>
      </c>
      <c r="F16" s="5">
        <f>(F7+F11)*1.0282</f>
        <v>1238.551089512061</v>
      </c>
      <c r="G16" s="5">
        <f>AVERAGE(B16:F16)</f>
        <v>1383.7196668003303</v>
      </c>
    </row>
    <row r="17" spans="1:10" x14ac:dyDescent="0.2">
      <c r="A17" t="s">
        <v>197</v>
      </c>
      <c r="B17" s="5">
        <f>B12*1.0282</f>
        <v>462.69</v>
      </c>
      <c r="C17" s="5">
        <f>C12*1.0282</f>
        <v>462.69</v>
      </c>
      <c r="D17" s="5">
        <f>D12*1.0282</f>
        <v>462.69</v>
      </c>
      <c r="E17" s="5">
        <f>E12*1.0282</f>
        <v>462.69</v>
      </c>
      <c r="F17" s="5">
        <f>F12*1.0282</f>
        <v>462.69</v>
      </c>
      <c r="G17" s="5">
        <f>AVERAGE(B17:F17)</f>
        <v>462.68999999999994</v>
      </c>
    </row>
    <row r="18" spans="1:10" x14ac:dyDescent="0.2">
      <c r="B18" s="7">
        <f t="shared" ref="B18:G18" si="2">SUM(B15:B17)</f>
        <v>3284.8957168311399</v>
      </c>
      <c r="C18" s="7">
        <f t="shared" si="2"/>
        <v>3283.730796765351</v>
      </c>
      <c r="D18" s="7">
        <f t="shared" si="2"/>
        <v>3001.2011901639339</v>
      </c>
      <c r="E18" s="7">
        <f t="shared" si="2"/>
        <v>3127.9795407291667</v>
      </c>
      <c r="F18" s="7">
        <f t="shared" si="2"/>
        <v>2944.2410895120611</v>
      </c>
      <c r="G18" s="7">
        <f t="shared" si="2"/>
        <v>3128.4096668003303</v>
      </c>
      <c r="H18" s="5">
        <f>(1-0.2829)*G18</f>
        <v>2243.3825720625173</v>
      </c>
    </row>
    <row r="19" spans="1:10" x14ac:dyDescent="0.2">
      <c r="B19" s="28"/>
      <c r="C19" s="28"/>
      <c r="D19" s="28"/>
      <c r="E19" s="28"/>
      <c r="F19" s="28"/>
      <c r="G19" s="28"/>
      <c r="H19" s="5"/>
      <c r="I19" s="5">
        <f>G13-G26</f>
        <v>6393.0126480544295</v>
      </c>
      <c r="J19" s="5">
        <f>(1-0.2829)*I19</f>
        <v>4584.4293699198315</v>
      </c>
    </row>
    <row r="20" spans="1:10" x14ac:dyDescent="0.2">
      <c r="A20" t="s">
        <v>302</v>
      </c>
      <c r="B20" s="28"/>
      <c r="C20" s="28"/>
      <c r="D20" s="28"/>
      <c r="E20" s="28"/>
      <c r="F20" s="28"/>
      <c r="G20" s="27">
        <f>G18/(G13-G9)</f>
        <v>0.42676723473717487</v>
      </c>
      <c r="H20" s="5"/>
    </row>
    <row r="21" spans="1:10" x14ac:dyDescent="0.2">
      <c r="A21" t="s">
        <v>301</v>
      </c>
      <c r="B21" s="28"/>
      <c r="C21" s="28"/>
      <c r="D21" s="28"/>
      <c r="E21" s="28"/>
      <c r="F21" s="28"/>
      <c r="G21" s="27">
        <f>G18/G13</f>
        <v>0.37553763978609123</v>
      </c>
      <c r="H21" s="5"/>
    </row>
    <row r="22" spans="1:10" x14ac:dyDescent="0.2">
      <c r="H22" s="5"/>
    </row>
    <row r="23" spans="1:10" x14ac:dyDescent="0.2">
      <c r="H23" s="5">
        <f>G24+G25</f>
        <v>1190.94</v>
      </c>
    </row>
    <row r="24" spans="1:10" x14ac:dyDescent="0.2">
      <c r="A24" t="s">
        <v>310</v>
      </c>
      <c r="B24" s="34">
        <v>965</v>
      </c>
      <c r="C24" s="34">
        <v>995</v>
      </c>
      <c r="D24" s="34">
        <v>925</v>
      </c>
      <c r="E24" s="34">
        <v>1019.3</v>
      </c>
      <c r="F24" s="34">
        <v>775.4</v>
      </c>
      <c r="G24" s="5">
        <f>AVERAGE(B24:F24)</f>
        <v>935.93999999999994</v>
      </c>
      <c r="H24" s="5"/>
    </row>
    <row r="25" spans="1:10" x14ac:dyDescent="0.2">
      <c r="A25" t="s">
        <v>299</v>
      </c>
      <c r="B25" s="34">
        <f>255*(B24/$G$24)</f>
        <v>262.91749471119948</v>
      </c>
      <c r="C25" s="34">
        <f>255*(C24/$G$24)</f>
        <v>271.09109558305022</v>
      </c>
      <c r="D25" s="34">
        <f>255*(D24/$G$24)</f>
        <v>252.01936021539845</v>
      </c>
      <c r="E25" s="34">
        <f>255*(E24/$G$24)</f>
        <v>277.71171228924931</v>
      </c>
      <c r="F25" s="34">
        <f>255*(F24/$G$24)</f>
        <v>211.26033720110266</v>
      </c>
      <c r="G25" s="5">
        <f>AVERAGE(B25:F25)</f>
        <v>255</v>
      </c>
      <c r="H25" s="5">
        <f>(1-0.2829)*G25</f>
        <v>182.86050000000003</v>
      </c>
    </row>
    <row r="26" spans="1:10" x14ac:dyDescent="0.2">
      <c r="A26" t="s">
        <v>300</v>
      </c>
      <c r="B26" s="5">
        <f>B18-B24-B25</f>
        <v>2056.9782221199403</v>
      </c>
      <c r="C26" s="5">
        <f>C18-C24-C25</f>
        <v>2017.6397011823008</v>
      </c>
      <c r="D26" s="5">
        <f>D18-D24-D25</f>
        <v>1824.1818299485356</v>
      </c>
      <c r="E26" s="5">
        <f>E18-E24-E25</f>
        <v>1830.9678284399172</v>
      </c>
      <c r="F26" s="5">
        <f>F18-F24-F25</f>
        <v>1957.5807523109584</v>
      </c>
      <c r="G26" s="5">
        <f>AVERAGE(B26:F26)</f>
        <v>1937.4696668003303</v>
      </c>
      <c r="H26" s="5">
        <f>H18-H25</f>
        <v>2060.5220720625171</v>
      </c>
    </row>
    <row r="27" spans="1:10" x14ac:dyDescent="0.2">
      <c r="B27" s="33">
        <f t="shared" ref="B27:G27" si="3">1-(B26/B13)</f>
        <v>0.74967926027027543</v>
      </c>
      <c r="C27" s="33">
        <f t="shared" si="3"/>
        <v>0.75607886941321512</v>
      </c>
      <c r="D27" s="33">
        <f t="shared" si="3"/>
        <v>0.78092418392851948</v>
      </c>
      <c r="E27" s="33">
        <f t="shared" si="3"/>
        <v>0.78171465282377905</v>
      </c>
      <c r="F27" s="33">
        <f t="shared" si="3"/>
        <v>0.7682974953959123</v>
      </c>
      <c r="G27" s="33">
        <f t="shared" si="3"/>
        <v>0.76742407059127049</v>
      </c>
      <c r="H27" s="33"/>
      <c r="I27" s="39"/>
    </row>
    <row r="28" spans="1:10" x14ac:dyDescent="0.2">
      <c r="A28" t="s">
        <v>302</v>
      </c>
      <c r="G28" s="27">
        <f>G26/(G13-G9)</f>
        <v>0.26430316363688239</v>
      </c>
    </row>
    <row r="29" spans="1:10" x14ac:dyDescent="0.2">
      <c r="A29" t="s">
        <v>301</v>
      </c>
      <c r="G29" s="33">
        <f>G26/G13</f>
        <v>0.23257592940872951</v>
      </c>
      <c r="H29" s="33">
        <f>H26/H13</f>
        <v>0.32549211412018475</v>
      </c>
    </row>
    <row r="32" spans="1:10" x14ac:dyDescent="0.2">
      <c r="A32" t="s">
        <v>303</v>
      </c>
      <c r="B32" s="29">
        <v>322.21800000000002</v>
      </c>
      <c r="C32" s="29">
        <v>336.76600000000002</v>
      </c>
      <c r="D32" s="29">
        <v>289.15899999999999</v>
      </c>
      <c r="E32" s="29">
        <v>323.74400000000003</v>
      </c>
      <c r="F32" s="29">
        <v>306.07</v>
      </c>
      <c r="G32" s="29">
        <f>AVERAGE(B32:F32)</f>
        <v>315.59140000000002</v>
      </c>
    </row>
    <row r="33" spans="1:7" x14ac:dyDescent="0.2">
      <c r="A33" t="s">
        <v>304</v>
      </c>
      <c r="B33" s="30">
        <f>B32/(B15*0.00876)</f>
        <v>28.099982209571248</v>
      </c>
      <c r="C33" s="30">
        <f>C32/(C15*0.00876)</f>
        <v>28.102052124222276</v>
      </c>
      <c r="D33" s="30">
        <f>D32/(D15*0.00876)</f>
        <v>28.092781501991642</v>
      </c>
      <c r="E33" s="30">
        <f>E32/(E15*0.00876)</f>
        <v>28.104241540358004</v>
      </c>
      <c r="F33" s="30">
        <f>F32/(F15*0.00876)</f>
        <v>28.109008621798047</v>
      </c>
    </row>
    <row r="34" spans="1:7" x14ac:dyDescent="0.2">
      <c r="A34" t="s">
        <v>308</v>
      </c>
      <c r="B34" s="29">
        <v>242.9</v>
      </c>
      <c r="C34" s="29">
        <v>242.9</v>
      </c>
      <c r="D34" s="29">
        <v>242.9</v>
      </c>
      <c r="E34" s="29">
        <v>242.9</v>
      </c>
      <c r="F34" s="29">
        <v>242.9</v>
      </c>
      <c r="G34" s="29">
        <f>AVERAGE(B34:F34)</f>
        <v>242.9</v>
      </c>
    </row>
    <row r="35" spans="1:7" x14ac:dyDescent="0.2">
      <c r="A35" t="s">
        <v>304</v>
      </c>
      <c r="B35" s="30">
        <f>B34/(B25*0.00876)</f>
        <v>105.46392332218569</v>
      </c>
      <c r="C35" s="30">
        <f>C34/(C25*0.00876)</f>
        <v>102.28410653860222</v>
      </c>
      <c r="D35" s="30">
        <f>D34/(D25*0.00876)</f>
        <v>110.02452541179372</v>
      </c>
      <c r="E35" s="30">
        <f>E34/(E25*0.00876)</f>
        <v>99.845664677630936</v>
      </c>
      <c r="F35" s="30">
        <f>F34/(F25*0.00876)</f>
        <v>131.25185195500285</v>
      </c>
      <c r="G35" s="30"/>
    </row>
    <row r="36" spans="1:7" x14ac:dyDescent="0.2">
      <c r="A36" t="s">
        <v>305</v>
      </c>
      <c r="B36" s="30">
        <v>90</v>
      </c>
      <c r="C36" s="30">
        <v>80</v>
      </c>
      <c r="D36" s="30">
        <v>70</v>
      </c>
      <c r="E36" s="30">
        <v>60</v>
      </c>
      <c r="F36" s="30">
        <v>50</v>
      </c>
    </row>
    <row r="37" spans="1:7" x14ac:dyDescent="0.2">
      <c r="A37" t="s">
        <v>306</v>
      </c>
      <c r="B37" s="5">
        <f>(B32-B34)/(B36*0.00876)</f>
        <v>100.6062912227296</v>
      </c>
      <c r="C37" s="5">
        <f>(C32-C34)/(C36*0.00876)</f>
        <v>133.9412100456621</v>
      </c>
      <c r="D37" s="5">
        <f>(D32-D34)/(D36*0.00876)</f>
        <v>75.438682322243935</v>
      </c>
      <c r="E37" s="5">
        <f>(E32-E34)/(E36*0.00876)</f>
        <v>153.81278538812788</v>
      </c>
      <c r="F37" s="5">
        <f>(F32-F34)/(F36*0.00876)</f>
        <v>144.22374429223743</v>
      </c>
      <c r="G37" s="5">
        <f>AVERAGE(B37:F37)</f>
        <v>121.60454265420017</v>
      </c>
    </row>
    <row r="38" spans="1:7" x14ac:dyDescent="0.2">
      <c r="B38" s="30"/>
      <c r="C38" s="30"/>
      <c r="D38" s="30"/>
      <c r="E38" s="30"/>
      <c r="F38" s="30"/>
    </row>
    <row r="39" spans="1:7" x14ac:dyDescent="0.2">
      <c r="A39" t="s">
        <v>307</v>
      </c>
      <c r="B39" s="5">
        <f>B18-B37-B25</f>
        <v>2921.3719308972109</v>
      </c>
      <c r="C39" s="5">
        <f>C18-C37-C25</f>
        <v>2878.6984911366389</v>
      </c>
      <c r="D39" s="5">
        <f>D18-D37-D25</f>
        <v>2673.7431476262914</v>
      </c>
      <c r="E39" s="5">
        <f>E18-E37-E25</f>
        <v>2696.4550430517897</v>
      </c>
      <c r="F39" s="5">
        <f>F18-F37-F25</f>
        <v>2588.7570080187211</v>
      </c>
      <c r="G39" s="5">
        <f>AVERAGE(B39:F39)</f>
        <v>2751.8051241461308</v>
      </c>
    </row>
    <row r="41" spans="1:7" x14ac:dyDescent="0.2">
      <c r="A41" t="s">
        <v>302</v>
      </c>
      <c r="G41" s="27">
        <f>G39/(G13-G9)</f>
        <v>0.37539209644770183</v>
      </c>
    </row>
    <row r="42" spans="1:7" x14ac:dyDescent="0.2">
      <c r="A42" t="s">
        <v>301</v>
      </c>
      <c r="G42" s="33">
        <f>G39/G13</f>
        <v>0.33032962800235027</v>
      </c>
    </row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customWidth="1"/>
    <col min="2" max="2" width="29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215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75</v>
      </c>
      <c r="D43">
        <v>75</v>
      </c>
      <c r="E43">
        <v>75</v>
      </c>
      <c r="F43">
        <v>75</v>
      </c>
      <c r="G43">
        <v>75</v>
      </c>
      <c r="H43">
        <v>75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31</v>
      </c>
    </row>
    <row r="44" spans="1:17" x14ac:dyDescent="0.2">
      <c r="A44">
        <v>37</v>
      </c>
      <c r="B44" t="s">
        <v>35</v>
      </c>
      <c r="C44">
        <v>868</v>
      </c>
      <c r="D44">
        <v>868</v>
      </c>
      <c r="E44">
        <v>726</v>
      </c>
      <c r="F44">
        <v>738</v>
      </c>
      <c r="G44">
        <v>814</v>
      </c>
      <c r="H44">
        <v>908</v>
      </c>
      <c r="I44">
        <v>930</v>
      </c>
      <c r="J44">
        <v>910</v>
      </c>
      <c r="K44">
        <v>827</v>
      </c>
      <c r="L44">
        <v>784</v>
      </c>
      <c r="M44">
        <v>784</v>
      </c>
      <c r="N44">
        <v>855</v>
      </c>
      <c r="O44">
        <v>900</v>
      </c>
      <c r="P44">
        <v>921</v>
      </c>
      <c r="Q44">
        <v>848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>
        <v>71</v>
      </c>
      <c r="B78" t="s">
        <v>195</v>
      </c>
      <c r="C78">
        <v>1418</v>
      </c>
      <c r="D78">
        <v>1418</v>
      </c>
      <c r="E78">
        <v>1304</v>
      </c>
      <c r="F78">
        <v>1352</v>
      </c>
      <c r="G78">
        <v>1682</v>
      </c>
      <c r="H78">
        <v>1831</v>
      </c>
      <c r="I78">
        <v>1752</v>
      </c>
      <c r="J78">
        <v>1687</v>
      </c>
      <c r="K78">
        <v>1475</v>
      </c>
      <c r="L78">
        <v>1436</v>
      </c>
      <c r="M78">
        <v>1436</v>
      </c>
      <c r="N78">
        <v>1315</v>
      </c>
      <c r="O78">
        <v>1379</v>
      </c>
      <c r="P78">
        <v>1416</v>
      </c>
      <c r="Q78">
        <v>1504</v>
      </c>
    </row>
    <row r="80" spans="1:17" x14ac:dyDescent="0.2">
      <c r="B80" t="s">
        <v>69</v>
      </c>
      <c r="C80">
        <f>SUM(C8:C9,C13:C15,C17:C18,C20:C21,C23:C24,C26:C27,C29,C31:C34,C36:C39,C41,C43,C50,C58:C63,C68:C70,C77)</f>
        <v>200</v>
      </c>
      <c r="D80">
        <f t="shared" ref="D80:Q80" si="0">SUM(D8:D9,D13:D15,D17:D18,D20:D21,D23:D24,D26:D27,D29,D31:D34,D36:D39,D41,D43,D50,D58:D63,D68:D70,D77)</f>
        <v>200</v>
      </c>
      <c r="E80">
        <f t="shared" si="0"/>
        <v>200</v>
      </c>
      <c r="F80">
        <f t="shared" si="0"/>
        <v>170</v>
      </c>
      <c r="G80">
        <f t="shared" si="0"/>
        <v>170</v>
      </c>
      <c r="H80">
        <f t="shared" si="0"/>
        <v>170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125</v>
      </c>
      <c r="M80">
        <f t="shared" si="0"/>
        <v>125</v>
      </c>
      <c r="N80">
        <f t="shared" si="0"/>
        <v>125</v>
      </c>
      <c r="O80">
        <f t="shared" si="0"/>
        <v>125</v>
      </c>
      <c r="P80">
        <f t="shared" si="0"/>
        <v>125</v>
      </c>
      <c r="Q80">
        <f t="shared" si="0"/>
        <v>141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">
      <c r="B82" t="s">
        <v>71</v>
      </c>
      <c r="C82">
        <f>SUM(C22,C25,C44,C64:C66)</f>
        <v>930</v>
      </c>
      <c r="D82">
        <f t="shared" ref="D82:Q82" si="2">SUM(D22,D25,D44,D64:D66)</f>
        <v>930</v>
      </c>
      <c r="E82">
        <f t="shared" si="2"/>
        <v>788</v>
      </c>
      <c r="F82">
        <f t="shared" si="2"/>
        <v>800</v>
      </c>
      <c r="G82">
        <f t="shared" si="2"/>
        <v>876</v>
      </c>
      <c r="H82">
        <f t="shared" si="2"/>
        <v>970</v>
      </c>
      <c r="I82">
        <f t="shared" si="2"/>
        <v>992</v>
      </c>
      <c r="J82">
        <f t="shared" si="2"/>
        <v>972</v>
      </c>
      <c r="K82">
        <f t="shared" si="2"/>
        <v>889</v>
      </c>
      <c r="L82">
        <f t="shared" si="2"/>
        <v>846</v>
      </c>
      <c r="M82">
        <f t="shared" si="2"/>
        <v>846</v>
      </c>
      <c r="N82">
        <f t="shared" si="2"/>
        <v>917</v>
      </c>
      <c r="O82">
        <f t="shared" si="2"/>
        <v>962</v>
      </c>
      <c r="P82">
        <f t="shared" si="2"/>
        <v>983</v>
      </c>
      <c r="Q82">
        <f t="shared" si="2"/>
        <v>910</v>
      </c>
    </row>
    <row r="83" spans="2:17" x14ac:dyDescent="0.2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">
      <c r="B84" t="s">
        <v>195</v>
      </c>
      <c r="C84">
        <f>SUM(C80:C83)</f>
        <v>1418</v>
      </c>
      <c r="D84">
        <f t="shared" ref="D84:Q84" si="4">SUM(D80:D83)</f>
        <v>1418</v>
      </c>
      <c r="E84">
        <f t="shared" si="4"/>
        <v>1305</v>
      </c>
      <c r="F84">
        <f t="shared" si="4"/>
        <v>1353</v>
      </c>
      <c r="G84">
        <f t="shared" si="4"/>
        <v>1684</v>
      </c>
      <c r="H84">
        <f t="shared" si="4"/>
        <v>1832</v>
      </c>
      <c r="I84">
        <f t="shared" si="4"/>
        <v>1754</v>
      </c>
      <c r="J84">
        <f t="shared" si="4"/>
        <v>1689</v>
      </c>
      <c r="K84">
        <f t="shared" si="4"/>
        <v>1478</v>
      </c>
      <c r="L84">
        <f t="shared" si="4"/>
        <v>1438</v>
      </c>
      <c r="M84">
        <f t="shared" si="4"/>
        <v>1438</v>
      </c>
      <c r="N84">
        <f t="shared" si="4"/>
        <v>1317</v>
      </c>
      <c r="O84">
        <f t="shared" si="4"/>
        <v>1380</v>
      </c>
      <c r="P84">
        <f t="shared" si="4"/>
        <v>1417</v>
      </c>
      <c r="Q84">
        <f t="shared" si="4"/>
        <v>1504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customWidth="1"/>
    <col min="2" max="2" width="29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216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>
        <v>37</v>
      </c>
      <c r="B44" t="s">
        <v>35</v>
      </c>
      <c r="C44">
        <v>873</v>
      </c>
      <c r="D44">
        <v>873</v>
      </c>
      <c r="E44">
        <v>731</v>
      </c>
      <c r="F44">
        <v>742</v>
      </c>
      <c r="G44">
        <v>819</v>
      </c>
      <c r="H44">
        <v>913</v>
      </c>
      <c r="I44">
        <v>936</v>
      </c>
      <c r="J44">
        <v>916</v>
      </c>
      <c r="K44">
        <v>831</v>
      </c>
      <c r="L44">
        <v>790</v>
      </c>
      <c r="M44">
        <v>790</v>
      </c>
      <c r="N44">
        <v>860</v>
      </c>
      <c r="O44">
        <v>905</v>
      </c>
      <c r="P44">
        <v>926</v>
      </c>
      <c r="Q44">
        <v>854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>
        <v>71</v>
      </c>
      <c r="B78" t="s">
        <v>195</v>
      </c>
      <c r="C78">
        <v>1348</v>
      </c>
      <c r="D78">
        <v>1348</v>
      </c>
      <c r="E78">
        <v>1235</v>
      </c>
      <c r="F78">
        <v>1282</v>
      </c>
      <c r="G78">
        <v>1612</v>
      </c>
      <c r="H78">
        <v>1762</v>
      </c>
      <c r="I78">
        <v>1759</v>
      </c>
      <c r="J78">
        <v>1694</v>
      </c>
      <c r="K78">
        <v>1481</v>
      </c>
      <c r="L78">
        <v>1443</v>
      </c>
      <c r="M78">
        <v>1442</v>
      </c>
      <c r="N78">
        <v>1321</v>
      </c>
      <c r="O78">
        <v>1384</v>
      </c>
      <c r="P78">
        <v>1421</v>
      </c>
      <c r="Q78">
        <v>1478</v>
      </c>
    </row>
    <row r="80" spans="1:17" x14ac:dyDescent="0.2">
      <c r="B80" t="s">
        <v>69</v>
      </c>
      <c r="C80">
        <f>SUM(C8:C9,C13:C15,C17:C18,C20:C21,C23:C24,C26:C27,C29,C31:C34,C36:C39,C41,C43,C50,C58:C63,C68:C70,C77)</f>
        <v>125</v>
      </c>
      <c r="D80">
        <f t="shared" ref="D80:Q80" si="0">SUM(D8:D9,D13:D15,D17:D18,D20:D21,D23:D24,D26:D27,D29,D31:D34,D36:D39,D41,D43,D50,D58:D63,D68:D70,D77)</f>
        <v>125</v>
      </c>
      <c r="E80">
        <f t="shared" si="0"/>
        <v>125</v>
      </c>
      <c r="F80">
        <f t="shared" si="0"/>
        <v>95</v>
      </c>
      <c r="G80">
        <f t="shared" si="0"/>
        <v>95</v>
      </c>
      <c r="H80">
        <f t="shared" si="0"/>
        <v>95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125</v>
      </c>
      <c r="M80">
        <f t="shared" si="0"/>
        <v>125</v>
      </c>
      <c r="N80">
        <f t="shared" si="0"/>
        <v>125</v>
      </c>
      <c r="O80">
        <f t="shared" si="0"/>
        <v>125</v>
      </c>
      <c r="P80">
        <f t="shared" si="0"/>
        <v>125</v>
      </c>
      <c r="Q80">
        <f t="shared" si="0"/>
        <v>110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">
      <c r="B82" t="s">
        <v>71</v>
      </c>
      <c r="C82">
        <f>SUM(C22,C25,C44,C64:C66)</f>
        <v>935</v>
      </c>
      <c r="D82">
        <f t="shared" ref="D82:Q82" si="2">SUM(D22,D25,D44,D64:D66)</f>
        <v>935</v>
      </c>
      <c r="E82">
        <f t="shared" si="2"/>
        <v>793</v>
      </c>
      <c r="F82">
        <f t="shared" si="2"/>
        <v>804</v>
      </c>
      <c r="G82">
        <f t="shared" si="2"/>
        <v>881</v>
      </c>
      <c r="H82">
        <f t="shared" si="2"/>
        <v>975</v>
      </c>
      <c r="I82">
        <f t="shared" si="2"/>
        <v>998</v>
      </c>
      <c r="J82">
        <f t="shared" si="2"/>
        <v>978</v>
      </c>
      <c r="K82">
        <f t="shared" si="2"/>
        <v>893</v>
      </c>
      <c r="L82">
        <f t="shared" si="2"/>
        <v>852</v>
      </c>
      <c r="M82">
        <f t="shared" si="2"/>
        <v>852</v>
      </c>
      <c r="N82">
        <f t="shared" si="2"/>
        <v>922</v>
      </c>
      <c r="O82">
        <f t="shared" si="2"/>
        <v>967</v>
      </c>
      <c r="P82">
        <f t="shared" si="2"/>
        <v>988</v>
      </c>
      <c r="Q82">
        <f t="shared" si="2"/>
        <v>916</v>
      </c>
    </row>
    <row r="83" spans="2:17" x14ac:dyDescent="0.2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">
      <c r="B84" t="s">
        <v>195</v>
      </c>
      <c r="C84">
        <f>SUM(C80:C83)</f>
        <v>1348</v>
      </c>
      <c r="D84">
        <f t="shared" ref="D84:Q84" si="4">SUM(D80:D83)</f>
        <v>1348</v>
      </c>
      <c r="E84">
        <f t="shared" si="4"/>
        <v>1235</v>
      </c>
      <c r="F84">
        <f t="shared" si="4"/>
        <v>1282</v>
      </c>
      <c r="G84">
        <f t="shared" si="4"/>
        <v>1614</v>
      </c>
      <c r="H84">
        <f t="shared" si="4"/>
        <v>1762</v>
      </c>
      <c r="I84">
        <f t="shared" si="4"/>
        <v>1760</v>
      </c>
      <c r="J84">
        <f t="shared" si="4"/>
        <v>1695</v>
      </c>
      <c r="K84">
        <f t="shared" si="4"/>
        <v>1482</v>
      </c>
      <c r="L84">
        <f t="shared" si="4"/>
        <v>1444</v>
      </c>
      <c r="M84">
        <f t="shared" si="4"/>
        <v>1444</v>
      </c>
      <c r="N84">
        <f t="shared" si="4"/>
        <v>1322</v>
      </c>
      <c r="O84">
        <f t="shared" si="4"/>
        <v>1385</v>
      </c>
      <c r="P84">
        <f t="shared" si="4"/>
        <v>1422</v>
      </c>
      <c r="Q84">
        <f t="shared" si="4"/>
        <v>1479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customWidth="1"/>
    <col min="2" max="2" width="29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217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>
        <v>37</v>
      </c>
      <c r="B44" t="s">
        <v>35</v>
      </c>
      <c r="C44">
        <v>879</v>
      </c>
      <c r="D44">
        <v>879</v>
      </c>
      <c r="E44">
        <v>736</v>
      </c>
      <c r="F44">
        <v>747</v>
      </c>
      <c r="G44">
        <v>824</v>
      </c>
      <c r="H44">
        <v>918</v>
      </c>
      <c r="I44">
        <v>941</v>
      </c>
      <c r="J44">
        <v>921</v>
      </c>
      <c r="K44">
        <v>837</v>
      </c>
      <c r="L44">
        <v>795</v>
      </c>
      <c r="M44">
        <v>795</v>
      </c>
      <c r="N44">
        <v>866</v>
      </c>
      <c r="O44">
        <v>910</v>
      </c>
      <c r="P44">
        <v>932</v>
      </c>
      <c r="Q44">
        <v>859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>
        <v>71</v>
      </c>
      <c r="B78" t="s">
        <v>195</v>
      </c>
      <c r="C78">
        <v>1353</v>
      </c>
      <c r="D78">
        <v>1353</v>
      </c>
      <c r="E78">
        <v>1240</v>
      </c>
      <c r="F78">
        <v>1287</v>
      </c>
      <c r="G78">
        <v>1618</v>
      </c>
      <c r="H78">
        <v>1767</v>
      </c>
      <c r="I78">
        <v>1764</v>
      </c>
      <c r="J78">
        <v>1700</v>
      </c>
      <c r="K78">
        <v>1486</v>
      </c>
      <c r="L78">
        <v>1448</v>
      </c>
      <c r="M78">
        <v>1447</v>
      </c>
      <c r="N78">
        <v>1326</v>
      </c>
      <c r="O78">
        <v>1390</v>
      </c>
      <c r="P78">
        <v>1427</v>
      </c>
      <c r="Q78">
        <v>1484</v>
      </c>
    </row>
    <row r="80" spans="1:17" x14ac:dyDescent="0.2">
      <c r="B80" t="s">
        <v>69</v>
      </c>
      <c r="C80">
        <f>SUM(C8:C9,C13:C15,C17:C18,C20:C21,C23:C24,C26:C27,C29,C31:C34,C36:C39,C41,C43,C50,C58:C63,C68:C70,C77)</f>
        <v>125</v>
      </c>
      <c r="D80">
        <f t="shared" ref="D80:Q80" si="0">SUM(D8:D9,D13:D15,D17:D18,D20:D21,D23:D24,D26:D27,D29,D31:D34,D36:D39,D41,D43,D50,D58:D63,D68:D70,D77)</f>
        <v>125</v>
      </c>
      <c r="E80">
        <f t="shared" si="0"/>
        <v>125</v>
      </c>
      <c r="F80">
        <f t="shared" si="0"/>
        <v>95</v>
      </c>
      <c r="G80">
        <f t="shared" si="0"/>
        <v>95</v>
      </c>
      <c r="H80">
        <f t="shared" si="0"/>
        <v>95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125</v>
      </c>
      <c r="M80">
        <f t="shared" si="0"/>
        <v>125</v>
      </c>
      <c r="N80">
        <f t="shared" si="0"/>
        <v>125</v>
      </c>
      <c r="O80">
        <f t="shared" si="0"/>
        <v>125</v>
      </c>
      <c r="P80">
        <f t="shared" si="0"/>
        <v>125</v>
      </c>
      <c r="Q80">
        <f t="shared" si="0"/>
        <v>110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">
      <c r="B82" t="s">
        <v>71</v>
      </c>
      <c r="C82">
        <f>SUM(C22,C25,C44,C64:C66)</f>
        <v>941</v>
      </c>
      <c r="D82">
        <f t="shared" ref="D82:Q82" si="2">SUM(D22,D25,D44,D64:D66)</f>
        <v>941</v>
      </c>
      <c r="E82">
        <f t="shared" si="2"/>
        <v>798</v>
      </c>
      <c r="F82">
        <f t="shared" si="2"/>
        <v>809</v>
      </c>
      <c r="G82">
        <f t="shared" si="2"/>
        <v>886</v>
      </c>
      <c r="H82">
        <f t="shared" si="2"/>
        <v>980</v>
      </c>
      <c r="I82">
        <f t="shared" si="2"/>
        <v>1003</v>
      </c>
      <c r="J82">
        <f t="shared" si="2"/>
        <v>983</v>
      </c>
      <c r="K82">
        <f t="shared" si="2"/>
        <v>899</v>
      </c>
      <c r="L82">
        <f t="shared" si="2"/>
        <v>857</v>
      </c>
      <c r="M82">
        <f t="shared" si="2"/>
        <v>857</v>
      </c>
      <c r="N82">
        <f t="shared" si="2"/>
        <v>928</v>
      </c>
      <c r="O82">
        <f t="shared" si="2"/>
        <v>972</v>
      </c>
      <c r="P82">
        <f t="shared" si="2"/>
        <v>994</v>
      </c>
      <c r="Q82">
        <f t="shared" si="2"/>
        <v>921</v>
      </c>
    </row>
    <row r="83" spans="2:17" x14ac:dyDescent="0.2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">
      <c r="B84" t="s">
        <v>195</v>
      </c>
      <c r="C84">
        <f>SUM(C80:C83)</f>
        <v>1354</v>
      </c>
      <c r="D84">
        <f t="shared" ref="D84:Q84" si="4">SUM(D80:D83)</f>
        <v>1354</v>
      </c>
      <c r="E84">
        <f t="shared" si="4"/>
        <v>1240</v>
      </c>
      <c r="F84">
        <f t="shared" si="4"/>
        <v>1287</v>
      </c>
      <c r="G84">
        <f t="shared" si="4"/>
        <v>1619</v>
      </c>
      <c r="H84">
        <f t="shared" si="4"/>
        <v>1767</v>
      </c>
      <c r="I84">
        <f t="shared" si="4"/>
        <v>1765</v>
      </c>
      <c r="J84">
        <f t="shared" si="4"/>
        <v>1700</v>
      </c>
      <c r="K84">
        <f t="shared" si="4"/>
        <v>1488</v>
      </c>
      <c r="L84">
        <f t="shared" si="4"/>
        <v>1449</v>
      </c>
      <c r="M84">
        <f t="shared" si="4"/>
        <v>1449</v>
      </c>
      <c r="N84">
        <f t="shared" si="4"/>
        <v>1328</v>
      </c>
      <c r="O84">
        <f t="shared" si="4"/>
        <v>1390</v>
      </c>
      <c r="P84">
        <f t="shared" si="4"/>
        <v>1428</v>
      </c>
      <c r="Q84">
        <f t="shared" si="4"/>
        <v>1484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customWidth="1"/>
    <col min="2" max="2" width="29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218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0</v>
      </c>
      <c r="M23">
        <v>0</v>
      </c>
      <c r="N23">
        <v>0</v>
      </c>
      <c r="O23">
        <v>0</v>
      </c>
      <c r="P23">
        <v>33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>
        <v>37</v>
      </c>
      <c r="B44" t="s">
        <v>35</v>
      </c>
      <c r="C44">
        <v>884</v>
      </c>
      <c r="D44">
        <v>884</v>
      </c>
      <c r="E44">
        <v>741</v>
      </c>
      <c r="F44">
        <v>752</v>
      </c>
      <c r="G44">
        <v>829</v>
      </c>
      <c r="H44">
        <v>924</v>
      </c>
      <c r="I44">
        <v>849</v>
      </c>
      <c r="J44">
        <v>830</v>
      </c>
      <c r="K44">
        <v>745</v>
      </c>
      <c r="L44">
        <v>703</v>
      </c>
      <c r="M44">
        <v>703</v>
      </c>
      <c r="N44">
        <v>774</v>
      </c>
      <c r="O44">
        <v>819</v>
      </c>
      <c r="P44">
        <v>841</v>
      </c>
      <c r="Q44">
        <v>808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50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>
        <v>71</v>
      </c>
      <c r="B78" t="s">
        <v>195</v>
      </c>
      <c r="C78">
        <v>1359</v>
      </c>
      <c r="D78">
        <v>1359</v>
      </c>
      <c r="E78">
        <v>1246</v>
      </c>
      <c r="F78">
        <v>1293</v>
      </c>
      <c r="G78">
        <v>1623</v>
      </c>
      <c r="H78">
        <v>1773</v>
      </c>
      <c r="I78">
        <v>1673</v>
      </c>
      <c r="J78">
        <v>1609</v>
      </c>
      <c r="K78">
        <v>1396</v>
      </c>
      <c r="L78">
        <v>1307</v>
      </c>
      <c r="M78">
        <v>1306</v>
      </c>
      <c r="N78">
        <v>1185</v>
      </c>
      <c r="O78">
        <v>1249</v>
      </c>
      <c r="P78">
        <v>1286</v>
      </c>
      <c r="Q78">
        <v>1417</v>
      </c>
    </row>
    <row r="80" spans="1:17" x14ac:dyDescent="0.2">
      <c r="B80" t="s">
        <v>69</v>
      </c>
      <c r="C80">
        <f>SUM(C8:C9,C13:C15,C17:C18,C20:C21,C23:C24,C26:C27,C29,C31:C34,C36:C39,C41,C43,C50,C58:C63,C68:C70,C77)</f>
        <v>125</v>
      </c>
      <c r="D80">
        <f t="shared" ref="D80:Q80" si="0">SUM(D8:D9,D13:D15,D17:D18,D20:D21,D23:D24,D26:D27,D29,D31:D34,D36:D39,D41,D43,D50,D58:D63,D68:D70,D77)</f>
        <v>125</v>
      </c>
      <c r="E80">
        <f t="shared" si="0"/>
        <v>125</v>
      </c>
      <c r="F80">
        <f t="shared" si="0"/>
        <v>95</v>
      </c>
      <c r="G80">
        <f t="shared" si="0"/>
        <v>95</v>
      </c>
      <c r="H80">
        <f t="shared" si="0"/>
        <v>95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75</v>
      </c>
      <c r="M80">
        <f t="shared" si="0"/>
        <v>75</v>
      </c>
      <c r="N80">
        <f t="shared" si="0"/>
        <v>75</v>
      </c>
      <c r="O80">
        <f t="shared" si="0"/>
        <v>75</v>
      </c>
      <c r="P80">
        <f t="shared" si="0"/>
        <v>108</v>
      </c>
      <c r="Q80">
        <f t="shared" si="0"/>
        <v>60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">
      <c r="B82" t="s">
        <v>71</v>
      </c>
      <c r="C82">
        <f>SUM(C22,C25,C44,C64:C66)</f>
        <v>946</v>
      </c>
      <c r="D82">
        <f t="shared" ref="D82:Q82" si="2">SUM(D22,D25,D44,D64:D66)</f>
        <v>946</v>
      </c>
      <c r="E82">
        <f t="shared" si="2"/>
        <v>803</v>
      </c>
      <c r="F82">
        <f t="shared" si="2"/>
        <v>814</v>
      </c>
      <c r="G82">
        <f t="shared" si="2"/>
        <v>891</v>
      </c>
      <c r="H82">
        <f t="shared" si="2"/>
        <v>986</v>
      </c>
      <c r="I82">
        <f t="shared" si="2"/>
        <v>911</v>
      </c>
      <c r="J82">
        <f t="shared" si="2"/>
        <v>892</v>
      </c>
      <c r="K82">
        <f t="shared" si="2"/>
        <v>807</v>
      </c>
      <c r="L82">
        <f t="shared" si="2"/>
        <v>765</v>
      </c>
      <c r="M82">
        <f t="shared" si="2"/>
        <v>765</v>
      </c>
      <c r="N82">
        <f t="shared" si="2"/>
        <v>836</v>
      </c>
      <c r="O82">
        <f t="shared" si="2"/>
        <v>881</v>
      </c>
      <c r="P82">
        <f t="shared" si="2"/>
        <v>903</v>
      </c>
      <c r="Q82">
        <f t="shared" si="2"/>
        <v>870</v>
      </c>
    </row>
    <row r="83" spans="2:17" x14ac:dyDescent="0.2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466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">
      <c r="B84" t="s">
        <v>195</v>
      </c>
      <c r="C84">
        <f>SUM(C80:C83)</f>
        <v>1359</v>
      </c>
      <c r="D84">
        <f t="shared" ref="D84:Q84" si="4">SUM(D80:D83)</f>
        <v>1359</v>
      </c>
      <c r="E84">
        <f t="shared" si="4"/>
        <v>1245</v>
      </c>
      <c r="F84">
        <f t="shared" si="4"/>
        <v>1292</v>
      </c>
      <c r="G84">
        <f t="shared" si="4"/>
        <v>1624</v>
      </c>
      <c r="H84">
        <f t="shared" si="4"/>
        <v>1773</v>
      </c>
      <c r="I84">
        <f t="shared" si="4"/>
        <v>1673</v>
      </c>
      <c r="J84">
        <f t="shared" si="4"/>
        <v>1609</v>
      </c>
      <c r="K84">
        <f t="shared" si="4"/>
        <v>1396</v>
      </c>
      <c r="L84">
        <f t="shared" si="4"/>
        <v>1307</v>
      </c>
      <c r="M84">
        <f t="shared" si="4"/>
        <v>1306</v>
      </c>
      <c r="N84">
        <f t="shared" si="4"/>
        <v>1186</v>
      </c>
      <c r="O84">
        <f t="shared" si="4"/>
        <v>1249</v>
      </c>
      <c r="P84">
        <f t="shared" si="4"/>
        <v>1320</v>
      </c>
      <c r="Q84">
        <f t="shared" si="4"/>
        <v>1383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customWidth="1"/>
    <col min="2" max="2" width="29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219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</v>
      </c>
    </row>
    <row r="26" spans="1:17" x14ac:dyDescent="0.2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>
        <v>37</v>
      </c>
      <c r="B44" t="s">
        <v>35</v>
      </c>
      <c r="C44">
        <v>779</v>
      </c>
      <c r="D44">
        <v>779</v>
      </c>
      <c r="E44">
        <v>629</v>
      </c>
      <c r="F44">
        <v>141</v>
      </c>
      <c r="G44">
        <v>163</v>
      </c>
      <c r="H44">
        <v>178</v>
      </c>
      <c r="I44">
        <v>185</v>
      </c>
      <c r="J44">
        <v>190</v>
      </c>
      <c r="K44">
        <v>161</v>
      </c>
      <c r="L44">
        <v>150</v>
      </c>
      <c r="M44">
        <v>150</v>
      </c>
      <c r="N44">
        <v>144</v>
      </c>
      <c r="O44">
        <v>152</v>
      </c>
      <c r="P44">
        <v>165</v>
      </c>
      <c r="Q44">
        <v>253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>
        <v>57</v>
      </c>
      <c r="B64" t="s">
        <v>55</v>
      </c>
      <c r="C64">
        <v>21</v>
      </c>
      <c r="D64">
        <v>21</v>
      </c>
      <c r="E64">
        <v>21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</row>
    <row r="65" spans="1:17" x14ac:dyDescent="0.2">
      <c r="A65">
        <v>58</v>
      </c>
      <c r="B65" t="s">
        <v>56</v>
      </c>
      <c r="C65">
        <v>10</v>
      </c>
      <c r="D65">
        <v>10</v>
      </c>
      <c r="E65">
        <v>10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50</v>
      </c>
      <c r="L74">
        <v>51</v>
      </c>
      <c r="M74">
        <v>50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>
        <v>71</v>
      </c>
      <c r="B78" t="s">
        <v>195</v>
      </c>
      <c r="C78">
        <v>1204</v>
      </c>
      <c r="D78">
        <v>1204</v>
      </c>
      <c r="E78">
        <v>1084</v>
      </c>
      <c r="F78">
        <v>575</v>
      </c>
      <c r="G78">
        <v>852</v>
      </c>
      <c r="H78">
        <v>921</v>
      </c>
      <c r="I78">
        <v>902</v>
      </c>
      <c r="J78">
        <v>862</v>
      </c>
      <c r="K78">
        <v>705</v>
      </c>
      <c r="L78">
        <v>698</v>
      </c>
      <c r="M78">
        <v>697</v>
      </c>
      <c r="N78">
        <v>500</v>
      </c>
      <c r="O78">
        <v>526</v>
      </c>
      <c r="P78">
        <v>555</v>
      </c>
      <c r="Q78">
        <v>782</v>
      </c>
    </row>
    <row r="80" spans="1:17" x14ac:dyDescent="0.2">
      <c r="B80" t="s">
        <v>69</v>
      </c>
      <c r="C80">
        <f>SUM(C8:C9,C13:C15,C17:C18,C20:C21,C23:C24,C26:C27,C29,C31:C34,C36:C39,C41,C43,C50,C58:C63,C68:C70,C77)</f>
        <v>75</v>
      </c>
      <c r="D80">
        <f t="shared" ref="D80:Q80" si="0">SUM(D8:D9,D13:D15,D17:D18,D20:D21,D23:D24,D26:D27,D29,D31:D34,D36:D39,D41,D43,D50,D58:D63,D68:D70,D77)</f>
        <v>75</v>
      </c>
      <c r="E80">
        <f t="shared" si="0"/>
        <v>75</v>
      </c>
      <c r="F80">
        <f t="shared" si="0"/>
        <v>45</v>
      </c>
      <c r="G80">
        <f t="shared" si="0"/>
        <v>45</v>
      </c>
      <c r="H80">
        <f t="shared" si="0"/>
        <v>45</v>
      </c>
      <c r="I80">
        <f t="shared" si="0"/>
        <v>45</v>
      </c>
      <c r="J80">
        <f t="shared" si="0"/>
        <v>45</v>
      </c>
      <c r="K80">
        <f t="shared" si="0"/>
        <v>45</v>
      </c>
      <c r="L80">
        <f t="shared" si="0"/>
        <v>75</v>
      </c>
      <c r="M80">
        <f t="shared" si="0"/>
        <v>75</v>
      </c>
      <c r="N80">
        <f t="shared" si="0"/>
        <v>75</v>
      </c>
      <c r="O80">
        <f t="shared" si="0"/>
        <v>75</v>
      </c>
      <c r="P80">
        <f t="shared" si="0"/>
        <v>75</v>
      </c>
      <c r="Q80">
        <f t="shared" si="0"/>
        <v>60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">
      <c r="B82" t="s">
        <v>71</v>
      </c>
      <c r="C82">
        <f>SUM(C22,C25,C44,C64:C66)</f>
        <v>841</v>
      </c>
      <c r="D82">
        <f t="shared" ref="D82:Q82" si="2">SUM(D22,D25,D44,D64:D66)</f>
        <v>841</v>
      </c>
      <c r="E82">
        <f t="shared" si="2"/>
        <v>691</v>
      </c>
      <c r="F82">
        <f t="shared" si="2"/>
        <v>147</v>
      </c>
      <c r="G82">
        <f t="shared" si="2"/>
        <v>169</v>
      </c>
      <c r="H82">
        <f t="shared" si="2"/>
        <v>184</v>
      </c>
      <c r="I82">
        <f t="shared" si="2"/>
        <v>191</v>
      </c>
      <c r="J82">
        <f t="shared" si="2"/>
        <v>196</v>
      </c>
      <c r="K82">
        <f t="shared" si="2"/>
        <v>167</v>
      </c>
      <c r="L82">
        <f t="shared" si="2"/>
        <v>156</v>
      </c>
      <c r="M82">
        <f t="shared" si="2"/>
        <v>156</v>
      </c>
      <c r="N82">
        <f t="shared" si="2"/>
        <v>150</v>
      </c>
      <c r="O82">
        <f t="shared" si="2"/>
        <v>158</v>
      </c>
      <c r="P82">
        <f t="shared" si="2"/>
        <v>171</v>
      </c>
      <c r="Q82">
        <f t="shared" si="2"/>
        <v>268</v>
      </c>
    </row>
    <row r="83" spans="2:17" x14ac:dyDescent="0.2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493</v>
      </c>
      <c r="L83">
        <f t="shared" si="3"/>
        <v>467</v>
      </c>
      <c r="M83">
        <f t="shared" si="3"/>
        <v>466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">
      <c r="B84" t="s">
        <v>195</v>
      </c>
      <c r="C84">
        <f>SUM(C80:C83)</f>
        <v>1204</v>
      </c>
      <c r="D84">
        <f t="shared" ref="D84:Q84" si="4">SUM(D80:D83)</f>
        <v>1204</v>
      </c>
      <c r="E84">
        <f t="shared" si="4"/>
        <v>1083</v>
      </c>
      <c r="F84">
        <f t="shared" si="4"/>
        <v>575</v>
      </c>
      <c r="G84">
        <f t="shared" si="4"/>
        <v>852</v>
      </c>
      <c r="H84">
        <f t="shared" si="4"/>
        <v>921</v>
      </c>
      <c r="I84">
        <f t="shared" si="4"/>
        <v>903</v>
      </c>
      <c r="J84">
        <f t="shared" si="4"/>
        <v>863</v>
      </c>
      <c r="K84">
        <f t="shared" si="4"/>
        <v>705</v>
      </c>
      <c r="L84">
        <f t="shared" si="4"/>
        <v>698</v>
      </c>
      <c r="M84">
        <f t="shared" si="4"/>
        <v>697</v>
      </c>
      <c r="N84">
        <f t="shared" si="4"/>
        <v>500</v>
      </c>
      <c r="O84">
        <f t="shared" si="4"/>
        <v>526</v>
      </c>
      <c r="P84">
        <f t="shared" si="4"/>
        <v>555</v>
      </c>
      <c r="Q84">
        <f t="shared" si="4"/>
        <v>781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opLeftCell="B5" workbookViewId="0">
      <pane xSplit="1" ySplit="1" topLeftCell="C6" activePane="bottomRight" state="frozen"/>
      <selection activeCell="B5" sqref="B5"/>
      <selection pane="topRight" activeCell="C5" sqref="C5"/>
      <selection pane="bottomLeft" activeCell="B6" sqref="B6"/>
      <selection pane="bottomRight" activeCell="C6" sqref="C6"/>
    </sheetView>
  </sheetViews>
  <sheetFormatPr defaultRowHeight="12.75" x14ac:dyDescent="0.2"/>
  <cols>
    <col min="1" max="1" width="3" bestFit="1" customWidth="1"/>
    <col min="2" max="2" width="31.140625" customWidth="1"/>
    <col min="3" max="7" width="7.7109375" customWidth="1"/>
    <col min="10" max="45" width="7.140625" customWidth="1"/>
    <col min="46" max="52" width="6.7109375" customWidth="1"/>
    <col min="53" max="53" width="7.5703125" bestFit="1" customWidth="1"/>
    <col min="54" max="64" width="6.7109375" customWidth="1"/>
    <col min="65" max="69" width="7.140625" customWidth="1"/>
  </cols>
  <sheetData>
    <row r="1" spans="1:77" x14ac:dyDescent="0.2">
      <c r="B1" t="s">
        <v>198</v>
      </c>
    </row>
    <row r="2" spans="1:77" x14ac:dyDescent="0.2">
      <c r="B2" t="s">
        <v>199</v>
      </c>
    </row>
    <row r="3" spans="1:77" x14ac:dyDescent="0.2">
      <c r="B3" t="s">
        <v>200</v>
      </c>
    </row>
    <row r="4" spans="1:77" x14ac:dyDescent="0.2">
      <c r="B4" t="s">
        <v>120</v>
      </c>
    </row>
    <row r="5" spans="1:77" x14ac:dyDescent="0.2"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J5" s="2">
        <v>37165</v>
      </c>
      <c r="K5" s="2">
        <v>37196</v>
      </c>
      <c r="L5" s="2">
        <v>37226</v>
      </c>
      <c r="M5" s="2">
        <v>37257</v>
      </c>
      <c r="N5" s="2">
        <v>37288</v>
      </c>
      <c r="O5" s="2">
        <v>37316</v>
      </c>
      <c r="P5" s="2">
        <v>37347</v>
      </c>
      <c r="Q5" s="2">
        <v>37377</v>
      </c>
      <c r="R5" s="2">
        <v>37408</v>
      </c>
      <c r="S5" s="2">
        <v>37438</v>
      </c>
      <c r="T5" s="2">
        <v>37469</v>
      </c>
      <c r="U5" s="2">
        <v>37500</v>
      </c>
      <c r="V5" s="2">
        <v>37530</v>
      </c>
      <c r="W5" s="2">
        <v>37561</v>
      </c>
      <c r="X5" s="2">
        <v>37591</v>
      </c>
      <c r="Y5" s="2">
        <v>37622</v>
      </c>
      <c r="Z5" s="2">
        <v>37653</v>
      </c>
      <c r="AA5" s="2">
        <v>37681</v>
      </c>
      <c r="AB5" s="2">
        <v>37712</v>
      </c>
      <c r="AC5" s="2">
        <v>37742</v>
      </c>
      <c r="AD5" s="2">
        <v>37773</v>
      </c>
      <c r="AE5" s="2">
        <v>37803</v>
      </c>
      <c r="AF5" s="2">
        <v>37834</v>
      </c>
      <c r="AG5" s="2">
        <v>37865</v>
      </c>
      <c r="AH5" s="2">
        <v>37895</v>
      </c>
      <c r="AI5" s="2">
        <v>37926</v>
      </c>
      <c r="AJ5" s="2">
        <v>37956</v>
      </c>
      <c r="AK5" s="2">
        <v>37987</v>
      </c>
      <c r="AL5" s="2">
        <v>38018</v>
      </c>
      <c r="AM5" s="2">
        <v>38047</v>
      </c>
      <c r="AN5" s="2">
        <v>38078</v>
      </c>
      <c r="AO5" s="2">
        <v>38108</v>
      </c>
      <c r="AP5" s="2">
        <v>38139</v>
      </c>
      <c r="AQ5" s="2">
        <v>38169</v>
      </c>
      <c r="AR5" s="2">
        <v>38200</v>
      </c>
      <c r="AS5" s="2">
        <v>38231</v>
      </c>
      <c r="AT5" s="2">
        <v>38261</v>
      </c>
      <c r="AU5" s="2">
        <v>38292</v>
      </c>
      <c r="AV5" s="2">
        <v>38322</v>
      </c>
      <c r="AW5" s="2">
        <v>38353</v>
      </c>
      <c r="AX5" s="2">
        <v>38384</v>
      </c>
      <c r="AY5" s="2">
        <v>38412</v>
      </c>
      <c r="AZ5" s="2">
        <v>38443</v>
      </c>
      <c r="BA5" s="2">
        <v>38473</v>
      </c>
      <c r="BB5" s="2">
        <v>38504</v>
      </c>
      <c r="BC5" s="2">
        <v>38534</v>
      </c>
      <c r="BD5" s="2">
        <v>38565</v>
      </c>
      <c r="BE5" s="2">
        <v>38596</v>
      </c>
      <c r="BF5" s="2">
        <v>38626</v>
      </c>
      <c r="BG5" s="2">
        <v>38657</v>
      </c>
      <c r="BH5" s="2">
        <v>38687</v>
      </c>
      <c r="BI5" s="2">
        <v>38718</v>
      </c>
      <c r="BJ5" s="2">
        <v>38749</v>
      </c>
      <c r="BK5" s="2">
        <v>38777</v>
      </c>
      <c r="BL5" s="2">
        <v>38808</v>
      </c>
      <c r="BM5" s="2">
        <v>38838</v>
      </c>
      <c r="BN5" s="2">
        <v>38869</v>
      </c>
      <c r="BO5" s="2">
        <v>38899</v>
      </c>
      <c r="BP5" s="2">
        <v>38930</v>
      </c>
      <c r="BQ5" s="2">
        <v>38961</v>
      </c>
    </row>
    <row r="6" spans="1:77" x14ac:dyDescent="0.2">
      <c r="B6" s="3" t="s">
        <v>202</v>
      </c>
    </row>
    <row r="7" spans="1:77" x14ac:dyDescent="0.2">
      <c r="A7">
        <v>9</v>
      </c>
      <c r="B7" t="s">
        <v>129</v>
      </c>
      <c r="C7" s="5">
        <f t="shared" ref="C7:C17" si="0">AVERAGE(J7:U7)</f>
        <v>1525.7916666666667</v>
      </c>
      <c r="D7" s="5">
        <f t="shared" ref="D7:D17" si="1">AVERAGE(V7:AG7)</f>
        <v>1519.5416666666667</v>
      </c>
      <c r="E7" s="5">
        <f t="shared" ref="E7:E17" si="2">AVERAGE(AH7:AS7)</f>
        <v>1406.9583333333333</v>
      </c>
      <c r="F7" s="5">
        <f t="shared" ref="F7:F17" si="3">AVERAGE(AT7:BE7)</f>
        <v>1336.9583333333333</v>
      </c>
      <c r="G7" s="5">
        <f t="shared" ref="G7:G17" si="4">AVERAGE(BF7:BQ7)</f>
        <v>1298.7916666666667</v>
      </c>
      <c r="H7" s="5">
        <f>AVERAGE(C7:G7)</f>
        <v>1417.6083333333333</v>
      </c>
      <c r="I7" s="5"/>
      <c r="J7" s="5">
        <f>'2002e'!F19</f>
        <v>1425</v>
      </c>
      <c r="K7" s="5">
        <f>'2002e'!G19</f>
        <v>1316</v>
      </c>
      <c r="L7" s="5">
        <f>'2002e'!H19</f>
        <v>1338</v>
      </c>
      <c r="M7" s="5">
        <f>'2002e'!I19</f>
        <v>1529</v>
      </c>
      <c r="N7" s="5">
        <f>'2002e'!J19</f>
        <v>1531</v>
      </c>
      <c r="O7" s="5">
        <f>'2002e'!K19</f>
        <v>1462</v>
      </c>
      <c r="P7" s="5">
        <f>AVERAGE('2002e'!L19,'2002e'!M19)</f>
        <v>1446.5</v>
      </c>
      <c r="Q7" s="5">
        <f>'2002e'!N19</f>
        <v>1533</v>
      </c>
      <c r="R7" s="5">
        <f>'2002e'!O19</f>
        <v>1707</v>
      </c>
      <c r="S7" s="5">
        <f>'2002e'!P19</f>
        <v>1709</v>
      </c>
      <c r="T7" s="5">
        <f>AVERAGE('2003e'!C19,'2003e'!D19)</f>
        <v>1649</v>
      </c>
      <c r="U7" s="5">
        <f>'2003e'!E19</f>
        <v>1664</v>
      </c>
      <c r="V7" s="5">
        <f>'2003e'!F19</f>
        <v>1594</v>
      </c>
      <c r="W7" s="5">
        <f>'2003e'!G19</f>
        <v>1486</v>
      </c>
      <c r="X7" s="5">
        <f>'2003e'!H19</f>
        <v>1510</v>
      </c>
      <c r="Y7" s="5">
        <f>'2003e'!I19</f>
        <v>1291</v>
      </c>
      <c r="Z7" s="5">
        <f>'2003e'!J19</f>
        <v>1291</v>
      </c>
      <c r="AA7" s="5">
        <f>'2003e'!K19</f>
        <v>1222</v>
      </c>
      <c r="AB7" s="5">
        <f>AVERAGE('2003e'!L19,'2003e'!M19)</f>
        <v>1448.5</v>
      </c>
      <c r="AC7" s="5">
        <f>'2003e'!N19</f>
        <v>1535</v>
      </c>
      <c r="AD7" s="5">
        <f>'2003e'!O19</f>
        <v>1753</v>
      </c>
      <c r="AE7" s="5">
        <f>'2003e'!P19</f>
        <v>1745</v>
      </c>
      <c r="AF7" s="5">
        <f>AVERAGE('2004e'!C19,'2004e'!D19)</f>
        <v>1671</v>
      </c>
      <c r="AG7" s="5">
        <f>'2004e'!E19</f>
        <v>1688</v>
      </c>
      <c r="AH7" s="5">
        <f>'2004e'!F19</f>
        <v>1617</v>
      </c>
      <c r="AI7" s="5">
        <f>'2004e'!G19</f>
        <v>1512</v>
      </c>
      <c r="AJ7" s="5">
        <f>'2004e'!H19</f>
        <v>1530</v>
      </c>
      <c r="AK7" s="5">
        <f>'2004e'!I19</f>
        <v>1311</v>
      </c>
      <c r="AL7" s="5">
        <f>'2004e'!J19</f>
        <v>1311</v>
      </c>
      <c r="AM7" s="5">
        <f>'2004e'!K19</f>
        <v>1242</v>
      </c>
      <c r="AN7" s="5">
        <f>AVERAGE('2004e'!L19,'2004e'!M19)</f>
        <v>1225.5</v>
      </c>
      <c r="AO7" s="5">
        <f>'2004e'!N19</f>
        <v>1313</v>
      </c>
      <c r="AP7" s="5">
        <f>'2004e'!O19</f>
        <v>1522</v>
      </c>
      <c r="AQ7" s="5">
        <f>'2004e'!P19</f>
        <v>1524</v>
      </c>
      <c r="AR7" s="5">
        <f>AVERAGE('2005e'!C19,'2005e'!D19)</f>
        <v>1380</v>
      </c>
      <c r="AS7" s="5">
        <f>'2005e'!E19</f>
        <v>1396</v>
      </c>
      <c r="AT7" s="5">
        <f>'2005e'!F19</f>
        <v>1335</v>
      </c>
      <c r="AU7" s="5">
        <f>'2005e'!G19</f>
        <v>1304</v>
      </c>
      <c r="AV7" s="5">
        <f>'2005e'!H19</f>
        <v>1325</v>
      </c>
      <c r="AW7" s="5">
        <f>'2005e'!I19</f>
        <v>1311</v>
      </c>
      <c r="AX7" s="5">
        <f>'2005e'!J19</f>
        <v>1313</v>
      </c>
      <c r="AY7" s="5">
        <f>'2005e'!K19</f>
        <v>1242</v>
      </c>
      <c r="AZ7" s="5">
        <f>AVERAGE('2005e'!L19,'2005e'!M19)</f>
        <v>1226.5</v>
      </c>
      <c r="BA7" s="5">
        <f>'2005e'!N19</f>
        <v>1314</v>
      </c>
      <c r="BB7" s="5">
        <f>'2005e'!O19</f>
        <v>1447</v>
      </c>
      <c r="BC7" s="5">
        <f>'2005e'!P19</f>
        <v>1449</v>
      </c>
      <c r="BD7" s="5">
        <f>AVERAGE('2006e'!C19,'2006e'!D19)</f>
        <v>1381</v>
      </c>
      <c r="BE7" s="5">
        <f>'2006e'!E19</f>
        <v>1396</v>
      </c>
      <c r="BF7" s="5">
        <f>'2006e'!F19</f>
        <v>1334</v>
      </c>
      <c r="BG7" s="5">
        <f>'2006e'!G19</f>
        <v>1305</v>
      </c>
      <c r="BH7" s="5">
        <f>'2006e'!H19</f>
        <v>1326</v>
      </c>
      <c r="BI7" s="5">
        <f>'2006e'!I19</f>
        <v>1261</v>
      </c>
      <c r="BJ7" s="5">
        <f>'2006e'!J19</f>
        <v>1262</v>
      </c>
      <c r="BK7" s="5">
        <f>'2006e'!K19</f>
        <v>1191</v>
      </c>
      <c r="BL7" s="5">
        <f>AVERAGE('2006e'!L19,'2006e'!M19)</f>
        <v>1174.5</v>
      </c>
      <c r="BM7" s="5">
        <f>'2006e'!N19</f>
        <v>1262</v>
      </c>
      <c r="BN7" s="5">
        <f>'2006e'!O19</f>
        <v>1396</v>
      </c>
      <c r="BO7" s="5">
        <f>'2006e'!P19</f>
        <v>1399</v>
      </c>
      <c r="BP7" s="5">
        <f>AVERAGE('2007e'!C19,'2007e'!D19)</f>
        <v>1330</v>
      </c>
      <c r="BQ7" s="5">
        <f>'2007e'!E19</f>
        <v>1345</v>
      </c>
      <c r="BR7" s="5"/>
      <c r="BS7" s="5"/>
      <c r="BT7" s="5"/>
      <c r="BU7" s="5"/>
      <c r="BV7" s="5"/>
      <c r="BW7" s="5"/>
      <c r="BX7" s="5"/>
      <c r="BY7" s="5"/>
    </row>
    <row r="8" spans="1:77" x14ac:dyDescent="0.2">
      <c r="A8">
        <v>10</v>
      </c>
      <c r="B8" t="s">
        <v>130</v>
      </c>
      <c r="C8" s="5">
        <f t="shared" si="0"/>
        <v>1583</v>
      </c>
      <c r="D8" s="5">
        <f t="shared" si="1"/>
        <v>1513.3333333333333</v>
      </c>
      <c r="E8" s="5">
        <f t="shared" si="2"/>
        <v>1479.2916666666667</v>
      </c>
      <c r="F8" s="5">
        <f t="shared" si="3"/>
        <v>1484.7916666666667</v>
      </c>
      <c r="G8" s="5">
        <f t="shared" si="4"/>
        <v>1390.125</v>
      </c>
      <c r="H8" s="5">
        <f t="shared" ref="H8:H17" si="5">AVERAGE(C8:G8)</f>
        <v>1490.1083333333333</v>
      </c>
      <c r="I8" s="5"/>
      <c r="J8" s="5">
        <f>'2002e'!F20</f>
        <v>1393</v>
      </c>
      <c r="K8" s="5">
        <f>'2002e'!G20</f>
        <v>1719</v>
      </c>
      <c r="L8" s="5">
        <f>'2002e'!H20</f>
        <v>1867</v>
      </c>
      <c r="M8" s="5">
        <f>'2002e'!I20</f>
        <v>1860</v>
      </c>
      <c r="N8" s="5">
        <f>'2002e'!J20</f>
        <v>1795</v>
      </c>
      <c r="O8" s="5">
        <f>'2002e'!K20</f>
        <v>1583</v>
      </c>
      <c r="P8" s="5">
        <f>AVERAGE('2002e'!L20,'2002e'!M20)</f>
        <v>1538</v>
      </c>
      <c r="Q8" s="5">
        <f>'2002e'!N20</f>
        <v>1417</v>
      </c>
      <c r="R8" s="5">
        <f>'2002e'!O20</f>
        <v>1490</v>
      </c>
      <c r="S8" s="5">
        <f>'2002e'!P20</f>
        <v>1528</v>
      </c>
      <c r="T8" s="5">
        <f>AVERAGE('2003e'!C20,'2003e'!D20)</f>
        <v>1460</v>
      </c>
      <c r="U8" s="5">
        <f>'2003e'!E20</f>
        <v>1346</v>
      </c>
      <c r="V8" s="5">
        <f>'2003e'!F20</f>
        <v>1394</v>
      </c>
      <c r="W8" s="5">
        <f>'2003e'!G20</f>
        <v>1724</v>
      </c>
      <c r="X8" s="5">
        <f>'2003e'!H20</f>
        <v>1873</v>
      </c>
      <c r="Y8" s="5">
        <f>'2003e'!I20</f>
        <v>1794</v>
      </c>
      <c r="Z8" s="5">
        <f>'2003e'!J20</f>
        <v>1729</v>
      </c>
      <c r="AA8" s="5">
        <f>'2003e'!K20</f>
        <v>1517</v>
      </c>
      <c r="AB8" s="5">
        <f>AVERAGE('2003e'!L20,'2003e'!M20)</f>
        <v>1436</v>
      </c>
      <c r="AC8" s="5">
        <f>'2003e'!N20</f>
        <v>1315</v>
      </c>
      <c r="AD8" s="5">
        <f>'2003e'!O20</f>
        <v>1379</v>
      </c>
      <c r="AE8" s="5">
        <f>'2003e'!P20</f>
        <v>1416</v>
      </c>
      <c r="AF8" s="5">
        <f>AVERAGE('2004e'!C20,'2004e'!D20)</f>
        <v>1348</v>
      </c>
      <c r="AG8" s="5">
        <f>'2004e'!E20</f>
        <v>1235</v>
      </c>
      <c r="AH8" s="5">
        <f>'2004e'!F20</f>
        <v>1282</v>
      </c>
      <c r="AI8" s="5">
        <f>'2004e'!G20</f>
        <v>1612</v>
      </c>
      <c r="AJ8" s="5">
        <f>'2004e'!H20</f>
        <v>1762</v>
      </c>
      <c r="AK8" s="5">
        <f>'2004e'!I20</f>
        <v>1759</v>
      </c>
      <c r="AL8" s="5">
        <f>'2004e'!J20</f>
        <v>1694</v>
      </c>
      <c r="AM8" s="5">
        <f>'2004e'!K20</f>
        <v>1481</v>
      </c>
      <c r="AN8" s="5">
        <f>AVERAGE('2004e'!L20,'2004e'!M20)</f>
        <v>1442.5</v>
      </c>
      <c r="AO8" s="5">
        <f>'2004e'!N20</f>
        <v>1321</v>
      </c>
      <c r="AP8" s="5">
        <f>'2004e'!O20</f>
        <v>1384</v>
      </c>
      <c r="AQ8" s="5">
        <f>'2004e'!P20</f>
        <v>1421</v>
      </c>
      <c r="AR8" s="5">
        <f>AVERAGE('2005e'!C20,'2005e'!D20)</f>
        <v>1353</v>
      </c>
      <c r="AS8" s="5">
        <f>'2005e'!E20</f>
        <v>1240</v>
      </c>
      <c r="AT8" s="5">
        <f>'2005e'!F20</f>
        <v>1287</v>
      </c>
      <c r="AU8" s="5">
        <f>'2005e'!G20</f>
        <v>1618</v>
      </c>
      <c r="AV8" s="5">
        <f>'2005e'!H20</f>
        <v>1767</v>
      </c>
      <c r="AW8" s="5">
        <f>'2005e'!I20</f>
        <v>1764</v>
      </c>
      <c r="AX8" s="5">
        <f>'2005e'!J20</f>
        <v>1700</v>
      </c>
      <c r="AY8" s="5">
        <f>'2005e'!K20</f>
        <v>1486</v>
      </c>
      <c r="AZ8" s="5">
        <f>AVERAGE('2005e'!L20,'2005e'!M20)</f>
        <v>1447.5</v>
      </c>
      <c r="BA8" s="5">
        <f>'2005e'!N20</f>
        <v>1326</v>
      </c>
      <c r="BB8" s="5">
        <f>'2005e'!O20</f>
        <v>1390</v>
      </c>
      <c r="BC8" s="5">
        <f>'2005e'!P20</f>
        <v>1427</v>
      </c>
      <c r="BD8" s="5">
        <f>AVERAGE('2006e'!C20,'2006e'!D20)</f>
        <v>1359</v>
      </c>
      <c r="BE8" s="5">
        <f>'2006e'!E20</f>
        <v>1246</v>
      </c>
      <c r="BF8" s="5">
        <f>'2006e'!F20</f>
        <v>1293</v>
      </c>
      <c r="BG8" s="5">
        <f>'2006e'!G20</f>
        <v>1623</v>
      </c>
      <c r="BH8" s="5">
        <f>'2006e'!H20</f>
        <v>1773</v>
      </c>
      <c r="BI8" s="5">
        <f>'2006e'!I20</f>
        <v>1673</v>
      </c>
      <c r="BJ8" s="5">
        <f>'2006e'!J20</f>
        <v>1609</v>
      </c>
      <c r="BK8" s="5">
        <f>'2006e'!K20</f>
        <v>1396</v>
      </c>
      <c r="BL8" s="5">
        <f>AVERAGE('2006e'!L20,'2006e'!M20)</f>
        <v>1306.5</v>
      </c>
      <c r="BM8" s="5">
        <f>'2006e'!N20</f>
        <v>1185</v>
      </c>
      <c r="BN8" s="5">
        <f>'2006e'!O20</f>
        <v>1249</v>
      </c>
      <c r="BO8" s="5">
        <f>'2006e'!P20</f>
        <v>1286</v>
      </c>
      <c r="BP8" s="5">
        <f>AVERAGE('2007e'!C20,'2007e'!D20)</f>
        <v>1204</v>
      </c>
      <c r="BQ8" s="5">
        <f>'2007e'!E20</f>
        <v>1084</v>
      </c>
      <c r="BR8" s="5"/>
      <c r="BS8" s="5"/>
      <c r="BT8" s="5"/>
      <c r="BU8" s="5"/>
      <c r="BV8" s="5"/>
      <c r="BW8" s="5"/>
      <c r="BX8" s="5"/>
      <c r="BY8" s="5"/>
    </row>
    <row r="9" spans="1:77" x14ac:dyDescent="0.2">
      <c r="A9">
        <v>11</v>
      </c>
      <c r="B9" t="s">
        <v>131</v>
      </c>
      <c r="C9" s="5">
        <f t="shared" si="0"/>
        <v>93.5</v>
      </c>
      <c r="D9" s="5">
        <f t="shared" si="1"/>
        <v>51.083333333333336</v>
      </c>
      <c r="E9" s="5">
        <f t="shared" si="2"/>
        <v>0</v>
      </c>
      <c r="F9" s="5">
        <f t="shared" si="3"/>
        <v>0</v>
      </c>
      <c r="G9" s="5">
        <f t="shared" si="4"/>
        <v>0</v>
      </c>
      <c r="H9" s="5">
        <f t="shared" si="5"/>
        <v>28.916666666666668</v>
      </c>
      <c r="I9" s="5"/>
      <c r="J9" s="5">
        <f>'2002e'!F21</f>
        <v>95</v>
      </c>
      <c r="K9" s="5">
        <f>'2002e'!G21</f>
        <v>95</v>
      </c>
      <c r="L9" s="5">
        <f>'2002e'!H21</f>
        <v>95</v>
      </c>
      <c r="M9" s="5">
        <f>'2002e'!I21</f>
        <v>95</v>
      </c>
      <c r="N9" s="5">
        <f>'2002e'!J21</f>
        <v>95</v>
      </c>
      <c r="O9" s="5">
        <f>'2002e'!K21</f>
        <v>95</v>
      </c>
      <c r="P9" s="5">
        <f>AVERAGE('2002e'!L21,'2002e'!M21)</f>
        <v>92</v>
      </c>
      <c r="Q9" s="5">
        <f>'2002e'!N21</f>
        <v>92</v>
      </c>
      <c r="R9" s="5">
        <f>'2002e'!O21</f>
        <v>92</v>
      </c>
      <c r="S9" s="5">
        <f>'2002e'!P21</f>
        <v>92</v>
      </c>
      <c r="T9" s="5">
        <f>AVERAGE('2003e'!C21,'2003e'!D21)</f>
        <v>92</v>
      </c>
      <c r="U9" s="5">
        <f>'2003e'!E21</f>
        <v>92</v>
      </c>
      <c r="V9" s="5">
        <f>'2003e'!F21</f>
        <v>92</v>
      </c>
      <c r="W9" s="5">
        <f>'2003e'!G21</f>
        <v>92</v>
      </c>
      <c r="X9" s="5">
        <f>'2003e'!H21</f>
        <v>92</v>
      </c>
      <c r="Y9" s="5">
        <f>'2003e'!I21</f>
        <v>92</v>
      </c>
      <c r="Z9" s="5">
        <f>'2003e'!J21</f>
        <v>92</v>
      </c>
      <c r="AA9" s="5">
        <f>'2003e'!K21</f>
        <v>92</v>
      </c>
      <c r="AB9" s="5">
        <f>AVERAGE('2003e'!L21,'2003e'!M21)</f>
        <v>0</v>
      </c>
      <c r="AC9" s="5">
        <f>'2003e'!N21</f>
        <v>0</v>
      </c>
      <c r="AD9" s="5">
        <f>'2003e'!O21</f>
        <v>0</v>
      </c>
      <c r="AE9" s="5">
        <f>'2003e'!P21</f>
        <v>61</v>
      </c>
      <c r="AF9" s="5">
        <f>AVERAGE('2004e'!C21,'2004e'!D21)</f>
        <v>0</v>
      </c>
      <c r="AG9" s="5">
        <f>'2004e'!E21</f>
        <v>0</v>
      </c>
      <c r="AH9" s="5">
        <f>'2004e'!F21</f>
        <v>0</v>
      </c>
      <c r="AI9" s="5">
        <f>'2004e'!G21</f>
        <v>0</v>
      </c>
      <c r="AJ9" s="5">
        <f>'2004e'!H21</f>
        <v>0</v>
      </c>
      <c r="AK9" s="5">
        <f>'2004e'!I21</f>
        <v>0</v>
      </c>
      <c r="AL9" s="5">
        <f>'2004e'!J21</f>
        <v>0</v>
      </c>
      <c r="AM9" s="5">
        <f>'2004e'!K21</f>
        <v>0</v>
      </c>
      <c r="AN9" s="5">
        <f>AVERAGE('2004e'!L21,'2004e'!M21)</f>
        <v>0</v>
      </c>
      <c r="AO9" s="5">
        <f>'2004e'!N21</f>
        <v>0</v>
      </c>
      <c r="AP9" s="5">
        <f>'2004e'!O21</f>
        <v>0</v>
      </c>
      <c r="AQ9" s="5">
        <f>'2004e'!P21</f>
        <v>0</v>
      </c>
      <c r="AR9" s="5">
        <f>AVERAGE('2005e'!C21,'2005e'!D21)</f>
        <v>0</v>
      </c>
      <c r="AS9" s="5">
        <f>'2005e'!E21</f>
        <v>0</v>
      </c>
      <c r="AT9" s="5">
        <f>'2005e'!F21</f>
        <v>0</v>
      </c>
      <c r="AU9" s="5">
        <f>'2005e'!G21</f>
        <v>0</v>
      </c>
      <c r="AV9" s="5">
        <f>'2005e'!H21</f>
        <v>0</v>
      </c>
      <c r="AW9" s="5">
        <f>'2005e'!I21</f>
        <v>0</v>
      </c>
      <c r="AX9" s="5">
        <f>'2005e'!J21</f>
        <v>0</v>
      </c>
      <c r="AY9" s="5">
        <f>'2005e'!K21</f>
        <v>0</v>
      </c>
      <c r="AZ9" s="5">
        <f>AVERAGE('2005e'!L21,'2005e'!M21)</f>
        <v>0</v>
      </c>
      <c r="BA9" s="5">
        <f>'2005e'!N21</f>
        <v>0</v>
      </c>
      <c r="BB9" s="5">
        <f>'2005e'!O21</f>
        <v>0</v>
      </c>
      <c r="BC9" s="5">
        <f>'2005e'!P21</f>
        <v>0</v>
      </c>
      <c r="BD9" s="5">
        <f>AVERAGE('2006e'!C21,'2006e'!D21)</f>
        <v>0</v>
      </c>
      <c r="BE9" s="5">
        <f>'2006e'!E21</f>
        <v>0</v>
      </c>
      <c r="BF9" s="5">
        <f>'2006e'!F21</f>
        <v>0</v>
      </c>
      <c r="BG9" s="5">
        <f>'2006e'!G21</f>
        <v>0</v>
      </c>
      <c r="BH9" s="5">
        <f>'2006e'!H21</f>
        <v>0</v>
      </c>
      <c r="BI9" s="5">
        <f>'2006e'!I21</f>
        <v>0</v>
      </c>
      <c r="BJ9" s="5">
        <f>'2006e'!J21</f>
        <v>0</v>
      </c>
      <c r="BK9" s="5">
        <f>'2006e'!K21</f>
        <v>0</v>
      </c>
      <c r="BL9" s="5">
        <f>AVERAGE('2006e'!L21,'2006e'!M21)</f>
        <v>0</v>
      </c>
      <c r="BM9" s="5">
        <f>'2006e'!N21</f>
        <v>0</v>
      </c>
      <c r="BN9" s="5">
        <f>'2006e'!O21</f>
        <v>0</v>
      </c>
      <c r="BO9" s="5">
        <f>'2006e'!P21</f>
        <v>0</v>
      </c>
      <c r="BP9" s="5">
        <f>AVERAGE('2007e'!C21,'2007e'!D21)</f>
        <v>0</v>
      </c>
      <c r="BQ9" s="5">
        <f>'2007e'!E21</f>
        <v>0</v>
      </c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>
        <v>12</v>
      </c>
      <c r="B10" t="s">
        <v>132</v>
      </c>
      <c r="C10" s="5">
        <f t="shared" si="0"/>
        <v>0</v>
      </c>
      <c r="D10" s="5">
        <f t="shared" si="1"/>
        <v>0</v>
      </c>
      <c r="E10" s="5">
        <f t="shared" si="2"/>
        <v>0</v>
      </c>
      <c r="F10" s="5">
        <f t="shared" si="3"/>
        <v>0</v>
      </c>
      <c r="G10" s="5">
        <f t="shared" si="4"/>
        <v>0</v>
      </c>
      <c r="H10" s="5">
        <f t="shared" si="5"/>
        <v>0</v>
      </c>
      <c r="I10" s="5"/>
      <c r="J10" s="5">
        <f>'2002e'!F22</f>
        <v>0</v>
      </c>
      <c r="K10" s="5">
        <f>'2002e'!G22</f>
        <v>0</v>
      </c>
      <c r="L10" s="5">
        <f>'2002e'!H22</f>
        <v>0</v>
      </c>
      <c r="M10" s="5">
        <f>'2002e'!I22</f>
        <v>0</v>
      </c>
      <c r="N10" s="5">
        <f>'2002e'!J22</f>
        <v>0</v>
      </c>
      <c r="O10" s="5">
        <f>'2002e'!K22</f>
        <v>0</v>
      </c>
      <c r="P10" s="5">
        <f>AVERAGE('2002e'!L22,'2002e'!M22)</f>
        <v>0</v>
      </c>
      <c r="Q10" s="5">
        <f>'2002e'!N22</f>
        <v>0</v>
      </c>
      <c r="R10" s="5">
        <f>'2002e'!O22</f>
        <v>0</v>
      </c>
      <c r="S10" s="5">
        <f>'2002e'!P22</f>
        <v>0</v>
      </c>
      <c r="T10" s="5">
        <f>AVERAGE('2003e'!C22,'2003e'!D22)</f>
        <v>0</v>
      </c>
      <c r="U10" s="5">
        <f>'2003e'!E22</f>
        <v>0</v>
      </c>
      <c r="V10" s="5">
        <f>'2003e'!F22</f>
        <v>0</v>
      </c>
      <c r="W10" s="5">
        <f>'2003e'!G22</f>
        <v>0</v>
      </c>
      <c r="X10" s="5">
        <f>'2003e'!H22</f>
        <v>0</v>
      </c>
      <c r="Y10" s="5">
        <f>'2003e'!I22</f>
        <v>0</v>
      </c>
      <c r="Z10" s="5">
        <f>'2003e'!J22</f>
        <v>0</v>
      </c>
      <c r="AA10" s="5">
        <f>'2003e'!K22</f>
        <v>0</v>
      </c>
      <c r="AB10" s="5">
        <f>AVERAGE('2003e'!L22,'2003e'!M22)</f>
        <v>0</v>
      </c>
      <c r="AC10" s="5">
        <f>'2003e'!N22</f>
        <v>0</v>
      </c>
      <c r="AD10" s="5">
        <f>'2003e'!O22</f>
        <v>0</v>
      </c>
      <c r="AE10" s="5">
        <f>'2003e'!P22</f>
        <v>0</v>
      </c>
      <c r="AF10" s="5">
        <f>AVERAGE('2004e'!C22,'2004e'!D22)</f>
        <v>0</v>
      </c>
      <c r="AG10" s="5">
        <f>'2004e'!E22</f>
        <v>0</v>
      </c>
      <c r="AH10" s="5">
        <f>'2004e'!F22</f>
        <v>0</v>
      </c>
      <c r="AI10" s="5">
        <f>'2004e'!G22</f>
        <v>0</v>
      </c>
      <c r="AJ10" s="5">
        <f>'2004e'!H22</f>
        <v>0</v>
      </c>
      <c r="AK10" s="5">
        <f>'2004e'!I22</f>
        <v>0</v>
      </c>
      <c r="AL10" s="5">
        <f>'2004e'!J22</f>
        <v>0</v>
      </c>
      <c r="AM10" s="5">
        <f>'2004e'!K22</f>
        <v>0</v>
      </c>
      <c r="AN10" s="5">
        <f>AVERAGE('2004e'!L22,'2004e'!M22)</f>
        <v>0</v>
      </c>
      <c r="AO10" s="5">
        <f>'2004e'!N22</f>
        <v>0</v>
      </c>
      <c r="AP10" s="5">
        <f>'2004e'!O22</f>
        <v>0</v>
      </c>
      <c r="AQ10" s="5">
        <f>'2004e'!P22</f>
        <v>0</v>
      </c>
      <c r="AR10" s="5">
        <f>AVERAGE('2005e'!C22,'2005e'!D22)</f>
        <v>0</v>
      </c>
      <c r="AS10" s="5">
        <f>'2005e'!E22</f>
        <v>0</v>
      </c>
      <c r="AT10" s="5">
        <f>'2005e'!F22</f>
        <v>0</v>
      </c>
      <c r="AU10" s="5">
        <f>'2005e'!G22</f>
        <v>0</v>
      </c>
      <c r="AV10" s="5">
        <f>'2005e'!H22</f>
        <v>0</v>
      </c>
      <c r="AW10" s="5">
        <f>'2005e'!I22</f>
        <v>0</v>
      </c>
      <c r="AX10" s="5">
        <f>'2005e'!J22</f>
        <v>0</v>
      </c>
      <c r="AY10" s="5">
        <f>'2005e'!K22</f>
        <v>0</v>
      </c>
      <c r="AZ10" s="5">
        <f>AVERAGE('2005e'!L22,'2005e'!M22)</f>
        <v>0</v>
      </c>
      <c r="BA10" s="5">
        <f>'2005e'!N22</f>
        <v>0</v>
      </c>
      <c r="BB10" s="5">
        <f>'2005e'!O22</f>
        <v>0</v>
      </c>
      <c r="BC10" s="5">
        <f>'2005e'!P22</f>
        <v>0</v>
      </c>
      <c r="BD10" s="5">
        <f>AVERAGE('2006e'!C22,'2006e'!D22)</f>
        <v>0</v>
      </c>
      <c r="BE10" s="5">
        <f>'2006e'!E22</f>
        <v>0</v>
      </c>
      <c r="BF10" s="5">
        <f>'2006e'!F22</f>
        <v>0</v>
      </c>
      <c r="BG10" s="5">
        <f>'2006e'!G22</f>
        <v>0</v>
      </c>
      <c r="BH10" s="5">
        <f>'2006e'!H22</f>
        <v>0</v>
      </c>
      <c r="BI10" s="5">
        <f>'2006e'!I22</f>
        <v>0</v>
      </c>
      <c r="BJ10" s="5">
        <f>'2006e'!J22</f>
        <v>0</v>
      </c>
      <c r="BK10" s="5">
        <f>'2006e'!K22</f>
        <v>0</v>
      </c>
      <c r="BL10" s="5">
        <f>AVERAGE('2006e'!L22,'2006e'!M22)</f>
        <v>0</v>
      </c>
      <c r="BM10" s="5">
        <f>'2006e'!N22</f>
        <v>0</v>
      </c>
      <c r="BN10" s="5">
        <f>'2006e'!O22</f>
        <v>0</v>
      </c>
      <c r="BO10" s="5">
        <f>'2006e'!P22</f>
        <v>0</v>
      </c>
      <c r="BP10" s="5">
        <f>AVERAGE('2007e'!C22,'2007e'!D22)</f>
        <v>0</v>
      </c>
      <c r="BQ10" s="5">
        <f>'2007e'!E22</f>
        <v>0</v>
      </c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>
        <v>13</v>
      </c>
      <c r="B11" t="s">
        <v>133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5">
        <f t="shared" si="4"/>
        <v>0</v>
      </c>
      <c r="H11" s="5">
        <f t="shared" si="5"/>
        <v>0</v>
      </c>
      <c r="I11" s="5"/>
      <c r="J11" s="5">
        <f>'2002e'!F23</f>
        <v>0</v>
      </c>
      <c r="K11" s="5">
        <f>'2002e'!G23</f>
        <v>0</v>
      </c>
      <c r="L11" s="5">
        <f>'2002e'!H23</f>
        <v>0</v>
      </c>
      <c r="M11" s="5">
        <f>'2002e'!I23</f>
        <v>0</v>
      </c>
      <c r="N11" s="5">
        <f>'2002e'!J23</f>
        <v>0</v>
      </c>
      <c r="O11" s="5">
        <f>'2002e'!K23</f>
        <v>0</v>
      </c>
      <c r="P11" s="5">
        <f>AVERAGE('2002e'!L23,'2002e'!M23)</f>
        <v>0</v>
      </c>
      <c r="Q11" s="5">
        <f>'2002e'!N23</f>
        <v>0</v>
      </c>
      <c r="R11" s="5">
        <f>'2002e'!O23</f>
        <v>0</v>
      </c>
      <c r="S11" s="5">
        <f>'2002e'!P23</f>
        <v>0</v>
      </c>
      <c r="T11" s="5">
        <f>AVERAGE('2003e'!C23,'2003e'!D23)</f>
        <v>0</v>
      </c>
      <c r="U11" s="5">
        <f>'2003e'!E23</f>
        <v>0</v>
      </c>
      <c r="V11" s="5">
        <f>'2003e'!F23</f>
        <v>0</v>
      </c>
      <c r="W11" s="5">
        <f>'2003e'!G23</f>
        <v>0</v>
      </c>
      <c r="X11" s="5">
        <f>'2003e'!H23</f>
        <v>0</v>
      </c>
      <c r="Y11" s="5">
        <f>'2003e'!I23</f>
        <v>0</v>
      </c>
      <c r="Z11" s="5">
        <f>'2003e'!J23</f>
        <v>0</v>
      </c>
      <c r="AA11" s="5">
        <f>'2003e'!K23</f>
        <v>0</v>
      </c>
      <c r="AB11" s="5">
        <f>AVERAGE('2003e'!L23,'2003e'!M23)</f>
        <v>0</v>
      </c>
      <c r="AC11" s="5">
        <f>'2003e'!N23</f>
        <v>0</v>
      </c>
      <c r="AD11" s="5">
        <f>'2003e'!O23</f>
        <v>0</v>
      </c>
      <c r="AE11" s="5">
        <f>'2003e'!P23</f>
        <v>0</v>
      </c>
      <c r="AF11" s="5">
        <f>AVERAGE('2004e'!C23,'2004e'!D23)</f>
        <v>0</v>
      </c>
      <c r="AG11" s="5">
        <f>'2004e'!E23</f>
        <v>0</v>
      </c>
      <c r="AH11" s="5">
        <f>'2004e'!F23</f>
        <v>0</v>
      </c>
      <c r="AI11" s="5">
        <f>'2004e'!G23</f>
        <v>0</v>
      </c>
      <c r="AJ11" s="5">
        <f>'2004e'!H23</f>
        <v>0</v>
      </c>
      <c r="AK11" s="5">
        <f>'2004e'!I23</f>
        <v>0</v>
      </c>
      <c r="AL11" s="5">
        <f>'2004e'!J23</f>
        <v>0</v>
      </c>
      <c r="AM11" s="5">
        <f>'2004e'!K23</f>
        <v>0</v>
      </c>
      <c r="AN11" s="5">
        <f>AVERAGE('2004e'!L23,'2004e'!M23)</f>
        <v>0</v>
      </c>
      <c r="AO11" s="5">
        <f>'2004e'!N23</f>
        <v>0</v>
      </c>
      <c r="AP11" s="5">
        <f>'2004e'!O23</f>
        <v>0</v>
      </c>
      <c r="AQ11" s="5">
        <f>'2004e'!P23</f>
        <v>0</v>
      </c>
      <c r="AR11" s="5">
        <f>AVERAGE('2005e'!C23,'2005e'!D23)</f>
        <v>0</v>
      </c>
      <c r="AS11" s="5">
        <f>'2005e'!E23</f>
        <v>0</v>
      </c>
      <c r="AT11" s="5">
        <f>'2005e'!F23</f>
        <v>0</v>
      </c>
      <c r="AU11" s="5">
        <f>'2005e'!G23</f>
        <v>0</v>
      </c>
      <c r="AV11" s="5">
        <f>'2005e'!H23</f>
        <v>0</v>
      </c>
      <c r="AW11" s="5">
        <f>'2005e'!I23</f>
        <v>0</v>
      </c>
      <c r="AX11" s="5">
        <f>'2005e'!J23</f>
        <v>0</v>
      </c>
      <c r="AY11" s="5">
        <f>'2005e'!K23</f>
        <v>0</v>
      </c>
      <c r="AZ11" s="5">
        <f>AVERAGE('2005e'!L23,'2005e'!M23)</f>
        <v>0</v>
      </c>
      <c r="BA11" s="5">
        <f>'2005e'!N23</f>
        <v>0</v>
      </c>
      <c r="BB11" s="5">
        <f>'2005e'!O23</f>
        <v>0</v>
      </c>
      <c r="BC11" s="5">
        <f>'2005e'!P23</f>
        <v>0</v>
      </c>
      <c r="BD11" s="5">
        <f>AVERAGE('2006e'!C23,'2006e'!D23)</f>
        <v>0</v>
      </c>
      <c r="BE11" s="5">
        <f>'2006e'!E23</f>
        <v>0</v>
      </c>
      <c r="BF11" s="5">
        <f>'2006e'!F23</f>
        <v>0</v>
      </c>
      <c r="BG11" s="5">
        <f>'2006e'!G23</f>
        <v>0</v>
      </c>
      <c r="BH11" s="5">
        <f>'2006e'!H23</f>
        <v>0</v>
      </c>
      <c r="BI11" s="5">
        <f>'2006e'!I23</f>
        <v>0</v>
      </c>
      <c r="BJ11" s="5">
        <f>'2006e'!J23</f>
        <v>0</v>
      </c>
      <c r="BK11" s="5">
        <f>'2006e'!K23</f>
        <v>0</v>
      </c>
      <c r="BL11" s="5">
        <f>AVERAGE('2006e'!L23,'2006e'!M23)</f>
        <v>0</v>
      </c>
      <c r="BM11" s="5">
        <f>'2006e'!N23</f>
        <v>0</v>
      </c>
      <c r="BN11" s="5">
        <f>'2006e'!O23</f>
        <v>0</v>
      </c>
      <c r="BO11" s="5">
        <f>'2006e'!P23</f>
        <v>0</v>
      </c>
      <c r="BP11" s="5">
        <f>AVERAGE('2007e'!C23,'2007e'!D23)</f>
        <v>0</v>
      </c>
      <c r="BQ11" s="5">
        <f>'2007e'!E23</f>
        <v>0</v>
      </c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>
        <v>14</v>
      </c>
      <c r="B12" t="s">
        <v>134</v>
      </c>
      <c r="C12" s="5">
        <f t="shared" si="0"/>
        <v>4142.916666666667</v>
      </c>
      <c r="D12" s="5">
        <f t="shared" si="1"/>
        <v>4234.083333333333</v>
      </c>
      <c r="E12" s="5">
        <f t="shared" si="2"/>
        <v>4359.583333333333</v>
      </c>
      <c r="F12" s="5">
        <f t="shared" si="3"/>
        <v>4427</v>
      </c>
      <c r="G12" s="5">
        <f t="shared" si="4"/>
        <v>4615.416666666667</v>
      </c>
      <c r="H12" s="5">
        <f t="shared" si="5"/>
        <v>4355.8</v>
      </c>
      <c r="I12" s="5"/>
      <c r="J12" s="5">
        <f>'2002e'!F24</f>
        <v>3574</v>
      </c>
      <c r="K12" s="5">
        <f>'2002e'!G24</f>
        <v>4128</v>
      </c>
      <c r="L12" s="5">
        <f>'2002e'!H24</f>
        <v>5104</v>
      </c>
      <c r="M12" s="5">
        <f>'2002e'!I24</f>
        <v>5978</v>
      </c>
      <c r="N12" s="5">
        <f>'2002e'!J24</f>
        <v>6126</v>
      </c>
      <c r="O12" s="5">
        <f>'2002e'!K24</f>
        <v>5075</v>
      </c>
      <c r="P12" s="5">
        <f>AVERAGE('2002e'!L24,'2002e'!M24)</f>
        <v>4648</v>
      </c>
      <c r="Q12" s="5">
        <f>'2002e'!N24</f>
        <v>3081</v>
      </c>
      <c r="R12" s="5">
        <f>'2002e'!O24</f>
        <v>2515</v>
      </c>
      <c r="S12" s="5">
        <f>'2002e'!P24</f>
        <v>2397</v>
      </c>
      <c r="T12" s="5">
        <f>AVERAGE('2003e'!C24,'2003e'!D24)</f>
        <v>3060</v>
      </c>
      <c r="U12" s="5">
        <f>'2003e'!E24</f>
        <v>4029</v>
      </c>
      <c r="V12" s="5">
        <f>'2003e'!F24</f>
        <v>3634</v>
      </c>
      <c r="W12" s="5">
        <f>'2003e'!G24</f>
        <v>4190</v>
      </c>
      <c r="X12" s="5">
        <f>'2003e'!H24</f>
        <v>5173</v>
      </c>
      <c r="Y12" s="5">
        <f>'2003e'!I24</f>
        <v>6038</v>
      </c>
      <c r="Z12" s="5">
        <f>'2003e'!J24</f>
        <v>6193</v>
      </c>
      <c r="AA12" s="5">
        <f>'2003e'!K24</f>
        <v>5133</v>
      </c>
      <c r="AB12" s="5">
        <f>AVERAGE('2003e'!L24,'2003e'!M24)</f>
        <v>4772</v>
      </c>
      <c r="AC12" s="5">
        <f>'2003e'!N24</f>
        <v>3189</v>
      </c>
      <c r="AD12" s="5">
        <f>'2003e'!O24</f>
        <v>2635</v>
      </c>
      <c r="AE12" s="5">
        <f>'2003e'!P24</f>
        <v>2520</v>
      </c>
      <c r="AF12" s="5">
        <f>AVERAGE('2004e'!C24,'2004e'!D24)</f>
        <v>3182</v>
      </c>
      <c r="AG12" s="5">
        <f>'2004e'!E24</f>
        <v>4150</v>
      </c>
      <c r="AH12" s="5">
        <f>'2004e'!F24</f>
        <v>3763</v>
      </c>
      <c r="AI12" s="5">
        <f>'2004e'!G24</f>
        <v>4328</v>
      </c>
      <c r="AJ12" s="5">
        <f>'2004e'!H24</f>
        <v>5317</v>
      </c>
      <c r="AK12" s="5">
        <f>'2004e'!I24</f>
        <v>6230</v>
      </c>
      <c r="AL12" s="5">
        <f>'2004e'!J24</f>
        <v>6270</v>
      </c>
      <c r="AM12" s="5">
        <f>'2004e'!K24</f>
        <v>5330</v>
      </c>
      <c r="AN12" s="5">
        <f>AVERAGE('2004e'!L24,'2004e'!M24)</f>
        <v>5037</v>
      </c>
      <c r="AO12" s="5">
        <f>'2004e'!N24</f>
        <v>3182</v>
      </c>
      <c r="AP12" s="5">
        <f>'2004e'!O24</f>
        <v>2727</v>
      </c>
      <c r="AQ12" s="5">
        <f>'2004e'!P24</f>
        <v>2615</v>
      </c>
      <c r="AR12" s="5">
        <f>AVERAGE('2005e'!C24,'2005e'!D24)</f>
        <v>3272</v>
      </c>
      <c r="AS12" s="5">
        <f>'2005e'!E24</f>
        <v>4244</v>
      </c>
      <c r="AT12" s="5">
        <f>'2005e'!F24</f>
        <v>3841</v>
      </c>
      <c r="AU12" s="5">
        <f>'2005e'!G24</f>
        <v>4414</v>
      </c>
      <c r="AV12" s="5">
        <f>'2005e'!H24</f>
        <v>5413</v>
      </c>
      <c r="AW12" s="5">
        <f>'2005e'!I24</f>
        <v>6279</v>
      </c>
      <c r="AX12" s="5">
        <f>'2005e'!J24</f>
        <v>6442</v>
      </c>
      <c r="AY12" s="5">
        <f>'2005e'!K24</f>
        <v>5378</v>
      </c>
      <c r="AZ12" s="5">
        <f>AVERAGE('2005e'!L24,'2005e'!M24)</f>
        <v>5087</v>
      </c>
      <c r="BA12" s="5">
        <f>'2005e'!N24</f>
        <v>3216</v>
      </c>
      <c r="BB12" s="5">
        <f>'2005e'!O24</f>
        <v>2761</v>
      </c>
      <c r="BC12" s="5">
        <f>'2005e'!P24</f>
        <v>2662</v>
      </c>
      <c r="BD12" s="5">
        <f>AVERAGE('2006e'!C24,'2006e'!D24)</f>
        <v>3338</v>
      </c>
      <c r="BE12" s="5">
        <f>'2006e'!E24</f>
        <v>4293</v>
      </c>
      <c r="BF12" s="5">
        <f>'2006e'!F24</f>
        <v>3889</v>
      </c>
      <c r="BG12" s="5">
        <f>'2006e'!G24</f>
        <v>4576</v>
      </c>
      <c r="BH12" s="5">
        <f>'2006e'!H24</f>
        <v>5598</v>
      </c>
      <c r="BI12" s="5">
        <f>'2006e'!I24</f>
        <v>6474</v>
      </c>
      <c r="BJ12" s="5">
        <f>'2006e'!J24</f>
        <v>6637</v>
      </c>
      <c r="BK12" s="5">
        <f>'2006e'!K24</f>
        <v>5515</v>
      </c>
      <c r="BL12" s="5">
        <f>AVERAGE('2006e'!L24,'2006e'!M24)</f>
        <v>5127</v>
      </c>
      <c r="BM12" s="5">
        <f>'2006e'!N24</f>
        <v>3551</v>
      </c>
      <c r="BN12" s="5">
        <f>'2006e'!O24</f>
        <v>2993</v>
      </c>
      <c r="BO12" s="5">
        <f>'2006e'!P24</f>
        <v>2873</v>
      </c>
      <c r="BP12" s="5">
        <f>AVERAGE('2007e'!C24,'2007e'!D24)</f>
        <v>3588</v>
      </c>
      <c r="BQ12" s="5">
        <f>'2007e'!E24</f>
        <v>4564</v>
      </c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>
        <v>15</v>
      </c>
      <c r="B13" t="s">
        <v>135</v>
      </c>
      <c r="C13" s="5">
        <f t="shared" si="0"/>
        <v>67.416666666666671</v>
      </c>
      <c r="D13" s="5">
        <f t="shared" si="1"/>
        <v>67.416666666666671</v>
      </c>
      <c r="E13" s="5">
        <f t="shared" si="2"/>
        <v>67.416666666666671</v>
      </c>
      <c r="F13" s="5">
        <f t="shared" si="3"/>
        <v>67.416666666666671</v>
      </c>
      <c r="G13" s="5">
        <f t="shared" si="4"/>
        <v>67.416666666666671</v>
      </c>
      <c r="H13" s="5">
        <f t="shared" si="5"/>
        <v>67.416666666666671</v>
      </c>
      <c r="I13" s="5"/>
      <c r="J13" s="5">
        <f>'2002e'!F25</f>
        <v>42</v>
      </c>
      <c r="K13" s="5">
        <f>'2002e'!G25</f>
        <v>2</v>
      </c>
      <c r="L13" s="5">
        <f>'2002e'!H25</f>
        <v>2</v>
      </c>
      <c r="M13" s="5">
        <f>'2002e'!I25</f>
        <v>2</v>
      </c>
      <c r="N13" s="5">
        <f>'2002e'!J25</f>
        <v>2</v>
      </c>
      <c r="O13" s="5">
        <f>'2002e'!K25</f>
        <v>4</v>
      </c>
      <c r="P13" s="5">
        <f>AVERAGE('2002e'!L25,'2002e'!M25)</f>
        <v>49</v>
      </c>
      <c r="Q13" s="5">
        <f>'2002e'!N25</f>
        <v>117</v>
      </c>
      <c r="R13" s="5">
        <f>'2002e'!O25</f>
        <v>151</v>
      </c>
      <c r="S13" s="5">
        <f>'2002e'!P25</f>
        <v>168</v>
      </c>
      <c r="T13" s="5">
        <f>AVERAGE('2003e'!C25,'2003e'!D25)</f>
        <v>161</v>
      </c>
      <c r="U13" s="5">
        <f>'2003e'!E25</f>
        <v>109</v>
      </c>
      <c r="V13" s="5">
        <f>'2003e'!F25</f>
        <v>42</v>
      </c>
      <c r="W13" s="5">
        <f>'2003e'!G25</f>
        <v>2</v>
      </c>
      <c r="X13" s="5">
        <f>'2003e'!H25</f>
        <v>2</v>
      </c>
      <c r="Y13" s="5">
        <f>'2003e'!I25</f>
        <v>2</v>
      </c>
      <c r="Z13" s="5">
        <f>'2003e'!J25</f>
        <v>2</v>
      </c>
      <c r="AA13" s="5">
        <f>'2003e'!K25</f>
        <v>4</v>
      </c>
      <c r="AB13" s="5">
        <f>AVERAGE('2003e'!L25,'2003e'!M25)</f>
        <v>49</v>
      </c>
      <c r="AC13" s="5">
        <f>'2003e'!N25</f>
        <v>117</v>
      </c>
      <c r="AD13" s="5">
        <f>'2003e'!O25</f>
        <v>151</v>
      </c>
      <c r="AE13" s="5">
        <f>'2003e'!P25</f>
        <v>168</v>
      </c>
      <c r="AF13" s="5">
        <f>AVERAGE('2004e'!C25,'2004e'!D25)</f>
        <v>161</v>
      </c>
      <c r="AG13" s="5">
        <f>'2004e'!E25</f>
        <v>109</v>
      </c>
      <c r="AH13" s="5">
        <f>'2004e'!F25</f>
        <v>42</v>
      </c>
      <c r="AI13" s="5">
        <f>'2004e'!G25</f>
        <v>2</v>
      </c>
      <c r="AJ13" s="5">
        <f>'2004e'!H25</f>
        <v>2</v>
      </c>
      <c r="AK13" s="5">
        <f>'2004e'!I25</f>
        <v>2</v>
      </c>
      <c r="AL13" s="5">
        <f>'2004e'!J25</f>
        <v>2</v>
      </c>
      <c r="AM13" s="5">
        <f>'2004e'!K25</f>
        <v>4</v>
      </c>
      <c r="AN13" s="5">
        <f>AVERAGE('2004e'!L25,'2004e'!M25)</f>
        <v>49</v>
      </c>
      <c r="AO13" s="5">
        <f>'2004e'!N25</f>
        <v>117</v>
      </c>
      <c r="AP13" s="5">
        <f>'2004e'!O25</f>
        <v>151</v>
      </c>
      <c r="AQ13" s="5">
        <f>'2004e'!P25</f>
        <v>168</v>
      </c>
      <c r="AR13" s="5">
        <f>AVERAGE('2005e'!C25,'2005e'!D25)</f>
        <v>161</v>
      </c>
      <c r="AS13" s="5">
        <f>'2005e'!E25</f>
        <v>109</v>
      </c>
      <c r="AT13" s="5">
        <f>'2005e'!F25</f>
        <v>42</v>
      </c>
      <c r="AU13" s="5">
        <f>'2005e'!G25</f>
        <v>2</v>
      </c>
      <c r="AV13" s="5">
        <f>'2005e'!H25</f>
        <v>2</v>
      </c>
      <c r="AW13" s="5">
        <f>'2005e'!I25</f>
        <v>2</v>
      </c>
      <c r="AX13" s="5">
        <f>'2005e'!J25</f>
        <v>2</v>
      </c>
      <c r="AY13" s="5">
        <f>'2005e'!K25</f>
        <v>4</v>
      </c>
      <c r="AZ13" s="5">
        <f>AVERAGE('2005e'!L25,'2005e'!M25)</f>
        <v>49</v>
      </c>
      <c r="BA13" s="5">
        <f>'2005e'!N25</f>
        <v>117</v>
      </c>
      <c r="BB13" s="5">
        <f>'2005e'!O25</f>
        <v>151</v>
      </c>
      <c r="BC13" s="5">
        <f>'2005e'!P25</f>
        <v>168</v>
      </c>
      <c r="BD13" s="5">
        <f>AVERAGE('2006e'!C25,'2006e'!D25)</f>
        <v>161</v>
      </c>
      <c r="BE13" s="5">
        <f>'2006e'!E25</f>
        <v>109</v>
      </c>
      <c r="BF13" s="5">
        <f>'2006e'!F25</f>
        <v>42</v>
      </c>
      <c r="BG13" s="5">
        <f>'2006e'!G25</f>
        <v>2</v>
      </c>
      <c r="BH13" s="5">
        <f>'2006e'!H25</f>
        <v>2</v>
      </c>
      <c r="BI13" s="5">
        <f>'2006e'!I25</f>
        <v>2</v>
      </c>
      <c r="BJ13" s="5">
        <f>'2006e'!J25</f>
        <v>2</v>
      </c>
      <c r="BK13" s="5">
        <f>'2006e'!K25</f>
        <v>4</v>
      </c>
      <c r="BL13" s="5">
        <f>AVERAGE('2006e'!L25,'2006e'!M25)</f>
        <v>49</v>
      </c>
      <c r="BM13" s="5">
        <f>'2006e'!N25</f>
        <v>117</v>
      </c>
      <c r="BN13" s="5">
        <f>'2006e'!O25</f>
        <v>151</v>
      </c>
      <c r="BO13" s="5">
        <f>'2006e'!P25</f>
        <v>168</v>
      </c>
      <c r="BP13" s="5">
        <f>AVERAGE('2007e'!C25,'2007e'!D25)</f>
        <v>161</v>
      </c>
      <c r="BQ13" s="5">
        <f>'2007e'!E25</f>
        <v>109</v>
      </c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>
        <v>16</v>
      </c>
      <c r="B14" t="s">
        <v>136</v>
      </c>
      <c r="C14" s="5">
        <f t="shared" si="0"/>
        <v>1000</v>
      </c>
      <c r="D14" s="5">
        <f t="shared" si="1"/>
        <v>1000</v>
      </c>
      <c r="E14" s="5">
        <f t="shared" si="2"/>
        <v>1000</v>
      </c>
      <c r="F14" s="5">
        <f t="shared" si="3"/>
        <v>1000</v>
      </c>
      <c r="G14" s="5">
        <f t="shared" si="4"/>
        <v>1000</v>
      </c>
      <c r="H14" s="5">
        <f t="shared" si="5"/>
        <v>1000</v>
      </c>
      <c r="I14" s="5"/>
      <c r="J14" s="5">
        <f>'2002e'!F26</f>
        <v>1000</v>
      </c>
      <c r="K14" s="5">
        <f>'2002e'!G26</f>
        <v>1000</v>
      </c>
      <c r="L14" s="5">
        <f>'2002e'!H26</f>
        <v>1000</v>
      </c>
      <c r="M14" s="5">
        <f>'2002e'!I26</f>
        <v>1000</v>
      </c>
      <c r="N14" s="5">
        <f>'2002e'!J26</f>
        <v>1000</v>
      </c>
      <c r="O14" s="5">
        <f>'2002e'!K26</f>
        <v>1000</v>
      </c>
      <c r="P14" s="5">
        <f>AVERAGE('2002e'!L26,'2002e'!M26)</f>
        <v>1000</v>
      </c>
      <c r="Q14" s="5">
        <f>'2002e'!N26</f>
        <v>1000</v>
      </c>
      <c r="R14" s="5">
        <f>'2002e'!O26</f>
        <v>1000</v>
      </c>
      <c r="S14" s="5">
        <f>'2002e'!P26</f>
        <v>1000</v>
      </c>
      <c r="T14" s="5">
        <f>AVERAGE('2003e'!C26,'2003e'!D26)</f>
        <v>1000</v>
      </c>
      <c r="U14" s="5">
        <f>'2003e'!E26</f>
        <v>1000</v>
      </c>
      <c r="V14" s="5">
        <f>'2003e'!F26</f>
        <v>1000</v>
      </c>
      <c r="W14" s="5">
        <f>'2003e'!G26</f>
        <v>1000</v>
      </c>
      <c r="X14" s="5">
        <f>'2003e'!H26</f>
        <v>1000</v>
      </c>
      <c r="Y14" s="5">
        <f>'2003e'!I26</f>
        <v>1000</v>
      </c>
      <c r="Z14" s="5">
        <f>'2003e'!J26</f>
        <v>1000</v>
      </c>
      <c r="AA14" s="5">
        <f>'2003e'!K26</f>
        <v>1000</v>
      </c>
      <c r="AB14" s="5">
        <f>AVERAGE('2003e'!L26,'2003e'!M26)</f>
        <v>1000</v>
      </c>
      <c r="AC14" s="5">
        <f>'2003e'!N26</f>
        <v>1000</v>
      </c>
      <c r="AD14" s="5">
        <f>'2003e'!O26</f>
        <v>1000</v>
      </c>
      <c r="AE14" s="5">
        <f>'2003e'!P26</f>
        <v>1000</v>
      </c>
      <c r="AF14" s="5">
        <f>AVERAGE('2004e'!C26,'2004e'!D26)</f>
        <v>1000</v>
      </c>
      <c r="AG14" s="5">
        <f>'2004e'!E26</f>
        <v>1000</v>
      </c>
      <c r="AH14" s="5">
        <f>'2004e'!F26</f>
        <v>1000</v>
      </c>
      <c r="AI14" s="5">
        <f>'2004e'!G26</f>
        <v>1000</v>
      </c>
      <c r="AJ14" s="5">
        <f>'2004e'!H26</f>
        <v>1000</v>
      </c>
      <c r="AK14" s="5">
        <f>'2004e'!I26</f>
        <v>1000</v>
      </c>
      <c r="AL14" s="5">
        <f>'2004e'!J26</f>
        <v>1000</v>
      </c>
      <c r="AM14" s="5">
        <f>'2004e'!K26</f>
        <v>1000</v>
      </c>
      <c r="AN14" s="5">
        <f>AVERAGE('2004e'!L26,'2004e'!M26)</f>
        <v>1000</v>
      </c>
      <c r="AO14" s="5">
        <f>'2004e'!N26</f>
        <v>1000</v>
      </c>
      <c r="AP14" s="5">
        <f>'2004e'!O26</f>
        <v>1000</v>
      </c>
      <c r="AQ14" s="5">
        <f>'2004e'!P26</f>
        <v>1000</v>
      </c>
      <c r="AR14" s="5">
        <f>AVERAGE('2005e'!C26,'2005e'!D26)</f>
        <v>1000</v>
      </c>
      <c r="AS14" s="5">
        <f>'2005e'!E26</f>
        <v>1000</v>
      </c>
      <c r="AT14" s="5">
        <f>'2005e'!F26</f>
        <v>1000</v>
      </c>
      <c r="AU14" s="5">
        <f>'2005e'!G26</f>
        <v>1000</v>
      </c>
      <c r="AV14" s="5">
        <f>'2005e'!H26</f>
        <v>1000</v>
      </c>
      <c r="AW14" s="5">
        <f>'2005e'!I26</f>
        <v>1000</v>
      </c>
      <c r="AX14" s="5">
        <f>'2005e'!J26</f>
        <v>1000</v>
      </c>
      <c r="AY14" s="5">
        <f>'2005e'!K26</f>
        <v>1000</v>
      </c>
      <c r="AZ14" s="5">
        <f>AVERAGE('2005e'!L26,'2005e'!M26)</f>
        <v>1000</v>
      </c>
      <c r="BA14" s="5">
        <f>'2005e'!N26</f>
        <v>1000</v>
      </c>
      <c r="BB14" s="5">
        <f>'2005e'!O26</f>
        <v>1000</v>
      </c>
      <c r="BC14" s="5">
        <f>'2005e'!P26</f>
        <v>1000</v>
      </c>
      <c r="BD14" s="5">
        <f>AVERAGE('2006e'!C26,'2006e'!D26)</f>
        <v>1000</v>
      </c>
      <c r="BE14" s="5">
        <f>'2006e'!E26</f>
        <v>1000</v>
      </c>
      <c r="BF14" s="5">
        <f>'2006e'!F26</f>
        <v>1000</v>
      </c>
      <c r="BG14" s="5">
        <f>'2006e'!G26</f>
        <v>1000</v>
      </c>
      <c r="BH14" s="5">
        <f>'2006e'!H26</f>
        <v>1000</v>
      </c>
      <c r="BI14" s="5">
        <f>'2006e'!I26</f>
        <v>1000</v>
      </c>
      <c r="BJ14" s="5">
        <f>'2006e'!J26</f>
        <v>1000</v>
      </c>
      <c r="BK14" s="5">
        <f>'2006e'!K26</f>
        <v>1000</v>
      </c>
      <c r="BL14" s="5">
        <f>AVERAGE('2006e'!L26,'2006e'!M26)</f>
        <v>1000</v>
      </c>
      <c r="BM14" s="5">
        <f>'2006e'!N26</f>
        <v>1000</v>
      </c>
      <c r="BN14" s="5">
        <f>'2006e'!O26</f>
        <v>1000</v>
      </c>
      <c r="BO14" s="5">
        <f>'2006e'!P26</f>
        <v>1000</v>
      </c>
      <c r="BP14" s="5">
        <f>AVERAGE('2007e'!C26,'2007e'!D26)</f>
        <v>1000</v>
      </c>
      <c r="BQ14" s="5">
        <f>'2007e'!E26</f>
        <v>1000</v>
      </c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>
        <v>17</v>
      </c>
      <c r="B15" t="s">
        <v>137</v>
      </c>
      <c r="C15" s="5">
        <f t="shared" si="0"/>
        <v>990</v>
      </c>
      <c r="D15" s="5">
        <f t="shared" si="1"/>
        <v>990</v>
      </c>
      <c r="E15" s="5">
        <f t="shared" si="2"/>
        <v>990</v>
      </c>
      <c r="F15" s="5">
        <f t="shared" si="3"/>
        <v>990</v>
      </c>
      <c r="G15" s="5">
        <f t="shared" si="4"/>
        <v>990</v>
      </c>
      <c r="H15" s="5">
        <f t="shared" si="5"/>
        <v>990</v>
      </c>
      <c r="I15" s="5"/>
      <c r="J15" s="5">
        <f>'2002e'!F27</f>
        <v>990</v>
      </c>
      <c r="K15" s="5">
        <f>'2002e'!G27</f>
        <v>990</v>
      </c>
      <c r="L15" s="5">
        <f>'2002e'!H27</f>
        <v>990</v>
      </c>
      <c r="M15" s="5">
        <f>'2002e'!I27</f>
        <v>990</v>
      </c>
      <c r="N15" s="5">
        <f>'2002e'!J27</f>
        <v>990</v>
      </c>
      <c r="O15" s="5">
        <f>'2002e'!K27</f>
        <v>990</v>
      </c>
      <c r="P15" s="5">
        <f>AVERAGE('2002e'!L27,'2002e'!M27)</f>
        <v>990</v>
      </c>
      <c r="Q15" s="5">
        <f>'2002e'!N27</f>
        <v>990</v>
      </c>
      <c r="R15" s="5">
        <f>'2002e'!O27</f>
        <v>990</v>
      </c>
      <c r="S15" s="5">
        <f>'2002e'!P27</f>
        <v>990</v>
      </c>
      <c r="T15" s="5">
        <f>AVERAGE('2003e'!C27,'2003e'!D27)</f>
        <v>990</v>
      </c>
      <c r="U15" s="5">
        <f>'2003e'!E27</f>
        <v>990</v>
      </c>
      <c r="V15" s="5">
        <f>'2003e'!F27</f>
        <v>990</v>
      </c>
      <c r="W15" s="5">
        <f>'2003e'!G27</f>
        <v>990</v>
      </c>
      <c r="X15" s="5">
        <f>'2003e'!H27</f>
        <v>990</v>
      </c>
      <c r="Y15" s="5">
        <f>'2003e'!I27</f>
        <v>990</v>
      </c>
      <c r="Z15" s="5">
        <f>'2003e'!J27</f>
        <v>990</v>
      </c>
      <c r="AA15" s="5">
        <f>'2003e'!K27</f>
        <v>990</v>
      </c>
      <c r="AB15" s="5">
        <f>AVERAGE('2003e'!L27,'2003e'!M27)</f>
        <v>990</v>
      </c>
      <c r="AC15" s="5">
        <f>'2003e'!N27</f>
        <v>990</v>
      </c>
      <c r="AD15" s="5">
        <f>'2003e'!O27</f>
        <v>990</v>
      </c>
      <c r="AE15" s="5">
        <f>'2003e'!P27</f>
        <v>990</v>
      </c>
      <c r="AF15" s="5">
        <f>AVERAGE('2004e'!C27,'2004e'!D27)</f>
        <v>990</v>
      </c>
      <c r="AG15" s="5">
        <f>'2004e'!E27</f>
        <v>990</v>
      </c>
      <c r="AH15" s="5">
        <f>'2004e'!F27</f>
        <v>990</v>
      </c>
      <c r="AI15" s="5">
        <f>'2004e'!G27</f>
        <v>990</v>
      </c>
      <c r="AJ15" s="5">
        <f>'2004e'!H27</f>
        <v>990</v>
      </c>
      <c r="AK15" s="5">
        <f>'2004e'!I27</f>
        <v>990</v>
      </c>
      <c r="AL15" s="5">
        <f>'2004e'!J27</f>
        <v>990</v>
      </c>
      <c r="AM15" s="5">
        <f>'2004e'!K27</f>
        <v>990</v>
      </c>
      <c r="AN15" s="5">
        <f>AVERAGE('2004e'!L27,'2004e'!M27)</f>
        <v>990</v>
      </c>
      <c r="AO15" s="5">
        <f>'2004e'!N27</f>
        <v>990</v>
      </c>
      <c r="AP15" s="5">
        <f>'2004e'!O27</f>
        <v>990</v>
      </c>
      <c r="AQ15" s="5">
        <f>'2004e'!P27</f>
        <v>990</v>
      </c>
      <c r="AR15" s="5">
        <f>AVERAGE('2005e'!C27,'2005e'!D27)</f>
        <v>990</v>
      </c>
      <c r="AS15" s="5">
        <f>'2005e'!E27</f>
        <v>990</v>
      </c>
      <c r="AT15" s="5">
        <f>'2005e'!F27</f>
        <v>990</v>
      </c>
      <c r="AU15" s="5">
        <f>'2005e'!G27</f>
        <v>990</v>
      </c>
      <c r="AV15" s="5">
        <f>'2005e'!H27</f>
        <v>990</v>
      </c>
      <c r="AW15" s="5">
        <f>'2005e'!I27</f>
        <v>990</v>
      </c>
      <c r="AX15" s="5">
        <f>'2005e'!J27</f>
        <v>990</v>
      </c>
      <c r="AY15" s="5">
        <f>'2005e'!K27</f>
        <v>990</v>
      </c>
      <c r="AZ15" s="5">
        <f>AVERAGE('2005e'!L27,'2005e'!M27)</f>
        <v>990</v>
      </c>
      <c r="BA15" s="5">
        <f>'2005e'!N27</f>
        <v>990</v>
      </c>
      <c r="BB15" s="5">
        <f>'2005e'!O27</f>
        <v>990</v>
      </c>
      <c r="BC15" s="5">
        <f>'2005e'!P27</f>
        <v>990</v>
      </c>
      <c r="BD15" s="5">
        <f>AVERAGE('2006e'!C27,'2006e'!D27)</f>
        <v>990</v>
      </c>
      <c r="BE15" s="5">
        <f>'2006e'!E27</f>
        <v>990</v>
      </c>
      <c r="BF15" s="5">
        <f>'2006e'!F27</f>
        <v>990</v>
      </c>
      <c r="BG15" s="5">
        <f>'2006e'!G27</f>
        <v>990</v>
      </c>
      <c r="BH15" s="5">
        <f>'2006e'!H27</f>
        <v>990</v>
      </c>
      <c r="BI15" s="5">
        <f>'2006e'!I27</f>
        <v>990</v>
      </c>
      <c r="BJ15" s="5">
        <f>'2006e'!J27</f>
        <v>990</v>
      </c>
      <c r="BK15" s="5">
        <f>'2006e'!K27</f>
        <v>990</v>
      </c>
      <c r="BL15" s="5">
        <f>AVERAGE('2006e'!L27,'2006e'!M27)</f>
        <v>990</v>
      </c>
      <c r="BM15" s="5">
        <f>'2006e'!N27</f>
        <v>990</v>
      </c>
      <c r="BN15" s="5">
        <f>'2006e'!O27</f>
        <v>990</v>
      </c>
      <c r="BO15" s="5">
        <f>'2006e'!P27</f>
        <v>990</v>
      </c>
      <c r="BP15" s="5">
        <f>AVERAGE('2007e'!C27,'2007e'!D27)</f>
        <v>990</v>
      </c>
      <c r="BQ15" s="5">
        <f>'2007e'!E27</f>
        <v>990</v>
      </c>
      <c r="BR15" s="5"/>
      <c r="BS15" s="5"/>
      <c r="BT15" s="5"/>
      <c r="BU15" s="5"/>
      <c r="BV15" s="5"/>
      <c r="BW15" s="5"/>
      <c r="BX15" s="5"/>
      <c r="BY15" s="5"/>
    </row>
    <row r="16" spans="1:77" x14ac:dyDescent="0.2">
      <c r="A16">
        <v>18</v>
      </c>
      <c r="B16" t="s">
        <v>138</v>
      </c>
      <c r="C16" s="5">
        <f t="shared" si="0"/>
        <v>0</v>
      </c>
      <c r="D16" s="5">
        <f t="shared" si="1"/>
        <v>0</v>
      </c>
      <c r="E16" s="5">
        <f t="shared" si="2"/>
        <v>0</v>
      </c>
      <c r="F16" s="5">
        <f t="shared" si="3"/>
        <v>0</v>
      </c>
      <c r="G16" s="5">
        <f t="shared" si="4"/>
        <v>0</v>
      </c>
      <c r="H16" s="5">
        <f t="shared" si="5"/>
        <v>0</v>
      </c>
      <c r="I16" s="5"/>
      <c r="J16" s="5">
        <f>'2002e'!F28</f>
        <v>0</v>
      </c>
      <c r="K16" s="5">
        <f>'2002e'!G28</f>
        <v>0</v>
      </c>
      <c r="L16" s="5">
        <f>'2002e'!H28</f>
        <v>0</v>
      </c>
      <c r="M16" s="5">
        <f>'2002e'!I28</f>
        <v>0</v>
      </c>
      <c r="N16" s="5">
        <f>'2002e'!J28</f>
        <v>0</v>
      </c>
      <c r="O16" s="5">
        <f>'2002e'!K28</f>
        <v>0</v>
      </c>
      <c r="P16" s="5">
        <f>AVERAGE('2002e'!L28,'2002e'!M28)</f>
        <v>0</v>
      </c>
      <c r="Q16" s="5">
        <f>'2002e'!N28</f>
        <v>0</v>
      </c>
      <c r="R16" s="5">
        <f>'2002e'!O28</f>
        <v>0</v>
      </c>
      <c r="S16" s="5">
        <f>'2002e'!P28</f>
        <v>0</v>
      </c>
      <c r="T16" s="5">
        <f>AVERAGE('2003e'!C28,'2003e'!D28)</f>
        <v>0</v>
      </c>
      <c r="U16" s="5">
        <f>'2003e'!E28</f>
        <v>0</v>
      </c>
      <c r="V16" s="5">
        <f>'2003e'!F28</f>
        <v>0</v>
      </c>
      <c r="W16" s="5">
        <f>'2003e'!G28</f>
        <v>0</v>
      </c>
      <c r="X16" s="5">
        <f>'2003e'!H28</f>
        <v>0</v>
      </c>
      <c r="Y16" s="5">
        <f>'2003e'!I28</f>
        <v>0</v>
      </c>
      <c r="Z16" s="5">
        <f>'2003e'!J28</f>
        <v>0</v>
      </c>
      <c r="AA16" s="5">
        <f>'2003e'!K28</f>
        <v>0</v>
      </c>
      <c r="AB16" s="5">
        <f>AVERAGE('2003e'!L28,'2003e'!M28)</f>
        <v>0</v>
      </c>
      <c r="AC16" s="5">
        <f>'2003e'!N28</f>
        <v>0</v>
      </c>
      <c r="AD16" s="5">
        <f>'2003e'!O28</f>
        <v>0</v>
      </c>
      <c r="AE16" s="5">
        <f>'2003e'!P28</f>
        <v>0</v>
      </c>
      <c r="AF16" s="5">
        <f>AVERAGE('2004e'!C28,'2004e'!D28)</f>
        <v>0</v>
      </c>
      <c r="AG16" s="5">
        <f>'2004e'!E28</f>
        <v>0</v>
      </c>
      <c r="AH16" s="5">
        <f>'2004e'!F28</f>
        <v>0</v>
      </c>
      <c r="AI16" s="5">
        <f>'2004e'!G28</f>
        <v>0</v>
      </c>
      <c r="AJ16" s="5">
        <f>'2004e'!H28</f>
        <v>0</v>
      </c>
      <c r="AK16" s="5">
        <f>'2004e'!I28</f>
        <v>0</v>
      </c>
      <c r="AL16" s="5">
        <f>'2004e'!J28</f>
        <v>0</v>
      </c>
      <c r="AM16" s="5">
        <f>'2004e'!K28</f>
        <v>0</v>
      </c>
      <c r="AN16" s="5">
        <f>AVERAGE('2004e'!L28,'2004e'!M28)</f>
        <v>0</v>
      </c>
      <c r="AO16" s="5">
        <f>'2004e'!N28</f>
        <v>0</v>
      </c>
      <c r="AP16" s="5">
        <f>'2004e'!O28</f>
        <v>0</v>
      </c>
      <c r="AQ16" s="5">
        <f>'2004e'!P28</f>
        <v>0</v>
      </c>
      <c r="AR16" s="5">
        <f>AVERAGE('2005e'!C28,'2005e'!D28)</f>
        <v>0</v>
      </c>
      <c r="AS16" s="5">
        <f>'2005e'!E28</f>
        <v>0</v>
      </c>
      <c r="AT16" s="5">
        <f>'2005e'!F28</f>
        <v>0</v>
      </c>
      <c r="AU16" s="5">
        <f>'2005e'!G28</f>
        <v>0</v>
      </c>
      <c r="AV16" s="5">
        <f>'2005e'!H28</f>
        <v>0</v>
      </c>
      <c r="AW16" s="5">
        <f>'2005e'!I28</f>
        <v>0</v>
      </c>
      <c r="AX16" s="5">
        <f>'2005e'!J28</f>
        <v>0</v>
      </c>
      <c r="AY16" s="5">
        <f>'2005e'!K28</f>
        <v>0</v>
      </c>
      <c r="AZ16" s="5">
        <f>AVERAGE('2005e'!L28,'2005e'!M28)</f>
        <v>0</v>
      </c>
      <c r="BA16" s="5">
        <f>'2005e'!N28</f>
        <v>0</v>
      </c>
      <c r="BB16" s="5">
        <f>'2005e'!O28</f>
        <v>0</v>
      </c>
      <c r="BC16" s="5">
        <f>'2005e'!P28</f>
        <v>0</v>
      </c>
      <c r="BD16" s="5">
        <f>AVERAGE('2006e'!C28,'2006e'!D28)</f>
        <v>0</v>
      </c>
      <c r="BE16" s="5">
        <f>'2006e'!E28</f>
        <v>0</v>
      </c>
      <c r="BF16" s="5">
        <f>'2006e'!F28</f>
        <v>0</v>
      </c>
      <c r="BG16" s="5">
        <f>'2006e'!G28</f>
        <v>0</v>
      </c>
      <c r="BH16" s="5">
        <f>'2006e'!H28</f>
        <v>0</v>
      </c>
      <c r="BI16" s="5">
        <f>'2006e'!I28</f>
        <v>0</v>
      </c>
      <c r="BJ16" s="5">
        <f>'2006e'!J28</f>
        <v>0</v>
      </c>
      <c r="BK16" s="5">
        <f>'2006e'!K28</f>
        <v>0</v>
      </c>
      <c r="BL16" s="5">
        <f>AVERAGE('2006e'!L28,'2006e'!M28)</f>
        <v>0</v>
      </c>
      <c r="BM16" s="5">
        <f>'2006e'!N28</f>
        <v>0</v>
      </c>
      <c r="BN16" s="5">
        <f>'2006e'!O28</f>
        <v>0</v>
      </c>
      <c r="BO16" s="5">
        <f>'2006e'!P28</f>
        <v>0</v>
      </c>
      <c r="BP16" s="5">
        <f>AVERAGE('2007e'!C28,'2007e'!D28)</f>
        <v>0</v>
      </c>
      <c r="BQ16" s="5">
        <f>'2007e'!E28</f>
        <v>0</v>
      </c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17" s="6">
        <v>19</v>
      </c>
      <c r="B17" s="6" t="s">
        <v>139</v>
      </c>
      <c r="C17" s="7">
        <f t="shared" si="0"/>
        <v>9402.625</v>
      </c>
      <c r="D17" s="7">
        <f t="shared" si="1"/>
        <v>9375.4583333333339</v>
      </c>
      <c r="E17" s="7">
        <f t="shared" si="2"/>
        <v>9303.25</v>
      </c>
      <c r="F17" s="7">
        <f t="shared" si="3"/>
        <v>9306.1666666666661</v>
      </c>
      <c r="G17" s="7">
        <f t="shared" si="4"/>
        <v>9361.75</v>
      </c>
      <c r="H17" s="7">
        <f t="shared" si="5"/>
        <v>9349.85</v>
      </c>
      <c r="I17" s="5"/>
      <c r="J17" s="7">
        <f t="shared" ref="J17:S17" si="6">SUM(J7:J16)</f>
        <v>8519</v>
      </c>
      <c r="K17" s="7">
        <f t="shared" si="6"/>
        <v>9250</v>
      </c>
      <c r="L17" s="7">
        <f t="shared" si="6"/>
        <v>10396</v>
      </c>
      <c r="M17" s="7">
        <f t="shared" si="6"/>
        <v>11454</v>
      </c>
      <c r="N17" s="7">
        <f t="shared" si="6"/>
        <v>11539</v>
      </c>
      <c r="O17" s="7">
        <f t="shared" si="6"/>
        <v>10209</v>
      </c>
      <c r="P17" s="7">
        <f t="shared" si="6"/>
        <v>9763.5</v>
      </c>
      <c r="Q17" s="7">
        <f t="shared" si="6"/>
        <v>8230</v>
      </c>
      <c r="R17" s="7">
        <f t="shared" si="6"/>
        <v>7945</v>
      </c>
      <c r="S17" s="7">
        <f t="shared" si="6"/>
        <v>7884</v>
      </c>
      <c r="T17" s="7">
        <f t="shared" ref="T17:BE17" si="7">SUM(T7:T16)</f>
        <v>8412</v>
      </c>
      <c r="U17" s="7">
        <f t="shared" si="7"/>
        <v>9230</v>
      </c>
      <c r="V17" s="7">
        <f t="shared" si="7"/>
        <v>8746</v>
      </c>
      <c r="W17" s="7">
        <f t="shared" si="7"/>
        <v>9484</v>
      </c>
      <c r="X17" s="7">
        <f t="shared" si="7"/>
        <v>10640</v>
      </c>
      <c r="Y17" s="7">
        <f t="shared" si="7"/>
        <v>11207</v>
      </c>
      <c r="Z17" s="7">
        <f t="shared" si="7"/>
        <v>11297</v>
      </c>
      <c r="AA17" s="7">
        <f t="shared" si="7"/>
        <v>9958</v>
      </c>
      <c r="AB17" s="7">
        <f t="shared" si="7"/>
        <v>9695.5</v>
      </c>
      <c r="AC17" s="7">
        <f t="shared" si="7"/>
        <v>8146</v>
      </c>
      <c r="AD17" s="7">
        <f t="shared" si="7"/>
        <v>7908</v>
      </c>
      <c r="AE17" s="7">
        <f t="shared" si="7"/>
        <v>7900</v>
      </c>
      <c r="AF17" s="7">
        <f t="shared" si="7"/>
        <v>8352</v>
      </c>
      <c r="AG17" s="7">
        <f t="shared" si="7"/>
        <v>9172</v>
      </c>
      <c r="AH17" s="7">
        <f t="shared" si="7"/>
        <v>8694</v>
      </c>
      <c r="AI17" s="7">
        <f t="shared" si="7"/>
        <v>9444</v>
      </c>
      <c r="AJ17" s="7">
        <f t="shared" si="7"/>
        <v>10601</v>
      </c>
      <c r="AK17" s="7">
        <f t="shared" si="7"/>
        <v>11292</v>
      </c>
      <c r="AL17" s="7">
        <f t="shared" si="7"/>
        <v>11267</v>
      </c>
      <c r="AM17" s="7">
        <f t="shared" si="7"/>
        <v>10047</v>
      </c>
      <c r="AN17" s="7">
        <f t="shared" si="7"/>
        <v>9744</v>
      </c>
      <c r="AO17" s="7">
        <f t="shared" si="7"/>
        <v>7923</v>
      </c>
      <c r="AP17" s="7">
        <f t="shared" si="7"/>
        <v>7774</v>
      </c>
      <c r="AQ17" s="7">
        <f t="shared" si="7"/>
        <v>7718</v>
      </c>
      <c r="AR17" s="7">
        <f t="shared" si="7"/>
        <v>8156</v>
      </c>
      <c r="AS17" s="7">
        <f t="shared" si="7"/>
        <v>8979</v>
      </c>
      <c r="AT17" s="7">
        <f t="shared" si="7"/>
        <v>8495</v>
      </c>
      <c r="AU17" s="7">
        <f t="shared" si="7"/>
        <v>9328</v>
      </c>
      <c r="AV17" s="7">
        <f t="shared" si="7"/>
        <v>10497</v>
      </c>
      <c r="AW17" s="7">
        <f t="shared" si="7"/>
        <v>11346</v>
      </c>
      <c r="AX17" s="7">
        <f t="shared" si="7"/>
        <v>11447</v>
      </c>
      <c r="AY17" s="7">
        <f t="shared" si="7"/>
        <v>10100</v>
      </c>
      <c r="AZ17" s="7">
        <f t="shared" si="7"/>
        <v>9800</v>
      </c>
      <c r="BA17" s="7">
        <f t="shared" si="7"/>
        <v>7963</v>
      </c>
      <c r="BB17" s="7">
        <f t="shared" si="7"/>
        <v>7739</v>
      </c>
      <c r="BC17" s="7">
        <f t="shared" si="7"/>
        <v>7696</v>
      </c>
      <c r="BD17" s="7">
        <f t="shared" si="7"/>
        <v>8229</v>
      </c>
      <c r="BE17" s="7">
        <f t="shared" si="7"/>
        <v>9034</v>
      </c>
      <c r="BF17" s="7">
        <f t="shared" ref="BF17:BQ17" si="8">SUM(BF7:BF16)</f>
        <v>8548</v>
      </c>
      <c r="BG17" s="7">
        <f t="shared" si="8"/>
        <v>9496</v>
      </c>
      <c r="BH17" s="7">
        <f t="shared" si="8"/>
        <v>10689</v>
      </c>
      <c r="BI17" s="7">
        <f t="shared" si="8"/>
        <v>11400</v>
      </c>
      <c r="BJ17" s="7">
        <f t="shared" si="8"/>
        <v>11500</v>
      </c>
      <c r="BK17" s="7">
        <f t="shared" si="8"/>
        <v>10096</v>
      </c>
      <c r="BL17" s="7">
        <f t="shared" si="8"/>
        <v>9647</v>
      </c>
      <c r="BM17" s="7">
        <f t="shared" si="8"/>
        <v>8105</v>
      </c>
      <c r="BN17" s="7">
        <f t="shared" si="8"/>
        <v>7779</v>
      </c>
      <c r="BO17" s="7">
        <f t="shared" si="8"/>
        <v>7716</v>
      </c>
      <c r="BP17" s="7">
        <f t="shared" si="8"/>
        <v>8273</v>
      </c>
      <c r="BQ17" s="7">
        <f t="shared" si="8"/>
        <v>9092</v>
      </c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B19" s="3" t="s">
        <v>203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20">
        <v>20</v>
      </c>
      <c r="B20" t="s">
        <v>140</v>
      </c>
      <c r="C20" s="5">
        <f t="shared" ref="C20:C26" si="9">AVERAGE(J20:U20)</f>
        <v>6231.125</v>
      </c>
      <c r="D20" s="5">
        <f t="shared" ref="D20:D26" si="10">AVERAGE(V20:AG20)</f>
        <v>6238.875</v>
      </c>
      <c r="E20" s="5">
        <f t="shared" ref="E20:E26" si="11">AVERAGE(AH20:AS20)</f>
        <v>6246.208333333333</v>
      </c>
      <c r="F20" s="5">
        <f t="shared" ref="F20:F26" si="12">AVERAGE(AT20:BE20)</f>
        <v>6253.791666666667</v>
      </c>
      <c r="G20" s="5">
        <f t="shared" ref="G20:G26" si="13">AVERAGE(BF20:BQ20)</f>
        <v>6261.291666666667</v>
      </c>
      <c r="H20" s="5">
        <f t="shared" ref="H20:H26" si="14">AVERAGE(C20:G20)</f>
        <v>6246.2583333333332</v>
      </c>
      <c r="I20" s="5"/>
      <c r="J20" s="5">
        <f>'2002e'!F32</f>
        <v>6108</v>
      </c>
      <c r="K20" s="5">
        <f>'2002e'!G32</f>
        <v>5945</v>
      </c>
      <c r="L20" s="5">
        <f>'2002e'!H32</f>
        <v>7147</v>
      </c>
      <c r="M20" s="5">
        <f>'2002e'!I32</f>
        <v>5857</v>
      </c>
      <c r="N20" s="5">
        <f>'2002e'!J32</f>
        <v>6299</v>
      </c>
      <c r="O20" s="5">
        <f>'2002e'!K32</f>
        <v>5118</v>
      </c>
      <c r="P20" s="5">
        <f>AVERAGE('2002e'!L32,'2002e'!M32)</f>
        <v>5097</v>
      </c>
      <c r="Q20" s="5">
        <f>'2002e'!N32</f>
        <v>7687</v>
      </c>
      <c r="R20" s="5">
        <f>'2002e'!O32</f>
        <v>6286</v>
      </c>
      <c r="S20" s="5">
        <f>'2002e'!P32</f>
        <v>7043</v>
      </c>
      <c r="T20" s="5">
        <f>AVERAGE('2003e'!C32,'2003e'!D32)</f>
        <v>6410.5</v>
      </c>
      <c r="U20" s="5">
        <f>'2003e'!E32</f>
        <v>5776</v>
      </c>
      <c r="V20" s="5">
        <f>'2003e'!F32</f>
        <v>6115</v>
      </c>
      <c r="W20" s="5">
        <f>'2003e'!G32</f>
        <v>5953</v>
      </c>
      <c r="X20" s="5">
        <f>'2003e'!H32</f>
        <v>7156</v>
      </c>
      <c r="Y20" s="5">
        <f>'2003e'!I32</f>
        <v>5867</v>
      </c>
      <c r="Z20" s="5">
        <f>'2003e'!J32</f>
        <v>6305</v>
      </c>
      <c r="AA20" s="5">
        <f>'2003e'!K32</f>
        <v>5124</v>
      </c>
      <c r="AB20" s="5">
        <f>AVERAGE('2003e'!L32,'2003e'!M32)</f>
        <v>5105.5</v>
      </c>
      <c r="AC20" s="5">
        <f>'2003e'!N32</f>
        <v>7697</v>
      </c>
      <c r="AD20" s="5">
        <f>'2003e'!O32</f>
        <v>6293</v>
      </c>
      <c r="AE20" s="5">
        <f>'2003e'!P32</f>
        <v>7049</v>
      </c>
      <c r="AF20" s="5">
        <f>AVERAGE('2004e'!C32,'2004e'!D32)</f>
        <v>6419</v>
      </c>
      <c r="AG20" s="5">
        <f>'2004e'!E32</f>
        <v>5783</v>
      </c>
      <c r="AH20" s="5">
        <f>'2004e'!F32</f>
        <v>6122</v>
      </c>
      <c r="AI20" s="5">
        <f>'2004e'!G32</f>
        <v>5961</v>
      </c>
      <c r="AJ20" s="5">
        <f>'2004e'!H32</f>
        <v>7165</v>
      </c>
      <c r="AK20" s="5">
        <f>'2004e'!I32</f>
        <v>5877</v>
      </c>
      <c r="AL20" s="5">
        <f>'2004e'!J32</f>
        <v>6311</v>
      </c>
      <c r="AM20" s="5">
        <f>'2004e'!K32</f>
        <v>5129</v>
      </c>
      <c r="AN20" s="5">
        <f>AVERAGE('2004e'!L32,'2004e'!M32)</f>
        <v>5114</v>
      </c>
      <c r="AO20" s="5">
        <f>'2004e'!N32</f>
        <v>7705</v>
      </c>
      <c r="AP20" s="5">
        <f>'2004e'!O32</f>
        <v>6300</v>
      </c>
      <c r="AQ20" s="5">
        <f>'2004e'!P32</f>
        <v>7055</v>
      </c>
      <c r="AR20" s="5">
        <f>AVERAGE('2005e'!C32,'2005e'!D32)</f>
        <v>6426.5</v>
      </c>
      <c r="AS20" s="5">
        <f>'2005e'!E32</f>
        <v>5789</v>
      </c>
      <c r="AT20" s="5">
        <f>'2005e'!F32</f>
        <v>6129</v>
      </c>
      <c r="AU20" s="5">
        <f>'2005e'!G32</f>
        <v>5970</v>
      </c>
      <c r="AV20" s="5">
        <f>'2005e'!H32</f>
        <v>7174</v>
      </c>
      <c r="AW20" s="5">
        <f>'2005e'!I32</f>
        <v>5887</v>
      </c>
      <c r="AX20" s="5">
        <f>'2005e'!J32</f>
        <v>6317</v>
      </c>
      <c r="AY20" s="5">
        <f>'2005e'!K32</f>
        <v>5135</v>
      </c>
      <c r="AZ20" s="5">
        <f>AVERAGE('2005e'!L32,'2005e'!M32)</f>
        <v>5122</v>
      </c>
      <c r="BA20" s="5">
        <f>'2005e'!N32</f>
        <v>7713</v>
      </c>
      <c r="BB20" s="5">
        <f>'2005e'!O32</f>
        <v>6307</v>
      </c>
      <c r="BC20" s="5">
        <f>'2005e'!P32</f>
        <v>7060</v>
      </c>
      <c r="BD20" s="5">
        <f>AVERAGE('2006e'!C32,'2006e'!D32)</f>
        <v>6435.5</v>
      </c>
      <c r="BE20" s="5">
        <f>'2006e'!E32</f>
        <v>5796</v>
      </c>
      <c r="BF20" s="5">
        <f>'2006e'!F32</f>
        <v>6136</v>
      </c>
      <c r="BG20" s="5">
        <f>'2006e'!G32</f>
        <v>5978</v>
      </c>
      <c r="BH20" s="5">
        <f>'2006e'!H32</f>
        <v>7184</v>
      </c>
      <c r="BI20" s="5">
        <f>'2006e'!I32</f>
        <v>5896</v>
      </c>
      <c r="BJ20" s="5">
        <f>'2006e'!J32</f>
        <v>6322</v>
      </c>
      <c r="BK20" s="5">
        <f>'2006e'!K32</f>
        <v>5141</v>
      </c>
      <c r="BL20" s="5">
        <f>AVERAGE('2006e'!L32,'2006e'!M32)</f>
        <v>5130.5</v>
      </c>
      <c r="BM20" s="5">
        <f>'2006e'!N32</f>
        <v>7723</v>
      </c>
      <c r="BN20" s="5">
        <f>'2006e'!O32</f>
        <v>6314</v>
      </c>
      <c r="BO20" s="5">
        <f>'2006e'!P32</f>
        <v>7065</v>
      </c>
      <c r="BP20" s="5">
        <f>AVERAGE('2007e'!C32,'2007e'!D32)</f>
        <v>6444</v>
      </c>
      <c r="BQ20" s="5">
        <f>'2007e'!E32</f>
        <v>5802</v>
      </c>
      <c r="BR20" s="5"/>
      <c r="BS20" s="5"/>
      <c r="BT20" s="5"/>
      <c r="BU20" s="5"/>
      <c r="BV20" s="5"/>
      <c r="BW20" s="5"/>
      <c r="BX20" s="5"/>
      <c r="BY20" s="5"/>
    </row>
    <row r="21" spans="1:77" x14ac:dyDescent="0.2">
      <c r="A21">
        <v>21</v>
      </c>
      <c r="B21" t="s">
        <v>141</v>
      </c>
      <c r="C21" s="5">
        <f t="shared" si="9"/>
        <v>394.04166666666669</v>
      </c>
      <c r="D21" s="5">
        <f t="shared" si="10"/>
        <v>394.04166666666669</v>
      </c>
      <c r="E21" s="5">
        <f t="shared" si="11"/>
        <v>394.04166666666669</v>
      </c>
      <c r="F21" s="5">
        <f t="shared" si="12"/>
        <v>394.04166666666669</v>
      </c>
      <c r="G21" s="5">
        <f t="shared" si="13"/>
        <v>394.04166666666669</v>
      </c>
      <c r="H21" s="5">
        <f t="shared" si="14"/>
        <v>394.04166666666669</v>
      </c>
      <c r="I21" s="5"/>
      <c r="J21" s="5">
        <f>'2002e'!F33</f>
        <v>384</v>
      </c>
      <c r="K21" s="5">
        <f>'2002e'!G33</f>
        <v>304</v>
      </c>
      <c r="L21" s="5">
        <f>'2002e'!H33</f>
        <v>236</v>
      </c>
      <c r="M21" s="5">
        <f>'2002e'!I33</f>
        <v>175</v>
      </c>
      <c r="N21" s="5">
        <f>'2002e'!J33</f>
        <v>195</v>
      </c>
      <c r="O21" s="5">
        <f>'2002e'!K33</f>
        <v>273</v>
      </c>
      <c r="P21" s="5">
        <f>AVERAGE('2002e'!L33,'2002e'!M33)</f>
        <v>472.5</v>
      </c>
      <c r="Q21" s="5">
        <f>'2002e'!N33</f>
        <v>707</v>
      </c>
      <c r="R21" s="5">
        <f>'2002e'!O33</f>
        <v>741</v>
      </c>
      <c r="S21" s="5">
        <f>'2002e'!P33</f>
        <v>445</v>
      </c>
      <c r="T21" s="5">
        <f>AVERAGE('2003e'!C33,'2003e'!D33)</f>
        <v>430</v>
      </c>
      <c r="U21" s="5">
        <f>'2003e'!E33</f>
        <v>366</v>
      </c>
      <c r="V21" s="5">
        <f>'2003e'!F33</f>
        <v>384</v>
      </c>
      <c r="W21" s="5">
        <f>'2003e'!G33</f>
        <v>304</v>
      </c>
      <c r="X21" s="5">
        <f>'2003e'!H33</f>
        <v>236</v>
      </c>
      <c r="Y21" s="5">
        <f>'2003e'!I33</f>
        <v>175</v>
      </c>
      <c r="Z21" s="5">
        <f>'2003e'!J33</f>
        <v>195</v>
      </c>
      <c r="AA21" s="5">
        <f>'2003e'!K33</f>
        <v>273</v>
      </c>
      <c r="AB21" s="5">
        <f>AVERAGE('2003e'!L33,'2003e'!M33)</f>
        <v>472.5</v>
      </c>
      <c r="AC21" s="5">
        <f>'2003e'!N33</f>
        <v>707</v>
      </c>
      <c r="AD21" s="5">
        <f>'2003e'!O33</f>
        <v>741</v>
      </c>
      <c r="AE21" s="5">
        <f>'2003e'!P33</f>
        <v>445</v>
      </c>
      <c r="AF21" s="5">
        <f>AVERAGE('2004e'!C33,'2004e'!D33)</f>
        <v>430</v>
      </c>
      <c r="AG21" s="5">
        <f>'2004e'!E33</f>
        <v>366</v>
      </c>
      <c r="AH21" s="5">
        <f>'2004e'!F33</f>
        <v>384</v>
      </c>
      <c r="AI21" s="5">
        <f>'2004e'!G33</f>
        <v>304</v>
      </c>
      <c r="AJ21" s="5">
        <f>'2004e'!H33</f>
        <v>236</v>
      </c>
      <c r="AK21" s="5">
        <f>'2004e'!I33</f>
        <v>175</v>
      </c>
      <c r="AL21" s="5">
        <f>'2004e'!J33</f>
        <v>195</v>
      </c>
      <c r="AM21" s="5">
        <f>'2004e'!K33</f>
        <v>273</v>
      </c>
      <c r="AN21" s="5">
        <f>AVERAGE('2004e'!L33,'2004e'!M33)</f>
        <v>472.5</v>
      </c>
      <c r="AO21" s="5">
        <f>'2004e'!N33</f>
        <v>707</v>
      </c>
      <c r="AP21" s="5">
        <f>'2004e'!O33</f>
        <v>741</v>
      </c>
      <c r="AQ21" s="5">
        <f>'2004e'!P33</f>
        <v>445</v>
      </c>
      <c r="AR21" s="5">
        <f>AVERAGE('2005e'!C33,'2005e'!D33)</f>
        <v>430</v>
      </c>
      <c r="AS21" s="5">
        <f>'2005e'!E33</f>
        <v>366</v>
      </c>
      <c r="AT21" s="5">
        <f>'2005e'!F33</f>
        <v>384</v>
      </c>
      <c r="AU21" s="5">
        <f>'2005e'!G33</f>
        <v>304</v>
      </c>
      <c r="AV21" s="5">
        <f>'2005e'!H33</f>
        <v>236</v>
      </c>
      <c r="AW21" s="5">
        <f>'2005e'!I33</f>
        <v>175</v>
      </c>
      <c r="AX21" s="5">
        <f>'2005e'!J33</f>
        <v>195</v>
      </c>
      <c r="AY21" s="5">
        <f>'2005e'!K33</f>
        <v>273</v>
      </c>
      <c r="AZ21" s="5">
        <f>AVERAGE('2005e'!L33,'2005e'!M33)</f>
        <v>472.5</v>
      </c>
      <c r="BA21" s="5">
        <f>'2005e'!N33</f>
        <v>707</v>
      </c>
      <c r="BB21" s="5">
        <f>'2005e'!O33</f>
        <v>741</v>
      </c>
      <c r="BC21" s="5">
        <f>'2005e'!P33</f>
        <v>445</v>
      </c>
      <c r="BD21" s="5">
        <f>AVERAGE('2006e'!C33,'2006e'!D33)</f>
        <v>430</v>
      </c>
      <c r="BE21" s="5">
        <f>'2006e'!E33</f>
        <v>366</v>
      </c>
      <c r="BF21" s="5">
        <f>'2006e'!F33</f>
        <v>384</v>
      </c>
      <c r="BG21" s="5">
        <f>'2006e'!G33</f>
        <v>304</v>
      </c>
      <c r="BH21" s="5">
        <f>'2006e'!H33</f>
        <v>236</v>
      </c>
      <c r="BI21" s="5">
        <f>'2006e'!I33</f>
        <v>175</v>
      </c>
      <c r="BJ21" s="5">
        <f>'2006e'!J33</f>
        <v>195</v>
      </c>
      <c r="BK21" s="5">
        <f>'2006e'!K33</f>
        <v>273</v>
      </c>
      <c r="BL21" s="5">
        <f>AVERAGE('2006e'!L33,'2006e'!M33)</f>
        <v>472.5</v>
      </c>
      <c r="BM21" s="5">
        <f>'2006e'!N33</f>
        <v>707</v>
      </c>
      <c r="BN21" s="5">
        <f>'2006e'!O33</f>
        <v>741</v>
      </c>
      <c r="BO21" s="5">
        <f>'2006e'!P33</f>
        <v>445</v>
      </c>
      <c r="BP21" s="5">
        <f>AVERAGE('2007e'!C33,'2007e'!D33)</f>
        <v>430</v>
      </c>
      <c r="BQ21" s="5">
        <f>'2007e'!E33</f>
        <v>366</v>
      </c>
      <c r="BR21" s="5"/>
      <c r="BS21" s="5"/>
      <c r="BT21" s="5"/>
      <c r="BU21" s="5"/>
      <c r="BV21" s="5"/>
      <c r="BW21" s="5"/>
      <c r="BX21" s="5"/>
      <c r="BY21" s="5"/>
    </row>
    <row r="22" spans="1:77" x14ac:dyDescent="0.2">
      <c r="A22">
        <v>22</v>
      </c>
      <c r="B22" t="s">
        <v>142</v>
      </c>
      <c r="C22" s="5">
        <f t="shared" si="9"/>
        <v>0</v>
      </c>
      <c r="D22" s="5">
        <f t="shared" si="10"/>
        <v>0</v>
      </c>
      <c r="E22" s="5">
        <f t="shared" si="11"/>
        <v>0</v>
      </c>
      <c r="F22" s="5">
        <f t="shared" si="12"/>
        <v>0</v>
      </c>
      <c r="G22" s="5">
        <f t="shared" si="13"/>
        <v>0</v>
      </c>
      <c r="H22" s="5">
        <f t="shared" si="14"/>
        <v>0</v>
      </c>
      <c r="I22" s="5"/>
      <c r="J22" s="5">
        <f>'2002e'!F34</f>
        <v>0</v>
      </c>
      <c r="K22" s="5">
        <f>'2002e'!G34</f>
        <v>0</v>
      </c>
      <c r="L22" s="5">
        <f>'2002e'!H34</f>
        <v>0</v>
      </c>
      <c r="M22" s="5">
        <f>'2002e'!I34</f>
        <v>0</v>
      </c>
      <c r="N22" s="5">
        <f>'2002e'!J34</f>
        <v>0</v>
      </c>
      <c r="O22" s="5">
        <f>'2002e'!K34</f>
        <v>0</v>
      </c>
      <c r="P22" s="5">
        <f>AVERAGE('2002e'!L34,'2002e'!M34)</f>
        <v>0</v>
      </c>
      <c r="Q22" s="5">
        <f>'2002e'!N34</f>
        <v>0</v>
      </c>
      <c r="R22" s="5">
        <f>'2002e'!O34</f>
        <v>0</v>
      </c>
      <c r="S22" s="5">
        <f>'2002e'!P34</f>
        <v>0</v>
      </c>
      <c r="T22" s="5">
        <f>AVERAGE('2003e'!C34,'2003e'!D34)</f>
        <v>0</v>
      </c>
      <c r="U22" s="5">
        <f>'2003e'!E34</f>
        <v>0</v>
      </c>
      <c r="V22" s="5">
        <f>'2003e'!F34</f>
        <v>0</v>
      </c>
      <c r="W22" s="5">
        <f>'2003e'!G34</f>
        <v>0</v>
      </c>
      <c r="X22" s="5">
        <f>'2003e'!H34</f>
        <v>0</v>
      </c>
      <c r="Y22" s="5">
        <f>'2003e'!I34</f>
        <v>0</v>
      </c>
      <c r="Z22" s="5">
        <f>'2003e'!J34</f>
        <v>0</v>
      </c>
      <c r="AA22" s="5">
        <f>'2003e'!K34</f>
        <v>0</v>
      </c>
      <c r="AB22" s="5">
        <f>AVERAGE('2003e'!L34,'2003e'!M34)</f>
        <v>0</v>
      </c>
      <c r="AC22" s="5">
        <f>'2003e'!N34</f>
        <v>0</v>
      </c>
      <c r="AD22" s="5">
        <f>'2003e'!O34</f>
        <v>0</v>
      </c>
      <c r="AE22" s="5">
        <f>'2003e'!P34</f>
        <v>0</v>
      </c>
      <c r="AF22" s="5">
        <f>AVERAGE('2004e'!C34,'2004e'!D34)</f>
        <v>0</v>
      </c>
      <c r="AG22" s="5">
        <f>'2004e'!E34</f>
        <v>0</v>
      </c>
      <c r="AH22" s="5">
        <f>'2004e'!F34</f>
        <v>0</v>
      </c>
      <c r="AI22" s="5">
        <f>'2004e'!G34</f>
        <v>0</v>
      </c>
      <c r="AJ22" s="5">
        <f>'2004e'!H34</f>
        <v>0</v>
      </c>
      <c r="AK22" s="5">
        <f>'2004e'!I34</f>
        <v>0</v>
      </c>
      <c r="AL22" s="5">
        <f>'2004e'!J34</f>
        <v>0</v>
      </c>
      <c r="AM22" s="5">
        <f>'2004e'!K34</f>
        <v>0</v>
      </c>
      <c r="AN22" s="5">
        <f>AVERAGE('2004e'!L34,'2004e'!M34)</f>
        <v>0</v>
      </c>
      <c r="AO22" s="5">
        <f>'2004e'!N34</f>
        <v>0</v>
      </c>
      <c r="AP22" s="5">
        <f>'2004e'!O34</f>
        <v>0</v>
      </c>
      <c r="AQ22" s="5">
        <f>'2004e'!P34</f>
        <v>0</v>
      </c>
      <c r="AR22" s="5">
        <f>AVERAGE('2005e'!C34,'2005e'!D34)</f>
        <v>0</v>
      </c>
      <c r="AS22" s="5">
        <f>'2005e'!E34</f>
        <v>0</v>
      </c>
      <c r="AT22" s="5">
        <f>'2005e'!F34</f>
        <v>0</v>
      </c>
      <c r="AU22" s="5">
        <f>'2005e'!G34</f>
        <v>0</v>
      </c>
      <c r="AV22" s="5">
        <f>'2005e'!H34</f>
        <v>0</v>
      </c>
      <c r="AW22" s="5">
        <f>'2005e'!I34</f>
        <v>0</v>
      </c>
      <c r="AX22" s="5">
        <f>'2005e'!J34</f>
        <v>0</v>
      </c>
      <c r="AY22" s="5">
        <f>'2005e'!K34</f>
        <v>0</v>
      </c>
      <c r="AZ22" s="5">
        <f>AVERAGE('2005e'!L34,'2005e'!M34)</f>
        <v>0</v>
      </c>
      <c r="BA22" s="5">
        <f>'2005e'!N34</f>
        <v>0</v>
      </c>
      <c r="BB22" s="5">
        <f>'2005e'!O34</f>
        <v>0</v>
      </c>
      <c r="BC22" s="5">
        <f>'2005e'!P34</f>
        <v>0</v>
      </c>
      <c r="BD22" s="5">
        <f>AVERAGE('2006e'!C34,'2006e'!D34)</f>
        <v>0</v>
      </c>
      <c r="BE22" s="5">
        <f>'2006e'!E34</f>
        <v>0</v>
      </c>
      <c r="BF22" s="5">
        <f>'2006e'!F34</f>
        <v>0</v>
      </c>
      <c r="BG22" s="5">
        <f>'2006e'!G34</f>
        <v>0</v>
      </c>
      <c r="BH22" s="5">
        <f>'2006e'!H34</f>
        <v>0</v>
      </c>
      <c r="BI22" s="5">
        <f>'2006e'!I34</f>
        <v>0</v>
      </c>
      <c r="BJ22" s="5">
        <f>'2006e'!J34</f>
        <v>0</v>
      </c>
      <c r="BK22" s="5">
        <f>'2006e'!K34</f>
        <v>0</v>
      </c>
      <c r="BL22" s="5">
        <f>AVERAGE('2006e'!L34,'2006e'!M34)</f>
        <v>0</v>
      </c>
      <c r="BM22" s="5">
        <f>'2006e'!N34</f>
        <v>0</v>
      </c>
      <c r="BN22" s="5">
        <f>'2006e'!O34</f>
        <v>0</v>
      </c>
      <c r="BO22" s="5">
        <f>'2006e'!P34</f>
        <v>0</v>
      </c>
      <c r="BP22" s="5">
        <f>AVERAGE('2007e'!C34,'2007e'!D34)</f>
        <v>0</v>
      </c>
      <c r="BQ22" s="5">
        <f>'2007e'!E34</f>
        <v>0</v>
      </c>
      <c r="BR22" s="5"/>
      <c r="BS22" s="5"/>
      <c r="BT22" s="5"/>
      <c r="BU22" s="5"/>
      <c r="BV22" s="5"/>
      <c r="BW22" s="5"/>
      <c r="BX22" s="5"/>
      <c r="BY22" s="5"/>
    </row>
    <row r="23" spans="1:77" x14ac:dyDescent="0.2">
      <c r="A23">
        <v>23</v>
      </c>
      <c r="B23" t="s">
        <v>143</v>
      </c>
      <c r="C23" s="5">
        <f t="shared" si="9"/>
        <v>21</v>
      </c>
      <c r="D23" s="5">
        <f t="shared" si="10"/>
        <v>11.666666666666666</v>
      </c>
      <c r="E23" s="5">
        <f t="shared" si="11"/>
        <v>0</v>
      </c>
      <c r="F23" s="5">
        <f t="shared" si="12"/>
        <v>0</v>
      </c>
      <c r="G23" s="5">
        <f t="shared" si="13"/>
        <v>0</v>
      </c>
      <c r="H23" s="5">
        <f t="shared" si="14"/>
        <v>6.5333333333333332</v>
      </c>
      <c r="I23" s="5"/>
      <c r="J23" s="5">
        <f>'2002e'!F35</f>
        <v>21</v>
      </c>
      <c r="K23" s="5">
        <f>'2002e'!G35</f>
        <v>21</v>
      </c>
      <c r="L23" s="5">
        <f>'2002e'!H35</f>
        <v>21</v>
      </c>
      <c r="M23" s="5">
        <f>'2002e'!I35</f>
        <v>21</v>
      </c>
      <c r="N23" s="5">
        <f>'2002e'!J35</f>
        <v>21</v>
      </c>
      <c r="O23" s="5">
        <f>'2002e'!K35</f>
        <v>21</v>
      </c>
      <c r="P23" s="5">
        <f>AVERAGE('2002e'!L35,'2002e'!M35)</f>
        <v>21</v>
      </c>
      <c r="Q23" s="5">
        <f>'2002e'!N35</f>
        <v>21</v>
      </c>
      <c r="R23" s="5">
        <f>'2002e'!O35</f>
        <v>21</v>
      </c>
      <c r="S23" s="5">
        <f>'2002e'!P35</f>
        <v>21</v>
      </c>
      <c r="T23" s="5">
        <f>AVERAGE('2003e'!C35,'2003e'!D35)</f>
        <v>21</v>
      </c>
      <c r="U23" s="5">
        <f>'2003e'!E35</f>
        <v>21</v>
      </c>
      <c r="V23" s="5">
        <f>'2003e'!F35</f>
        <v>21</v>
      </c>
      <c r="W23" s="5">
        <f>'2003e'!G35</f>
        <v>21</v>
      </c>
      <c r="X23" s="5">
        <f>'2003e'!H35</f>
        <v>21</v>
      </c>
      <c r="Y23" s="5">
        <f>'2003e'!I35</f>
        <v>21</v>
      </c>
      <c r="Z23" s="5">
        <f>'2003e'!J35</f>
        <v>21</v>
      </c>
      <c r="AA23" s="5">
        <f>'2003e'!K35</f>
        <v>21</v>
      </c>
      <c r="AB23" s="5">
        <f>AVERAGE('2003e'!L35,'2003e'!M35)</f>
        <v>0</v>
      </c>
      <c r="AC23" s="5">
        <f>'2003e'!N35</f>
        <v>0</v>
      </c>
      <c r="AD23" s="5">
        <f>'2003e'!O35</f>
        <v>0</v>
      </c>
      <c r="AE23" s="5">
        <f>'2003e'!P35</f>
        <v>14</v>
      </c>
      <c r="AF23" s="5">
        <f>AVERAGE('2004e'!C35,'2004e'!D35)</f>
        <v>0</v>
      </c>
      <c r="AG23" s="5">
        <f>'2004e'!E35</f>
        <v>0</v>
      </c>
      <c r="AH23" s="5">
        <f>'2004e'!F35</f>
        <v>0</v>
      </c>
      <c r="AI23" s="5">
        <f>'2004e'!G35</f>
        <v>0</v>
      </c>
      <c r="AJ23" s="5">
        <f>'2004e'!H35</f>
        <v>0</v>
      </c>
      <c r="AK23" s="5">
        <f>'2004e'!I35</f>
        <v>0</v>
      </c>
      <c r="AL23" s="5">
        <f>'2004e'!J35</f>
        <v>0</v>
      </c>
      <c r="AM23" s="5">
        <f>'2004e'!K35</f>
        <v>0</v>
      </c>
      <c r="AN23" s="5">
        <f>AVERAGE('2004e'!L35,'2004e'!M35)</f>
        <v>0</v>
      </c>
      <c r="AO23" s="5">
        <f>'2004e'!N35</f>
        <v>0</v>
      </c>
      <c r="AP23" s="5">
        <f>'2004e'!O35</f>
        <v>0</v>
      </c>
      <c r="AQ23" s="5">
        <f>'2004e'!P35</f>
        <v>0</v>
      </c>
      <c r="AR23" s="5">
        <f>AVERAGE('2005e'!C35,'2005e'!D35)</f>
        <v>0</v>
      </c>
      <c r="AS23" s="5">
        <f>'2005e'!E35</f>
        <v>0</v>
      </c>
      <c r="AT23" s="5">
        <f>'2005e'!F35</f>
        <v>0</v>
      </c>
      <c r="AU23" s="5">
        <f>'2005e'!G35</f>
        <v>0</v>
      </c>
      <c r="AV23" s="5">
        <f>'2005e'!H35</f>
        <v>0</v>
      </c>
      <c r="AW23" s="5">
        <f>'2005e'!I35</f>
        <v>0</v>
      </c>
      <c r="AX23" s="5">
        <f>'2005e'!J35</f>
        <v>0</v>
      </c>
      <c r="AY23" s="5">
        <f>'2005e'!K35</f>
        <v>0</v>
      </c>
      <c r="AZ23" s="5">
        <f>AVERAGE('2005e'!L35,'2005e'!M35)</f>
        <v>0</v>
      </c>
      <c r="BA23" s="5">
        <f>'2005e'!N35</f>
        <v>0</v>
      </c>
      <c r="BB23" s="5">
        <f>'2005e'!O35</f>
        <v>0</v>
      </c>
      <c r="BC23" s="5">
        <f>'2005e'!P35</f>
        <v>0</v>
      </c>
      <c r="BD23" s="5">
        <f>AVERAGE('2006e'!C35,'2006e'!D35)</f>
        <v>0</v>
      </c>
      <c r="BE23" s="5">
        <f>'2006e'!E35</f>
        <v>0</v>
      </c>
      <c r="BF23" s="5">
        <f>'2006e'!F35</f>
        <v>0</v>
      </c>
      <c r="BG23" s="5">
        <f>'2006e'!G35</f>
        <v>0</v>
      </c>
      <c r="BH23" s="5">
        <f>'2006e'!H35</f>
        <v>0</v>
      </c>
      <c r="BI23" s="5">
        <f>'2006e'!I35</f>
        <v>0</v>
      </c>
      <c r="BJ23" s="5">
        <f>'2006e'!J35</f>
        <v>0</v>
      </c>
      <c r="BK23" s="5">
        <f>'2006e'!K35</f>
        <v>0</v>
      </c>
      <c r="BL23" s="5">
        <f>AVERAGE('2006e'!L35,'2006e'!M35)</f>
        <v>0</v>
      </c>
      <c r="BM23" s="5">
        <f>'2006e'!N35</f>
        <v>0</v>
      </c>
      <c r="BN23" s="5">
        <f>'2006e'!O35</f>
        <v>0</v>
      </c>
      <c r="BO23" s="5">
        <f>'2006e'!P35</f>
        <v>0</v>
      </c>
      <c r="BP23" s="5">
        <f>AVERAGE('2007e'!C35,'2007e'!D35)</f>
        <v>0</v>
      </c>
      <c r="BQ23" s="5">
        <f>'2007e'!E35</f>
        <v>0</v>
      </c>
      <c r="BR23" s="5"/>
      <c r="BS23" s="5"/>
      <c r="BT23" s="5"/>
      <c r="BU23" s="5"/>
      <c r="BV23" s="5"/>
      <c r="BW23" s="5"/>
      <c r="BX23" s="5"/>
      <c r="BY23" s="5"/>
    </row>
    <row r="24" spans="1:77" x14ac:dyDescent="0.2">
      <c r="A24">
        <v>24</v>
      </c>
      <c r="B24" t="s">
        <v>144</v>
      </c>
      <c r="C24" s="5">
        <f t="shared" si="9"/>
        <v>79.5</v>
      </c>
      <c r="D24" s="5">
        <f t="shared" si="10"/>
        <v>111</v>
      </c>
      <c r="E24" s="5">
        <f t="shared" si="11"/>
        <v>146.5</v>
      </c>
      <c r="F24" s="5">
        <f t="shared" si="12"/>
        <v>147.33333333333334</v>
      </c>
      <c r="G24" s="5">
        <f t="shared" si="13"/>
        <v>144</v>
      </c>
      <c r="H24" s="5">
        <f t="shared" si="14"/>
        <v>125.66666666666667</v>
      </c>
      <c r="I24" s="5"/>
      <c r="J24" s="5">
        <f>'2002e'!F36</f>
        <v>80</v>
      </c>
      <c r="K24" s="5">
        <f>'2002e'!G36</f>
        <v>80</v>
      </c>
      <c r="L24" s="5">
        <f>'2002e'!H36</f>
        <v>80</v>
      </c>
      <c r="M24" s="5">
        <f>'2002e'!I36</f>
        <v>80</v>
      </c>
      <c r="N24" s="5">
        <f>'2002e'!J36</f>
        <v>80</v>
      </c>
      <c r="O24" s="5">
        <f>'2002e'!K36</f>
        <v>80</v>
      </c>
      <c r="P24" s="5">
        <f>AVERAGE('2002e'!L36,'2002e'!M36)</f>
        <v>79</v>
      </c>
      <c r="Q24" s="5">
        <f>'2002e'!N36</f>
        <v>79</v>
      </c>
      <c r="R24" s="5">
        <f>'2002e'!O36</f>
        <v>79</v>
      </c>
      <c r="S24" s="5">
        <f>'2002e'!P36</f>
        <v>79</v>
      </c>
      <c r="T24" s="5">
        <f>AVERAGE('2003e'!C36,'2003e'!D36)</f>
        <v>79</v>
      </c>
      <c r="U24" s="5">
        <f>'2003e'!E36</f>
        <v>79</v>
      </c>
      <c r="V24" s="5">
        <f>'2003e'!F36</f>
        <v>79</v>
      </c>
      <c r="W24" s="5">
        <f>'2003e'!G36</f>
        <v>79</v>
      </c>
      <c r="X24" s="5">
        <f>'2003e'!H36</f>
        <v>79</v>
      </c>
      <c r="Y24" s="5">
        <f>'2003e'!I36</f>
        <v>79</v>
      </c>
      <c r="Z24" s="5">
        <f>'2003e'!J36</f>
        <v>79</v>
      </c>
      <c r="AA24" s="5">
        <f>'2003e'!K36</f>
        <v>79</v>
      </c>
      <c r="AB24" s="5">
        <f>AVERAGE('2003e'!L36,'2003e'!M36)</f>
        <v>143</v>
      </c>
      <c r="AC24" s="5">
        <f>'2003e'!N36</f>
        <v>143</v>
      </c>
      <c r="AD24" s="5">
        <f>'2003e'!O36</f>
        <v>143</v>
      </c>
      <c r="AE24" s="5">
        <f>'2003e'!P36</f>
        <v>143</v>
      </c>
      <c r="AF24" s="5">
        <f>AVERAGE('2004e'!C36,'2004e'!D36)</f>
        <v>143</v>
      </c>
      <c r="AG24" s="5">
        <f>'2004e'!E36</f>
        <v>143</v>
      </c>
      <c r="AH24" s="5">
        <f>'2004e'!F36</f>
        <v>143</v>
      </c>
      <c r="AI24" s="5">
        <f>'2004e'!G36</f>
        <v>143</v>
      </c>
      <c r="AJ24" s="5">
        <f>'2004e'!H36</f>
        <v>143</v>
      </c>
      <c r="AK24" s="5">
        <f>'2004e'!I36</f>
        <v>143</v>
      </c>
      <c r="AL24" s="5">
        <f>'2004e'!J36</f>
        <v>143</v>
      </c>
      <c r="AM24" s="5">
        <f>'2004e'!K36</f>
        <v>143</v>
      </c>
      <c r="AN24" s="5">
        <f>AVERAGE('2004e'!L36,'2004e'!M36)</f>
        <v>150</v>
      </c>
      <c r="AO24" s="5">
        <f>'2004e'!N36</f>
        <v>150</v>
      </c>
      <c r="AP24" s="5">
        <f>'2004e'!O36</f>
        <v>150</v>
      </c>
      <c r="AQ24" s="5">
        <f>'2004e'!P36</f>
        <v>150</v>
      </c>
      <c r="AR24" s="5">
        <f>AVERAGE('2005e'!C36,'2005e'!D36)</f>
        <v>150</v>
      </c>
      <c r="AS24" s="5">
        <f>'2005e'!E36</f>
        <v>150</v>
      </c>
      <c r="AT24" s="5">
        <f>'2005e'!F36</f>
        <v>150</v>
      </c>
      <c r="AU24" s="5">
        <f>'2005e'!G36</f>
        <v>150</v>
      </c>
      <c r="AV24" s="5">
        <f>'2005e'!H36</f>
        <v>150</v>
      </c>
      <c r="AW24" s="5">
        <f>'2005e'!I36</f>
        <v>150</v>
      </c>
      <c r="AX24" s="5">
        <f>'2005e'!J36</f>
        <v>150</v>
      </c>
      <c r="AY24" s="5">
        <f>'2005e'!K36</f>
        <v>150</v>
      </c>
      <c r="AZ24" s="5">
        <f>AVERAGE('2005e'!L36,'2005e'!M36)</f>
        <v>145</v>
      </c>
      <c r="BA24" s="5">
        <f>'2005e'!N36</f>
        <v>145</v>
      </c>
      <c r="BB24" s="5">
        <f>'2005e'!O36</f>
        <v>145</v>
      </c>
      <c r="BC24" s="5">
        <f>'2005e'!P36</f>
        <v>145</v>
      </c>
      <c r="BD24" s="5">
        <f>AVERAGE('2006e'!C36,'2006e'!D36)</f>
        <v>144</v>
      </c>
      <c r="BE24" s="5">
        <f>'2006e'!E36</f>
        <v>144</v>
      </c>
      <c r="BF24" s="5">
        <f>'2006e'!F36</f>
        <v>144</v>
      </c>
      <c r="BG24" s="5">
        <f>'2006e'!G36</f>
        <v>144</v>
      </c>
      <c r="BH24" s="5">
        <f>'2006e'!H36</f>
        <v>144</v>
      </c>
      <c r="BI24" s="5">
        <f>'2006e'!I36</f>
        <v>144</v>
      </c>
      <c r="BJ24" s="5">
        <f>'2006e'!J36</f>
        <v>144</v>
      </c>
      <c r="BK24" s="5">
        <f>'2006e'!K36</f>
        <v>144</v>
      </c>
      <c r="BL24" s="5">
        <f>AVERAGE('2006e'!L36,'2006e'!M36)</f>
        <v>144</v>
      </c>
      <c r="BM24" s="5">
        <f>'2006e'!N36</f>
        <v>144</v>
      </c>
      <c r="BN24" s="5">
        <f>'2006e'!O36</f>
        <v>144</v>
      </c>
      <c r="BO24" s="5">
        <f>'2006e'!P36</f>
        <v>144</v>
      </c>
      <c r="BP24" s="5">
        <f>AVERAGE('2007e'!C36,'2007e'!D36)</f>
        <v>144</v>
      </c>
      <c r="BQ24" s="5">
        <f>'2007e'!E36</f>
        <v>144</v>
      </c>
      <c r="BR24" s="5"/>
      <c r="BS24" s="5"/>
      <c r="BT24" s="5"/>
      <c r="BU24" s="5"/>
      <c r="BV24" s="5"/>
      <c r="BW24" s="5"/>
      <c r="BX24" s="5"/>
      <c r="BY24" s="5"/>
    </row>
    <row r="25" spans="1:77" x14ac:dyDescent="0.2">
      <c r="A25">
        <v>25</v>
      </c>
      <c r="B25" t="s">
        <v>145</v>
      </c>
      <c r="C25" s="5">
        <f t="shared" si="9"/>
        <v>-26</v>
      </c>
      <c r="D25" s="5">
        <f t="shared" si="10"/>
        <v>-26</v>
      </c>
      <c r="E25" s="5">
        <f t="shared" si="11"/>
        <v>-26</v>
      </c>
      <c r="F25" s="5">
        <f t="shared" si="12"/>
        <v>-26</v>
      </c>
      <c r="G25" s="5">
        <f t="shared" si="13"/>
        <v>-26</v>
      </c>
      <c r="H25" s="5">
        <f t="shared" si="14"/>
        <v>-26</v>
      </c>
      <c r="I25" s="5"/>
      <c r="J25" s="5">
        <f>'2002e'!F37</f>
        <v>-26</v>
      </c>
      <c r="K25" s="5">
        <f>'2002e'!G37</f>
        <v>-26</v>
      </c>
      <c r="L25" s="5">
        <f>'2002e'!H37</f>
        <v>-26</v>
      </c>
      <c r="M25" s="5">
        <f>'2002e'!I37</f>
        <v>-26</v>
      </c>
      <c r="N25" s="5">
        <f>'2002e'!J37</f>
        <v>-26</v>
      </c>
      <c r="O25" s="5">
        <f>'2002e'!K37</f>
        <v>-26</v>
      </c>
      <c r="P25" s="5">
        <f>AVERAGE('2002e'!L37,'2002e'!M37)</f>
        <v>-26</v>
      </c>
      <c r="Q25" s="5">
        <f>'2002e'!N37</f>
        <v>-26</v>
      </c>
      <c r="R25" s="5">
        <f>'2002e'!O37</f>
        <v>-26</v>
      </c>
      <c r="S25" s="5">
        <f>'2002e'!P37</f>
        <v>-26</v>
      </c>
      <c r="T25" s="5">
        <f>AVERAGE('2003e'!C37,'2003e'!D37)</f>
        <v>-26</v>
      </c>
      <c r="U25" s="5">
        <f>'2003e'!E37</f>
        <v>-26</v>
      </c>
      <c r="V25" s="5">
        <f>'2003e'!F37</f>
        <v>-26</v>
      </c>
      <c r="W25" s="5">
        <f>'2003e'!G37</f>
        <v>-26</v>
      </c>
      <c r="X25" s="5">
        <f>'2003e'!H37</f>
        <v>-26</v>
      </c>
      <c r="Y25" s="5">
        <f>'2003e'!I37</f>
        <v>-26</v>
      </c>
      <c r="Z25" s="5">
        <f>'2003e'!J37</f>
        <v>-26</v>
      </c>
      <c r="AA25" s="5">
        <f>'2003e'!K37</f>
        <v>-26</v>
      </c>
      <c r="AB25" s="5">
        <f>AVERAGE('2003e'!L37,'2003e'!M37)</f>
        <v>-26</v>
      </c>
      <c r="AC25" s="5">
        <f>'2003e'!N37</f>
        <v>-26</v>
      </c>
      <c r="AD25" s="5">
        <f>'2003e'!O37</f>
        <v>-26</v>
      </c>
      <c r="AE25" s="5">
        <f>'2003e'!P37</f>
        <v>-26</v>
      </c>
      <c r="AF25" s="5">
        <f>AVERAGE('2004e'!C37,'2004e'!D37)</f>
        <v>-26</v>
      </c>
      <c r="AG25" s="5">
        <f>'2004e'!E37</f>
        <v>-26</v>
      </c>
      <c r="AH25" s="5">
        <f>'2004e'!F37</f>
        <v>-26</v>
      </c>
      <c r="AI25" s="5">
        <f>'2004e'!G37</f>
        <v>-26</v>
      </c>
      <c r="AJ25" s="5">
        <f>'2004e'!H37</f>
        <v>-26</v>
      </c>
      <c r="AK25" s="5">
        <f>'2004e'!I37</f>
        <v>-26</v>
      </c>
      <c r="AL25" s="5">
        <f>'2004e'!J37</f>
        <v>-26</v>
      </c>
      <c r="AM25" s="5">
        <f>'2004e'!K37</f>
        <v>-26</v>
      </c>
      <c r="AN25" s="5">
        <f>AVERAGE('2004e'!L37,'2004e'!M37)</f>
        <v>-26</v>
      </c>
      <c r="AO25" s="5">
        <f>'2004e'!N37</f>
        <v>-26</v>
      </c>
      <c r="AP25" s="5">
        <f>'2004e'!O37</f>
        <v>-26</v>
      </c>
      <c r="AQ25" s="5">
        <f>'2004e'!P37</f>
        <v>-26</v>
      </c>
      <c r="AR25" s="5">
        <f>AVERAGE('2005e'!C37,'2005e'!D37)</f>
        <v>-26</v>
      </c>
      <c r="AS25" s="5">
        <f>'2005e'!E37</f>
        <v>-26</v>
      </c>
      <c r="AT25" s="5">
        <f>'2005e'!F37</f>
        <v>-26</v>
      </c>
      <c r="AU25" s="5">
        <f>'2005e'!G37</f>
        <v>-26</v>
      </c>
      <c r="AV25" s="5">
        <f>'2005e'!H37</f>
        <v>-26</v>
      </c>
      <c r="AW25" s="5">
        <f>'2005e'!I37</f>
        <v>-26</v>
      </c>
      <c r="AX25" s="5">
        <f>'2005e'!J37</f>
        <v>-26</v>
      </c>
      <c r="AY25" s="5">
        <f>'2005e'!K37</f>
        <v>-26</v>
      </c>
      <c r="AZ25" s="5">
        <f>AVERAGE('2005e'!L37,'2005e'!M37)</f>
        <v>-26</v>
      </c>
      <c r="BA25" s="5">
        <f>'2005e'!N37</f>
        <v>-26</v>
      </c>
      <c r="BB25" s="5">
        <f>'2005e'!O37</f>
        <v>-26</v>
      </c>
      <c r="BC25" s="5">
        <f>'2005e'!P37</f>
        <v>-26</v>
      </c>
      <c r="BD25" s="5">
        <f>AVERAGE('2006e'!C37,'2006e'!D37)</f>
        <v>-26</v>
      </c>
      <c r="BE25" s="5">
        <f>'2006e'!E37</f>
        <v>-26</v>
      </c>
      <c r="BF25" s="5">
        <f>'2006e'!F37</f>
        <v>-26</v>
      </c>
      <c r="BG25" s="5">
        <f>'2006e'!G37</f>
        <v>-26</v>
      </c>
      <c r="BH25" s="5">
        <f>'2006e'!H37</f>
        <v>-26</v>
      </c>
      <c r="BI25" s="5">
        <f>'2006e'!I37</f>
        <v>-26</v>
      </c>
      <c r="BJ25" s="5">
        <f>'2006e'!J37</f>
        <v>-26</v>
      </c>
      <c r="BK25" s="5">
        <f>'2006e'!K37</f>
        <v>-26</v>
      </c>
      <c r="BL25" s="5">
        <f>AVERAGE('2006e'!L37,'2006e'!M37)</f>
        <v>-26</v>
      </c>
      <c r="BM25" s="5">
        <f>'2006e'!N37</f>
        <v>-26</v>
      </c>
      <c r="BN25" s="5">
        <f>'2006e'!O37</f>
        <v>-26</v>
      </c>
      <c r="BO25" s="5">
        <f>'2006e'!P37</f>
        <v>-26</v>
      </c>
      <c r="BP25" s="5">
        <f>AVERAGE('2007e'!C37,'2007e'!D37)</f>
        <v>-26</v>
      </c>
      <c r="BQ25" s="5">
        <f>'2007e'!E37</f>
        <v>-26</v>
      </c>
      <c r="BR25" s="5"/>
      <c r="BS25" s="5"/>
      <c r="BT25" s="5"/>
      <c r="BU25" s="5"/>
      <c r="BV25" s="5"/>
      <c r="BW25" s="5"/>
      <c r="BX25" s="5"/>
      <c r="BY25" s="5"/>
    </row>
    <row r="26" spans="1:77" x14ac:dyDescent="0.2">
      <c r="A26" s="6">
        <v>26</v>
      </c>
      <c r="B26" s="6" t="s">
        <v>146</v>
      </c>
      <c r="C26" s="7">
        <f t="shared" si="9"/>
        <v>6699.666666666667</v>
      </c>
      <c r="D26" s="7">
        <f t="shared" si="10"/>
        <v>6729.583333333333</v>
      </c>
      <c r="E26" s="7">
        <f t="shared" si="11"/>
        <v>6760.75</v>
      </c>
      <c r="F26" s="7">
        <f t="shared" si="12"/>
        <v>6769.166666666667</v>
      </c>
      <c r="G26" s="7">
        <f t="shared" si="13"/>
        <v>6773.333333333333</v>
      </c>
      <c r="H26" s="7">
        <f t="shared" si="14"/>
        <v>6746.5</v>
      </c>
      <c r="I26" s="5"/>
      <c r="J26" s="7">
        <f>SUM(J20:J25)</f>
        <v>6567</v>
      </c>
      <c r="K26" s="7">
        <f t="shared" ref="K26:BE26" si="15">SUM(K20:K25)</f>
        <v>6324</v>
      </c>
      <c r="L26" s="7">
        <f t="shared" si="15"/>
        <v>7458</v>
      </c>
      <c r="M26" s="7">
        <f t="shared" si="15"/>
        <v>6107</v>
      </c>
      <c r="N26" s="7">
        <f t="shared" si="15"/>
        <v>6569</v>
      </c>
      <c r="O26" s="7">
        <f t="shared" si="15"/>
        <v>5466</v>
      </c>
      <c r="P26" s="7">
        <f t="shared" si="15"/>
        <v>5643.5</v>
      </c>
      <c r="Q26" s="7">
        <f t="shared" si="15"/>
        <v>8468</v>
      </c>
      <c r="R26" s="7">
        <f t="shared" si="15"/>
        <v>7101</v>
      </c>
      <c r="S26" s="7">
        <f t="shared" si="15"/>
        <v>7562</v>
      </c>
      <c r="T26" s="7">
        <f t="shared" si="15"/>
        <v>6914.5</v>
      </c>
      <c r="U26" s="7">
        <f t="shared" si="15"/>
        <v>6216</v>
      </c>
      <c r="V26" s="7">
        <f t="shared" si="15"/>
        <v>6573</v>
      </c>
      <c r="W26" s="7">
        <f t="shared" si="15"/>
        <v>6331</v>
      </c>
      <c r="X26" s="7">
        <f t="shared" si="15"/>
        <v>7466</v>
      </c>
      <c r="Y26" s="7">
        <f t="shared" si="15"/>
        <v>6116</v>
      </c>
      <c r="Z26" s="7">
        <f t="shared" si="15"/>
        <v>6574</v>
      </c>
      <c r="AA26" s="7">
        <f t="shared" si="15"/>
        <v>5471</v>
      </c>
      <c r="AB26" s="7">
        <f t="shared" si="15"/>
        <v>5695</v>
      </c>
      <c r="AC26" s="7">
        <f t="shared" si="15"/>
        <v>8521</v>
      </c>
      <c r="AD26" s="7">
        <f t="shared" si="15"/>
        <v>7151</v>
      </c>
      <c r="AE26" s="7">
        <f t="shared" si="15"/>
        <v>7625</v>
      </c>
      <c r="AF26" s="7">
        <f t="shared" si="15"/>
        <v>6966</v>
      </c>
      <c r="AG26" s="7">
        <f t="shared" si="15"/>
        <v>6266</v>
      </c>
      <c r="AH26" s="7">
        <f t="shared" si="15"/>
        <v>6623</v>
      </c>
      <c r="AI26" s="7">
        <f t="shared" si="15"/>
        <v>6382</v>
      </c>
      <c r="AJ26" s="7">
        <f t="shared" si="15"/>
        <v>7518</v>
      </c>
      <c r="AK26" s="7">
        <f t="shared" si="15"/>
        <v>6169</v>
      </c>
      <c r="AL26" s="7">
        <f t="shared" si="15"/>
        <v>6623</v>
      </c>
      <c r="AM26" s="7">
        <f t="shared" si="15"/>
        <v>5519</v>
      </c>
      <c r="AN26" s="7">
        <f t="shared" si="15"/>
        <v>5710.5</v>
      </c>
      <c r="AO26" s="7">
        <f t="shared" si="15"/>
        <v>8536</v>
      </c>
      <c r="AP26" s="7">
        <f t="shared" si="15"/>
        <v>7165</v>
      </c>
      <c r="AQ26" s="7">
        <f t="shared" si="15"/>
        <v>7624</v>
      </c>
      <c r="AR26" s="7">
        <f t="shared" si="15"/>
        <v>6980.5</v>
      </c>
      <c r="AS26" s="7">
        <f t="shared" si="15"/>
        <v>6279</v>
      </c>
      <c r="AT26" s="7">
        <f t="shared" si="15"/>
        <v>6637</v>
      </c>
      <c r="AU26" s="7">
        <f t="shared" si="15"/>
        <v>6398</v>
      </c>
      <c r="AV26" s="7">
        <f t="shared" si="15"/>
        <v>7534</v>
      </c>
      <c r="AW26" s="7">
        <f t="shared" si="15"/>
        <v>6186</v>
      </c>
      <c r="AX26" s="7">
        <f t="shared" si="15"/>
        <v>6636</v>
      </c>
      <c r="AY26" s="7">
        <f t="shared" si="15"/>
        <v>5532</v>
      </c>
      <c r="AZ26" s="7">
        <f t="shared" si="15"/>
        <v>5713.5</v>
      </c>
      <c r="BA26" s="7">
        <f t="shared" si="15"/>
        <v>8539</v>
      </c>
      <c r="BB26" s="7">
        <f t="shared" si="15"/>
        <v>7167</v>
      </c>
      <c r="BC26" s="7">
        <f t="shared" si="15"/>
        <v>7624</v>
      </c>
      <c r="BD26" s="7">
        <f t="shared" si="15"/>
        <v>6983.5</v>
      </c>
      <c r="BE26" s="7">
        <f t="shared" si="15"/>
        <v>6280</v>
      </c>
      <c r="BF26" s="7">
        <f t="shared" ref="BF26:BQ26" si="16">SUM(BF20:BF25)</f>
        <v>6638</v>
      </c>
      <c r="BG26" s="7">
        <f t="shared" si="16"/>
        <v>6400</v>
      </c>
      <c r="BH26" s="7">
        <f t="shared" si="16"/>
        <v>7538</v>
      </c>
      <c r="BI26" s="7">
        <f t="shared" si="16"/>
        <v>6189</v>
      </c>
      <c r="BJ26" s="7">
        <f t="shared" si="16"/>
        <v>6635</v>
      </c>
      <c r="BK26" s="7">
        <f t="shared" si="16"/>
        <v>5532</v>
      </c>
      <c r="BL26" s="7">
        <f t="shared" si="16"/>
        <v>5721</v>
      </c>
      <c r="BM26" s="7">
        <f t="shared" si="16"/>
        <v>8548</v>
      </c>
      <c r="BN26" s="7">
        <f t="shared" si="16"/>
        <v>7173</v>
      </c>
      <c r="BO26" s="7">
        <f t="shared" si="16"/>
        <v>7628</v>
      </c>
      <c r="BP26" s="7">
        <f t="shared" si="16"/>
        <v>6992</v>
      </c>
      <c r="BQ26" s="7">
        <f t="shared" si="16"/>
        <v>6286</v>
      </c>
      <c r="BR26" s="5"/>
      <c r="BS26" s="5"/>
      <c r="BT26" s="5"/>
      <c r="BU26" s="5"/>
      <c r="BV26" s="5"/>
      <c r="BW26" s="5"/>
      <c r="BX26" s="5"/>
      <c r="BY26" s="5"/>
    </row>
    <row r="27" spans="1:77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2">
      <c r="B28" s="3" t="s">
        <v>204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2">
      <c r="A29">
        <v>27</v>
      </c>
      <c r="B29" t="s">
        <v>148</v>
      </c>
      <c r="C29" s="5">
        <f t="shared" ref="C29:C39" si="17">AVERAGE(J29:U29)</f>
        <v>0</v>
      </c>
      <c r="D29" s="5">
        <f t="shared" ref="D29:D39" si="18">AVERAGE(V29:AG29)</f>
        <v>0</v>
      </c>
      <c r="E29" s="5">
        <f t="shared" ref="E29:E39" si="19">AVERAGE(AH29:AS29)</f>
        <v>0</v>
      </c>
      <c r="F29" s="5">
        <f t="shared" ref="F29:F39" si="20">AVERAGE(AT29:BE29)</f>
        <v>0</v>
      </c>
      <c r="G29" s="5">
        <f t="shared" ref="G29:G39" si="21">AVERAGE(BF29:BQ29)</f>
        <v>0</v>
      </c>
      <c r="H29" s="5">
        <f t="shared" ref="H29:H39" si="22">AVERAGE(C29:G29)</f>
        <v>0</v>
      </c>
      <c r="I29" s="5"/>
      <c r="J29" s="5">
        <f>'2002e'!F41</f>
        <v>0</v>
      </c>
      <c r="K29" s="5">
        <f>'2002e'!G41</f>
        <v>0</v>
      </c>
      <c r="L29" s="5">
        <f>'2002e'!H41</f>
        <v>0</v>
      </c>
      <c r="M29" s="5">
        <f>'2002e'!I41</f>
        <v>0</v>
      </c>
      <c r="N29" s="5">
        <f>'2002e'!J41</f>
        <v>0</v>
      </c>
      <c r="O29" s="5">
        <f>'2002e'!K41</f>
        <v>0</v>
      </c>
      <c r="P29" s="5">
        <f>AVERAGE('2002e'!L41,'2002e'!M41)</f>
        <v>0</v>
      </c>
      <c r="Q29" s="5">
        <f>'2002e'!N41</f>
        <v>0</v>
      </c>
      <c r="R29" s="5">
        <f>'2002e'!O41</f>
        <v>0</v>
      </c>
      <c r="S29" s="5">
        <f>'2002e'!P41</f>
        <v>0</v>
      </c>
      <c r="T29" s="5">
        <f>AVERAGE('2003e'!C41,'2003e'!D41)</f>
        <v>0</v>
      </c>
      <c r="U29" s="5">
        <f>'2003e'!E41</f>
        <v>0</v>
      </c>
      <c r="V29" s="5">
        <f>'2003e'!F41</f>
        <v>0</v>
      </c>
      <c r="W29" s="5">
        <f>'2003e'!G41</f>
        <v>0</v>
      </c>
      <c r="X29" s="5">
        <f>'2003e'!H41</f>
        <v>0</v>
      </c>
      <c r="Y29" s="5">
        <f>'2003e'!I41</f>
        <v>0</v>
      </c>
      <c r="Z29" s="5">
        <f>'2003e'!J41</f>
        <v>0</v>
      </c>
      <c r="AA29" s="5">
        <f>'2003e'!K41</f>
        <v>0</v>
      </c>
      <c r="AB29" s="5">
        <f>AVERAGE('2003e'!L41,'2003e'!M41)</f>
        <v>0</v>
      </c>
      <c r="AC29" s="5">
        <f>'2003e'!N41</f>
        <v>0</v>
      </c>
      <c r="AD29" s="5">
        <f>'2003e'!O41</f>
        <v>0</v>
      </c>
      <c r="AE29" s="5">
        <f>'2003e'!P41</f>
        <v>0</v>
      </c>
      <c r="AF29" s="5">
        <f>AVERAGE('2004e'!C41,'2004e'!D41)</f>
        <v>0</v>
      </c>
      <c r="AG29" s="5">
        <f>'2004e'!E41</f>
        <v>0</v>
      </c>
      <c r="AH29" s="5">
        <f>'2004e'!F41</f>
        <v>0</v>
      </c>
      <c r="AI29" s="5">
        <f>'2004e'!G41</f>
        <v>0</v>
      </c>
      <c r="AJ29" s="5">
        <f>'2004e'!H41</f>
        <v>0</v>
      </c>
      <c r="AK29" s="5">
        <f>'2004e'!I41</f>
        <v>0</v>
      </c>
      <c r="AL29" s="5">
        <f>'2004e'!J41</f>
        <v>0</v>
      </c>
      <c r="AM29" s="5">
        <f>'2004e'!K41</f>
        <v>0</v>
      </c>
      <c r="AN29" s="5">
        <f>AVERAGE('2004e'!L41,'2004e'!M41)</f>
        <v>0</v>
      </c>
      <c r="AO29" s="5">
        <f>'2004e'!N41</f>
        <v>0</v>
      </c>
      <c r="AP29" s="5">
        <f>'2004e'!O41</f>
        <v>0</v>
      </c>
      <c r="AQ29" s="5">
        <f>'2004e'!P41</f>
        <v>0</v>
      </c>
      <c r="AR29" s="5">
        <f>AVERAGE('2005e'!C41,'2005e'!D41)</f>
        <v>0</v>
      </c>
      <c r="AS29" s="5">
        <f>'2005e'!E41</f>
        <v>0</v>
      </c>
      <c r="AT29" s="5">
        <f>'2005e'!F41</f>
        <v>0</v>
      </c>
      <c r="AU29" s="5">
        <f>'2005e'!G41</f>
        <v>0</v>
      </c>
      <c r="AV29" s="5">
        <f>'2005e'!H41</f>
        <v>0</v>
      </c>
      <c r="AW29" s="5">
        <f>'2005e'!I41</f>
        <v>0</v>
      </c>
      <c r="AX29" s="5">
        <f>'2005e'!J41</f>
        <v>0</v>
      </c>
      <c r="AY29" s="5">
        <f>'2005e'!K41</f>
        <v>0</v>
      </c>
      <c r="AZ29" s="5">
        <f>AVERAGE('2005e'!L41,'2005e'!M41)</f>
        <v>0</v>
      </c>
      <c r="BA29" s="5">
        <f>'2005e'!N41</f>
        <v>0</v>
      </c>
      <c r="BB29" s="5">
        <f>'2005e'!O41</f>
        <v>0</v>
      </c>
      <c r="BC29" s="5">
        <f>'2005e'!P41</f>
        <v>0</v>
      </c>
      <c r="BD29" s="5">
        <f>AVERAGE('2006e'!C41,'2006e'!D41)</f>
        <v>0</v>
      </c>
      <c r="BE29" s="5">
        <f>'2006e'!E41</f>
        <v>0</v>
      </c>
      <c r="BF29" s="5">
        <f>'2006e'!F41</f>
        <v>0</v>
      </c>
      <c r="BG29" s="5">
        <f>'2006e'!G41</f>
        <v>0</v>
      </c>
      <c r="BH29" s="5">
        <f>'2006e'!H41</f>
        <v>0</v>
      </c>
      <c r="BI29" s="5">
        <f>'2006e'!I41</f>
        <v>0</v>
      </c>
      <c r="BJ29" s="5">
        <f>'2006e'!J41</f>
        <v>0</v>
      </c>
      <c r="BK29" s="5">
        <f>'2006e'!K41</f>
        <v>0</v>
      </c>
      <c r="BL29" s="5">
        <f>AVERAGE('2006e'!L41,'2006e'!M41)</f>
        <v>0</v>
      </c>
      <c r="BM29" s="5">
        <f>'2006e'!N41</f>
        <v>0</v>
      </c>
      <c r="BN29" s="5">
        <f>'2006e'!O41</f>
        <v>0</v>
      </c>
      <c r="BO29" s="5">
        <f>'2006e'!P41</f>
        <v>0</v>
      </c>
      <c r="BP29" s="5">
        <f>AVERAGE('2007e'!C41,'2007e'!D41)</f>
        <v>0</v>
      </c>
      <c r="BQ29" s="5">
        <f>'2007e'!E41</f>
        <v>0</v>
      </c>
      <c r="BR29" s="5"/>
      <c r="BS29" s="5"/>
      <c r="BT29" s="5"/>
      <c r="BU29" s="5"/>
      <c r="BV29" s="5"/>
      <c r="BW29" s="5"/>
      <c r="BX29" s="5"/>
      <c r="BY29" s="5"/>
    </row>
    <row r="30" spans="1:77" x14ac:dyDescent="0.2">
      <c r="A30">
        <v>28</v>
      </c>
      <c r="B30" t="s">
        <v>149</v>
      </c>
      <c r="C30" s="5">
        <f t="shared" si="17"/>
        <v>0</v>
      </c>
      <c r="D30" s="5">
        <f t="shared" si="18"/>
        <v>0</v>
      </c>
      <c r="E30" s="5">
        <f t="shared" si="19"/>
        <v>0</v>
      </c>
      <c r="F30" s="5">
        <f t="shared" si="20"/>
        <v>0</v>
      </c>
      <c r="G30" s="5">
        <f t="shared" si="21"/>
        <v>0</v>
      </c>
      <c r="H30" s="5">
        <f t="shared" si="22"/>
        <v>0</v>
      </c>
      <c r="I30" s="5"/>
      <c r="J30" s="5">
        <f>'2002e'!F42</f>
        <v>0</v>
      </c>
      <c r="K30" s="5">
        <f>'2002e'!G42</f>
        <v>0</v>
      </c>
      <c r="L30" s="5">
        <f>'2002e'!H42</f>
        <v>0</v>
      </c>
      <c r="M30" s="5">
        <f>'2002e'!I42</f>
        <v>0</v>
      </c>
      <c r="N30" s="5">
        <f>'2002e'!J42</f>
        <v>0</v>
      </c>
      <c r="O30" s="5">
        <f>'2002e'!K42</f>
        <v>0</v>
      </c>
      <c r="P30" s="5">
        <f>AVERAGE('2002e'!L42,'2002e'!M42)</f>
        <v>0</v>
      </c>
      <c r="Q30" s="5">
        <f>'2002e'!N42</f>
        <v>0</v>
      </c>
      <c r="R30" s="5">
        <f>'2002e'!O42</f>
        <v>0</v>
      </c>
      <c r="S30" s="5">
        <f>'2002e'!P42</f>
        <v>0</v>
      </c>
      <c r="T30" s="5">
        <f>AVERAGE('2003e'!C42,'2003e'!D42)</f>
        <v>0</v>
      </c>
      <c r="U30" s="5">
        <f>'2003e'!E42</f>
        <v>0</v>
      </c>
      <c r="V30" s="5">
        <f>'2003e'!F42</f>
        <v>0</v>
      </c>
      <c r="W30" s="5">
        <f>'2003e'!G42</f>
        <v>0</v>
      </c>
      <c r="X30" s="5">
        <f>'2003e'!H42</f>
        <v>0</v>
      </c>
      <c r="Y30" s="5">
        <f>'2003e'!I42</f>
        <v>0</v>
      </c>
      <c r="Z30" s="5">
        <f>'2003e'!J42</f>
        <v>0</v>
      </c>
      <c r="AA30" s="5">
        <f>'2003e'!K42</f>
        <v>0</v>
      </c>
      <c r="AB30" s="5">
        <f>AVERAGE('2003e'!L42,'2003e'!M42)</f>
        <v>0</v>
      </c>
      <c r="AC30" s="5">
        <f>'2003e'!N42</f>
        <v>0</v>
      </c>
      <c r="AD30" s="5">
        <f>'2003e'!O42</f>
        <v>0</v>
      </c>
      <c r="AE30" s="5">
        <f>'2003e'!P42</f>
        <v>0</v>
      </c>
      <c r="AF30" s="5">
        <f>AVERAGE('2004e'!C42,'2004e'!D42)</f>
        <v>0</v>
      </c>
      <c r="AG30" s="5">
        <f>'2004e'!E42</f>
        <v>0</v>
      </c>
      <c r="AH30" s="5">
        <f>'2004e'!F42</f>
        <v>0</v>
      </c>
      <c r="AI30" s="5">
        <f>'2004e'!G42</f>
        <v>0</v>
      </c>
      <c r="AJ30" s="5">
        <f>'2004e'!H42</f>
        <v>0</v>
      </c>
      <c r="AK30" s="5">
        <f>'2004e'!I42</f>
        <v>0</v>
      </c>
      <c r="AL30" s="5">
        <f>'2004e'!J42</f>
        <v>0</v>
      </c>
      <c r="AM30" s="5">
        <f>'2004e'!K42</f>
        <v>0</v>
      </c>
      <c r="AN30" s="5">
        <f>AVERAGE('2004e'!L42,'2004e'!M42)</f>
        <v>0</v>
      </c>
      <c r="AO30" s="5">
        <f>'2004e'!N42</f>
        <v>0</v>
      </c>
      <c r="AP30" s="5">
        <f>'2004e'!O42</f>
        <v>0</v>
      </c>
      <c r="AQ30" s="5">
        <f>'2004e'!P42</f>
        <v>0</v>
      </c>
      <c r="AR30" s="5">
        <f>AVERAGE('2005e'!C42,'2005e'!D42)</f>
        <v>0</v>
      </c>
      <c r="AS30" s="5">
        <f>'2005e'!E42</f>
        <v>0</v>
      </c>
      <c r="AT30" s="5">
        <f>'2005e'!F42</f>
        <v>0</v>
      </c>
      <c r="AU30" s="5">
        <f>'2005e'!G42</f>
        <v>0</v>
      </c>
      <c r="AV30" s="5">
        <f>'2005e'!H42</f>
        <v>0</v>
      </c>
      <c r="AW30" s="5">
        <f>'2005e'!I42</f>
        <v>0</v>
      </c>
      <c r="AX30" s="5">
        <f>'2005e'!J42</f>
        <v>0</v>
      </c>
      <c r="AY30" s="5">
        <f>'2005e'!K42</f>
        <v>0</v>
      </c>
      <c r="AZ30" s="5">
        <f>AVERAGE('2005e'!L42,'2005e'!M42)</f>
        <v>0</v>
      </c>
      <c r="BA30" s="5">
        <f>'2005e'!N42</f>
        <v>0</v>
      </c>
      <c r="BB30" s="5">
        <f>'2005e'!O42</f>
        <v>0</v>
      </c>
      <c r="BC30" s="5">
        <f>'2005e'!P42</f>
        <v>0</v>
      </c>
      <c r="BD30" s="5">
        <f>AVERAGE('2006e'!C42,'2006e'!D42)</f>
        <v>0</v>
      </c>
      <c r="BE30" s="5">
        <f>'2006e'!E42</f>
        <v>0</v>
      </c>
      <c r="BF30" s="5">
        <f>'2006e'!F42</f>
        <v>0</v>
      </c>
      <c r="BG30" s="5">
        <f>'2006e'!G42</f>
        <v>0</v>
      </c>
      <c r="BH30" s="5">
        <f>'2006e'!H42</f>
        <v>0</v>
      </c>
      <c r="BI30" s="5">
        <f>'2006e'!I42</f>
        <v>0</v>
      </c>
      <c r="BJ30" s="5">
        <f>'2006e'!J42</f>
        <v>0</v>
      </c>
      <c r="BK30" s="5">
        <f>'2006e'!K42</f>
        <v>0</v>
      </c>
      <c r="BL30" s="5">
        <f>AVERAGE('2006e'!L42,'2006e'!M42)</f>
        <v>0</v>
      </c>
      <c r="BM30" s="5">
        <f>'2006e'!N42</f>
        <v>0</v>
      </c>
      <c r="BN30" s="5">
        <f>'2006e'!O42</f>
        <v>0</v>
      </c>
      <c r="BO30" s="5">
        <f>'2006e'!P42</f>
        <v>0</v>
      </c>
      <c r="BP30" s="5">
        <f>AVERAGE('2007e'!C42,'2007e'!D42)</f>
        <v>0</v>
      </c>
      <c r="BQ30" s="5">
        <f>'2007e'!E42</f>
        <v>0</v>
      </c>
      <c r="BR30" s="5"/>
      <c r="BS30" s="5"/>
      <c r="BT30" s="5"/>
      <c r="BU30" s="5"/>
      <c r="BV30" s="5"/>
      <c r="BW30" s="5"/>
      <c r="BX30" s="5"/>
      <c r="BY30" s="5"/>
    </row>
    <row r="31" spans="1:77" x14ac:dyDescent="0.2">
      <c r="A31">
        <v>29</v>
      </c>
      <c r="B31" t="s">
        <v>150</v>
      </c>
      <c r="C31" s="5">
        <f t="shared" si="17"/>
        <v>28.916666666666668</v>
      </c>
      <c r="D31" s="5">
        <f t="shared" si="18"/>
        <v>28.916666666666668</v>
      </c>
      <c r="E31" s="5">
        <f t="shared" si="19"/>
        <v>28.916666666666668</v>
      </c>
      <c r="F31" s="5">
        <f t="shared" si="20"/>
        <v>28.916666666666668</v>
      </c>
      <c r="G31" s="5">
        <f t="shared" si="21"/>
        <v>28.916666666666668</v>
      </c>
      <c r="H31" s="5">
        <f t="shared" si="22"/>
        <v>28.916666666666668</v>
      </c>
      <c r="I31" s="5"/>
      <c r="J31" s="5">
        <f>'2002e'!F43</f>
        <v>28</v>
      </c>
      <c r="K31" s="5">
        <f>'2002e'!G43</f>
        <v>29</v>
      </c>
      <c r="L31" s="5">
        <f>'2002e'!H43</f>
        <v>31</v>
      </c>
      <c r="M31" s="5">
        <f>'2002e'!I43</f>
        <v>32</v>
      </c>
      <c r="N31" s="5">
        <f>'2002e'!J43</f>
        <v>31</v>
      </c>
      <c r="O31" s="5">
        <f>'2002e'!K43</f>
        <v>31</v>
      </c>
      <c r="P31" s="5">
        <f>AVERAGE('2002e'!L43,'2002e'!M43)</f>
        <v>30</v>
      </c>
      <c r="Q31" s="5">
        <f>'2002e'!N43</f>
        <v>27</v>
      </c>
      <c r="R31" s="5">
        <f>'2002e'!O43</f>
        <v>27</v>
      </c>
      <c r="S31" s="5">
        <f>'2002e'!P43</f>
        <v>27</v>
      </c>
      <c r="T31" s="5">
        <f>AVERAGE('2003e'!C43,'2003e'!D43)</f>
        <v>27</v>
      </c>
      <c r="U31" s="5">
        <f>'2003e'!E43</f>
        <v>27</v>
      </c>
      <c r="V31" s="5">
        <f>'2003e'!F43</f>
        <v>28</v>
      </c>
      <c r="W31" s="5">
        <f>'2003e'!G43</f>
        <v>29</v>
      </c>
      <c r="X31" s="5">
        <f>'2003e'!H43</f>
        <v>31</v>
      </c>
      <c r="Y31" s="5">
        <f>'2003e'!I43</f>
        <v>32</v>
      </c>
      <c r="Z31" s="5">
        <f>'2003e'!J43</f>
        <v>31</v>
      </c>
      <c r="AA31" s="5">
        <f>'2003e'!K43</f>
        <v>31</v>
      </c>
      <c r="AB31" s="5">
        <f>AVERAGE('2003e'!L43,'2003e'!M43)</f>
        <v>30</v>
      </c>
      <c r="AC31" s="5">
        <f>'2003e'!N43</f>
        <v>27</v>
      </c>
      <c r="AD31" s="5">
        <f>'2003e'!O43</f>
        <v>27</v>
      </c>
      <c r="AE31" s="5">
        <f>'2003e'!P43</f>
        <v>27</v>
      </c>
      <c r="AF31" s="5">
        <f>AVERAGE('2004e'!C43,'2004e'!D43)</f>
        <v>27</v>
      </c>
      <c r="AG31" s="5">
        <f>'2004e'!E43</f>
        <v>27</v>
      </c>
      <c r="AH31" s="5">
        <f>'2004e'!F43</f>
        <v>28</v>
      </c>
      <c r="AI31" s="5">
        <f>'2004e'!G43</f>
        <v>29</v>
      </c>
      <c r="AJ31" s="5">
        <f>'2004e'!H43</f>
        <v>31</v>
      </c>
      <c r="AK31" s="5">
        <f>'2004e'!I43</f>
        <v>32</v>
      </c>
      <c r="AL31" s="5">
        <f>'2004e'!J43</f>
        <v>31</v>
      </c>
      <c r="AM31" s="5">
        <f>'2004e'!K43</f>
        <v>31</v>
      </c>
      <c r="AN31" s="5">
        <f>AVERAGE('2004e'!L43,'2004e'!M43)</f>
        <v>30</v>
      </c>
      <c r="AO31" s="5">
        <f>'2004e'!N43</f>
        <v>27</v>
      </c>
      <c r="AP31" s="5">
        <f>'2004e'!O43</f>
        <v>27</v>
      </c>
      <c r="AQ31" s="5">
        <f>'2004e'!P43</f>
        <v>27</v>
      </c>
      <c r="AR31" s="5">
        <f>AVERAGE('2005e'!C43,'2005e'!D43)</f>
        <v>27</v>
      </c>
      <c r="AS31" s="5">
        <f>'2005e'!E43</f>
        <v>27</v>
      </c>
      <c r="AT31" s="5">
        <f>'2005e'!F43</f>
        <v>28</v>
      </c>
      <c r="AU31" s="5">
        <f>'2005e'!G43</f>
        <v>29</v>
      </c>
      <c r="AV31" s="5">
        <f>'2005e'!H43</f>
        <v>31</v>
      </c>
      <c r="AW31" s="5">
        <f>'2005e'!I43</f>
        <v>32</v>
      </c>
      <c r="AX31" s="5">
        <f>'2005e'!J43</f>
        <v>31</v>
      </c>
      <c r="AY31" s="5">
        <f>'2005e'!K43</f>
        <v>31</v>
      </c>
      <c r="AZ31" s="5">
        <f>AVERAGE('2005e'!L43,'2005e'!M43)</f>
        <v>30</v>
      </c>
      <c r="BA31" s="5">
        <f>'2005e'!N43</f>
        <v>27</v>
      </c>
      <c r="BB31" s="5">
        <f>'2005e'!O43</f>
        <v>27</v>
      </c>
      <c r="BC31" s="5">
        <f>'2005e'!P43</f>
        <v>27</v>
      </c>
      <c r="BD31" s="5">
        <f>AVERAGE('2006e'!C43,'2006e'!D43)</f>
        <v>27</v>
      </c>
      <c r="BE31" s="5">
        <f>'2006e'!E43</f>
        <v>27</v>
      </c>
      <c r="BF31" s="5">
        <f>'2006e'!F43</f>
        <v>28</v>
      </c>
      <c r="BG31" s="5">
        <f>'2006e'!G43</f>
        <v>29</v>
      </c>
      <c r="BH31" s="5">
        <f>'2006e'!H43</f>
        <v>31</v>
      </c>
      <c r="BI31" s="5">
        <f>'2006e'!I43</f>
        <v>32</v>
      </c>
      <c r="BJ31" s="5">
        <f>'2006e'!J43</f>
        <v>31</v>
      </c>
      <c r="BK31" s="5">
        <f>'2006e'!K43</f>
        <v>31</v>
      </c>
      <c r="BL31" s="5">
        <f>AVERAGE('2006e'!L43,'2006e'!M43)</f>
        <v>30</v>
      </c>
      <c r="BM31" s="5">
        <f>'2006e'!N43</f>
        <v>27</v>
      </c>
      <c r="BN31" s="5">
        <f>'2006e'!O43</f>
        <v>27</v>
      </c>
      <c r="BO31" s="5">
        <f>'2006e'!P43</f>
        <v>27</v>
      </c>
      <c r="BP31" s="5">
        <f>AVERAGE('2007e'!C43,'2007e'!D43)</f>
        <v>27</v>
      </c>
      <c r="BQ31" s="5">
        <f>'2007e'!E43</f>
        <v>27</v>
      </c>
      <c r="BR31" s="5"/>
      <c r="BS31" s="5"/>
      <c r="BT31" s="5"/>
      <c r="BU31" s="5"/>
      <c r="BV31" s="5"/>
      <c r="BW31" s="5"/>
      <c r="BX31" s="5"/>
      <c r="BY31" s="5"/>
    </row>
    <row r="32" spans="1:77" x14ac:dyDescent="0.2">
      <c r="A32">
        <v>30</v>
      </c>
      <c r="B32" t="s">
        <v>147</v>
      </c>
      <c r="C32" s="5">
        <f t="shared" si="17"/>
        <v>0</v>
      </c>
      <c r="D32" s="5">
        <f t="shared" si="18"/>
        <v>0</v>
      </c>
      <c r="E32" s="5">
        <f t="shared" si="19"/>
        <v>0</v>
      </c>
      <c r="F32" s="5">
        <f t="shared" si="20"/>
        <v>0</v>
      </c>
      <c r="G32" s="5">
        <f t="shared" si="21"/>
        <v>0</v>
      </c>
      <c r="H32" s="5">
        <f t="shared" si="22"/>
        <v>0</v>
      </c>
      <c r="I32" s="5"/>
      <c r="J32" s="5">
        <f>'2002e'!F44</f>
        <v>0</v>
      </c>
      <c r="K32" s="5">
        <f>'2002e'!G44</f>
        <v>0</v>
      </c>
      <c r="L32" s="5">
        <f>'2002e'!H44</f>
        <v>0</v>
      </c>
      <c r="M32" s="5">
        <f>'2002e'!I44</f>
        <v>0</v>
      </c>
      <c r="N32" s="5">
        <f>'2002e'!J44</f>
        <v>0</v>
      </c>
      <c r="O32" s="5">
        <f>'2002e'!K44</f>
        <v>0</v>
      </c>
      <c r="P32" s="5">
        <f>AVERAGE('2002e'!L44,'2002e'!M44)</f>
        <v>0</v>
      </c>
      <c r="Q32" s="5">
        <f>'2002e'!N44</f>
        <v>0</v>
      </c>
      <c r="R32" s="5">
        <f>'2002e'!O44</f>
        <v>0</v>
      </c>
      <c r="S32" s="5">
        <f>'2002e'!P44</f>
        <v>0</v>
      </c>
      <c r="T32" s="5">
        <f>AVERAGE('2003e'!C44,'2003e'!D44)</f>
        <v>0</v>
      </c>
      <c r="U32" s="5">
        <f>'2003e'!E44</f>
        <v>0</v>
      </c>
      <c r="V32" s="5">
        <f>'2003e'!F44</f>
        <v>0</v>
      </c>
      <c r="W32" s="5">
        <f>'2003e'!G44</f>
        <v>0</v>
      </c>
      <c r="X32" s="5">
        <f>'2003e'!H44</f>
        <v>0</v>
      </c>
      <c r="Y32" s="5">
        <f>'2003e'!I44</f>
        <v>0</v>
      </c>
      <c r="Z32" s="5">
        <f>'2003e'!J44</f>
        <v>0</v>
      </c>
      <c r="AA32" s="5">
        <f>'2003e'!K44</f>
        <v>0</v>
      </c>
      <c r="AB32" s="5">
        <f>AVERAGE('2003e'!L44,'2003e'!M44)</f>
        <v>0</v>
      </c>
      <c r="AC32" s="5">
        <f>'2003e'!N44</f>
        <v>0</v>
      </c>
      <c r="AD32" s="5">
        <f>'2003e'!O44</f>
        <v>0</v>
      </c>
      <c r="AE32" s="5">
        <f>'2003e'!P44</f>
        <v>0</v>
      </c>
      <c r="AF32" s="5">
        <f>AVERAGE('2004e'!C44,'2004e'!D44)</f>
        <v>0</v>
      </c>
      <c r="AG32" s="5">
        <f>'2004e'!E44</f>
        <v>0</v>
      </c>
      <c r="AH32" s="5">
        <f>'2004e'!F44</f>
        <v>0</v>
      </c>
      <c r="AI32" s="5">
        <f>'2004e'!G44</f>
        <v>0</v>
      </c>
      <c r="AJ32" s="5">
        <f>'2004e'!H44</f>
        <v>0</v>
      </c>
      <c r="AK32" s="5">
        <f>'2004e'!I44</f>
        <v>0</v>
      </c>
      <c r="AL32" s="5">
        <f>'2004e'!J44</f>
        <v>0</v>
      </c>
      <c r="AM32" s="5">
        <f>'2004e'!K44</f>
        <v>0</v>
      </c>
      <c r="AN32" s="5">
        <f>AVERAGE('2004e'!L44,'2004e'!M44)</f>
        <v>0</v>
      </c>
      <c r="AO32" s="5">
        <f>'2004e'!N44</f>
        <v>0</v>
      </c>
      <c r="AP32" s="5">
        <f>'2004e'!O44</f>
        <v>0</v>
      </c>
      <c r="AQ32" s="5">
        <f>'2004e'!P44</f>
        <v>0</v>
      </c>
      <c r="AR32" s="5">
        <f>AVERAGE('2005e'!C44,'2005e'!D44)</f>
        <v>0</v>
      </c>
      <c r="AS32" s="5">
        <f>'2005e'!E44</f>
        <v>0</v>
      </c>
      <c r="AT32" s="5">
        <f>'2005e'!F44</f>
        <v>0</v>
      </c>
      <c r="AU32" s="5">
        <f>'2005e'!G44</f>
        <v>0</v>
      </c>
      <c r="AV32" s="5">
        <f>'2005e'!H44</f>
        <v>0</v>
      </c>
      <c r="AW32" s="5">
        <f>'2005e'!I44</f>
        <v>0</v>
      </c>
      <c r="AX32" s="5">
        <f>'2005e'!J44</f>
        <v>0</v>
      </c>
      <c r="AY32" s="5">
        <f>'2005e'!K44</f>
        <v>0</v>
      </c>
      <c r="AZ32" s="5">
        <f>AVERAGE('2005e'!L44,'2005e'!M44)</f>
        <v>0</v>
      </c>
      <c r="BA32" s="5">
        <f>'2005e'!N44</f>
        <v>0</v>
      </c>
      <c r="BB32" s="5">
        <f>'2005e'!O44</f>
        <v>0</v>
      </c>
      <c r="BC32" s="5">
        <f>'2005e'!P44</f>
        <v>0</v>
      </c>
      <c r="BD32" s="5">
        <f>AVERAGE('2006e'!C44,'2006e'!D44)</f>
        <v>0</v>
      </c>
      <c r="BE32" s="5">
        <f>'2006e'!E44</f>
        <v>0</v>
      </c>
      <c r="BF32" s="5">
        <f>'2006e'!F44</f>
        <v>0</v>
      </c>
      <c r="BG32" s="5">
        <f>'2006e'!G44</f>
        <v>0</v>
      </c>
      <c r="BH32" s="5">
        <f>'2006e'!H44</f>
        <v>0</v>
      </c>
      <c r="BI32" s="5">
        <f>'2006e'!I44</f>
        <v>0</v>
      </c>
      <c r="BJ32" s="5">
        <f>'2006e'!J44</f>
        <v>0</v>
      </c>
      <c r="BK32" s="5">
        <f>'2006e'!K44</f>
        <v>0</v>
      </c>
      <c r="BL32" s="5">
        <f>AVERAGE('2006e'!L44,'2006e'!M44)</f>
        <v>0</v>
      </c>
      <c r="BM32" s="5">
        <f>'2006e'!N44</f>
        <v>0</v>
      </c>
      <c r="BN32" s="5">
        <f>'2006e'!O44</f>
        <v>0</v>
      </c>
      <c r="BO32" s="5">
        <f>'2006e'!P44</f>
        <v>0</v>
      </c>
      <c r="BP32" s="5">
        <f>AVERAGE('2007e'!C44,'2007e'!D44)</f>
        <v>0</v>
      </c>
      <c r="BQ32" s="5">
        <f>'2007e'!E44</f>
        <v>0</v>
      </c>
      <c r="BR32" s="5"/>
      <c r="BS32" s="5"/>
      <c r="BT32" s="5"/>
      <c r="BU32" s="5"/>
      <c r="BV32" s="5"/>
      <c r="BW32" s="5"/>
      <c r="BX32" s="5"/>
      <c r="BY32" s="5"/>
    </row>
    <row r="33" spans="1:77" x14ac:dyDescent="0.2">
      <c r="A33">
        <v>31</v>
      </c>
      <c r="B33" t="s">
        <v>151</v>
      </c>
      <c r="C33" s="5">
        <f t="shared" si="17"/>
        <v>218.625</v>
      </c>
      <c r="D33" s="5">
        <f t="shared" si="18"/>
        <v>218.625</v>
      </c>
      <c r="E33" s="5">
        <f t="shared" si="19"/>
        <v>204.125</v>
      </c>
      <c r="F33" s="5">
        <f t="shared" si="20"/>
        <v>183.20833333333334</v>
      </c>
      <c r="G33" s="5">
        <f t="shared" si="21"/>
        <v>183.20833333333334</v>
      </c>
      <c r="H33" s="5">
        <f t="shared" si="22"/>
        <v>201.55833333333334</v>
      </c>
      <c r="I33" s="5"/>
      <c r="J33" s="5">
        <f>'2002e'!F45</f>
        <v>255</v>
      </c>
      <c r="K33" s="5">
        <f>'2002e'!G45</f>
        <v>255</v>
      </c>
      <c r="L33" s="5">
        <f>'2002e'!H45</f>
        <v>310</v>
      </c>
      <c r="M33" s="5">
        <f>'2002e'!I45</f>
        <v>284</v>
      </c>
      <c r="N33" s="5">
        <f>'2002e'!J45</f>
        <v>240</v>
      </c>
      <c r="O33" s="5">
        <f>'2002e'!K45</f>
        <v>203</v>
      </c>
      <c r="P33" s="5">
        <f>AVERAGE('2002e'!L45,'2002e'!M45)</f>
        <v>188.5</v>
      </c>
      <c r="Q33" s="5">
        <f>'2002e'!N45</f>
        <v>82</v>
      </c>
      <c r="R33" s="5">
        <f>'2002e'!O45</f>
        <v>174</v>
      </c>
      <c r="S33" s="5">
        <f>'2002e'!P45</f>
        <v>205</v>
      </c>
      <c r="T33" s="5">
        <f>AVERAGE('2003e'!C45,'2003e'!D45)</f>
        <v>197</v>
      </c>
      <c r="U33" s="5">
        <f>'2003e'!E45</f>
        <v>230</v>
      </c>
      <c r="V33" s="5">
        <f>'2003e'!F45</f>
        <v>255</v>
      </c>
      <c r="W33" s="5">
        <f>'2003e'!G45</f>
        <v>255</v>
      </c>
      <c r="X33" s="5">
        <f>'2003e'!H45</f>
        <v>310</v>
      </c>
      <c r="Y33" s="5">
        <f>'2003e'!I45</f>
        <v>284</v>
      </c>
      <c r="Z33" s="5">
        <f>'2003e'!J45</f>
        <v>240</v>
      </c>
      <c r="AA33" s="5">
        <f>'2003e'!K45</f>
        <v>203</v>
      </c>
      <c r="AB33" s="5">
        <f>AVERAGE('2003e'!L45,'2003e'!M45)</f>
        <v>188.5</v>
      </c>
      <c r="AC33" s="5">
        <f>'2003e'!N45</f>
        <v>82</v>
      </c>
      <c r="AD33" s="5">
        <f>'2003e'!O45</f>
        <v>174</v>
      </c>
      <c r="AE33" s="5">
        <f>'2003e'!P45</f>
        <v>205</v>
      </c>
      <c r="AF33" s="5">
        <f>AVERAGE('2004e'!C45,'2004e'!D45)</f>
        <v>197</v>
      </c>
      <c r="AG33" s="5">
        <f>'2004e'!E45</f>
        <v>230</v>
      </c>
      <c r="AH33" s="5">
        <f>'2004e'!F45</f>
        <v>255</v>
      </c>
      <c r="AI33" s="5">
        <f>'2004e'!G45</f>
        <v>255</v>
      </c>
      <c r="AJ33" s="5">
        <f>'2004e'!H45</f>
        <v>310</v>
      </c>
      <c r="AK33" s="5">
        <f>'2004e'!I45</f>
        <v>284</v>
      </c>
      <c r="AL33" s="5">
        <f>'2004e'!J45</f>
        <v>240</v>
      </c>
      <c r="AM33" s="5">
        <f>'2004e'!K45</f>
        <v>203</v>
      </c>
      <c r="AN33" s="5">
        <f>AVERAGE('2004e'!L45,'2004e'!M45)</f>
        <v>188.5</v>
      </c>
      <c r="AO33" s="5">
        <f>'2004e'!N45</f>
        <v>82</v>
      </c>
      <c r="AP33" s="5">
        <f>'2004e'!O45</f>
        <v>174</v>
      </c>
      <c r="AQ33" s="5">
        <f>'2004e'!P45</f>
        <v>205</v>
      </c>
      <c r="AR33" s="5">
        <f>AVERAGE('2005e'!C45,'2005e'!D45)</f>
        <v>110</v>
      </c>
      <c r="AS33" s="5">
        <f>'2005e'!E45</f>
        <v>143</v>
      </c>
      <c r="AT33" s="5">
        <f>'2005e'!F45</f>
        <v>180</v>
      </c>
      <c r="AU33" s="5">
        <f>'2005e'!G45</f>
        <v>248</v>
      </c>
      <c r="AV33" s="5">
        <f>'2005e'!H45</f>
        <v>303</v>
      </c>
      <c r="AW33" s="5">
        <f>'2005e'!I45</f>
        <v>277</v>
      </c>
      <c r="AX33" s="5">
        <f>'2005e'!J45</f>
        <v>233</v>
      </c>
      <c r="AY33" s="5">
        <f>'2005e'!K45</f>
        <v>203</v>
      </c>
      <c r="AZ33" s="5">
        <f>AVERAGE('2005e'!L45,'2005e'!M45)</f>
        <v>188.5</v>
      </c>
      <c r="BA33" s="5">
        <f>'2005e'!N45</f>
        <v>82</v>
      </c>
      <c r="BB33" s="5">
        <f>'2005e'!O45</f>
        <v>100</v>
      </c>
      <c r="BC33" s="5">
        <f>'2005e'!P45</f>
        <v>131</v>
      </c>
      <c r="BD33" s="5">
        <f>AVERAGE('2006e'!C45,'2006e'!D45)</f>
        <v>110</v>
      </c>
      <c r="BE33" s="5">
        <f>'2006e'!E45</f>
        <v>143</v>
      </c>
      <c r="BF33" s="5">
        <f>'2006e'!F45</f>
        <v>180</v>
      </c>
      <c r="BG33" s="5">
        <f>'2006e'!G45</f>
        <v>248</v>
      </c>
      <c r="BH33" s="5">
        <f>'2006e'!H45</f>
        <v>303</v>
      </c>
      <c r="BI33" s="5">
        <f>'2006e'!I45</f>
        <v>277</v>
      </c>
      <c r="BJ33" s="5">
        <f>'2006e'!J45</f>
        <v>233</v>
      </c>
      <c r="BK33" s="5">
        <f>'2006e'!K45</f>
        <v>203</v>
      </c>
      <c r="BL33" s="5">
        <f>AVERAGE('2006e'!L45,'2006e'!M45)</f>
        <v>188.5</v>
      </c>
      <c r="BM33" s="5">
        <f>'2006e'!N45</f>
        <v>82</v>
      </c>
      <c r="BN33" s="5">
        <f>'2006e'!O45</f>
        <v>100</v>
      </c>
      <c r="BO33" s="5">
        <f>'2006e'!P45</f>
        <v>131</v>
      </c>
      <c r="BP33" s="5">
        <f>AVERAGE('2007e'!C45,'2007e'!D45)</f>
        <v>110</v>
      </c>
      <c r="BQ33" s="5">
        <f>'2007e'!E45</f>
        <v>143</v>
      </c>
      <c r="BR33" s="5"/>
      <c r="BS33" s="5"/>
      <c r="BT33" s="5"/>
      <c r="BU33" s="5"/>
      <c r="BV33" s="5"/>
      <c r="BW33" s="5"/>
      <c r="BX33" s="5"/>
      <c r="BY33" s="5"/>
    </row>
    <row r="34" spans="1:77" x14ac:dyDescent="0.2">
      <c r="A34">
        <v>32</v>
      </c>
      <c r="B34" t="s">
        <v>152</v>
      </c>
      <c r="C34" s="5">
        <f t="shared" si="17"/>
        <v>403.5</v>
      </c>
      <c r="D34" s="5">
        <f t="shared" si="18"/>
        <v>380</v>
      </c>
      <c r="E34" s="5">
        <f t="shared" si="19"/>
        <v>359</v>
      </c>
      <c r="F34" s="5">
        <f t="shared" si="20"/>
        <v>359</v>
      </c>
      <c r="G34" s="5">
        <f t="shared" si="21"/>
        <v>359</v>
      </c>
      <c r="H34" s="5">
        <f t="shared" si="22"/>
        <v>372.1</v>
      </c>
      <c r="I34" s="5"/>
      <c r="J34" s="5">
        <f>'2002e'!F46</f>
        <v>434</v>
      </c>
      <c r="K34" s="5">
        <f>'2002e'!G46</f>
        <v>434</v>
      </c>
      <c r="L34" s="5">
        <f>'2002e'!H46</f>
        <v>434</v>
      </c>
      <c r="M34" s="5">
        <f>'2002e'!I46</f>
        <v>434</v>
      </c>
      <c r="N34" s="5">
        <f>'2002e'!J46</f>
        <v>434</v>
      </c>
      <c r="O34" s="5">
        <f>'2002e'!K46</f>
        <v>434</v>
      </c>
      <c r="P34" s="5">
        <f>AVERAGE('2002e'!L46,'2002e'!M46)</f>
        <v>429</v>
      </c>
      <c r="Q34" s="5">
        <f>'2002e'!N46</f>
        <v>317</v>
      </c>
      <c r="R34" s="5">
        <f>'2002e'!O46</f>
        <v>429</v>
      </c>
      <c r="S34" s="5">
        <f>'2002e'!P46</f>
        <v>317</v>
      </c>
      <c r="T34" s="5">
        <f>AVERAGE('2003e'!C46,'2003e'!D46)</f>
        <v>317</v>
      </c>
      <c r="U34" s="5">
        <f>'2003e'!E46</f>
        <v>429</v>
      </c>
      <c r="V34" s="5">
        <f>'2003e'!F46</f>
        <v>429</v>
      </c>
      <c r="W34" s="5">
        <f>'2003e'!G46</f>
        <v>429</v>
      </c>
      <c r="X34" s="5">
        <f>'2003e'!H46</f>
        <v>429</v>
      </c>
      <c r="Y34" s="5">
        <f>'2003e'!I46</f>
        <v>429</v>
      </c>
      <c r="Z34" s="5">
        <f>'2003e'!J46</f>
        <v>429</v>
      </c>
      <c r="AA34" s="5">
        <f>'2003e'!K46</f>
        <v>429</v>
      </c>
      <c r="AB34" s="5">
        <f>AVERAGE('2003e'!L46,'2003e'!M46)</f>
        <v>387</v>
      </c>
      <c r="AC34" s="5">
        <f>'2003e'!N46</f>
        <v>275</v>
      </c>
      <c r="AD34" s="5">
        <f>'2003e'!O46</f>
        <v>387</v>
      </c>
      <c r="AE34" s="5">
        <f>'2003e'!P46</f>
        <v>275</v>
      </c>
      <c r="AF34" s="5">
        <f>AVERAGE('2004e'!C46,'2004e'!D46)</f>
        <v>275</v>
      </c>
      <c r="AG34" s="5">
        <f>'2004e'!E46</f>
        <v>387</v>
      </c>
      <c r="AH34" s="5">
        <f>'2004e'!F46</f>
        <v>387</v>
      </c>
      <c r="AI34" s="5">
        <f>'2004e'!G46</f>
        <v>387</v>
      </c>
      <c r="AJ34" s="5">
        <f>'2004e'!H46</f>
        <v>387</v>
      </c>
      <c r="AK34" s="5">
        <f>'2004e'!I46</f>
        <v>387</v>
      </c>
      <c r="AL34" s="5">
        <f>'2004e'!J46</f>
        <v>387</v>
      </c>
      <c r="AM34" s="5">
        <f>'2004e'!K46</f>
        <v>387</v>
      </c>
      <c r="AN34" s="5">
        <f>AVERAGE('2004e'!L46,'2004e'!M46)</f>
        <v>387</v>
      </c>
      <c r="AO34" s="5">
        <f>'2004e'!N46</f>
        <v>275</v>
      </c>
      <c r="AP34" s="5">
        <f>'2004e'!O46</f>
        <v>387</v>
      </c>
      <c r="AQ34" s="5">
        <f>'2004e'!P46</f>
        <v>275</v>
      </c>
      <c r="AR34" s="5">
        <f>AVERAGE('2005e'!C46,'2005e'!D46)</f>
        <v>275</v>
      </c>
      <c r="AS34" s="5">
        <f>'2005e'!E46</f>
        <v>387</v>
      </c>
      <c r="AT34" s="5">
        <f>'2005e'!F46</f>
        <v>387</v>
      </c>
      <c r="AU34" s="5">
        <f>'2005e'!G46</f>
        <v>387</v>
      </c>
      <c r="AV34" s="5">
        <f>'2005e'!H46</f>
        <v>387</v>
      </c>
      <c r="AW34" s="5">
        <f>'2005e'!I46</f>
        <v>387</v>
      </c>
      <c r="AX34" s="5">
        <f>'2005e'!J46</f>
        <v>387</v>
      </c>
      <c r="AY34" s="5">
        <f>'2005e'!K46</f>
        <v>387</v>
      </c>
      <c r="AZ34" s="5">
        <f>AVERAGE('2005e'!L46,'2005e'!M46)</f>
        <v>387</v>
      </c>
      <c r="BA34" s="5">
        <f>'2005e'!N46</f>
        <v>275</v>
      </c>
      <c r="BB34" s="5">
        <f>'2005e'!O46</f>
        <v>387</v>
      </c>
      <c r="BC34" s="5">
        <f>'2005e'!P46</f>
        <v>275</v>
      </c>
      <c r="BD34" s="5">
        <f>AVERAGE('2006e'!C46,'2006e'!D46)</f>
        <v>275</v>
      </c>
      <c r="BE34" s="5">
        <f>'2006e'!E46</f>
        <v>387</v>
      </c>
      <c r="BF34" s="5">
        <f>'2006e'!F46</f>
        <v>387</v>
      </c>
      <c r="BG34" s="5">
        <f>'2006e'!G46</f>
        <v>387</v>
      </c>
      <c r="BH34" s="5">
        <f>'2006e'!H46</f>
        <v>387</v>
      </c>
      <c r="BI34" s="5">
        <f>'2006e'!I46</f>
        <v>387</v>
      </c>
      <c r="BJ34" s="5">
        <f>'2006e'!J46</f>
        <v>387</v>
      </c>
      <c r="BK34" s="5">
        <f>'2006e'!K46</f>
        <v>387</v>
      </c>
      <c r="BL34" s="5">
        <f>AVERAGE('2006e'!L46,'2006e'!M46)</f>
        <v>387</v>
      </c>
      <c r="BM34" s="5">
        <f>'2006e'!N46</f>
        <v>275</v>
      </c>
      <c r="BN34" s="5">
        <f>'2006e'!O46</f>
        <v>387</v>
      </c>
      <c r="BO34" s="5">
        <f>'2006e'!P46</f>
        <v>275</v>
      </c>
      <c r="BP34" s="5">
        <f>AVERAGE('2007e'!C46,'2007e'!D46)</f>
        <v>275</v>
      </c>
      <c r="BQ34" s="5">
        <f>'2007e'!E46</f>
        <v>387</v>
      </c>
      <c r="BR34" s="5"/>
      <c r="BS34" s="5"/>
      <c r="BT34" s="5"/>
      <c r="BU34" s="5"/>
      <c r="BV34" s="5"/>
      <c r="BW34" s="5"/>
      <c r="BX34" s="5"/>
      <c r="BY34" s="5"/>
    </row>
    <row r="35" spans="1:77" x14ac:dyDescent="0.2">
      <c r="A35">
        <v>33</v>
      </c>
      <c r="B35" t="s">
        <v>153</v>
      </c>
      <c r="C35" s="5">
        <f t="shared" si="17"/>
        <v>1000</v>
      </c>
      <c r="D35" s="5">
        <f t="shared" si="18"/>
        <v>875</v>
      </c>
      <c r="E35" s="5">
        <f t="shared" si="19"/>
        <v>1000</v>
      </c>
      <c r="F35" s="5">
        <f t="shared" si="20"/>
        <v>875</v>
      </c>
      <c r="G35" s="5">
        <f t="shared" si="21"/>
        <v>1000</v>
      </c>
      <c r="H35" s="5">
        <f t="shared" si="22"/>
        <v>950</v>
      </c>
      <c r="I35" s="5"/>
      <c r="J35" s="5">
        <f>'2002e'!F47</f>
        <v>1000</v>
      </c>
      <c r="K35" s="5">
        <f>'2002e'!G47</f>
        <v>1000</v>
      </c>
      <c r="L35" s="5">
        <f>'2002e'!H47</f>
        <v>1000</v>
      </c>
      <c r="M35" s="5">
        <f>'2002e'!I47</f>
        <v>1000</v>
      </c>
      <c r="N35" s="5">
        <f>'2002e'!J47</f>
        <v>1000</v>
      </c>
      <c r="O35" s="5">
        <f>'2002e'!K47</f>
        <v>1000</v>
      </c>
      <c r="P35" s="5">
        <f>AVERAGE('2002e'!L47,'2002e'!M47)</f>
        <v>1000</v>
      </c>
      <c r="Q35" s="5">
        <f>'2002e'!N47</f>
        <v>1000</v>
      </c>
      <c r="R35" s="5">
        <f>'2002e'!O47</f>
        <v>1000</v>
      </c>
      <c r="S35" s="5">
        <f>'2002e'!P47</f>
        <v>1000</v>
      </c>
      <c r="T35" s="5">
        <f>AVERAGE('2003e'!C47,'2003e'!D47)</f>
        <v>1000</v>
      </c>
      <c r="U35" s="5">
        <f>'2003e'!E47</f>
        <v>1000</v>
      </c>
      <c r="V35" s="5">
        <f>'2003e'!F47</f>
        <v>1000</v>
      </c>
      <c r="W35" s="5">
        <f>'2003e'!G47</f>
        <v>1000</v>
      </c>
      <c r="X35" s="5">
        <f>'2003e'!H47</f>
        <v>1000</v>
      </c>
      <c r="Y35" s="5">
        <f>'2003e'!I47</f>
        <v>1000</v>
      </c>
      <c r="Z35" s="5">
        <f>'2003e'!J47</f>
        <v>1000</v>
      </c>
      <c r="AA35" s="5">
        <f>'2003e'!K47</f>
        <v>1000</v>
      </c>
      <c r="AB35" s="5">
        <f>AVERAGE('2003e'!L47,'2003e'!M47)</f>
        <v>500</v>
      </c>
      <c r="AC35" s="5">
        <f>'2003e'!N47</f>
        <v>0</v>
      </c>
      <c r="AD35" s="5">
        <f>'2003e'!O47</f>
        <v>1000</v>
      </c>
      <c r="AE35" s="5">
        <f>'2003e'!P47</f>
        <v>1000</v>
      </c>
      <c r="AF35" s="5">
        <f>AVERAGE('2004e'!C47,'2004e'!D47)</f>
        <v>1000</v>
      </c>
      <c r="AG35" s="5">
        <f>'2004e'!E47</f>
        <v>1000</v>
      </c>
      <c r="AH35" s="5">
        <f>'2004e'!F47</f>
        <v>1000</v>
      </c>
      <c r="AI35" s="5">
        <f>'2004e'!G47</f>
        <v>1000</v>
      </c>
      <c r="AJ35" s="5">
        <f>'2004e'!H47</f>
        <v>1000</v>
      </c>
      <c r="AK35" s="5">
        <f>'2004e'!I47</f>
        <v>1000</v>
      </c>
      <c r="AL35" s="5">
        <f>'2004e'!J47</f>
        <v>1000</v>
      </c>
      <c r="AM35" s="5">
        <f>'2004e'!K47</f>
        <v>1000</v>
      </c>
      <c r="AN35" s="5">
        <f>AVERAGE('2004e'!L47,'2004e'!M47)</f>
        <v>1000</v>
      </c>
      <c r="AO35" s="5">
        <f>'2004e'!N47</f>
        <v>1000</v>
      </c>
      <c r="AP35" s="5">
        <f>'2004e'!O47</f>
        <v>1000</v>
      </c>
      <c r="AQ35" s="5">
        <f>'2004e'!P47</f>
        <v>1000</v>
      </c>
      <c r="AR35" s="5">
        <f>AVERAGE('2005e'!C47,'2005e'!D47)</f>
        <v>1000</v>
      </c>
      <c r="AS35" s="5">
        <f>'2005e'!E47</f>
        <v>1000</v>
      </c>
      <c r="AT35" s="5">
        <f>'2005e'!F47</f>
        <v>1000</v>
      </c>
      <c r="AU35" s="5">
        <f>'2005e'!G47</f>
        <v>1000</v>
      </c>
      <c r="AV35" s="5">
        <f>'2005e'!H47</f>
        <v>1000</v>
      </c>
      <c r="AW35" s="5">
        <f>'2005e'!I47</f>
        <v>1000</v>
      </c>
      <c r="AX35" s="5">
        <f>'2005e'!J47</f>
        <v>1000</v>
      </c>
      <c r="AY35" s="5">
        <f>'2005e'!K47</f>
        <v>1000</v>
      </c>
      <c r="AZ35" s="5">
        <f>AVERAGE('2005e'!L47,'2005e'!M47)</f>
        <v>500</v>
      </c>
      <c r="BA35" s="5">
        <f>'2005e'!N47</f>
        <v>0</v>
      </c>
      <c r="BB35" s="5">
        <f>'2005e'!O47</f>
        <v>1000</v>
      </c>
      <c r="BC35" s="5">
        <f>'2005e'!P47</f>
        <v>1000</v>
      </c>
      <c r="BD35" s="5">
        <f>AVERAGE('2006e'!C47,'2006e'!D47)</f>
        <v>1000</v>
      </c>
      <c r="BE35" s="5">
        <f>'2006e'!E47</f>
        <v>1000</v>
      </c>
      <c r="BF35" s="5">
        <f>'2006e'!F47</f>
        <v>1000</v>
      </c>
      <c r="BG35" s="5">
        <f>'2006e'!G47</f>
        <v>1000</v>
      </c>
      <c r="BH35" s="5">
        <f>'2006e'!H47</f>
        <v>1000</v>
      </c>
      <c r="BI35" s="5">
        <f>'2006e'!I47</f>
        <v>1000</v>
      </c>
      <c r="BJ35" s="5">
        <f>'2006e'!J47</f>
        <v>1000</v>
      </c>
      <c r="BK35" s="5">
        <f>'2006e'!K47</f>
        <v>1000</v>
      </c>
      <c r="BL35" s="5">
        <f>AVERAGE('2006e'!L47,'2006e'!M47)</f>
        <v>1000</v>
      </c>
      <c r="BM35" s="5">
        <f>'2006e'!N47</f>
        <v>1000</v>
      </c>
      <c r="BN35" s="5">
        <f>'2006e'!O47</f>
        <v>1000</v>
      </c>
      <c r="BO35" s="5">
        <f>'2006e'!P47</f>
        <v>1000</v>
      </c>
      <c r="BP35" s="5">
        <f>AVERAGE('2007e'!C47,'2007e'!D47)</f>
        <v>1000</v>
      </c>
      <c r="BQ35" s="5">
        <f>'2007e'!E47</f>
        <v>1000</v>
      </c>
      <c r="BR35" s="5"/>
      <c r="BS35" s="5"/>
      <c r="BT35" s="5"/>
      <c r="BU35" s="5"/>
      <c r="BV35" s="5"/>
      <c r="BW35" s="5"/>
      <c r="BX35" s="5"/>
      <c r="BY35" s="5"/>
    </row>
    <row r="36" spans="1:77" x14ac:dyDescent="0.2">
      <c r="A36">
        <v>34</v>
      </c>
      <c r="B36" t="s">
        <v>154</v>
      </c>
      <c r="C36" s="5">
        <f t="shared" si="17"/>
        <v>15.666666666666666</v>
      </c>
      <c r="D36" s="5">
        <f t="shared" si="18"/>
        <v>43.166666666666664</v>
      </c>
      <c r="E36" s="5">
        <f t="shared" si="19"/>
        <v>45.583333333333336</v>
      </c>
      <c r="F36" s="5">
        <f t="shared" si="20"/>
        <v>45.583333333333336</v>
      </c>
      <c r="G36" s="5">
        <f t="shared" si="21"/>
        <v>45.583333333333336</v>
      </c>
      <c r="H36" s="5">
        <f t="shared" si="22"/>
        <v>39.116666666666667</v>
      </c>
      <c r="I36" s="5"/>
      <c r="J36" s="5">
        <f>'2002e'!F48</f>
        <v>13</v>
      </c>
      <c r="K36" s="5">
        <f>'2002e'!G48</f>
        <v>16</v>
      </c>
      <c r="L36" s="5">
        <f>'2002e'!H48</f>
        <v>19</v>
      </c>
      <c r="M36" s="5">
        <f>'2002e'!I48</f>
        <v>19</v>
      </c>
      <c r="N36" s="5">
        <f>'2002e'!J48</f>
        <v>19</v>
      </c>
      <c r="O36" s="5">
        <f>'2002e'!K48</f>
        <v>17</v>
      </c>
      <c r="P36" s="5">
        <f>AVERAGE('2002e'!L48,'2002e'!M48)</f>
        <v>16</v>
      </c>
      <c r="Q36" s="5">
        <f>'2002e'!N48</f>
        <v>15</v>
      </c>
      <c r="R36" s="5">
        <f>'2002e'!O48</f>
        <v>16</v>
      </c>
      <c r="S36" s="5">
        <f>'2002e'!P48</f>
        <v>13</v>
      </c>
      <c r="T36" s="5">
        <f>AVERAGE('2003e'!C48,'2003e'!D48)</f>
        <v>12</v>
      </c>
      <c r="U36" s="5">
        <f>'2003e'!E48</f>
        <v>13</v>
      </c>
      <c r="V36" s="5">
        <f>'2003e'!F48</f>
        <v>13</v>
      </c>
      <c r="W36" s="5">
        <f>'2003e'!G48</f>
        <v>47</v>
      </c>
      <c r="X36" s="5">
        <f>'2003e'!H48</f>
        <v>50</v>
      </c>
      <c r="Y36" s="5">
        <f>'2003e'!I48</f>
        <v>50</v>
      </c>
      <c r="Z36" s="5">
        <f>'2003e'!J48</f>
        <v>49</v>
      </c>
      <c r="AA36" s="5">
        <f>'2003e'!K48</f>
        <v>48</v>
      </c>
      <c r="AB36" s="5">
        <f>AVERAGE('2003e'!L48,'2003e'!M48)</f>
        <v>46</v>
      </c>
      <c r="AC36" s="5">
        <f>'2003e'!N48</f>
        <v>37</v>
      </c>
      <c r="AD36" s="5">
        <f>'2003e'!O48</f>
        <v>47</v>
      </c>
      <c r="AE36" s="5">
        <f>'2003e'!P48</f>
        <v>44</v>
      </c>
      <c r="AF36" s="5">
        <f>AVERAGE('2004e'!C48,'2004e'!D48)</f>
        <v>43</v>
      </c>
      <c r="AG36" s="5">
        <f>'2004e'!E48</f>
        <v>44</v>
      </c>
      <c r="AH36" s="5">
        <f>'2004e'!F48</f>
        <v>42</v>
      </c>
      <c r="AI36" s="5">
        <f>'2004e'!G48</f>
        <v>47</v>
      </c>
      <c r="AJ36" s="5">
        <f>'2004e'!H48</f>
        <v>50</v>
      </c>
      <c r="AK36" s="5">
        <f>'2004e'!I48</f>
        <v>50</v>
      </c>
      <c r="AL36" s="5">
        <f>'2004e'!J48</f>
        <v>49</v>
      </c>
      <c r="AM36" s="5">
        <f>'2004e'!K48</f>
        <v>48</v>
      </c>
      <c r="AN36" s="5">
        <f>AVERAGE('2004e'!L48,'2004e'!M48)</f>
        <v>46</v>
      </c>
      <c r="AO36" s="5">
        <f>'2004e'!N48</f>
        <v>37</v>
      </c>
      <c r="AP36" s="5">
        <f>'2004e'!O48</f>
        <v>47</v>
      </c>
      <c r="AQ36" s="5">
        <f>'2004e'!P48</f>
        <v>44</v>
      </c>
      <c r="AR36" s="5">
        <f>AVERAGE('2005e'!C48,'2005e'!D48)</f>
        <v>43</v>
      </c>
      <c r="AS36" s="5">
        <f>'2005e'!E48</f>
        <v>44</v>
      </c>
      <c r="AT36" s="5">
        <f>'2005e'!F48</f>
        <v>42</v>
      </c>
      <c r="AU36" s="5">
        <f>'2005e'!G48</f>
        <v>47</v>
      </c>
      <c r="AV36" s="5">
        <f>'2005e'!H48</f>
        <v>50</v>
      </c>
      <c r="AW36" s="5">
        <f>'2005e'!I48</f>
        <v>50</v>
      </c>
      <c r="AX36" s="5">
        <f>'2005e'!J48</f>
        <v>49</v>
      </c>
      <c r="AY36" s="5">
        <f>'2005e'!K48</f>
        <v>48</v>
      </c>
      <c r="AZ36" s="5">
        <f>AVERAGE('2005e'!L48,'2005e'!M48)</f>
        <v>46</v>
      </c>
      <c r="BA36" s="5">
        <f>'2005e'!N48</f>
        <v>37</v>
      </c>
      <c r="BB36" s="5">
        <f>'2005e'!O48</f>
        <v>47</v>
      </c>
      <c r="BC36" s="5">
        <f>'2005e'!P48</f>
        <v>44</v>
      </c>
      <c r="BD36" s="5">
        <f>AVERAGE('2006e'!C48,'2006e'!D48)</f>
        <v>43</v>
      </c>
      <c r="BE36" s="5">
        <f>'2006e'!E48</f>
        <v>44</v>
      </c>
      <c r="BF36" s="5">
        <f>'2006e'!F48</f>
        <v>42</v>
      </c>
      <c r="BG36" s="5">
        <f>'2006e'!G48</f>
        <v>47</v>
      </c>
      <c r="BH36" s="5">
        <f>'2006e'!H48</f>
        <v>50</v>
      </c>
      <c r="BI36" s="5">
        <f>'2006e'!I48</f>
        <v>50</v>
      </c>
      <c r="BJ36" s="5">
        <f>'2006e'!J48</f>
        <v>49</v>
      </c>
      <c r="BK36" s="5">
        <f>'2006e'!K48</f>
        <v>48</v>
      </c>
      <c r="BL36" s="5">
        <f>AVERAGE('2006e'!L48,'2006e'!M48)</f>
        <v>46</v>
      </c>
      <c r="BM36" s="5">
        <f>'2006e'!N48</f>
        <v>37</v>
      </c>
      <c r="BN36" s="5">
        <f>'2006e'!O48</f>
        <v>47</v>
      </c>
      <c r="BO36" s="5">
        <f>'2006e'!P48</f>
        <v>44</v>
      </c>
      <c r="BP36" s="5">
        <f>AVERAGE('2007e'!C48,'2007e'!D48)</f>
        <v>43</v>
      </c>
      <c r="BQ36" s="5">
        <f>'2007e'!E48</f>
        <v>44</v>
      </c>
      <c r="BR36" s="5"/>
      <c r="BS36" s="5"/>
      <c r="BT36" s="5"/>
      <c r="BU36" s="5"/>
      <c r="BV36" s="5"/>
      <c r="BW36" s="5"/>
      <c r="BX36" s="5"/>
      <c r="BY36" s="5"/>
    </row>
    <row r="37" spans="1:77" x14ac:dyDescent="0.2">
      <c r="A37">
        <v>35</v>
      </c>
      <c r="B37" t="s">
        <v>155</v>
      </c>
      <c r="C37" s="5">
        <f t="shared" si="17"/>
        <v>0</v>
      </c>
      <c r="D37" s="5">
        <f t="shared" si="18"/>
        <v>0</v>
      </c>
      <c r="E37" s="5">
        <f t="shared" si="19"/>
        <v>0</v>
      </c>
      <c r="F37" s="5">
        <f t="shared" si="20"/>
        <v>0</v>
      </c>
      <c r="G37" s="5">
        <f t="shared" si="21"/>
        <v>0</v>
      </c>
      <c r="H37" s="5">
        <f t="shared" si="22"/>
        <v>0</v>
      </c>
      <c r="I37" s="5"/>
      <c r="J37" s="5">
        <f>'2002e'!F49</f>
        <v>0</v>
      </c>
      <c r="K37" s="5">
        <f>'2002e'!G49</f>
        <v>0</v>
      </c>
      <c r="L37" s="5">
        <f>'2002e'!H49</f>
        <v>0</v>
      </c>
      <c r="M37" s="5">
        <f>'2002e'!I49</f>
        <v>0</v>
      </c>
      <c r="N37" s="5">
        <f>'2002e'!J49</f>
        <v>0</v>
      </c>
      <c r="O37" s="5">
        <f>'2002e'!K49</f>
        <v>0</v>
      </c>
      <c r="P37" s="5">
        <f>AVERAGE('2002e'!L49,'2002e'!M49)</f>
        <v>0</v>
      </c>
      <c r="Q37" s="5">
        <f>'2002e'!N49</f>
        <v>0</v>
      </c>
      <c r="R37" s="5">
        <f>'2002e'!O49</f>
        <v>0</v>
      </c>
      <c r="S37" s="5">
        <f>'2002e'!P49</f>
        <v>0</v>
      </c>
      <c r="T37" s="5">
        <f>AVERAGE('2003e'!C49,'2003e'!D49)</f>
        <v>0</v>
      </c>
      <c r="U37" s="5">
        <f>'2003e'!E49</f>
        <v>0</v>
      </c>
      <c r="V37" s="5">
        <f>'2003e'!F49</f>
        <v>0</v>
      </c>
      <c r="W37" s="5">
        <f>'2003e'!G49</f>
        <v>0</v>
      </c>
      <c r="X37" s="5">
        <f>'2003e'!H49</f>
        <v>0</v>
      </c>
      <c r="Y37" s="5">
        <f>'2003e'!I49</f>
        <v>0</v>
      </c>
      <c r="Z37" s="5">
        <f>'2003e'!J49</f>
        <v>0</v>
      </c>
      <c r="AA37" s="5">
        <f>'2003e'!K49</f>
        <v>0</v>
      </c>
      <c r="AB37" s="5">
        <f>AVERAGE('2003e'!L49,'2003e'!M49)</f>
        <v>0</v>
      </c>
      <c r="AC37" s="5">
        <f>'2003e'!N49</f>
        <v>0</v>
      </c>
      <c r="AD37" s="5">
        <f>'2003e'!O49</f>
        <v>0</v>
      </c>
      <c r="AE37" s="5">
        <f>'2003e'!P49</f>
        <v>0</v>
      </c>
      <c r="AF37" s="5">
        <f>AVERAGE('2004e'!C49,'2004e'!D49)</f>
        <v>0</v>
      </c>
      <c r="AG37" s="5">
        <f>'2004e'!E49</f>
        <v>0</v>
      </c>
      <c r="AH37" s="5">
        <f>'2004e'!F49</f>
        <v>0</v>
      </c>
      <c r="AI37" s="5">
        <f>'2004e'!G49</f>
        <v>0</v>
      </c>
      <c r="AJ37" s="5">
        <f>'2004e'!H49</f>
        <v>0</v>
      </c>
      <c r="AK37" s="5">
        <f>'2004e'!I49</f>
        <v>0</v>
      </c>
      <c r="AL37" s="5">
        <f>'2004e'!J49</f>
        <v>0</v>
      </c>
      <c r="AM37" s="5">
        <f>'2004e'!K49</f>
        <v>0</v>
      </c>
      <c r="AN37" s="5">
        <f>AVERAGE('2004e'!L49,'2004e'!M49)</f>
        <v>0</v>
      </c>
      <c r="AO37" s="5">
        <f>'2004e'!N49</f>
        <v>0</v>
      </c>
      <c r="AP37" s="5">
        <f>'2004e'!O49</f>
        <v>0</v>
      </c>
      <c r="AQ37" s="5">
        <f>'2004e'!P49</f>
        <v>0</v>
      </c>
      <c r="AR37" s="5">
        <f>AVERAGE('2005e'!C49,'2005e'!D49)</f>
        <v>0</v>
      </c>
      <c r="AS37" s="5">
        <f>'2005e'!E49</f>
        <v>0</v>
      </c>
      <c r="AT37" s="5">
        <f>'2005e'!F49</f>
        <v>0</v>
      </c>
      <c r="AU37" s="5">
        <f>'2005e'!G49</f>
        <v>0</v>
      </c>
      <c r="AV37" s="5">
        <f>'2005e'!H49</f>
        <v>0</v>
      </c>
      <c r="AW37" s="5">
        <f>'2005e'!I49</f>
        <v>0</v>
      </c>
      <c r="AX37" s="5">
        <f>'2005e'!J49</f>
        <v>0</v>
      </c>
      <c r="AY37" s="5">
        <f>'2005e'!K49</f>
        <v>0</v>
      </c>
      <c r="AZ37" s="5">
        <f>AVERAGE('2005e'!L49,'2005e'!M49)</f>
        <v>0</v>
      </c>
      <c r="BA37" s="5">
        <f>'2005e'!N49</f>
        <v>0</v>
      </c>
      <c r="BB37" s="5">
        <f>'2005e'!O49</f>
        <v>0</v>
      </c>
      <c r="BC37" s="5">
        <f>'2005e'!P49</f>
        <v>0</v>
      </c>
      <c r="BD37" s="5">
        <f>AVERAGE('2006e'!C49,'2006e'!D49)</f>
        <v>0</v>
      </c>
      <c r="BE37" s="5">
        <f>'2006e'!E49</f>
        <v>0</v>
      </c>
      <c r="BF37" s="5">
        <f>'2006e'!F49</f>
        <v>0</v>
      </c>
      <c r="BG37" s="5">
        <f>'2006e'!G49</f>
        <v>0</v>
      </c>
      <c r="BH37" s="5">
        <f>'2006e'!H49</f>
        <v>0</v>
      </c>
      <c r="BI37" s="5">
        <f>'2006e'!I49</f>
        <v>0</v>
      </c>
      <c r="BJ37" s="5">
        <f>'2006e'!J49</f>
        <v>0</v>
      </c>
      <c r="BK37" s="5">
        <f>'2006e'!K49</f>
        <v>0</v>
      </c>
      <c r="BL37" s="5">
        <f>AVERAGE('2006e'!L49,'2006e'!M49)</f>
        <v>0</v>
      </c>
      <c r="BM37" s="5">
        <f>'2006e'!N49</f>
        <v>0</v>
      </c>
      <c r="BN37" s="5">
        <f>'2006e'!O49</f>
        <v>0</v>
      </c>
      <c r="BO37" s="5">
        <f>'2006e'!P49</f>
        <v>0</v>
      </c>
      <c r="BP37" s="5">
        <f>AVERAGE('2007e'!C49,'2007e'!D49)</f>
        <v>0</v>
      </c>
      <c r="BQ37" s="5">
        <f>'2007e'!E49</f>
        <v>0</v>
      </c>
      <c r="BR37" s="5"/>
      <c r="BS37" s="5"/>
      <c r="BT37" s="5"/>
      <c r="BU37" s="5"/>
      <c r="BV37" s="5"/>
      <c r="BW37" s="5"/>
      <c r="BX37" s="5"/>
      <c r="BY37" s="5"/>
    </row>
    <row r="38" spans="1:77" x14ac:dyDescent="0.2">
      <c r="A38">
        <v>36</v>
      </c>
      <c r="B38" t="s">
        <v>156</v>
      </c>
      <c r="C38" s="5">
        <f t="shared" si="17"/>
        <v>1309</v>
      </c>
      <c r="D38" s="5">
        <f t="shared" si="18"/>
        <v>1368</v>
      </c>
      <c r="E38" s="5">
        <f t="shared" si="19"/>
        <v>1175</v>
      </c>
      <c r="F38" s="5">
        <f t="shared" si="20"/>
        <v>1315</v>
      </c>
      <c r="G38" s="5">
        <f t="shared" si="21"/>
        <v>1243</v>
      </c>
      <c r="H38" s="5">
        <f t="shared" si="22"/>
        <v>1282</v>
      </c>
      <c r="I38" s="5"/>
      <c r="J38" s="5">
        <f>'2002e'!F50</f>
        <v>1309</v>
      </c>
      <c r="K38" s="5">
        <f>'2002e'!G50</f>
        <v>1309</v>
      </c>
      <c r="L38" s="5">
        <f>'2002e'!H50</f>
        <v>1309</v>
      </c>
      <c r="M38" s="5">
        <f>'2002e'!I50</f>
        <v>1309</v>
      </c>
      <c r="N38" s="5">
        <f>'2002e'!J50</f>
        <v>1309</v>
      </c>
      <c r="O38" s="5">
        <f>'2002e'!K50</f>
        <v>1309</v>
      </c>
      <c r="P38" s="5">
        <f>AVERAGE('2002e'!L50,'2002e'!M50)</f>
        <v>1309</v>
      </c>
      <c r="Q38" s="5">
        <f>'2002e'!N50</f>
        <v>1309</v>
      </c>
      <c r="R38" s="5">
        <f>'2002e'!O50</f>
        <v>1309</v>
      </c>
      <c r="S38" s="5">
        <f>'2002e'!P50</f>
        <v>1309</v>
      </c>
      <c r="T38" s="5">
        <f>AVERAGE('2003e'!C50,'2003e'!D50)</f>
        <v>1309</v>
      </c>
      <c r="U38" s="5">
        <f>'2003e'!E50</f>
        <v>1309</v>
      </c>
      <c r="V38" s="5">
        <f>'2003e'!F50</f>
        <v>1368</v>
      </c>
      <c r="W38" s="5">
        <f>'2003e'!G50</f>
        <v>1368</v>
      </c>
      <c r="X38" s="5">
        <f>'2003e'!H50</f>
        <v>1368</v>
      </c>
      <c r="Y38" s="5">
        <f>'2003e'!I50</f>
        <v>1368</v>
      </c>
      <c r="Z38" s="5">
        <f>'2003e'!J50</f>
        <v>1368</v>
      </c>
      <c r="AA38" s="5">
        <f>'2003e'!K50</f>
        <v>1368</v>
      </c>
      <c r="AB38" s="5">
        <f>AVERAGE('2003e'!L50,'2003e'!M50)</f>
        <v>1368</v>
      </c>
      <c r="AC38" s="5">
        <f>'2003e'!N50</f>
        <v>1368</v>
      </c>
      <c r="AD38" s="5">
        <f>'2003e'!O50</f>
        <v>1368</v>
      </c>
      <c r="AE38" s="5">
        <f>'2003e'!P50</f>
        <v>1368</v>
      </c>
      <c r="AF38" s="5">
        <f>AVERAGE('2004e'!C50,'2004e'!D50)</f>
        <v>1368</v>
      </c>
      <c r="AG38" s="5">
        <f>'2004e'!E50</f>
        <v>1368</v>
      </c>
      <c r="AH38" s="5">
        <f>'2004e'!F50</f>
        <v>1175</v>
      </c>
      <c r="AI38" s="5">
        <f>'2004e'!G50</f>
        <v>1175</v>
      </c>
      <c r="AJ38" s="5">
        <f>'2004e'!H50</f>
        <v>1175</v>
      </c>
      <c r="AK38" s="5">
        <f>'2004e'!I50</f>
        <v>1175</v>
      </c>
      <c r="AL38" s="5">
        <f>'2004e'!J50</f>
        <v>1175</v>
      </c>
      <c r="AM38" s="5">
        <f>'2004e'!K50</f>
        <v>1175</v>
      </c>
      <c r="AN38" s="5">
        <f>AVERAGE('2004e'!L50,'2004e'!M50)</f>
        <v>1175</v>
      </c>
      <c r="AO38" s="5">
        <f>'2004e'!N50</f>
        <v>1175</v>
      </c>
      <c r="AP38" s="5">
        <f>'2004e'!O50</f>
        <v>1175</v>
      </c>
      <c r="AQ38" s="5">
        <f>'2004e'!P50</f>
        <v>1175</v>
      </c>
      <c r="AR38" s="5">
        <f>AVERAGE('2005e'!C50,'2005e'!D50)</f>
        <v>1175</v>
      </c>
      <c r="AS38" s="5">
        <f>'2005e'!E50</f>
        <v>1175</v>
      </c>
      <c r="AT38" s="5">
        <f>'2005e'!F50</f>
        <v>1315</v>
      </c>
      <c r="AU38" s="5">
        <f>'2005e'!G50</f>
        <v>1315</v>
      </c>
      <c r="AV38" s="5">
        <f>'2005e'!H50</f>
        <v>1315</v>
      </c>
      <c r="AW38" s="5">
        <f>'2005e'!I50</f>
        <v>1315</v>
      </c>
      <c r="AX38" s="5">
        <f>'2005e'!J50</f>
        <v>1315</v>
      </c>
      <c r="AY38" s="5">
        <f>'2005e'!K50</f>
        <v>1315</v>
      </c>
      <c r="AZ38" s="5">
        <f>AVERAGE('2005e'!L50,'2005e'!M50)</f>
        <v>1315</v>
      </c>
      <c r="BA38" s="5">
        <f>'2005e'!N50</f>
        <v>1315</v>
      </c>
      <c r="BB38" s="5">
        <f>'2005e'!O50</f>
        <v>1315</v>
      </c>
      <c r="BC38" s="5">
        <f>'2005e'!P50</f>
        <v>1315</v>
      </c>
      <c r="BD38" s="5">
        <f>AVERAGE('2006e'!C50,'2006e'!D50)</f>
        <v>1315</v>
      </c>
      <c r="BE38" s="5">
        <f>'2006e'!E50</f>
        <v>1315</v>
      </c>
      <c r="BF38" s="5">
        <f>'2006e'!F50</f>
        <v>1243</v>
      </c>
      <c r="BG38" s="5">
        <f>'2006e'!G50</f>
        <v>1243</v>
      </c>
      <c r="BH38" s="5">
        <f>'2006e'!H50</f>
        <v>1243</v>
      </c>
      <c r="BI38" s="5">
        <f>'2006e'!I50</f>
        <v>1243</v>
      </c>
      <c r="BJ38" s="5">
        <f>'2006e'!J50</f>
        <v>1243</v>
      </c>
      <c r="BK38" s="5">
        <f>'2006e'!K50</f>
        <v>1243</v>
      </c>
      <c r="BL38" s="5">
        <f>AVERAGE('2006e'!L50,'2006e'!M50)</f>
        <v>1243</v>
      </c>
      <c r="BM38" s="5">
        <f>'2006e'!N50</f>
        <v>1243</v>
      </c>
      <c r="BN38" s="5">
        <f>'2006e'!O50</f>
        <v>1243</v>
      </c>
      <c r="BO38" s="5">
        <f>'2006e'!P50</f>
        <v>1243</v>
      </c>
      <c r="BP38" s="5">
        <f>AVERAGE('2007e'!C50,'2007e'!D50)</f>
        <v>1243</v>
      </c>
      <c r="BQ38" s="5">
        <f>'2007e'!E50</f>
        <v>1243</v>
      </c>
      <c r="BR38" s="5"/>
      <c r="BS38" s="5"/>
      <c r="BT38" s="5"/>
      <c r="BU38" s="5"/>
      <c r="BV38" s="5"/>
      <c r="BW38" s="5"/>
      <c r="BX38" s="5"/>
      <c r="BY38" s="5"/>
    </row>
    <row r="39" spans="1:77" x14ac:dyDescent="0.2">
      <c r="A39" s="6">
        <v>37</v>
      </c>
      <c r="B39" s="6" t="s">
        <v>157</v>
      </c>
      <c r="C39" s="7">
        <f t="shared" si="17"/>
        <v>9675.375</v>
      </c>
      <c r="D39" s="7">
        <f t="shared" si="18"/>
        <v>9643.2916666666661</v>
      </c>
      <c r="E39" s="7">
        <f t="shared" si="19"/>
        <v>9573.375</v>
      </c>
      <c r="F39" s="7">
        <f t="shared" si="20"/>
        <v>9575.875</v>
      </c>
      <c r="G39" s="7">
        <f t="shared" si="21"/>
        <v>9633.0416666666661</v>
      </c>
      <c r="H39" s="7">
        <f t="shared" si="22"/>
        <v>9620.1916666666657</v>
      </c>
      <c r="I39" s="5"/>
      <c r="J39" s="7">
        <f>SUM(J26:J38)</f>
        <v>9606</v>
      </c>
      <c r="K39" s="7">
        <f t="shared" ref="K39:BE39" si="23">SUM(K26:K38)</f>
        <v>9367</v>
      </c>
      <c r="L39" s="7">
        <f t="shared" si="23"/>
        <v>10561</v>
      </c>
      <c r="M39" s="7">
        <f t="shared" si="23"/>
        <v>9185</v>
      </c>
      <c r="N39" s="7">
        <f t="shared" si="23"/>
        <v>9602</v>
      </c>
      <c r="O39" s="7">
        <f t="shared" si="23"/>
        <v>8460</v>
      </c>
      <c r="P39" s="7">
        <f t="shared" si="23"/>
        <v>8616</v>
      </c>
      <c r="Q39" s="7">
        <f t="shared" si="23"/>
        <v>11218</v>
      </c>
      <c r="R39" s="7">
        <f t="shared" si="23"/>
        <v>10056</v>
      </c>
      <c r="S39" s="7">
        <f t="shared" si="23"/>
        <v>10433</v>
      </c>
      <c r="T39" s="7">
        <f t="shared" si="23"/>
        <v>9776.5</v>
      </c>
      <c r="U39" s="7">
        <f t="shared" si="23"/>
        <v>9224</v>
      </c>
      <c r="V39" s="7">
        <f t="shared" si="23"/>
        <v>9666</v>
      </c>
      <c r="W39" s="7">
        <f t="shared" si="23"/>
        <v>9459</v>
      </c>
      <c r="X39" s="7">
        <f t="shared" si="23"/>
        <v>10654</v>
      </c>
      <c r="Y39" s="7">
        <f t="shared" si="23"/>
        <v>9279</v>
      </c>
      <c r="Z39" s="7">
        <f t="shared" si="23"/>
        <v>9691</v>
      </c>
      <c r="AA39" s="7">
        <f t="shared" si="23"/>
        <v>8550</v>
      </c>
      <c r="AB39" s="7">
        <f t="shared" si="23"/>
        <v>8214.5</v>
      </c>
      <c r="AC39" s="7">
        <f t="shared" si="23"/>
        <v>10310</v>
      </c>
      <c r="AD39" s="7">
        <f t="shared" si="23"/>
        <v>10154</v>
      </c>
      <c r="AE39" s="7">
        <f t="shared" si="23"/>
        <v>10544</v>
      </c>
      <c r="AF39" s="7">
        <f t="shared" si="23"/>
        <v>9876</v>
      </c>
      <c r="AG39" s="7">
        <f t="shared" si="23"/>
        <v>9322</v>
      </c>
      <c r="AH39" s="7">
        <f t="shared" si="23"/>
        <v>9510</v>
      </c>
      <c r="AI39" s="7">
        <f t="shared" si="23"/>
        <v>9275</v>
      </c>
      <c r="AJ39" s="7">
        <f t="shared" si="23"/>
        <v>10471</v>
      </c>
      <c r="AK39" s="7">
        <f t="shared" si="23"/>
        <v>9097</v>
      </c>
      <c r="AL39" s="7">
        <f t="shared" si="23"/>
        <v>9505</v>
      </c>
      <c r="AM39" s="7">
        <f t="shared" si="23"/>
        <v>8363</v>
      </c>
      <c r="AN39" s="7">
        <f t="shared" si="23"/>
        <v>8537</v>
      </c>
      <c r="AO39" s="7">
        <f t="shared" si="23"/>
        <v>11132</v>
      </c>
      <c r="AP39" s="7">
        <f t="shared" si="23"/>
        <v>9975</v>
      </c>
      <c r="AQ39" s="7">
        <f t="shared" si="23"/>
        <v>10350</v>
      </c>
      <c r="AR39" s="7">
        <f t="shared" si="23"/>
        <v>9610.5</v>
      </c>
      <c r="AS39" s="7">
        <f t="shared" si="23"/>
        <v>9055</v>
      </c>
      <c r="AT39" s="7">
        <f t="shared" si="23"/>
        <v>9589</v>
      </c>
      <c r="AU39" s="7">
        <f t="shared" si="23"/>
        <v>9424</v>
      </c>
      <c r="AV39" s="7">
        <f t="shared" si="23"/>
        <v>10620</v>
      </c>
      <c r="AW39" s="7">
        <f t="shared" si="23"/>
        <v>9247</v>
      </c>
      <c r="AX39" s="7">
        <f t="shared" si="23"/>
        <v>9651</v>
      </c>
      <c r="AY39" s="7">
        <f t="shared" si="23"/>
        <v>8516</v>
      </c>
      <c r="AZ39" s="7">
        <f t="shared" si="23"/>
        <v>8180</v>
      </c>
      <c r="BA39" s="7">
        <f t="shared" si="23"/>
        <v>10275</v>
      </c>
      <c r="BB39" s="7">
        <f t="shared" si="23"/>
        <v>10043</v>
      </c>
      <c r="BC39" s="7">
        <f t="shared" si="23"/>
        <v>10416</v>
      </c>
      <c r="BD39" s="7">
        <f t="shared" si="23"/>
        <v>9753.5</v>
      </c>
      <c r="BE39" s="7">
        <f t="shared" si="23"/>
        <v>9196</v>
      </c>
      <c r="BF39" s="7">
        <f t="shared" ref="BF39:BQ39" si="24">SUM(BF26:BF38)</f>
        <v>9518</v>
      </c>
      <c r="BG39" s="7">
        <f t="shared" si="24"/>
        <v>9354</v>
      </c>
      <c r="BH39" s="7">
        <f t="shared" si="24"/>
        <v>10552</v>
      </c>
      <c r="BI39" s="7">
        <f t="shared" si="24"/>
        <v>9178</v>
      </c>
      <c r="BJ39" s="7">
        <f t="shared" si="24"/>
        <v>9578</v>
      </c>
      <c r="BK39" s="7">
        <f t="shared" si="24"/>
        <v>8444</v>
      </c>
      <c r="BL39" s="7">
        <f t="shared" si="24"/>
        <v>8615.5</v>
      </c>
      <c r="BM39" s="7">
        <f t="shared" si="24"/>
        <v>11212</v>
      </c>
      <c r="BN39" s="7">
        <f t="shared" si="24"/>
        <v>9977</v>
      </c>
      <c r="BO39" s="7">
        <f t="shared" si="24"/>
        <v>10348</v>
      </c>
      <c r="BP39" s="7">
        <f t="shared" si="24"/>
        <v>9690</v>
      </c>
      <c r="BQ39" s="7">
        <f t="shared" si="24"/>
        <v>9130</v>
      </c>
      <c r="BR39" s="5"/>
      <c r="BS39" s="5"/>
      <c r="BT39" s="5"/>
      <c r="BU39" s="5"/>
      <c r="BV39" s="5"/>
      <c r="BW39" s="5"/>
      <c r="BX39" s="5"/>
      <c r="BY39" s="5"/>
    </row>
    <row r="40" spans="1:77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2">
      <c r="B41" s="3" t="s">
        <v>205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2">
      <c r="A42">
        <v>38</v>
      </c>
      <c r="B42" t="s">
        <v>158</v>
      </c>
      <c r="C42" s="5">
        <f t="shared" ref="C42:C47" si="25">AVERAGE(J42:U42)</f>
        <v>0</v>
      </c>
      <c r="D42" s="5">
        <f t="shared" ref="D42:D47" si="26">AVERAGE(V42:AG42)</f>
        <v>0</v>
      </c>
      <c r="E42" s="5">
        <f t="shared" ref="E42:E47" si="27">AVERAGE(AH42:AS42)</f>
        <v>0</v>
      </c>
      <c r="F42" s="5">
        <f t="shared" ref="F42:F47" si="28">AVERAGE(AT42:BE42)</f>
        <v>0</v>
      </c>
      <c r="G42" s="5">
        <f t="shared" ref="G42:G47" si="29">AVERAGE(BF42:BQ42)</f>
        <v>0</v>
      </c>
      <c r="H42" s="5">
        <f t="shared" ref="H42:H47" si="30">AVERAGE(C42:G42)</f>
        <v>0</v>
      </c>
      <c r="I42" s="5"/>
      <c r="J42" s="5">
        <f>'2002e'!F54</f>
        <v>0</v>
      </c>
      <c r="K42" s="5">
        <f>'2002e'!G54</f>
        <v>0</v>
      </c>
      <c r="L42" s="5">
        <f>'2002e'!H54</f>
        <v>0</v>
      </c>
      <c r="M42" s="5">
        <f>'2002e'!I54</f>
        <v>0</v>
      </c>
      <c r="N42" s="5">
        <f>'2002e'!J54</f>
        <v>0</v>
      </c>
      <c r="O42" s="5">
        <f>'2002e'!K54</f>
        <v>0</v>
      </c>
      <c r="P42" s="5">
        <f>AVERAGE('2002e'!L54,'2002e'!M54)</f>
        <v>0</v>
      </c>
      <c r="Q42" s="5">
        <f>'2002e'!N54</f>
        <v>0</v>
      </c>
      <c r="R42" s="5">
        <f>'2002e'!O54</f>
        <v>0</v>
      </c>
      <c r="S42" s="5">
        <f>'2002e'!P54</f>
        <v>0</v>
      </c>
      <c r="T42" s="5">
        <f>AVERAGE('2003e'!C54,'2003e'!D54)</f>
        <v>0</v>
      </c>
      <c r="U42" s="5">
        <f>'2003e'!E54</f>
        <v>0</v>
      </c>
      <c r="V42" s="5">
        <f>'2003e'!F54</f>
        <v>0</v>
      </c>
      <c r="W42" s="5">
        <f>'2003e'!G54</f>
        <v>0</v>
      </c>
      <c r="X42" s="5">
        <f>'2003e'!H54</f>
        <v>0</v>
      </c>
      <c r="Y42" s="5">
        <f>'2003e'!I54</f>
        <v>0</v>
      </c>
      <c r="Z42" s="5">
        <f>'2003e'!J54</f>
        <v>0</v>
      </c>
      <c r="AA42" s="5">
        <f>'2003e'!K54</f>
        <v>0</v>
      </c>
      <c r="AB42" s="5">
        <f>AVERAGE('2003e'!L54,'2003e'!M54)</f>
        <v>0</v>
      </c>
      <c r="AC42" s="5">
        <f>'2003e'!N54</f>
        <v>0</v>
      </c>
      <c r="AD42" s="5">
        <f>'2003e'!O54</f>
        <v>0</v>
      </c>
      <c r="AE42" s="5">
        <f>'2003e'!P54</f>
        <v>0</v>
      </c>
      <c r="AF42" s="5">
        <f>AVERAGE('2004e'!C54,'2004e'!D54)</f>
        <v>0</v>
      </c>
      <c r="AG42" s="5">
        <f>'2004e'!E54</f>
        <v>0</v>
      </c>
      <c r="AH42" s="5">
        <f>'2004e'!F54</f>
        <v>0</v>
      </c>
      <c r="AI42" s="5">
        <f>'2004e'!G54</f>
        <v>0</v>
      </c>
      <c r="AJ42" s="5">
        <f>'2004e'!H54</f>
        <v>0</v>
      </c>
      <c r="AK42" s="5">
        <f>'2004e'!I54</f>
        <v>0</v>
      </c>
      <c r="AL42" s="5">
        <f>'2004e'!J54</f>
        <v>0</v>
      </c>
      <c r="AM42" s="5">
        <f>'2004e'!K54</f>
        <v>0</v>
      </c>
      <c r="AN42" s="5">
        <f>AVERAGE('2004e'!L54,'2004e'!M54)</f>
        <v>0</v>
      </c>
      <c r="AO42" s="5">
        <f>'2004e'!N54</f>
        <v>0</v>
      </c>
      <c r="AP42" s="5">
        <f>'2004e'!O54</f>
        <v>0</v>
      </c>
      <c r="AQ42" s="5">
        <f>'2004e'!P54</f>
        <v>0</v>
      </c>
      <c r="AR42" s="5">
        <f>AVERAGE('2005e'!C54,'2005e'!D54)</f>
        <v>0</v>
      </c>
      <c r="AS42" s="5">
        <f>'2005e'!E54</f>
        <v>0</v>
      </c>
      <c r="AT42" s="5">
        <f>'2005e'!F54</f>
        <v>0</v>
      </c>
      <c r="AU42" s="5">
        <f>'2005e'!G54</f>
        <v>0</v>
      </c>
      <c r="AV42" s="5">
        <f>'2005e'!H54</f>
        <v>0</v>
      </c>
      <c r="AW42" s="5">
        <f>'2005e'!I54</f>
        <v>0</v>
      </c>
      <c r="AX42" s="5">
        <f>'2005e'!J54</f>
        <v>0</v>
      </c>
      <c r="AY42" s="5">
        <f>'2005e'!K54</f>
        <v>0</v>
      </c>
      <c r="AZ42" s="5">
        <f>AVERAGE('2005e'!L54,'2005e'!M54)</f>
        <v>0</v>
      </c>
      <c r="BA42" s="5">
        <f>'2005e'!N54</f>
        <v>0</v>
      </c>
      <c r="BB42" s="5">
        <f>'2005e'!O54</f>
        <v>0</v>
      </c>
      <c r="BC42" s="5">
        <f>'2005e'!P54</f>
        <v>0</v>
      </c>
      <c r="BD42" s="5">
        <f>AVERAGE('2006e'!C54,'2006e'!D54)</f>
        <v>0</v>
      </c>
      <c r="BE42" s="5">
        <f>'2006e'!E54</f>
        <v>0</v>
      </c>
      <c r="BF42" s="5">
        <f>'2006e'!F54</f>
        <v>0</v>
      </c>
      <c r="BG42" s="5">
        <f>'2006e'!G54</f>
        <v>0</v>
      </c>
      <c r="BH42" s="5">
        <f>'2006e'!H54</f>
        <v>0</v>
      </c>
      <c r="BI42" s="5">
        <f>'2006e'!I54</f>
        <v>0</v>
      </c>
      <c r="BJ42" s="5">
        <f>'2006e'!J54</f>
        <v>0</v>
      </c>
      <c r="BK42" s="5">
        <f>'2006e'!K54</f>
        <v>0</v>
      </c>
      <c r="BL42" s="5">
        <f>AVERAGE('2006e'!L54,'2006e'!M54)</f>
        <v>0</v>
      </c>
      <c r="BM42" s="5">
        <f>'2006e'!N54</f>
        <v>0</v>
      </c>
      <c r="BN42" s="5">
        <f>'2006e'!O54</f>
        <v>0</v>
      </c>
      <c r="BO42" s="5">
        <f>'2006e'!P54</f>
        <v>0</v>
      </c>
      <c r="BP42" s="5">
        <f>AVERAGE('2007e'!C54,'2007e'!D54)</f>
        <v>0</v>
      </c>
      <c r="BQ42" s="5">
        <f>'2007e'!E54</f>
        <v>0</v>
      </c>
      <c r="BR42" s="5"/>
      <c r="BS42" s="5"/>
      <c r="BT42" s="5"/>
      <c r="BU42" s="5"/>
      <c r="BV42" s="5"/>
      <c r="BW42" s="5"/>
      <c r="BX42" s="5"/>
      <c r="BY42" s="5"/>
    </row>
    <row r="43" spans="1:77" x14ac:dyDescent="0.2">
      <c r="A43">
        <v>39</v>
      </c>
      <c r="B43" t="s">
        <v>159</v>
      </c>
      <c r="C43" s="5">
        <f t="shared" si="25"/>
        <v>0</v>
      </c>
      <c r="D43" s="5">
        <f t="shared" si="26"/>
        <v>0</v>
      </c>
      <c r="E43" s="5">
        <f t="shared" si="27"/>
        <v>0</v>
      </c>
      <c r="F43" s="5">
        <f t="shared" si="28"/>
        <v>0</v>
      </c>
      <c r="G43" s="5">
        <f t="shared" si="29"/>
        <v>0</v>
      </c>
      <c r="H43" s="5">
        <f t="shared" si="30"/>
        <v>0</v>
      </c>
      <c r="I43" s="5"/>
      <c r="J43" s="5">
        <f>'2002e'!F55</f>
        <v>0</v>
      </c>
      <c r="K43" s="5">
        <f>'2002e'!G55</f>
        <v>0</v>
      </c>
      <c r="L43" s="5">
        <f>'2002e'!H55</f>
        <v>0</v>
      </c>
      <c r="M43" s="5">
        <f>'2002e'!I55</f>
        <v>0</v>
      </c>
      <c r="N43" s="5">
        <f>'2002e'!J55</f>
        <v>0</v>
      </c>
      <c r="O43" s="5">
        <f>'2002e'!K55</f>
        <v>0</v>
      </c>
      <c r="P43" s="5">
        <f>AVERAGE('2002e'!L55,'2002e'!M55)</f>
        <v>0</v>
      </c>
      <c r="Q43" s="5">
        <f>'2002e'!N55</f>
        <v>0</v>
      </c>
      <c r="R43" s="5">
        <f>'2002e'!O55</f>
        <v>0</v>
      </c>
      <c r="S43" s="5">
        <f>'2002e'!P55</f>
        <v>0</v>
      </c>
      <c r="T43" s="5">
        <f>AVERAGE('2003e'!C55,'2003e'!D55)</f>
        <v>0</v>
      </c>
      <c r="U43" s="5">
        <f>'2003e'!E55</f>
        <v>0</v>
      </c>
      <c r="V43" s="5">
        <f>'2003e'!F55</f>
        <v>0</v>
      </c>
      <c r="W43" s="5">
        <f>'2003e'!G55</f>
        <v>0</v>
      </c>
      <c r="X43" s="5">
        <f>'2003e'!H55</f>
        <v>0</v>
      </c>
      <c r="Y43" s="5">
        <f>'2003e'!I55</f>
        <v>0</v>
      </c>
      <c r="Z43" s="5">
        <f>'2003e'!J55</f>
        <v>0</v>
      </c>
      <c r="AA43" s="5">
        <f>'2003e'!K55</f>
        <v>0</v>
      </c>
      <c r="AB43" s="5">
        <f>AVERAGE('2003e'!L55,'2003e'!M55)</f>
        <v>0</v>
      </c>
      <c r="AC43" s="5">
        <f>'2003e'!N55</f>
        <v>0</v>
      </c>
      <c r="AD43" s="5">
        <f>'2003e'!O55</f>
        <v>0</v>
      </c>
      <c r="AE43" s="5">
        <f>'2003e'!P55</f>
        <v>0</v>
      </c>
      <c r="AF43" s="5">
        <f>AVERAGE('2004e'!C55,'2004e'!D55)</f>
        <v>0</v>
      </c>
      <c r="AG43" s="5">
        <f>'2004e'!E55</f>
        <v>0</v>
      </c>
      <c r="AH43" s="5">
        <f>'2004e'!F55</f>
        <v>0</v>
      </c>
      <c r="AI43" s="5">
        <f>'2004e'!G55</f>
        <v>0</v>
      </c>
      <c r="AJ43" s="5">
        <f>'2004e'!H55</f>
        <v>0</v>
      </c>
      <c r="AK43" s="5">
        <f>'2004e'!I55</f>
        <v>0</v>
      </c>
      <c r="AL43" s="5">
        <f>'2004e'!J55</f>
        <v>0</v>
      </c>
      <c r="AM43" s="5">
        <f>'2004e'!K55</f>
        <v>0</v>
      </c>
      <c r="AN43" s="5">
        <f>AVERAGE('2004e'!L55,'2004e'!M55)</f>
        <v>0</v>
      </c>
      <c r="AO43" s="5">
        <f>'2004e'!N55</f>
        <v>0</v>
      </c>
      <c r="AP43" s="5">
        <f>'2004e'!O55</f>
        <v>0</v>
      </c>
      <c r="AQ43" s="5">
        <f>'2004e'!P55</f>
        <v>0</v>
      </c>
      <c r="AR43" s="5">
        <f>AVERAGE('2005e'!C55,'2005e'!D55)</f>
        <v>0</v>
      </c>
      <c r="AS43" s="5">
        <f>'2005e'!E55</f>
        <v>0</v>
      </c>
      <c r="AT43" s="5">
        <f>'2005e'!F55</f>
        <v>0</v>
      </c>
      <c r="AU43" s="5">
        <f>'2005e'!G55</f>
        <v>0</v>
      </c>
      <c r="AV43" s="5">
        <f>'2005e'!H55</f>
        <v>0</v>
      </c>
      <c r="AW43" s="5">
        <f>'2005e'!I55</f>
        <v>0</v>
      </c>
      <c r="AX43" s="5">
        <f>'2005e'!J55</f>
        <v>0</v>
      </c>
      <c r="AY43" s="5">
        <f>'2005e'!K55</f>
        <v>0</v>
      </c>
      <c r="AZ43" s="5">
        <f>AVERAGE('2005e'!L55,'2005e'!M55)</f>
        <v>0</v>
      </c>
      <c r="BA43" s="5">
        <f>'2005e'!N55</f>
        <v>0</v>
      </c>
      <c r="BB43" s="5">
        <f>'2005e'!O55</f>
        <v>0</v>
      </c>
      <c r="BC43" s="5">
        <f>'2005e'!P55</f>
        <v>0</v>
      </c>
      <c r="BD43" s="5">
        <f>AVERAGE('2006e'!C55,'2006e'!D55)</f>
        <v>0</v>
      </c>
      <c r="BE43" s="5">
        <f>'2006e'!E55</f>
        <v>0</v>
      </c>
      <c r="BF43" s="5">
        <f>'2006e'!F55</f>
        <v>0</v>
      </c>
      <c r="BG43" s="5">
        <f>'2006e'!G55</f>
        <v>0</v>
      </c>
      <c r="BH43" s="5">
        <f>'2006e'!H55</f>
        <v>0</v>
      </c>
      <c r="BI43" s="5">
        <f>'2006e'!I55</f>
        <v>0</v>
      </c>
      <c r="BJ43" s="5">
        <f>'2006e'!J55</f>
        <v>0</v>
      </c>
      <c r="BK43" s="5">
        <f>'2006e'!K55</f>
        <v>0</v>
      </c>
      <c r="BL43" s="5">
        <f>AVERAGE('2006e'!L55,'2006e'!M55)</f>
        <v>0</v>
      </c>
      <c r="BM43" s="5">
        <f>'2006e'!N55</f>
        <v>0</v>
      </c>
      <c r="BN43" s="5">
        <f>'2006e'!O55</f>
        <v>0</v>
      </c>
      <c r="BO43" s="5">
        <f>'2006e'!P55</f>
        <v>0</v>
      </c>
      <c r="BP43" s="5">
        <f>AVERAGE('2007e'!C55,'2007e'!D55)</f>
        <v>0</v>
      </c>
      <c r="BQ43" s="5">
        <f>'2007e'!E55</f>
        <v>0</v>
      </c>
      <c r="BR43" s="5"/>
      <c r="BS43" s="5"/>
      <c r="BT43" s="5"/>
      <c r="BU43" s="5"/>
      <c r="BV43" s="5"/>
      <c r="BW43" s="5"/>
      <c r="BX43" s="5"/>
      <c r="BY43" s="5"/>
    </row>
    <row r="44" spans="1:77" x14ac:dyDescent="0.2">
      <c r="A44">
        <v>40</v>
      </c>
      <c r="B44" t="s">
        <v>160</v>
      </c>
      <c r="C44" s="5">
        <f t="shared" si="25"/>
        <v>0</v>
      </c>
      <c r="D44" s="5">
        <f t="shared" si="26"/>
        <v>0</v>
      </c>
      <c r="E44" s="5">
        <f t="shared" si="27"/>
        <v>0</v>
      </c>
      <c r="F44" s="5">
        <f t="shared" si="28"/>
        <v>0</v>
      </c>
      <c r="G44" s="5">
        <f t="shared" si="29"/>
        <v>0</v>
      </c>
      <c r="H44" s="5">
        <f t="shared" si="30"/>
        <v>0</v>
      </c>
      <c r="I44" s="5"/>
      <c r="J44" s="5">
        <f>'2002e'!F56</f>
        <v>0</v>
      </c>
      <c r="K44" s="5">
        <f>'2002e'!G56</f>
        <v>0</v>
      </c>
      <c r="L44" s="5">
        <f>'2002e'!H56</f>
        <v>0</v>
      </c>
      <c r="M44" s="5">
        <f>'2002e'!I56</f>
        <v>0</v>
      </c>
      <c r="N44" s="5">
        <f>'2002e'!J56</f>
        <v>0</v>
      </c>
      <c r="O44" s="5">
        <f>'2002e'!K56</f>
        <v>0</v>
      </c>
      <c r="P44" s="5">
        <f>AVERAGE('2002e'!L56,'2002e'!M56)</f>
        <v>0</v>
      </c>
      <c r="Q44" s="5">
        <f>'2002e'!N56</f>
        <v>0</v>
      </c>
      <c r="R44" s="5">
        <f>'2002e'!O56</f>
        <v>0</v>
      </c>
      <c r="S44" s="5">
        <f>'2002e'!P56</f>
        <v>0</v>
      </c>
      <c r="T44" s="5">
        <f>AVERAGE('2003e'!C56,'2003e'!D56)</f>
        <v>0</v>
      </c>
      <c r="U44" s="5">
        <f>'2003e'!E56</f>
        <v>0</v>
      </c>
      <c r="V44" s="5">
        <f>'2003e'!F56</f>
        <v>0</v>
      </c>
      <c r="W44" s="5">
        <f>'2003e'!G56</f>
        <v>0</v>
      </c>
      <c r="X44" s="5">
        <f>'2003e'!H56</f>
        <v>0</v>
      </c>
      <c r="Y44" s="5">
        <f>'2003e'!I56</f>
        <v>0</v>
      </c>
      <c r="Z44" s="5">
        <f>'2003e'!J56</f>
        <v>0</v>
      </c>
      <c r="AA44" s="5">
        <f>'2003e'!K56</f>
        <v>0</v>
      </c>
      <c r="AB44" s="5">
        <f>AVERAGE('2003e'!L56,'2003e'!M56)</f>
        <v>0</v>
      </c>
      <c r="AC44" s="5">
        <f>'2003e'!N56</f>
        <v>0</v>
      </c>
      <c r="AD44" s="5">
        <f>'2003e'!O56</f>
        <v>0</v>
      </c>
      <c r="AE44" s="5">
        <f>'2003e'!P56</f>
        <v>0</v>
      </c>
      <c r="AF44" s="5">
        <f>AVERAGE('2004e'!C56,'2004e'!D56)</f>
        <v>0</v>
      </c>
      <c r="AG44" s="5">
        <f>'2004e'!E56</f>
        <v>0</v>
      </c>
      <c r="AH44" s="5">
        <f>'2004e'!F56</f>
        <v>0</v>
      </c>
      <c r="AI44" s="5">
        <f>'2004e'!G56</f>
        <v>0</v>
      </c>
      <c r="AJ44" s="5">
        <f>'2004e'!H56</f>
        <v>0</v>
      </c>
      <c r="AK44" s="5">
        <f>'2004e'!I56</f>
        <v>0</v>
      </c>
      <c r="AL44" s="5">
        <f>'2004e'!J56</f>
        <v>0</v>
      </c>
      <c r="AM44" s="5">
        <f>'2004e'!K56</f>
        <v>0</v>
      </c>
      <c r="AN44" s="5">
        <f>AVERAGE('2004e'!L56,'2004e'!M56)</f>
        <v>0</v>
      </c>
      <c r="AO44" s="5">
        <f>'2004e'!N56</f>
        <v>0</v>
      </c>
      <c r="AP44" s="5">
        <f>'2004e'!O56</f>
        <v>0</v>
      </c>
      <c r="AQ44" s="5">
        <f>'2004e'!P56</f>
        <v>0</v>
      </c>
      <c r="AR44" s="5">
        <f>AVERAGE('2005e'!C56,'2005e'!D56)</f>
        <v>0</v>
      </c>
      <c r="AS44" s="5">
        <f>'2005e'!E56</f>
        <v>0</v>
      </c>
      <c r="AT44" s="5">
        <f>'2005e'!F56</f>
        <v>0</v>
      </c>
      <c r="AU44" s="5">
        <f>'2005e'!G56</f>
        <v>0</v>
      </c>
      <c r="AV44" s="5">
        <f>'2005e'!H56</f>
        <v>0</v>
      </c>
      <c r="AW44" s="5">
        <f>'2005e'!I56</f>
        <v>0</v>
      </c>
      <c r="AX44" s="5">
        <f>'2005e'!J56</f>
        <v>0</v>
      </c>
      <c r="AY44" s="5">
        <f>'2005e'!K56</f>
        <v>0</v>
      </c>
      <c r="AZ44" s="5">
        <f>AVERAGE('2005e'!L56,'2005e'!M56)</f>
        <v>0</v>
      </c>
      <c r="BA44" s="5">
        <f>'2005e'!N56</f>
        <v>0</v>
      </c>
      <c r="BB44" s="5">
        <f>'2005e'!O56</f>
        <v>0</v>
      </c>
      <c r="BC44" s="5">
        <f>'2005e'!P56</f>
        <v>0</v>
      </c>
      <c r="BD44" s="5">
        <f>AVERAGE('2006e'!C56,'2006e'!D56)</f>
        <v>0</v>
      </c>
      <c r="BE44" s="5">
        <f>'2006e'!E56</f>
        <v>0</v>
      </c>
      <c r="BF44" s="5">
        <f>'2006e'!F56</f>
        <v>0</v>
      </c>
      <c r="BG44" s="5">
        <f>'2006e'!G56</f>
        <v>0</v>
      </c>
      <c r="BH44" s="5">
        <f>'2006e'!H56</f>
        <v>0</v>
      </c>
      <c r="BI44" s="5">
        <f>'2006e'!I56</f>
        <v>0</v>
      </c>
      <c r="BJ44" s="5">
        <f>'2006e'!J56</f>
        <v>0</v>
      </c>
      <c r="BK44" s="5">
        <f>'2006e'!K56</f>
        <v>0</v>
      </c>
      <c r="BL44" s="5">
        <f>AVERAGE('2006e'!L56,'2006e'!M56)</f>
        <v>0</v>
      </c>
      <c r="BM44" s="5">
        <f>'2006e'!N56</f>
        <v>0</v>
      </c>
      <c r="BN44" s="5">
        <f>'2006e'!O56</f>
        <v>0</v>
      </c>
      <c r="BO44" s="5">
        <f>'2006e'!P56</f>
        <v>0</v>
      </c>
      <c r="BP44" s="5">
        <f>AVERAGE('2007e'!C56,'2007e'!D56)</f>
        <v>0</v>
      </c>
      <c r="BQ44" s="5">
        <f>'2007e'!E56</f>
        <v>0</v>
      </c>
      <c r="BR44" s="5"/>
      <c r="BS44" s="5"/>
      <c r="BT44" s="5"/>
      <c r="BU44" s="5"/>
      <c r="BV44" s="5"/>
      <c r="BW44" s="5"/>
      <c r="BX44" s="5"/>
      <c r="BY44" s="5"/>
    </row>
    <row r="45" spans="1:77" x14ac:dyDescent="0.2">
      <c r="A45">
        <v>41</v>
      </c>
      <c r="B45" t="s">
        <v>161</v>
      </c>
      <c r="C45" s="5">
        <f t="shared" si="25"/>
        <v>0</v>
      </c>
      <c r="D45" s="5">
        <f t="shared" si="26"/>
        <v>0</v>
      </c>
      <c r="E45" s="5">
        <f t="shared" si="27"/>
        <v>0</v>
      </c>
      <c r="F45" s="5">
        <f t="shared" si="28"/>
        <v>0</v>
      </c>
      <c r="G45" s="5">
        <f t="shared" si="29"/>
        <v>0</v>
      </c>
      <c r="H45" s="5">
        <f t="shared" si="30"/>
        <v>0</v>
      </c>
      <c r="I45" s="5"/>
      <c r="J45" s="5">
        <f>'2002e'!F57</f>
        <v>0</v>
      </c>
      <c r="K45" s="5">
        <f>'2002e'!G57</f>
        <v>0</v>
      </c>
      <c r="L45" s="5">
        <f>'2002e'!H57</f>
        <v>0</v>
      </c>
      <c r="M45" s="5">
        <f>'2002e'!I57</f>
        <v>0</v>
      </c>
      <c r="N45" s="5">
        <f>'2002e'!J57</f>
        <v>0</v>
      </c>
      <c r="O45" s="5">
        <f>'2002e'!K57</f>
        <v>0</v>
      </c>
      <c r="P45" s="5">
        <f>AVERAGE('2002e'!L57,'2002e'!M57)</f>
        <v>0</v>
      </c>
      <c r="Q45" s="5">
        <f>'2002e'!N57</f>
        <v>0</v>
      </c>
      <c r="R45" s="5">
        <f>'2002e'!O57</f>
        <v>0</v>
      </c>
      <c r="S45" s="5">
        <f>'2002e'!P57</f>
        <v>0</v>
      </c>
      <c r="T45" s="5">
        <f>AVERAGE('2003e'!C57,'2003e'!D57)</f>
        <v>0</v>
      </c>
      <c r="U45" s="5">
        <f>'2003e'!E57</f>
        <v>0</v>
      </c>
      <c r="V45" s="5">
        <f>'2003e'!F57</f>
        <v>0</v>
      </c>
      <c r="W45" s="5">
        <f>'2003e'!G57</f>
        <v>0</v>
      </c>
      <c r="X45" s="5">
        <f>'2003e'!H57</f>
        <v>0</v>
      </c>
      <c r="Y45" s="5">
        <f>'2003e'!I57</f>
        <v>0</v>
      </c>
      <c r="Z45" s="5">
        <f>'2003e'!J57</f>
        <v>0</v>
      </c>
      <c r="AA45" s="5">
        <f>'2003e'!K57</f>
        <v>0</v>
      </c>
      <c r="AB45" s="5">
        <f>AVERAGE('2003e'!L57,'2003e'!M57)</f>
        <v>0</v>
      </c>
      <c r="AC45" s="5">
        <f>'2003e'!N57</f>
        <v>0</v>
      </c>
      <c r="AD45" s="5">
        <f>'2003e'!O57</f>
        <v>0</v>
      </c>
      <c r="AE45" s="5">
        <f>'2003e'!P57</f>
        <v>0</v>
      </c>
      <c r="AF45" s="5">
        <f>AVERAGE('2004e'!C57,'2004e'!D57)</f>
        <v>0</v>
      </c>
      <c r="AG45" s="5">
        <f>'2004e'!E57</f>
        <v>0</v>
      </c>
      <c r="AH45" s="5">
        <f>'2004e'!F57</f>
        <v>0</v>
      </c>
      <c r="AI45" s="5">
        <f>'2004e'!G57</f>
        <v>0</v>
      </c>
      <c r="AJ45" s="5">
        <f>'2004e'!H57</f>
        <v>0</v>
      </c>
      <c r="AK45" s="5">
        <f>'2004e'!I57</f>
        <v>0</v>
      </c>
      <c r="AL45" s="5">
        <f>'2004e'!J57</f>
        <v>0</v>
      </c>
      <c r="AM45" s="5">
        <f>'2004e'!K57</f>
        <v>0</v>
      </c>
      <c r="AN45" s="5">
        <f>AVERAGE('2004e'!L57,'2004e'!M57)</f>
        <v>0</v>
      </c>
      <c r="AO45" s="5">
        <f>'2004e'!N57</f>
        <v>0</v>
      </c>
      <c r="AP45" s="5">
        <f>'2004e'!O57</f>
        <v>0</v>
      </c>
      <c r="AQ45" s="5">
        <f>'2004e'!P57</f>
        <v>0</v>
      </c>
      <c r="AR45" s="5">
        <f>AVERAGE('2005e'!C57,'2005e'!D57)</f>
        <v>0</v>
      </c>
      <c r="AS45" s="5">
        <f>'2005e'!E57</f>
        <v>0</v>
      </c>
      <c r="AT45" s="5">
        <f>'2005e'!F57</f>
        <v>0</v>
      </c>
      <c r="AU45" s="5">
        <f>'2005e'!G57</f>
        <v>0</v>
      </c>
      <c r="AV45" s="5">
        <f>'2005e'!H57</f>
        <v>0</v>
      </c>
      <c r="AW45" s="5">
        <f>'2005e'!I57</f>
        <v>0</v>
      </c>
      <c r="AX45" s="5">
        <f>'2005e'!J57</f>
        <v>0</v>
      </c>
      <c r="AY45" s="5">
        <f>'2005e'!K57</f>
        <v>0</v>
      </c>
      <c r="AZ45" s="5">
        <f>AVERAGE('2005e'!L57,'2005e'!M57)</f>
        <v>0</v>
      </c>
      <c r="BA45" s="5">
        <f>'2005e'!N57</f>
        <v>0</v>
      </c>
      <c r="BB45" s="5">
        <f>'2005e'!O57</f>
        <v>0</v>
      </c>
      <c r="BC45" s="5">
        <f>'2005e'!P57</f>
        <v>0</v>
      </c>
      <c r="BD45" s="5">
        <f>AVERAGE('2006e'!C57,'2006e'!D57)</f>
        <v>0</v>
      </c>
      <c r="BE45" s="5">
        <f>'2006e'!E57</f>
        <v>0</v>
      </c>
      <c r="BF45" s="5">
        <f>'2006e'!F57</f>
        <v>0</v>
      </c>
      <c r="BG45" s="5">
        <f>'2006e'!G57</f>
        <v>0</v>
      </c>
      <c r="BH45" s="5">
        <f>'2006e'!H57</f>
        <v>0</v>
      </c>
      <c r="BI45" s="5">
        <f>'2006e'!I57</f>
        <v>0</v>
      </c>
      <c r="BJ45" s="5">
        <f>'2006e'!J57</f>
        <v>0</v>
      </c>
      <c r="BK45" s="5">
        <f>'2006e'!K57</f>
        <v>0</v>
      </c>
      <c r="BL45" s="5">
        <f>AVERAGE('2006e'!L57,'2006e'!M57)</f>
        <v>0</v>
      </c>
      <c r="BM45" s="5">
        <f>'2006e'!N57</f>
        <v>0</v>
      </c>
      <c r="BN45" s="5">
        <f>'2006e'!O57</f>
        <v>0</v>
      </c>
      <c r="BO45" s="5">
        <f>'2006e'!P57</f>
        <v>0</v>
      </c>
      <c r="BP45" s="5">
        <f>AVERAGE('2007e'!C57,'2007e'!D57)</f>
        <v>0</v>
      </c>
      <c r="BQ45" s="5">
        <f>'2007e'!E57</f>
        <v>0</v>
      </c>
      <c r="BR45" s="5"/>
      <c r="BS45" s="5"/>
      <c r="BT45" s="5"/>
      <c r="BU45" s="5"/>
      <c r="BV45" s="5"/>
      <c r="BW45" s="5"/>
      <c r="BX45" s="5"/>
      <c r="BY45" s="5"/>
    </row>
    <row r="46" spans="1:77" x14ac:dyDescent="0.2">
      <c r="A46">
        <v>42</v>
      </c>
      <c r="B46" t="s">
        <v>162</v>
      </c>
      <c r="C46" s="5">
        <f t="shared" si="25"/>
        <v>-272.875</v>
      </c>
      <c r="D46" s="5">
        <f t="shared" si="26"/>
        <v>-271.91666666666669</v>
      </c>
      <c r="E46" s="5">
        <f t="shared" si="27"/>
        <v>-270</v>
      </c>
      <c r="F46" s="5">
        <f t="shared" si="28"/>
        <v>-270</v>
      </c>
      <c r="G46" s="5">
        <f t="shared" si="29"/>
        <v>-271.625</v>
      </c>
      <c r="H46" s="5">
        <f t="shared" si="30"/>
        <v>-271.28333333333336</v>
      </c>
      <c r="I46" s="5"/>
      <c r="J46" s="5">
        <f>'2002e'!F58</f>
        <v>-271</v>
      </c>
      <c r="K46" s="5">
        <f>'2002e'!G58</f>
        <v>-264</v>
      </c>
      <c r="L46" s="5">
        <f>'2002e'!H58</f>
        <v>-298</v>
      </c>
      <c r="M46" s="5">
        <f>'2002e'!I58</f>
        <v>-259</v>
      </c>
      <c r="N46" s="5">
        <f>'2002e'!J58</f>
        <v>-271</v>
      </c>
      <c r="O46" s="5">
        <f>'2002e'!K58</f>
        <v>-239</v>
      </c>
      <c r="P46" s="5">
        <f>AVERAGE('2002e'!L58,'2002e'!M58)</f>
        <v>-243</v>
      </c>
      <c r="Q46" s="5">
        <f>'2002e'!N58</f>
        <v>-316</v>
      </c>
      <c r="R46" s="5">
        <f>'2002e'!O58</f>
        <v>-284</v>
      </c>
      <c r="S46" s="5">
        <f>'2002e'!P58</f>
        <v>-294</v>
      </c>
      <c r="T46" s="5">
        <f>AVERAGE('2003e'!C58,'2003e'!D58)</f>
        <v>-275.5</v>
      </c>
      <c r="U46" s="5">
        <f>'2003e'!E58</f>
        <v>-260</v>
      </c>
      <c r="V46" s="5">
        <f>'2003e'!F58</f>
        <v>-273</v>
      </c>
      <c r="W46" s="5">
        <f>'2003e'!G58</f>
        <v>-267</v>
      </c>
      <c r="X46" s="5">
        <f>'2003e'!H58</f>
        <v>-300</v>
      </c>
      <c r="Y46" s="5">
        <f>'2003e'!I58</f>
        <v>-262</v>
      </c>
      <c r="Z46" s="5">
        <f>'2003e'!J58</f>
        <v>-273</v>
      </c>
      <c r="AA46" s="5">
        <f>'2003e'!K58</f>
        <v>-241</v>
      </c>
      <c r="AB46" s="5">
        <f>AVERAGE('2003e'!L58,'2003e'!M58)</f>
        <v>-231.5</v>
      </c>
      <c r="AC46" s="5">
        <f>'2003e'!N58</f>
        <v>-291</v>
      </c>
      <c r="AD46" s="5">
        <f>'2003e'!O58</f>
        <v>-286</v>
      </c>
      <c r="AE46" s="5">
        <f>'2003e'!P58</f>
        <v>-297</v>
      </c>
      <c r="AF46" s="5">
        <f>AVERAGE('2004e'!C58,'2004e'!D58)</f>
        <v>-278.5</v>
      </c>
      <c r="AG46" s="5">
        <f>'2004e'!E58</f>
        <v>-263</v>
      </c>
      <c r="AH46" s="5">
        <f>'2004e'!F58</f>
        <v>-268</v>
      </c>
      <c r="AI46" s="5">
        <f>'2004e'!G58</f>
        <v>-262</v>
      </c>
      <c r="AJ46" s="5">
        <f>'2004e'!H58</f>
        <v>-295</v>
      </c>
      <c r="AK46" s="5">
        <f>'2004e'!I58</f>
        <v>-257</v>
      </c>
      <c r="AL46" s="5">
        <f>'2004e'!J58</f>
        <v>-268</v>
      </c>
      <c r="AM46" s="5">
        <f>'2004e'!K58</f>
        <v>-236</v>
      </c>
      <c r="AN46" s="5">
        <f>AVERAGE('2004e'!L58,'2004e'!M58)</f>
        <v>-241</v>
      </c>
      <c r="AO46" s="5">
        <f>'2004e'!N58</f>
        <v>-314</v>
      </c>
      <c r="AP46" s="5">
        <f>'2004e'!O58</f>
        <v>-281</v>
      </c>
      <c r="AQ46" s="5">
        <f>'2004e'!P58</f>
        <v>-292</v>
      </c>
      <c r="AR46" s="5">
        <f>AVERAGE('2005e'!C58,'2005e'!D58)</f>
        <v>-271</v>
      </c>
      <c r="AS46" s="5">
        <f>'2005e'!E58</f>
        <v>-255</v>
      </c>
      <c r="AT46" s="5">
        <f>'2005e'!F58</f>
        <v>-270</v>
      </c>
      <c r="AU46" s="5">
        <f>'2005e'!G58</f>
        <v>-266</v>
      </c>
      <c r="AV46" s="5">
        <f>'2005e'!H58</f>
        <v>-299</v>
      </c>
      <c r="AW46" s="5">
        <f>'2005e'!I58</f>
        <v>-261</v>
      </c>
      <c r="AX46" s="5">
        <f>'2005e'!J58</f>
        <v>-272</v>
      </c>
      <c r="AY46" s="5">
        <f>'2005e'!K58</f>
        <v>-240</v>
      </c>
      <c r="AZ46" s="5">
        <f>AVERAGE('2005e'!L58,'2005e'!M58)</f>
        <v>-230.5</v>
      </c>
      <c r="BA46" s="5">
        <f>'2005e'!N58</f>
        <v>-290</v>
      </c>
      <c r="BB46" s="5">
        <f>'2005e'!O58</f>
        <v>-283</v>
      </c>
      <c r="BC46" s="5">
        <f>'2005e'!P58</f>
        <v>-294</v>
      </c>
      <c r="BD46" s="5">
        <f>AVERAGE('2006e'!C58,'2006e'!D58)</f>
        <v>-275.5</v>
      </c>
      <c r="BE46" s="5">
        <f>'2006e'!E58</f>
        <v>-259</v>
      </c>
      <c r="BF46" s="5">
        <f>'2006e'!F58</f>
        <v>-268</v>
      </c>
      <c r="BG46" s="5">
        <f>'2006e'!G58</f>
        <v>-264</v>
      </c>
      <c r="BH46" s="5">
        <f>'2006e'!H58</f>
        <v>-298</v>
      </c>
      <c r="BI46" s="5">
        <f>'2006e'!I58</f>
        <v>-259</v>
      </c>
      <c r="BJ46" s="5">
        <f>'2006e'!J58</f>
        <v>-270</v>
      </c>
      <c r="BK46" s="5">
        <f>'2006e'!K58</f>
        <v>-238</v>
      </c>
      <c r="BL46" s="5">
        <f>AVERAGE('2006e'!L58,'2006e'!M58)</f>
        <v>-243</v>
      </c>
      <c r="BM46" s="5">
        <f>'2006e'!N58</f>
        <v>-316</v>
      </c>
      <c r="BN46" s="5">
        <f>'2006e'!O58</f>
        <v>-281</v>
      </c>
      <c r="BO46" s="5">
        <f>'2006e'!P58</f>
        <v>-292</v>
      </c>
      <c r="BP46" s="5">
        <f>AVERAGE('2007e'!C58,'2007e'!D58)</f>
        <v>-273.5</v>
      </c>
      <c r="BQ46" s="5">
        <f>'2007e'!E58</f>
        <v>-257</v>
      </c>
      <c r="BR46" s="5"/>
      <c r="BS46" s="5"/>
      <c r="BT46" s="5"/>
      <c r="BU46" s="5"/>
      <c r="BV46" s="5"/>
      <c r="BW46" s="5"/>
      <c r="BX46" s="5"/>
      <c r="BY46" s="5"/>
    </row>
    <row r="47" spans="1:77" x14ac:dyDescent="0.2">
      <c r="A47" s="6">
        <v>43</v>
      </c>
      <c r="B47" s="6" t="s">
        <v>163</v>
      </c>
      <c r="C47" s="7">
        <f t="shared" si="25"/>
        <v>9402.5</v>
      </c>
      <c r="D47" s="7">
        <f t="shared" si="26"/>
        <v>9371.375</v>
      </c>
      <c r="E47" s="7">
        <f t="shared" si="27"/>
        <v>9303.375</v>
      </c>
      <c r="F47" s="7">
        <f t="shared" si="28"/>
        <v>9305.875</v>
      </c>
      <c r="G47" s="7">
        <f t="shared" si="29"/>
        <v>9361.4166666666661</v>
      </c>
      <c r="H47" s="7">
        <f t="shared" si="30"/>
        <v>9348.9083333333328</v>
      </c>
      <c r="I47" s="5"/>
      <c r="J47" s="7">
        <f>SUM(J39:J46)</f>
        <v>9335</v>
      </c>
      <c r="K47" s="7">
        <f t="shared" ref="K47:BE47" si="31">SUM(K39:K46)</f>
        <v>9103</v>
      </c>
      <c r="L47" s="7">
        <f t="shared" si="31"/>
        <v>10263</v>
      </c>
      <c r="M47" s="7">
        <f t="shared" si="31"/>
        <v>8926</v>
      </c>
      <c r="N47" s="7">
        <f t="shared" si="31"/>
        <v>9331</v>
      </c>
      <c r="O47" s="7">
        <f t="shared" si="31"/>
        <v>8221</v>
      </c>
      <c r="P47" s="7">
        <f t="shared" si="31"/>
        <v>8373</v>
      </c>
      <c r="Q47" s="7">
        <f t="shared" si="31"/>
        <v>10902</v>
      </c>
      <c r="R47" s="7">
        <f t="shared" si="31"/>
        <v>9772</v>
      </c>
      <c r="S47" s="7">
        <f t="shared" si="31"/>
        <v>10139</v>
      </c>
      <c r="T47" s="7">
        <f t="shared" si="31"/>
        <v>9501</v>
      </c>
      <c r="U47" s="7">
        <f t="shared" si="31"/>
        <v>8964</v>
      </c>
      <c r="V47" s="7">
        <f t="shared" si="31"/>
        <v>9393</v>
      </c>
      <c r="W47" s="7">
        <f t="shared" si="31"/>
        <v>9192</v>
      </c>
      <c r="X47" s="7">
        <f t="shared" si="31"/>
        <v>10354</v>
      </c>
      <c r="Y47" s="7">
        <f t="shared" si="31"/>
        <v>9017</v>
      </c>
      <c r="Z47" s="7">
        <f t="shared" si="31"/>
        <v>9418</v>
      </c>
      <c r="AA47" s="7">
        <f t="shared" si="31"/>
        <v>8309</v>
      </c>
      <c r="AB47" s="7">
        <f t="shared" si="31"/>
        <v>7983</v>
      </c>
      <c r="AC47" s="7">
        <f t="shared" si="31"/>
        <v>10019</v>
      </c>
      <c r="AD47" s="7">
        <f t="shared" si="31"/>
        <v>9868</v>
      </c>
      <c r="AE47" s="7">
        <f t="shared" si="31"/>
        <v>10247</v>
      </c>
      <c r="AF47" s="7">
        <f t="shared" si="31"/>
        <v>9597.5</v>
      </c>
      <c r="AG47" s="7">
        <f t="shared" si="31"/>
        <v>9059</v>
      </c>
      <c r="AH47" s="7">
        <f t="shared" si="31"/>
        <v>9242</v>
      </c>
      <c r="AI47" s="7">
        <f t="shared" si="31"/>
        <v>9013</v>
      </c>
      <c r="AJ47" s="7">
        <f t="shared" si="31"/>
        <v>10176</v>
      </c>
      <c r="AK47" s="7">
        <f t="shared" si="31"/>
        <v>8840</v>
      </c>
      <c r="AL47" s="7">
        <f t="shared" si="31"/>
        <v>9237</v>
      </c>
      <c r="AM47" s="7">
        <f t="shared" si="31"/>
        <v>8127</v>
      </c>
      <c r="AN47" s="7">
        <f t="shared" si="31"/>
        <v>8296</v>
      </c>
      <c r="AO47" s="7">
        <f t="shared" si="31"/>
        <v>10818</v>
      </c>
      <c r="AP47" s="7">
        <f t="shared" si="31"/>
        <v>9694</v>
      </c>
      <c r="AQ47" s="7">
        <f t="shared" si="31"/>
        <v>10058</v>
      </c>
      <c r="AR47" s="7">
        <f t="shared" si="31"/>
        <v>9339.5</v>
      </c>
      <c r="AS47" s="7">
        <f t="shared" si="31"/>
        <v>8800</v>
      </c>
      <c r="AT47" s="7">
        <f t="shared" si="31"/>
        <v>9319</v>
      </c>
      <c r="AU47" s="7">
        <f t="shared" si="31"/>
        <v>9158</v>
      </c>
      <c r="AV47" s="7">
        <f t="shared" si="31"/>
        <v>10321</v>
      </c>
      <c r="AW47" s="7">
        <f t="shared" si="31"/>
        <v>8986</v>
      </c>
      <c r="AX47" s="7">
        <f t="shared" si="31"/>
        <v>9379</v>
      </c>
      <c r="AY47" s="7">
        <f t="shared" si="31"/>
        <v>8276</v>
      </c>
      <c r="AZ47" s="7">
        <f t="shared" si="31"/>
        <v>7949.5</v>
      </c>
      <c r="BA47" s="7">
        <f t="shared" si="31"/>
        <v>9985</v>
      </c>
      <c r="BB47" s="7">
        <f t="shared" si="31"/>
        <v>9760</v>
      </c>
      <c r="BC47" s="7">
        <f t="shared" si="31"/>
        <v>10122</v>
      </c>
      <c r="BD47" s="7">
        <f t="shared" si="31"/>
        <v>9478</v>
      </c>
      <c r="BE47" s="7">
        <f t="shared" si="31"/>
        <v>8937</v>
      </c>
      <c r="BF47" s="7">
        <f t="shared" ref="BF47:BQ47" si="32">SUM(BF39:BF46)</f>
        <v>9250</v>
      </c>
      <c r="BG47" s="7">
        <f t="shared" si="32"/>
        <v>9090</v>
      </c>
      <c r="BH47" s="7">
        <f t="shared" si="32"/>
        <v>10254</v>
      </c>
      <c r="BI47" s="7">
        <f t="shared" si="32"/>
        <v>8919</v>
      </c>
      <c r="BJ47" s="7">
        <f t="shared" si="32"/>
        <v>9308</v>
      </c>
      <c r="BK47" s="7">
        <f t="shared" si="32"/>
        <v>8206</v>
      </c>
      <c r="BL47" s="7">
        <f t="shared" si="32"/>
        <v>8372.5</v>
      </c>
      <c r="BM47" s="7">
        <f t="shared" si="32"/>
        <v>10896</v>
      </c>
      <c r="BN47" s="7">
        <f t="shared" si="32"/>
        <v>9696</v>
      </c>
      <c r="BO47" s="7">
        <f t="shared" si="32"/>
        <v>10056</v>
      </c>
      <c r="BP47" s="7">
        <f t="shared" si="32"/>
        <v>9416.5</v>
      </c>
      <c r="BQ47" s="7">
        <f t="shared" si="32"/>
        <v>8873</v>
      </c>
      <c r="BR47" s="5"/>
      <c r="BS47" s="5"/>
      <c r="BT47" s="5"/>
      <c r="BU47" s="5"/>
      <c r="BV47" s="5"/>
      <c r="BW47" s="5"/>
      <c r="BX47" s="5"/>
      <c r="BY47" s="5"/>
    </row>
    <row r="48" spans="1:77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ht="13.5" thickBot="1" x14ac:dyDescent="0.25">
      <c r="B49" s="3" t="s">
        <v>206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ht="13.5" thickTop="1" x14ac:dyDescent="0.2">
      <c r="A50" s="8">
        <v>44</v>
      </c>
      <c r="B50" s="8" t="s">
        <v>164</v>
      </c>
      <c r="C50" s="9">
        <f>AVERAGE(J50:U50)</f>
        <v>-0.125</v>
      </c>
      <c r="D50" s="9">
        <f>AVERAGE(V50:AG50)</f>
        <v>-4.083333333333333</v>
      </c>
      <c r="E50" s="9">
        <f>AVERAGE(AH50:AS50)</f>
        <v>0.125</v>
      </c>
      <c r="F50" s="9">
        <f>AVERAGE(AT50:BE50)</f>
        <v>-0.29166666666666669</v>
      </c>
      <c r="G50" s="9">
        <f>AVERAGE(BF50:BQ50)</f>
        <v>-0.33333333333333331</v>
      </c>
      <c r="H50" s="9">
        <f>AVERAGE(C50:G50)</f>
        <v>-0.94166666666666665</v>
      </c>
      <c r="I50" s="5"/>
      <c r="J50" s="9">
        <f>J47-J17</f>
        <v>816</v>
      </c>
      <c r="K50" s="9">
        <f>K47-K17</f>
        <v>-147</v>
      </c>
      <c r="L50" s="9">
        <f>L47-L17</f>
        <v>-133</v>
      </c>
      <c r="M50" s="9">
        <f t="shared" ref="M50:BE50" si="33">M47-M17</f>
        <v>-2528</v>
      </c>
      <c r="N50" s="9">
        <f t="shared" si="33"/>
        <v>-2208</v>
      </c>
      <c r="O50" s="9">
        <f t="shared" si="33"/>
        <v>-1988</v>
      </c>
      <c r="P50" s="9">
        <f t="shared" si="33"/>
        <v>-1390.5</v>
      </c>
      <c r="Q50" s="9">
        <f t="shared" si="33"/>
        <v>2672</v>
      </c>
      <c r="R50" s="9">
        <f t="shared" si="33"/>
        <v>1827</v>
      </c>
      <c r="S50" s="9">
        <f t="shared" si="33"/>
        <v>2255</v>
      </c>
      <c r="T50" s="9">
        <f t="shared" si="33"/>
        <v>1089</v>
      </c>
      <c r="U50" s="9">
        <f t="shared" si="33"/>
        <v>-266</v>
      </c>
      <c r="V50" s="9">
        <f t="shared" si="33"/>
        <v>647</v>
      </c>
      <c r="W50" s="9">
        <f t="shared" si="33"/>
        <v>-292</v>
      </c>
      <c r="X50" s="9">
        <f t="shared" si="33"/>
        <v>-286</v>
      </c>
      <c r="Y50" s="9">
        <f t="shared" si="33"/>
        <v>-2190</v>
      </c>
      <c r="Z50" s="9">
        <f t="shared" si="33"/>
        <v>-1879</v>
      </c>
      <c r="AA50" s="9">
        <f t="shared" si="33"/>
        <v>-1649</v>
      </c>
      <c r="AB50" s="9">
        <f t="shared" si="33"/>
        <v>-1712.5</v>
      </c>
      <c r="AC50" s="9">
        <f t="shared" si="33"/>
        <v>1873</v>
      </c>
      <c r="AD50" s="9">
        <f t="shared" si="33"/>
        <v>1960</v>
      </c>
      <c r="AE50" s="9">
        <f t="shared" si="33"/>
        <v>2347</v>
      </c>
      <c r="AF50" s="9">
        <f t="shared" si="33"/>
        <v>1245.5</v>
      </c>
      <c r="AG50" s="9">
        <f t="shared" si="33"/>
        <v>-113</v>
      </c>
      <c r="AH50" s="9">
        <f t="shared" si="33"/>
        <v>548</v>
      </c>
      <c r="AI50" s="9">
        <f t="shared" si="33"/>
        <v>-431</v>
      </c>
      <c r="AJ50" s="9">
        <f t="shared" si="33"/>
        <v>-425</v>
      </c>
      <c r="AK50" s="9">
        <f t="shared" si="33"/>
        <v>-2452</v>
      </c>
      <c r="AL50" s="9">
        <f t="shared" si="33"/>
        <v>-2030</v>
      </c>
      <c r="AM50" s="9">
        <f t="shared" si="33"/>
        <v>-1920</v>
      </c>
      <c r="AN50" s="9">
        <f t="shared" si="33"/>
        <v>-1448</v>
      </c>
      <c r="AO50" s="9">
        <f t="shared" si="33"/>
        <v>2895</v>
      </c>
      <c r="AP50" s="9">
        <f t="shared" si="33"/>
        <v>1920</v>
      </c>
      <c r="AQ50" s="9">
        <f t="shared" si="33"/>
        <v>2340</v>
      </c>
      <c r="AR50" s="9">
        <f t="shared" si="33"/>
        <v>1183.5</v>
      </c>
      <c r="AS50" s="9">
        <f t="shared" si="33"/>
        <v>-179</v>
      </c>
      <c r="AT50" s="9">
        <f t="shared" si="33"/>
        <v>824</v>
      </c>
      <c r="AU50" s="9">
        <f t="shared" si="33"/>
        <v>-170</v>
      </c>
      <c r="AV50" s="9">
        <f t="shared" si="33"/>
        <v>-176</v>
      </c>
      <c r="AW50" s="9">
        <f t="shared" si="33"/>
        <v>-2360</v>
      </c>
      <c r="AX50" s="9">
        <f t="shared" si="33"/>
        <v>-2068</v>
      </c>
      <c r="AY50" s="9">
        <f t="shared" si="33"/>
        <v>-1824</v>
      </c>
      <c r="AZ50" s="9">
        <f t="shared" si="33"/>
        <v>-1850.5</v>
      </c>
      <c r="BA50" s="9">
        <f t="shared" si="33"/>
        <v>2022</v>
      </c>
      <c r="BB50" s="9">
        <f t="shared" si="33"/>
        <v>2021</v>
      </c>
      <c r="BC50" s="9">
        <f t="shared" si="33"/>
        <v>2426</v>
      </c>
      <c r="BD50" s="9">
        <f t="shared" si="33"/>
        <v>1249</v>
      </c>
      <c r="BE50" s="9">
        <f t="shared" si="33"/>
        <v>-97</v>
      </c>
      <c r="BF50" s="9">
        <f t="shared" ref="BF50:BQ50" si="34">BF47-BF17</f>
        <v>702</v>
      </c>
      <c r="BG50" s="9">
        <f t="shared" si="34"/>
        <v>-406</v>
      </c>
      <c r="BH50" s="9">
        <f t="shared" si="34"/>
        <v>-435</v>
      </c>
      <c r="BI50" s="9">
        <f t="shared" si="34"/>
        <v>-2481</v>
      </c>
      <c r="BJ50" s="9">
        <f t="shared" si="34"/>
        <v>-2192</v>
      </c>
      <c r="BK50" s="9">
        <f t="shared" si="34"/>
        <v>-1890</v>
      </c>
      <c r="BL50" s="9">
        <f t="shared" si="34"/>
        <v>-1274.5</v>
      </c>
      <c r="BM50" s="9">
        <f t="shared" si="34"/>
        <v>2791</v>
      </c>
      <c r="BN50" s="9">
        <f t="shared" si="34"/>
        <v>1917</v>
      </c>
      <c r="BO50" s="9">
        <f t="shared" si="34"/>
        <v>2340</v>
      </c>
      <c r="BP50" s="9">
        <f t="shared" si="34"/>
        <v>1143.5</v>
      </c>
      <c r="BQ50" s="9">
        <f t="shared" si="34"/>
        <v>-219</v>
      </c>
      <c r="BR50" s="5"/>
      <c r="BS50" s="5"/>
      <c r="BT50" s="5"/>
      <c r="BU50" s="5"/>
      <c r="BV50" s="5"/>
      <c r="BW50" s="5"/>
      <c r="BX50" s="5"/>
      <c r="BY50" s="5"/>
    </row>
    <row r="51" spans="1:77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2">
      <c r="B52" t="s">
        <v>172</v>
      </c>
      <c r="C52" s="5">
        <f>C39-C38</f>
        <v>8366.375</v>
      </c>
      <c r="D52" s="5">
        <f>D39-D38</f>
        <v>8275.2916666666661</v>
      </c>
      <c r="E52" s="5">
        <f>E39-E38</f>
        <v>8398.375</v>
      </c>
      <c r="F52" s="5">
        <f>F39-F38</f>
        <v>8260.875</v>
      </c>
      <c r="G52" s="5">
        <f>G39-G38</f>
        <v>8390.0416666666661</v>
      </c>
      <c r="H52" s="5">
        <f>AVERAGE(C52:G52)</f>
        <v>8338.1916666666657</v>
      </c>
    </row>
    <row r="53" spans="1:77" x14ac:dyDescent="0.2">
      <c r="B53" t="s">
        <v>173</v>
      </c>
      <c r="C53" s="5">
        <f>C52-C7-C8-C9-C10-C11-C13-C16+C61</f>
        <v>5996.083333333333</v>
      </c>
      <c r="D53" s="5">
        <f>D52-D7-D8-D9-D10-D11-D13-D16+D61</f>
        <v>6035.1666666666661</v>
      </c>
      <c r="E53" s="5">
        <f>E52-E7-E8-E9-E10-E11-E13-E16+E61</f>
        <v>6361.125</v>
      </c>
      <c r="F53" s="5">
        <f>F52-F7-F8-F9-F10-F11-F13-F16+F61</f>
        <v>6293.375</v>
      </c>
      <c r="G53" s="5">
        <f>G52-G7-G8-G9-G10-G11-G13-G16+G61</f>
        <v>6485.2083333333321</v>
      </c>
      <c r="H53" s="5">
        <f>AVERAGE(C53:G53)</f>
        <v>6234.1916666666666</v>
      </c>
    </row>
    <row r="54" spans="1:77" x14ac:dyDescent="0.2">
      <c r="B54" t="s">
        <v>174</v>
      </c>
      <c r="C54" s="5">
        <f>C38</f>
        <v>1309</v>
      </c>
      <c r="D54" s="5">
        <f>D38</f>
        <v>1368</v>
      </c>
      <c r="E54" s="5">
        <f>E38</f>
        <v>1175</v>
      </c>
      <c r="F54" s="5">
        <f>F38</f>
        <v>1315</v>
      </c>
      <c r="G54" s="5">
        <f>G38</f>
        <v>1243</v>
      </c>
      <c r="H54" s="5">
        <f>AVERAGE(C54:G54)</f>
        <v>1282</v>
      </c>
    </row>
    <row r="55" spans="1:77" x14ac:dyDescent="0.2">
      <c r="B55" t="s">
        <v>175</v>
      </c>
      <c r="C55" s="5">
        <f>C12+C14+C15+C61</f>
        <v>7032.3333333333339</v>
      </c>
      <c r="D55" s="5">
        <f>D12+D14+D15+D61</f>
        <v>7135.333333333333</v>
      </c>
      <c r="E55" s="5">
        <f>E12+E14+E15+E61</f>
        <v>7266</v>
      </c>
      <c r="F55" s="5">
        <f>F12+F14+F15+F61</f>
        <v>7338.666666666667</v>
      </c>
      <c r="G55" s="5">
        <f>G12+G14+G15+G61</f>
        <v>7456.916666666667</v>
      </c>
      <c r="H55" s="5">
        <f>AVERAGE(C55:G55)</f>
        <v>7245.85</v>
      </c>
      <c r="I55" s="5"/>
    </row>
    <row r="59" spans="1:77" x14ac:dyDescent="0.2">
      <c r="B59" t="s">
        <v>69</v>
      </c>
      <c r="C59" s="5">
        <f>AVERAGE(J59:U59)</f>
        <v>186.33333333333334</v>
      </c>
      <c r="D59" s="5">
        <f>AVERAGE(V59:AG59)</f>
        <v>128.75</v>
      </c>
      <c r="E59" s="5">
        <f>AVERAGE(AH59:AS59)</f>
        <v>110</v>
      </c>
      <c r="F59" s="5">
        <f>AVERAGE(AT59:BE59)</f>
        <v>110</v>
      </c>
      <c r="G59" s="5">
        <f>AVERAGE(BF59:BQ59)</f>
        <v>87.75</v>
      </c>
      <c r="H59" s="5">
        <f>AVERAGE(C59:G59)</f>
        <v>124.56666666666668</v>
      </c>
      <c r="J59">
        <f>'2002e'!F74</f>
        <v>178</v>
      </c>
      <c r="K59">
        <f>'2002e'!G74</f>
        <v>174</v>
      </c>
      <c r="L59">
        <f>'2002e'!H74</f>
        <v>174</v>
      </c>
      <c r="M59">
        <f>'2002e'!I74</f>
        <v>170</v>
      </c>
      <c r="N59">
        <f>'2002e'!J74</f>
        <v>170</v>
      </c>
      <c r="O59">
        <f>'2002e'!K74</f>
        <v>170</v>
      </c>
      <c r="P59" s="5">
        <f>AVERAGE('2002e'!L74,'2002e'!M74)</f>
        <v>200</v>
      </c>
      <c r="Q59">
        <f>'2002e'!N74</f>
        <v>200</v>
      </c>
      <c r="R59">
        <f>'2002e'!O74</f>
        <v>200</v>
      </c>
      <c r="S59">
        <f>'2002e'!P74</f>
        <v>200</v>
      </c>
      <c r="T59" s="5">
        <f>AVERAGE('2003e'!C74,'2003e'!D74)</f>
        <v>200</v>
      </c>
      <c r="U59" s="5">
        <f>'2003e'!E74</f>
        <v>200</v>
      </c>
      <c r="V59" s="5">
        <f>'2003e'!F74</f>
        <v>170</v>
      </c>
      <c r="W59" s="5">
        <f>'2003e'!G74</f>
        <v>170</v>
      </c>
      <c r="X59" s="5">
        <f>'2003e'!H74</f>
        <v>170</v>
      </c>
      <c r="Y59" s="5">
        <f>'2003e'!I74</f>
        <v>95</v>
      </c>
      <c r="Z59" s="5">
        <f>'2003e'!J74</f>
        <v>95</v>
      </c>
      <c r="AA59" s="5">
        <f>'2003e'!K74</f>
        <v>95</v>
      </c>
      <c r="AB59" s="5">
        <f>AVERAGE('2003e'!L74,'2003e'!M74)</f>
        <v>125</v>
      </c>
      <c r="AC59" s="5">
        <f>'2003e'!N74</f>
        <v>125</v>
      </c>
      <c r="AD59" s="5">
        <f>'2003e'!O74</f>
        <v>125</v>
      </c>
      <c r="AE59" s="5">
        <f>'2003e'!P74</f>
        <v>125</v>
      </c>
      <c r="AF59" s="5">
        <f>AVERAGE('2004e'!C74,'2004e'!D74)</f>
        <v>125</v>
      </c>
      <c r="AG59" s="5">
        <f>'2004e'!E74</f>
        <v>125</v>
      </c>
      <c r="AH59" s="5">
        <f>'2004e'!F74</f>
        <v>95</v>
      </c>
      <c r="AI59" s="5">
        <f>'2004e'!G74</f>
        <v>95</v>
      </c>
      <c r="AJ59" s="5">
        <f>'2004e'!H74</f>
        <v>95</v>
      </c>
      <c r="AK59" s="5">
        <f>'2004e'!I74</f>
        <v>95</v>
      </c>
      <c r="AL59" s="5">
        <f>'2004e'!J74</f>
        <v>95</v>
      </c>
      <c r="AM59" s="5">
        <f>'2004e'!K74</f>
        <v>95</v>
      </c>
      <c r="AN59" s="5">
        <f>AVERAGE('2004e'!L74,'2004e'!M74)</f>
        <v>125</v>
      </c>
      <c r="AO59" s="5">
        <f>'2004e'!N74</f>
        <v>125</v>
      </c>
      <c r="AP59" s="5">
        <f>'2004e'!O74</f>
        <v>125</v>
      </c>
      <c r="AQ59" s="5">
        <f>'2004e'!P74</f>
        <v>125</v>
      </c>
      <c r="AR59" s="5">
        <f>AVERAGE('2005e'!C74,'2005e'!D74)</f>
        <v>125</v>
      </c>
      <c r="AS59" s="5">
        <f>'2005e'!E74</f>
        <v>125</v>
      </c>
      <c r="AT59" s="5">
        <f>'2005e'!F74</f>
        <v>95</v>
      </c>
      <c r="AU59" s="5">
        <f>'2005e'!G74</f>
        <v>95</v>
      </c>
      <c r="AV59" s="5">
        <f>'2005e'!H74</f>
        <v>95</v>
      </c>
      <c r="AW59" s="5">
        <f>'2005e'!I74</f>
        <v>95</v>
      </c>
      <c r="AX59" s="5">
        <f>'2005e'!J74</f>
        <v>95</v>
      </c>
      <c r="AY59" s="5">
        <f>'2005e'!K74</f>
        <v>95</v>
      </c>
      <c r="AZ59" s="5">
        <f>AVERAGE('2005e'!L74,'2005e'!M74)</f>
        <v>125</v>
      </c>
      <c r="BA59" s="5">
        <f>'2005e'!N74</f>
        <v>125</v>
      </c>
      <c r="BB59" s="5">
        <f>'2005e'!O74</f>
        <v>125</v>
      </c>
      <c r="BC59" s="5">
        <f>'2005e'!P74</f>
        <v>125</v>
      </c>
      <c r="BD59" s="5">
        <f>AVERAGE('2006e'!C74,'2006e'!D74)</f>
        <v>125</v>
      </c>
      <c r="BE59" s="5">
        <f>'2006e'!E74</f>
        <v>125</v>
      </c>
      <c r="BF59" s="5">
        <f>'2006e'!F74</f>
        <v>95</v>
      </c>
      <c r="BG59" s="5">
        <f>'2006e'!G74</f>
        <v>95</v>
      </c>
      <c r="BH59" s="5">
        <f>'2006e'!H74</f>
        <v>95</v>
      </c>
      <c r="BI59" s="5">
        <f>'2006e'!I74</f>
        <v>95</v>
      </c>
      <c r="BJ59" s="5">
        <f>'2006e'!J74</f>
        <v>95</v>
      </c>
      <c r="BK59" s="5">
        <f>'2006e'!K74</f>
        <v>95</v>
      </c>
      <c r="BL59" s="5">
        <f>AVERAGE('2006e'!L74,'2006e'!M74)</f>
        <v>75</v>
      </c>
      <c r="BM59" s="5">
        <f>'2006e'!N74</f>
        <v>75</v>
      </c>
      <c r="BN59" s="5">
        <f>'2006e'!O74</f>
        <v>75</v>
      </c>
      <c r="BO59" s="5">
        <f>'2006e'!P74</f>
        <v>108</v>
      </c>
      <c r="BP59" s="5">
        <f>AVERAGE('2007e'!C74,'2007e'!D74)</f>
        <v>75</v>
      </c>
      <c r="BQ59" s="5">
        <f>'2007e'!E74</f>
        <v>75</v>
      </c>
    </row>
    <row r="60" spans="1:77" x14ac:dyDescent="0.2">
      <c r="B60" t="s">
        <v>70</v>
      </c>
      <c r="C60" s="5">
        <f>AVERAGE(J60:U60)</f>
        <v>0</v>
      </c>
      <c r="D60" s="5">
        <f>AVERAGE(V60:AG60)</f>
        <v>0</v>
      </c>
      <c r="E60" s="5">
        <f>AVERAGE(AH60:AS60)</f>
        <v>0</v>
      </c>
      <c r="F60" s="5">
        <f>AVERAGE(AT60:BE60)</f>
        <v>0</v>
      </c>
      <c r="G60" s="5">
        <f>AVERAGE(BF60:BQ60)</f>
        <v>0</v>
      </c>
      <c r="H60" s="5">
        <f>AVERAGE(C60:G60)</f>
        <v>0</v>
      </c>
      <c r="J60">
        <f>'2002e'!F75</f>
        <v>0</v>
      </c>
      <c r="K60">
        <f>'2002e'!G75</f>
        <v>0</v>
      </c>
      <c r="L60">
        <f>'2002e'!H75</f>
        <v>0</v>
      </c>
      <c r="M60">
        <f>'2002e'!I75</f>
        <v>0</v>
      </c>
      <c r="N60">
        <f>'2002e'!J75</f>
        <v>0</v>
      </c>
      <c r="O60">
        <f>'2002e'!K75</f>
        <v>0</v>
      </c>
      <c r="P60" s="5">
        <f>AVERAGE('2002e'!L75,'2002e'!M75)</f>
        <v>0</v>
      </c>
      <c r="Q60">
        <f>'2002e'!N75</f>
        <v>0</v>
      </c>
      <c r="R60">
        <f>'2002e'!O75</f>
        <v>0</v>
      </c>
      <c r="S60">
        <f>'2002e'!P75</f>
        <v>0</v>
      </c>
      <c r="T60" s="5">
        <f>AVERAGE('2003e'!C75,'2003e'!D75)</f>
        <v>0</v>
      </c>
      <c r="U60" s="5">
        <f>'2003e'!E75</f>
        <v>0</v>
      </c>
      <c r="V60" s="5">
        <f>'2003e'!F75</f>
        <v>0</v>
      </c>
      <c r="W60" s="5">
        <f>'2003e'!G75</f>
        <v>0</v>
      </c>
      <c r="X60" s="5">
        <f>'2003e'!H75</f>
        <v>0</v>
      </c>
      <c r="Y60" s="5">
        <f>'2003e'!I75</f>
        <v>0</v>
      </c>
      <c r="Z60" s="5">
        <f>'2003e'!J75</f>
        <v>0</v>
      </c>
      <c r="AA60" s="5">
        <f>'2003e'!K75</f>
        <v>0</v>
      </c>
      <c r="AB60" s="5">
        <f>AVERAGE('2003e'!L75,'2003e'!M75)</f>
        <v>0</v>
      </c>
      <c r="AC60" s="5">
        <f>'2003e'!N75</f>
        <v>0</v>
      </c>
      <c r="AD60" s="5">
        <f>'2003e'!O75</f>
        <v>0</v>
      </c>
      <c r="AE60" s="5">
        <f>'2003e'!P75</f>
        <v>0</v>
      </c>
      <c r="AF60" s="5">
        <f>AVERAGE('2004e'!C75,'2004e'!D75)</f>
        <v>0</v>
      </c>
      <c r="AG60" s="5">
        <f>'2004e'!E75</f>
        <v>0</v>
      </c>
      <c r="AH60" s="5">
        <f>'2004e'!F75</f>
        <v>0</v>
      </c>
      <c r="AI60" s="5">
        <f>'2004e'!G75</f>
        <v>0</v>
      </c>
      <c r="AJ60" s="5">
        <f>'2004e'!H75</f>
        <v>0</v>
      </c>
      <c r="AK60" s="5">
        <f>'2004e'!I75</f>
        <v>0</v>
      </c>
      <c r="AL60" s="5">
        <f>'2004e'!J75</f>
        <v>0</v>
      </c>
      <c r="AM60" s="5">
        <f>'2004e'!K75</f>
        <v>0</v>
      </c>
      <c r="AN60" s="5">
        <f>AVERAGE('2004e'!L75,'2004e'!M75)</f>
        <v>0</v>
      </c>
      <c r="AO60" s="5">
        <f>'2004e'!N75</f>
        <v>0</v>
      </c>
      <c r="AP60" s="5">
        <f>'2004e'!O75</f>
        <v>0</v>
      </c>
      <c r="AQ60" s="5">
        <f>'2004e'!P75</f>
        <v>0</v>
      </c>
      <c r="AR60" s="5">
        <f>AVERAGE('2005e'!C75,'2005e'!D75)</f>
        <v>0</v>
      </c>
      <c r="AS60" s="5">
        <f>'2005e'!E75</f>
        <v>0</v>
      </c>
      <c r="AT60" s="5">
        <f>'2005e'!F75</f>
        <v>0</v>
      </c>
      <c r="AU60" s="5">
        <f>'2005e'!G75</f>
        <v>0</v>
      </c>
      <c r="AV60" s="5">
        <f>'2005e'!H75</f>
        <v>0</v>
      </c>
      <c r="AW60" s="5">
        <f>'2005e'!I75</f>
        <v>0</v>
      </c>
      <c r="AX60" s="5">
        <f>'2005e'!J75</f>
        <v>0</v>
      </c>
      <c r="AY60" s="5">
        <f>'2005e'!K75</f>
        <v>0</v>
      </c>
      <c r="AZ60" s="5">
        <f>AVERAGE('2005e'!L75,'2005e'!M75)</f>
        <v>0</v>
      </c>
      <c r="BA60" s="5">
        <f>'2005e'!N75</f>
        <v>0</v>
      </c>
      <c r="BB60" s="5">
        <f>'2005e'!O75</f>
        <v>0</v>
      </c>
      <c r="BC60" s="5">
        <f>'2005e'!P75</f>
        <v>0</v>
      </c>
      <c r="BD60" s="5">
        <f>AVERAGE('2006e'!C75,'2006e'!D75)</f>
        <v>0</v>
      </c>
      <c r="BE60" s="5">
        <f>'2006e'!E75</f>
        <v>0</v>
      </c>
      <c r="BF60" s="5">
        <f>'2006e'!F75</f>
        <v>0</v>
      </c>
      <c r="BG60" s="5">
        <f>'2006e'!G75</f>
        <v>0</v>
      </c>
      <c r="BH60" s="5">
        <f>'2006e'!H75</f>
        <v>0</v>
      </c>
      <c r="BI60" s="5">
        <f>'2006e'!I75</f>
        <v>0</v>
      </c>
      <c r="BJ60" s="5">
        <f>'2006e'!J75</f>
        <v>0</v>
      </c>
      <c r="BK60" s="5">
        <f>'2006e'!K75</f>
        <v>0</v>
      </c>
      <c r="BL60" s="5">
        <f>AVERAGE('2006e'!L75,'2006e'!M75)</f>
        <v>0</v>
      </c>
      <c r="BM60" s="5">
        <f>'2006e'!N75</f>
        <v>0</v>
      </c>
      <c r="BN60" s="5">
        <f>'2006e'!O75</f>
        <v>0</v>
      </c>
      <c r="BO60" s="5">
        <f>'2006e'!P75</f>
        <v>0</v>
      </c>
      <c r="BP60" s="5">
        <f>AVERAGE('2007e'!C75,'2007e'!D75)</f>
        <v>0</v>
      </c>
      <c r="BQ60" s="5">
        <f>'2007e'!E75</f>
        <v>0</v>
      </c>
    </row>
    <row r="61" spans="1:77" x14ac:dyDescent="0.2">
      <c r="B61" t="s">
        <v>71</v>
      </c>
      <c r="C61" s="5">
        <f>AVERAGE(J61:U61)</f>
        <v>899.41666666666663</v>
      </c>
      <c r="D61" s="5">
        <f>AVERAGE(V61:AG61)</f>
        <v>911.25</v>
      </c>
      <c r="E61" s="5">
        <f>AVERAGE(AH61:AS61)</f>
        <v>916.41666666666663</v>
      </c>
      <c r="F61" s="5">
        <f>AVERAGE(AT61:BE61)</f>
        <v>921.66666666666663</v>
      </c>
      <c r="G61" s="5">
        <f>AVERAGE(BF61:BQ61)</f>
        <v>851.5</v>
      </c>
      <c r="H61" s="5">
        <f>AVERAGE(C61:G61)</f>
        <v>900.05</v>
      </c>
      <c r="J61">
        <f>'2002e'!F76</f>
        <v>785</v>
      </c>
      <c r="K61">
        <f>'2002e'!G76</f>
        <v>861</v>
      </c>
      <c r="L61">
        <f>'2002e'!H76</f>
        <v>955</v>
      </c>
      <c r="M61">
        <f>'2002e'!I76</f>
        <v>977</v>
      </c>
      <c r="N61">
        <f>'2002e'!J76</f>
        <v>956</v>
      </c>
      <c r="O61">
        <f>'2002e'!K76</f>
        <v>873</v>
      </c>
      <c r="P61" s="5">
        <f>AVERAGE('2002e'!L76,'2002e'!M76)</f>
        <v>831</v>
      </c>
      <c r="Q61">
        <f>'2002e'!N76</f>
        <v>902</v>
      </c>
      <c r="R61">
        <f>'2002e'!O76</f>
        <v>956</v>
      </c>
      <c r="S61">
        <f>'2002e'!P76</f>
        <v>979</v>
      </c>
      <c r="T61" s="5">
        <f>AVERAGE('2003e'!C76,'2003e'!D76)</f>
        <v>930</v>
      </c>
      <c r="U61" s="5">
        <f>'2003e'!E76</f>
        <v>788</v>
      </c>
      <c r="V61" s="5">
        <f>'2003e'!F76</f>
        <v>800</v>
      </c>
      <c r="W61" s="5">
        <f>'2003e'!G76</f>
        <v>876</v>
      </c>
      <c r="X61" s="5">
        <f>'2003e'!H76</f>
        <v>970</v>
      </c>
      <c r="Y61" s="5">
        <f>'2003e'!I76</f>
        <v>992</v>
      </c>
      <c r="Z61" s="5">
        <f>'2003e'!J76</f>
        <v>972</v>
      </c>
      <c r="AA61" s="5">
        <f>'2003e'!K76</f>
        <v>889</v>
      </c>
      <c r="AB61" s="5">
        <f>AVERAGE('2003e'!L76,'2003e'!M76)</f>
        <v>846</v>
      </c>
      <c r="AC61" s="5">
        <f>'2003e'!N76</f>
        <v>917</v>
      </c>
      <c r="AD61" s="5">
        <f>'2003e'!O76</f>
        <v>962</v>
      </c>
      <c r="AE61" s="5">
        <f>'2003e'!P76</f>
        <v>983</v>
      </c>
      <c r="AF61" s="5">
        <f>AVERAGE('2004e'!C76,'2004e'!D76)</f>
        <v>935</v>
      </c>
      <c r="AG61" s="5">
        <f>'2004e'!E76</f>
        <v>793</v>
      </c>
      <c r="AH61" s="5">
        <f>'2004e'!F76</f>
        <v>804</v>
      </c>
      <c r="AI61" s="5">
        <f>'2004e'!G76</f>
        <v>881</v>
      </c>
      <c r="AJ61" s="5">
        <f>'2004e'!H76</f>
        <v>975</v>
      </c>
      <c r="AK61" s="5">
        <f>'2004e'!I76</f>
        <v>998</v>
      </c>
      <c r="AL61" s="5">
        <f>'2004e'!J76</f>
        <v>978</v>
      </c>
      <c r="AM61" s="5">
        <f>'2004e'!K76</f>
        <v>893</v>
      </c>
      <c r="AN61" s="5">
        <f>AVERAGE('2004e'!L76,'2004e'!M76)</f>
        <v>852</v>
      </c>
      <c r="AO61" s="5">
        <f>'2004e'!N76</f>
        <v>922</v>
      </c>
      <c r="AP61" s="5">
        <f>'2004e'!O76</f>
        <v>967</v>
      </c>
      <c r="AQ61" s="5">
        <f>'2004e'!P76</f>
        <v>988</v>
      </c>
      <c r="AR61" s="5">
        <f>AVERAGE('2005e'!C76,'2005e'!D76)</f>
        <v>941</v>
      </c>
      <c r="AS61" s="5">
        <f>'2005e'!E76</f>
        <v>798</v>
      </c>
      <c r="AT61" s="5">
        <f>'2005e'!F76</f>
        <v>809</v>
      </c>
      <c r="AU61" s="5">
        <f>'2005e'!G76</f>
        <v>886</v>
      </c>
      <c r="AV61" s="5">
        <f>'2005e'!H76</f>
        <v>980</v>
      </c>
      <c r="AW61" s="5">
        <f>'2005e'!I76</f>
        <v>1003</v>
      </c>
      <c r="AX61" s="5">
        <f>'2005e'!J76</f>
        <v>983</v>
      </c>
      <c r="AY61" s="5">
        <f>'2005e'!K76</f>
        <v>899</v>
      </c>
      <c r="AZ61" s="5">
        <f>AVERAGE('2005e'!L76,'2005e'!M76)</f>
        <v>857</v>
      </c>
      <c r="BA61" s="5">
        <f>'2005e'!N76</f>
        <v>928</v>
      </c>
      <c r="BB61" s="5">
        <f>'2005e'!O76</f>
        <v>972</v>
      </c>
      <c r="BC61" s="5">
        <f>'2005e'!P76</f>
        <v>994</v>
      </c>
      <c r="BD61" s="5">
        <f>AVERAGE('2006e'!C76,'2006e'!D76)</f>
        <v>946</v>
      </c>
      <c r="BE61" s="5">
        <f>'2006e'!E76</f>
        <v>803</v>
      </c>
      <c r="BF61" s="5">
        <f>'2006e'!F76</f>
        <v>814</v>
      </c>
      <c r="BG61" s="5">
        <f>'2006e'!G76</f>
        <v>891</v>
      </c>
      <c r="BH61" s="5">
        <f>'2006e'!H76</f>
        <v>986</v>
      </c>
      <c r="BI61" s="5">
        <f>'2006e'!I76</f>
        <v>911</v>
      </c>
      <c r="BJ61" s="5">
        <f>'2006e'!J76</f>
        <v>892</v>
      </c>
      <c r="BK61" s="5">
        <f>'2006e'!K76</f>
        <v>807</v>
      </c>
      <c r="BL61" s="5">
        <f>AVERAGE('2006e'!L76,'2006e'!M76)</f>
        <v>765</v>
      </c>
      <c r="BM61" s="5">
        <f>'2006e'!N76</f>
        <v>836</v>
      </c>
      <c r="BN61" s="5">
        <f>'2006e'!O76</f>
        <v>881</v>
      </c>
      <c r="BO61" s="5">
        <f>'2006e'!P76</f>
        <v>903</v>
      </c>
      <c r="BP61" s="5">
        <f>AVERAGE('2007e'!C76,'2007e'!D76)</f>
        <v>841</v>
      </c>
      <c r="BQ61" s="5">
        <f>'2007e'!E76</f>
        <v>691</v>
      </c>
    </row>
    <row r="62" spans="1:77" x14ac:dyDescent="0.2">
      <c r="C62" s="7">
        <f t="shared" ref="C62:H62" si="35">SUM(C59:C61)</f>
        <v>1085.75</v>
      </c>
      <c r="D62" s="7">
        <f t="shared" si="35"/>
        <v>1040</v>
      </c>
      <c r="E62" s="7">
        <f t="shared" si="35"/>
        <v>1026.4166666666665</v>
      </c>
      <c r="F62" s="7">
        <f t="shared" si="35"/>
        <v>1031.6666666666665</v>
      </c>
      <c r="G62" s="7">
        <f t="shared" si="35"/>
        <v>939.25</v>
      </c>
      <c r="H62" s="7">
        <f t="shared" si="35"/>
        <v>1024.6166666666666</v>
      </c>
    </row>
  </sheetData>
  <printOptions horizontalCentered="1"/>
  <pageMargins left="0.5" right="0.5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opLeftCell="B5" workbookViewId="0">
      <pane xSplit="1" ySplit="1" topLeftCell="C6" activePane="bottomRight" state="frozen"/>
      <selection activeCell="B5" sqref="B5"/>
      <selection pane="topRight" activeCell="C5" sqref="C5"/>
      <selection pane="bottomLeft" activeCell="B6" sqref="B6"/>
      <selection pane="bottomRight" activeCell="C6" sqref="C6"/>
    </sheetView>
  </sheetViews>
  <sheetFormatPr defaultRowHeight="12.75" x14ac:dyDescent="0.2"/>
  <cols>
    <col min="1" max="1" width="3" bestFit="1" customWidth="1"/>
    <col min="2" max="2" width="31.140625" customWidth="1"/>
    <col min="3" max="7" width="7.7109375" customWidth="1"/>
    <col min="10" max="45" width="7.140625" customWidth="1"/>
    <col min="46" max="52" width="6.7109375" customWidth="1"/>
    <col min="53" max="53" width="7.5703125" bestFit="1" customWidth="1"/>
    <col min="54" max="64" width="6.7109375" customWidth="1"/>
    <col min="65" max="69" width="7.140625" customWidth="1"/>
  </cols>
  <sheetData>
    <row r="1" spans="1:77" x14ac:dyDescent="0.2">
      <c r="B1" t="s">
        <v>198</v>
      </c>
    </row>
    <row r="2" spans="1:77" x14ac:dyDescent="0.2">
      <c r="B2" t="s">
        <v>199</v>
      </c>
    </row>
    <row r="3" spans="1:77" x14ac:dyDescent="0.2">
      <c r="B3" t="s">
        <v>200</v>
      </c>
    </row>
    <row r="4" spans="1:77" x14ac:dyDescent="0.2">
      <c r="B4" t="s">
        <v>120</v>
      </c>
    </row>
    <row r="5" spans="1:77" x14ac:dyDescent="0.2"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J5" s="2">
        <v>37165</v>
      </c>
      <c r="K5" s="2">
        <v>37196</v>
      </c>
      <c r="L5" s="2">
        <v>37226</v>
      </c>
      <c r="M5" s="2">
        <v>37257</v>
      </c>
      <c r="N5" s="2">
        <v>37288</v>
      </c>
      <c r="O5" s="2">
        <v>37316</v>
      </c>
      <c r="P5" s="2">
        <v>37347</v>
      </c>
      <c r="Q5" s="2">
        <v>37377</v>
      </c>
      <c r="R5" s="2">
        <v>37408</v>
      </c>
      <c r="S5" s="2">
        <v>37438</v>
      </c>
      <c r="T5" s="2">
        <v>37469</v>
      </c>
      <c r="U5" s="2">
        <v>37500</v>
      </c>
      <c r="V5" s="2">
        <v>37530</v>
      </c>
      <c r="W5" s="2">
        <v>37561</v>
      </c>
      <c r="X5" s="2">
        <v>37591</v>
      </c>
      <c r="Y5" s="2">
        <v>37622</v>
      </c>
      <c r="Z5" s="2">
        <v>37653</v>
      </c>
      <c r="AA5" s="2">
        <v>37681</v>
      </c>
      <c r="AB5" s="2">
        <v>37712</v>
      </c>
      <c r="AC5" s="2">
        <v>37742</v>
      </c>
      <c r="AD5" s="2">
        <v>37773</v>
      </c>
      <c r="AE5" s="2">
        <v>37803</v>
      </c>
      <c r="AF5" s="2">
        <v>37834</v>
      </c>
      <c r="AG5" s="2">
        <v>37865</v>
      </c>
      <c r="AH5" s="2">
        <v>37895</v>
      </c>
      <c r="AI5" s="2">
        <v>37926</v>
      </c>
      <c r="AJ5" s="2">
        <v>37956</v>
      </c>
      <c r="AK5" s="2">
        <v>37987</v>
      </c>
      <c r="AL5" s="2">
        <v>38018</v>
      </c>
      <c r="AM5" s="2">
        <v>38047</v>
      </c>
      <c r="AN5" s="2">
        <v>38078</v>
      </c>
      <c r="AO5" s="2">
        <v>38108</v>
      </c>
      <c r="AP5" s="2">
        <v>38139</v>
      </c>
      <c r="AQ5" s="2">
        <v>38169</v>
      </c>
      <c r="AR5" s="2">
        <v>38200</v>
      </c>
      <c r="AS5" s="2">
        <v>38231</v>
      </c>
      <c r="AT5" s="2">
        <v>38261</v>
      </c>
      <c r="AU5" s="2">
        <v>38292</v>
      </c>
      <c r="AV5" s="2">
        <v>38322</v>
      </c>
      <c r="AW5" s="2">
        <v>38353</v>
      </c>
      <c r="AX5" s="2">
        <v>38384</v>
      </c>
      <c r="AY5" s="2">
        <v>38412</v>
      </c>
      <c r="AZ5" s="2">
        <v>38443</v>
      </c>
      <c r="BA5" s="2">
        <v>38473</v>
      </c>
      <c r="BB5" s="2">
        <v>38504</v>
      </c>
      <c r="BC5" s="2">
        <v>38534</v>
      </c>
      <c r="BD5" s="2">
        <v>38565</v>
      </c>
      <c r="BE5" s="2">
        <v>38596</v>
      </c>
      <c r="BF5" s="2">
        <v>38626</v>
      </c>
      <c r="BG5" s="2">
        <v>38657</v>
      </c>
      <c r="BH5" s="2">
        <v>38687</v>
      </c>
      <c r="BI5" s="2">
        <v>38718</v>
      </c>
      <c r="BJ5" s="2">
        <v>38749</v>
      </c>
      <c r="BK5" s="2">
        <v>38777</v>
      </c>
      <c r="BL5" s="2">
        <v>38808</v>
      </c>
      <c r="BM5" s="2">
        <v>38838</v>
      </c>
      <c r="BN5" s="2">
        <v>38869</v>
      </c>
      <c r="BO5" s="2">
        <v>38899</v>
      </c>
      <c r="BP5" s="2">
        <v>38930</v>
      </c>
      <c r="BQ5" s="2">
        <v>38961</v>
      </c>
    </row>
    <row r="6" spans="1:77" x14ac:dyDescent="0.2">
      <c r="B6" s="3" t="s">
        <v>202</v>
      </c>
    </row>
    <row r="7" spans="1:77" x14ac:dyDescent="0.2">
      <c r="A7">
        <v>9</v>
      </c>
      <c r="B7" t="s">
        <v>129</v>
      </c>
      <c r="C7" s="5">
        <f>AVERAGE(J7:O7,S7:U7)</f>
        <v>1513.6666666666667</v>
      </c>
      <c r="D7" s="5">
        <f>AVERAGE(V7:AB7,AE7:AG7)</f>
        <v>1494.65</v>
      </c>
      <c r="E7" s="5">
        <f>AVERAGE(AH7:AN7,AQ7:AS7)</f>
        <v>1404.85</v>
      </c>
      <c r="F7" s="5">
        <f>AVERAGE(AT7:AZ7,BC7:BE7)</f>
        <v>1328.25</v>
      </c>
      <c r="G7" s="5">
        <f>AVERAGE(BF7:BL7,BO7:BQ7)</f>
        <v>1292.75</v>
      </c>
      <c r="H7" s="5">
        <f t="shared" ref="H7:H17" si="0">AVERAGE(C7:G7)</f>
        <v>1406.8333333333333</v>
      </c>
      <c r="I7" s="5" t="s">
        <v>311</v>
      </c>
      <c r="J7" s="5">
        <f>'2002e'!F19</f>
        <v>1425</v>
      </c>
      <c r="K7" s="5">
        <f>'2002e'!G19</f>
        <v>1316</v>
      </c>
      <c r="L7" s="5">
        <f>'2002e'!H19</f>
        <v>1338</v>
      </c>
      <c r="M7" s="5">
        <f>'2002e'!I19</f>
        <v>1529</v>
      </c>
      <c r="N7" s="5">
        <f>'2002e'!J19</f>
        <v>1531</v>
      </c>
      <c r="O7" s="5">
        <f>'2002e'!K19</f>
        <v>1462</v>
      </c>
      <c r="P7" s="5">
        <f>AVERAGE('2002e'!L19,'2002e'!M19)</f>
        <v>1446.5</v>
      </c>
      <c r="Q7" s="5">
        <f>'2002e'!N19</f>
        <v>1533</v>
      </c>
      <c r="R7" s="5">
        <f>'2002e'!O19</f>
        <v>1707</v>
      </c>
      <c r="S7" s="5">
        <f>'2002e'!P19</f>
        <v>1709</v>
      </c>
      <c r="T7" s="5">
        <f>AVERAGE('2003e'!C19,'2003e'!D19)</f>
        <v>1649</v>
      </c>
      <c r="U7" s="5">
        <f>'2003e'!E19</f>
        <v>1664</v>
      </c>
      <c r="V7" s="5">
        <f>'2003e'!F19</f>
        <v>1594</v>
      </c>
      <c r="W7" s="5">
        <f>'2003e'!G19</f>
        <v>1486</v>
      </c>
      <c r="X7" s="5">
        <f>'2003e'!H19</f>
        <v>1510</v>
      </c>
      <c r="Y7" s="5">
        <f>'2003e'!I19</f>
        <v>1291</v>
      </c>
      <c r="Z7" s="5">
        <f>'2003e'!J19</f>
        <v>1291</v>
      </c>
      <c r="AA7" s="5">
        <f>'2003e'!K19</f>
        <v>1222</v>
      </c>
      <c r="AB7" s="5">
        <f>AVERAGE('2003e'!L19,'2003e'!M19)</f>
        <v>1448.5</v>
      </c>
      <c r="AC7" s="5">
        <f>'2003e'!N19</f>
        <v>1535</v>
      </c>
      <c r="AD7" s="5">
        <f>'2003e'!O19</f>
        <v>1753</v>
      </c>
      <c r="AE7" s="5">
        <f>'2003e'!P19</f>
        <v>1745</v>
      </c>
      <c r="AF7" s="5">
        <f>AVERAGE('2004e'!C19,'2004e'!D19)</f>
        <v>1671</v>
      </c>
      <c r="AG7" s="5">
        <f>'2004e'!E19</f>
        <v>1688</v>
      </c>
      <c r="AH7" s="5">
        <f>'2004e'!F19</f>
        <v>1617</v>
      </c>
      <c r="AI7" s="5">
        <f>'2004e'!G19</f>
        <v>1512</v>
      </c>
      <c r="AJ7" s="5">
        <f>'2004e'!H19</f>
        <v>1530</v>
      </c>
      <c r="AK7" s="5">
        <f>'2004e'!I19</f>
        <v>1311</v>
      </c>
      <c r="AL7" s="5">
        <f>'2004e'!J19</f>
        <v>1311</v>
      </c>
      <c r="AM7" s="5">
        <f>'2004e'!K19</f>
        <v>1242</v>
      </c>
      <c r="AN7" s="5">
        <f>AVERAGE('2004e'!L19,'2004e'!M19)</f>
        <v>1225.5</v>
      </c>
      <c r="AO7" s="5">
        <f>'2004e'!N19</f>
        <v>1313</v>
      </c>
      <c r="AP7" s="5">
        <f>'2004e'!O19</f>
        <v>1522</v>
      </c>
      <c r="AQ7" s="5">
        <f>'2004e'!P19</f>
        <v>1524</v>
      </c>
      <c r="AR7" s="5">
        <f>AVERAGE('2005e'!C19,'2005e'!D19)</f>
        <v>1380</v>
      </c>
      <c r="AS7" s="5">
        <f>'2005e'!E19</f>
        <v>1396</v>
      </c>
      <c r="AT7" s="5">
        <f>'2005e'!F19</f>
        <v>1335</v>
      </c>
      <c r="AU7" s="5">
        <f>'2005e'!G19</f>
        <v>1304</v>
      </c>
      <c r="AV7" s="5">
        <f>'2005e'!H19</f>
        <v>1325</v>
      </c>
      <c r="AW7" s="5">
        <f>'2005e'!I19</f>
        <v>1311</v>
      </c>
      <c r="AX7" s="5">
        <f>'2005e'!J19</f>
        <v>1313</v>
      </c>
      <c r="AY7" s="5">
        <f>'2005e'!K19</f>
        <v>1242</v>
      </c>
      <c r="AZ7" s="5">
        <f>AVERAGE('2005e'!L19,'2005e'!M19)</f>
        <v>1226.5</v>
      </c>
      <c r="BA7" s="5">
        <f>'2005e'!N19</f>
        <v>1314</v>
      </c>
      <c r="BB7" s="5">
        <f>'2005e'!O19</f>
        <v>1447</v>
      </c>
      <c r="BC7" s="5">
        <f>'2005e'!P19</f>
        <v>1449</v>
      </c>
      <c r="BD7" s="5">
        <f>AVERAGE('2006e'!C19,'2006e'!D19)</f>
        <v>1381</v>
      </c>
      <c r="BE7" s="5">
        <f>'2006e'!E19</f>
        <v>1396</v>
      </c>
      <c r="BF7" s="5">
        <f>'2006e'!F19</f>
        <v>1334</v>
      </c>
      <c r="BG7" s="5">
        <f>'2006e'!G19</f>
        <v>1305</v>
      </c>
      <c r="BH7" s="5">
        <f>'2006e'!H19</f>
        <v>1326</v>
      </c>
      <c r="BI7" s="5">
        <f>'2006e'!I19</f>
        <v>1261</v>
      </c>
      <c r="BJ7" s="5">
        <f>'2006e'!J19</f>
        <v>1262</v>
      </c>
      <c r="BK7" s="5">
        <f>'2006e'!K19</f>
        <v>1191</v>
      </c>
      <c r="BL7" s="5">
        <f>AVERAGE('2006e'!L19,'2006e'!M19)</f>
        <v>1174.5</v>
      </c>
      <c r="BM7" s="5">
        <f>'2006e'!N19</f>
        <v>1262</v>
      </c>
      <c r="BN7" s="5">
        <f>'2006e'!O19</f>
        <v>1396</v>
      </c>
      <c r="BO7" s="5">
        <f>'2006e'!P19</f>
        <v>1399</v>
      </c>
      <c r="BP7" s="5">
        <f>AVERAGE('2007e'!C19,'2007e'!D19)</f>
        <v>1330</v>
      </c>
      <c r="BQ7" s="5">
        <f>'2007e'!E19</f>
        <v>1345</v>
      </c>
      <c r="BR7" s="5"/>
      <c r="BS7" s="5"/>
      <c r="BT7" s="5"/>
      <c r="BU7" s="5"/>
      <c r="BV7" s="5"/>
      <c r="BW7" s="5"/>
      <c r="BX7" s="5"/>
      <c r="BY7" s="5"/>
    </row>
    <row r="8" spans="1:77" x14ac:dyDescent="0.2">
      <c r="A8">
        <v>10</v>
      </c>
      <c r="B8" t="s">
        <v>130</v>
      </c>
      <c r="C8" s="5">
        <f t="shared" ref="C8:C17" si="1">AVERAGE(J8:O8,S8:U8)</f>
        <v>1616.7777777777778</v>
      </c>
      <c r="D8" s="5">
        <f t="shared" ref="D8:D17" si="2">AVERAGE(V8:AB8,AE8:AG8)</f>
        <v>1546.6</v>
      </c>
      <c r="E8" s="5">
        <f t="shared" ref="E8:E17" si="3">AVERAGE(AH8:AN8,AQ8:AS8)</f>
        <v>1504.65</v>
      </c>
      <c r="F8" s="5">
        <f t="shared" ref="F8:F17" si="4">AVERAGE(AT8:AZ8,BC8:BE8)</f>
        <v>1510.15</v>
      </c>
      <c r="G8" s="5">
        <f t="shared" ref="G8:G17" si="5">AVERAGE(BF8:BL8,BO8:BQ8)</f>
        <v>1424.75</v>
      </c>
      <c r="H8" s="5">
        <f t="shared" si="0"/>
        <v>1520.5855555555554</v>
      </c>
      <c r="I8" s="5" t="s">
        <v>312</v>
      </c>
      <c r="J8" s="5">
        <f>'2002e'!F20</f>
        <v>1393</v>
      </c>
      <c r="K8" s="5">
        <f>'2002e'!G20</f>
        <v>1719</v>
      </c>
      <c r="L8" s="5">
        <f>'2002e'!H20</f>
        <v>1867</v>
      </c>
      <c r="M8" s="5">
        <f>'2002e'!I20</f>
        <v>1860</v>
      </c>
      <c r="N8" s="5">
        <f>'2002e'!J20</f>
        <v>1795</v>
      </c>
      <c r="O8" s="5">
        <f>'2002e'!K20</f>
        <v>1583</v>
      </c>
      <c r="P8" s="5">
        <f>AVERAGE('2002e'!L20,'2002e'!M20)</f>
        <v>1538</v>
      </c>
      <c r="Q8" s="5">
        <f>'2002e'!N20</f>
        <v>1417</v>
      </c>
      <c r="R8" s="5">
        <f>'2002e'!O20</f>
        <v>1490</v>
      </c>
      <c r="S8" s="5">
        <f>'2002e'!P20</f>
        <v>1528</v>
      </c>
      <c r="T8" s="5">
        <f>AVERAGE('2003e'!C20,'2003e'!D20)</f>
        <v>1460</v>
      </c>
      <c r="U8" s="5">
        <f>'2003e'!E20</f>
        <v>1346</v>
      </c>
      <c r="V8" s="5">
        <f>'2003e'!F20</f>
        <v>1394</v>
      </c>
      <c r="W8" s="5">
        <f>'2003e'!G20</f>
        <v>1724</v>
      </c>
      <c r="X8" s="5">
        <f>'2003e'!H20</f>
        <v>1873</v>
      </c>
      <c r="Y8" s="5">
        <f>'2003e'!I20</f>
        <v>1794</v>
      </c>
      <c r="Z8" s="5">
        <f>'2003e'!J20</f>
        <v>1729</v>
      </c>
      <c r="AA8" s="5">
        <f>'2003e'!K20</f>
        <v>1517</v>
      </c>
      <c r="AB8" s="5">
        <f>AVERAGE('2003e'!L20,'2003e'!M20)</f>
        <v>1436</v>
      </c>
      <c r="AC8" s="5">
        <f>'2003e'!N20</f>
        <v>1315</v>
      </c>
      <c r="AD8" s="5">
        <f>'2003e'!O20</f>
        <v>1379</v>
      </c>
      <c r="AE8" s="5">
        <f>'2003e'!P20</f>
        <v>1416</v>
      </c>
      <c r="AF8" s="5">
        <f>AVERAGE('2004e'!C20,'2004e'!D20)</f>
        <v>1348</v>
      </c>
      <c r="AG8" s="5">
        <f>'2004e'!E20</f>
        <v>1235</v>
      </c>
      <c r="AH8" s="5">
        <f>'2004e'!F20</f>
        <v>1282</v>
      </c>
      <c r="AI8" s="5">
        <f>'2004e'!G20</f>
        <v>1612</v>
      </c>
      <c r="AJ8" s="5">
        <f>'2004e'!H20</f>
        <v>1762</v>
      </c>
      <c r="AK8" s="5">
        <f>'2004e'!I20</f>
        <v>1759</v>
      </c>
      <c r="AL8" s="5">
        <f>'2004e'!J20</f>
        <v>1694</v>
      </c>
      <c r="AM8" s="5">
        <f>'2004e'!K20</f>
        <v>1481</v>
      </c>
      <c r="AN8" s="5">
        <f>AVERAGE('2004e'!L20,'2004e'!M20)</f>
        <v>1442.5</v>
      </c>
      <c r="AO8" s="5">
        <f>'2004e'!N20</f>
        <v>1321</v>
      </c>
      <c r="AP8" s="5">
        <f>'2004e'!O20</f>
        <v>1384</v>
      </c>
      <c r="AQ8" s="5">
        <f>'2004e'!P20</f>
        <v>1421</v>
      </c>
      <c r="AR8" s="5">
        <f>AVERAGE('2005e'!C20,'2005e'!D20)</f>
        <v>1353</v>
      </c>
      <c r="AS8" s="5">
        <f>'2005e'!E20</f>
        <v>1240</v>
      </c>
      <c r="AT8" s="5">
        <f>'2005e'!F20</f>
        <v>1287</v>
      </c>
      <c r="AU8" s="5">
        <f>'2005e'!G20</f>
        <v>1618</v>
      </c>
      <c r="AV8" s="5">
        <f>'2005e'!H20</f>
        <v>1767</v>
      </c>
      <c r="AW8" s="5">
        <f>'2005e'!I20</f>
        <v>1764</v>
      </c>
      <c r="AX8" s="5">
        <f>'2005e'!J20</f>
        <v>1700</v>
      </c>
      <c r="AY8" s="5">
        <f>'2005e'!K20</f>
        <v>1486</v>
      </c>
      <c r="AZ8" s="5">
        <f>AVERAGE('2005e'!L20,'2005e'!M20)</f>
        <v>1447.5</v>
      </c>
      <c r="BA8" s="5">
        <f>'2005e'!N20</f>
        <v>1326</v>
      </c>
      <c r="BB8" s="5">
        <f>'2005e'!O20</f>
        <v>1390</v>
      </c>
      <c r="BC8" s="5">
        <f>'2005e'!P20</f>
        <v>1427</v>
      </c>
      <c r="BD8" s="5">
        <f>AVERAGE('2006e'!C20,'2006e'!D20)</f>
        <v>1359</v>
      </c>
      <c r="BE8" s="5">
        <f>'2006e'!E20</f>
        <v>1246</v>
      </c>
      <c r="BF8" s="5">
        <f>'2006e'!F20</f>
        <v>1293</v>
      </c>
      <c r="BG8" s="5">
        <f>'2006e'!G20</f>
        <v>1623</v>
      </c>
      <c r="BH8" s="5">
        <f>'2006e'!H20</f>
        <v>1773</v>
      </c>
      <c r="BI8" s="5">
        <f>'2006e'!I20</f>
        <v>1673</v>
      </c>
      <c r="BJ8" s="5">
        <f>'2006e'!J20</f>
        <v>1609</v>
      </c>
      <c r="BK8" s="5">
        <f>'2006e'!K20</f>
        <v>1396</v>
      </c>
      <c r="BL8" s="5">
        <f>AVERAGE('2006e'!L20,'2006e'!M20)</f>
        <v>1306.5</v>
      </c>
      <c r="BM8" s="5">
        <f>'2006e'!N20</f>
        <v>1185</v>
      </c>
      <c r="BN8" s="5">
        <f>'2006e'!O20</f>
        <v>1249</v>
      </c>
      <c r="BO8" s="5">
        <f>'2006e'!P20</f>
        <v>1286</v>
      </c>
      <c r="BP8" s="5">
        <f>AVERAGE('2007e'!C20,'2007e'!D20)</f>
        <v>1204</v>
      </c>
      <c r="BQ8" s="5">
        <f>'2007e'!E20</f>
        <v>1084</v>
      </c>
      <c r="BR8" s="5"/>
      <c r="BS8" s="5"/>
      <c r="BT8" s="5"/>
      <c r="BU8" s="5"/>
      <c r="BV8" s="5"/>
      <c r="BW8" s="5"/>
      <c r="BX8" s="5"/>
      <c r="BY8" s="5"/>
    </row>
    <row r="9" spans="1:77" x14ac:dyDescent="0.2">
      <c r="A9">
        <v>11</v>
      </c>
      <c r="B9" t="s">
        <v>131</v>
      </c>
      <c r="C9" s="5">
        <f t="shared" si="1"/>
        <v>94</v>
      </c>
      <c r="D9" s="5">
        <f t="shared" si="2"/>
        <v>61.3</v>
      </c>
      <c r="E9" s="5">
        <f t="shared" si="3"/>
        <v>0</v>
      </c>
      <c r="F9" s="5">
        <f t="shared" si="4"/>
        <v>0</v>
      </c>
      <c r="G9" s="5">
        <f t="shared" si="5"/>
        <v>0</v>
      </c>
      <c r="H9" s="5">
        <f t="shared" si="0"/>
        <v>31.060000000000002</v>
      </c>
      <c r="I9" s="5" t="s">
        <v>313</v>
      </c>
      <c r="J9" s="5">
        <f>'2002e'!F21</f>
        <v>95</v>
      </c>
      <c r="K9" s="5">
        <f>'2002e'!G21</f>
        <v>95</v>
      </c>
      <c r="L9" s="5">
        <f>'2002e'!H21</f>
        <v>95</v>
      </c>
      <c r="M9" s="5">
        <f>'2002e'!I21</f>
        <v>95</v>
      </c>
      <c r="N9" s="5">
        <f>'2002e'!J21</f>
        <v>95</v>
      </c>
      <c r="O9" s="5">
        <f>'2002e'!K21</f>
        <v>95</v>
      </c>
      <c r="P9" s="5">
        <f>AVERAGE('2002e'!L21,'2002e'!M21)</f>
        <v>92</v>
      </c>
      <c r="Q9" s="5">
        <f>'2002e'!N21</f>
        <v>92</v>
      </c>
      <c r="R9" s="5">
        <f>'2002e'!O21</f>
        <v>92</v>
      </c>
      <c r="S9" s="5">
        <f>'2002e'!P21</f>
        <v>92</v>
      </c>
      <c r="T9" s="5">
        <f>AVERAGE('2003e'!C21,'2003e'!D21)</f>
        <v>92</v>
      </c>
      <c r="U9" s="5">
        <f>'2003e'!E21</f>
        <v>92</v>
      </c>
      <c r="V9" s="5">
        <f>'2003e'!F21</f>
        <v>92</v>
      </c>
      <c r="W9" s="5">
        <f>'2003e'!G21</f>
        <v>92</v>
      </c>
      <c r="X9" s="5">
        <f>'2003e'!H21</f>
        <v>92</v>
      </c>
      <c r="Y9" s="5">
        <f>'2003e'!I21</f>
        <v>92</v>
      </c>
      <c r="Z9" s="5">
        <f>'2003e'!J21</f>
        <v>92</v>
      </c>
      <c r="AA9" s="5">
        <f>'2003e'!K21</f>
        <v>92</v>
      </c>
      <c r="AB9" s="5">
        <f>AVERAGE('2003e'!L21,'2003e'!M21)</f>
        <v>0</v>
      </c>
      <c r="AC9" s="5">
        <f>'2003e'!N21</f>
        <v>0</v>
      </c>
      <c r="AD9" s="5">
        <f>'2003e'!O21</f>
        <v>0</v>
      </c>
      <c r="AE9" s="5">
        <f>'2003e'!P21</f>
        <v>61</v>
      </c>
      <c r="AF9" s="5">
        <f>AVERAGE('2004e'!C21,'2004e'!D21)</f>
        <v>0</v>
      </c>
      <c r="AG9" s="5">
        <f>'2004e'!E21</f>
        <v>0</v>
      </c>
      <c r="AH9" s="5">
        <f>'2004e'!F21</f>
        <v>0</v>
      </c>
      <c r="AI9" s="5">
        <f>'2004e'!G21</f>
        <v>0</v>
      </c>
      <c r="AJ9" s="5">
        <f>'2004e'!H21</f>
        <v>0</v>
      </c>
      <c r="AK9" s="5">
        <f>'2004e'!I21</f>
        <v>0</v>
      </c>
      <c r="AL9" s="5">
        <f>'2004e'!J21</f>
        <v>0</v>
      </c>
      <c r="AM9" s="5">
        <f>'2004e'!K21</f>
        <v>0</v>
      </c>
      <c r="AN9" s="5">
        <f>AVERAGE('2004e'!L21,'2004e'!M21)</f>
        <v>0</v>
      </c>
      <c r="AO9" s="5">
        <f>'2004e'!N21</f>
        <v>0</v>
      </c>
      <c r="AP9" s="5">
        <f>'2004e'!O21</f>
        <v>0</v>
      </c>
      <c r="AQ9" s="5">
        <f>'2004e'!P21</f>
        <v>0</v>
      </c>
      <c r="AR9" s="5">
        <f>AVERAGE('2005e'!C21,'2005e'!D21)</f>
        <v>0</v>
      </c>
      <c r="AS9" s="5">
        <f>'2005e'!E21</f>
        <v>0</v>
      </c>
      <c r="AT9" s="5">
        <f>'2005e'!F21</f>
        <v>0</v>
      </c>
      <c r="AU9" s="5">
        <f>'2005e'!G21</f>
        <v>0</v>
      </c>
      <c r="AV9" s="5">
        <f>'2005e'!H21</f>
        <v>0</v>
      </c>
      <c r="AW9" s="5">
        <f>'2005e'!I21</f>
        <v>0</v>
      </c>
      <c r="AX9" s="5">
        <f>'2005e'!J21</f>
        <v>0</v>
      </c>
      <c r="AY9" s="5">
        <f>'2005e'!K21</f>
        <v>0</v>
      </c>
      <c r="AZ9" s="5">
        <f>AVERAGE('2005e'!L21,'2005e'!M21)</f>
        <v>0</v>
      </c>
      <c r="BA9" s="5">
        <f>'2005e'!N21</f>
        <v>0</v>
      </c>
      <c r="BB9" s="5">
        <f>'2005e'!O21</f>
        <v>0</v>
      </c>
      <c r="BC9" s="5">
        <f>'2005e'!P21</f>
        <v>0</v>
      </c>
      <c r="BD9" s="5">
        <f>AVERAGE('2006e'!C21,'2006e'!D21)</f>
        <v>0</v>
      </c>
      <c r="BE9" s="5">
        <f>'2006e'!E21</f>
        <v>0</v>
      </c>
      <c r="BF9" s="5">
        <f>'2006e'!F21</f>
        <v>0</v>
      </c>
      <c r="BG9" s="5">
        <f>'2006e'!G21</f>
        <v>0</v>
      </c>
      <c r="BH9" s="5">
        <f>'2006e'!H21</f>
        <v>0</v>
      </c>
      <c r="BI9" s="5">
        <f>'2006e'!I21</f>
        <v>0</v>
      </c>
      <c r="BJ9" s="5">
        <f>'2006e'!J21</f>
        <v>0</v>
      </c>
      <c r="BK9" s="5">
        <f>'2006e'!K21</f>
        <v>0</v>
      </c>
      <c r="BL9" s="5">
        <f>AVERAGE('2006e'!L21,'2006e'!M21)</f>
        <v>0</v>
      </c>
      <c r="BM9" s="5">
        <f>'2006e'!N21</f>
        <v>0</v>
      </c>
      <c r="BN9" s="5">
        <f>'2006e'!O21</f>
        <v>0</v>
      </c>
      <c r="BO9" s="5">
        <f>'2006e'!P21</f>
        <v>0</v>
      </c>
      <c r="BP9" s="5">
        <f>AVERAGE('2007e'!C21,'2007e'!D21)</f>
        <v>0</v>
      </c>
      <c r="BQ9" s="5">
        <f>'2007e'!E21</f>
        <v>0</v>
      </c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>
        <v>12</v>
      </c>
      <c r="B10" t="s">
        <v>132</v>
      </c>
      <c r="C10" s="5">
        <f t="shared" si="1"/>
        <v>0</v>
      </c>
      <c r="D10" s="5">
        <f t="shared" si="2"/>
        <v>0</v>
      </c>
      <c r="E10" s="5">
        <f t="shared" si="3"/>
        <v>0</v>
      </c>
      <c r="F10" s="5">
        <f t="shared" si="4"/>
        <v>0</v>
      </c>
      <c r="G10" s="5">
        <f t="shared" si="5"/>
        <v>0</v>
      </c>
      <c r="H10" s="5">
        <f t="shared" si="0"/>
        <v>0</v>
      </c>
      <c r="I10" s="5" t="s">
        <v>314</v>
      </c>
      <c r="J10" s="5">
        <f>'2002e'!F22</f>
        <v>0</v>
      </c>
      <c r="K10" s="5">
        <f>'2002e'!G22</f>
        <v>0</v>
      </c>
      <c r="L10" s="5">
        <f>'2002e'!H22</f>
        <v>0</v>
      </c>
      <c r="M10" s="5">
        <f>'2002e'!I22</f>
        <v>0</v>
      </c>
      <c r="N10" s="5">
        <f>'2002e'!J22</f>
        <v>0</v>
      </c>
      <c r="O10" s="5">
        <f>'2002e'!K22</f>
        <v>0</v>
      </c>
      <c r="P10" s="5">
        <f>AVERAGE('2002e'!L22,'2002e'!M22)</f>
        <v>0</v>
      </c>
      <c r="Q10" s="5">
        <f>'2002e'!N22</f>
        <v>0</v>
      </c>
      <c r="R10" s="5">
        <f>'2002e'!O22</f>
        <v>0</v>
      </c>
      <c r="S10" s="5">
        <f>'2002e'!P22</f>
        <v>0</v>
      </c>
      <c r="T10" s="5">
        <f>AVERAGE('2003e'!C22,'2003e'!D22)</f>
        <v>0</v>
      </c>
      <c r="U10" s="5">
        <f>'2003e'!E22</f>
        <v>0</v>
      </c>
      <c r="V10" s="5">
        <f>'2003e'!F22</f>
        <v>0</v>
      </c>
      <c r="W10" s="5">
        <f>'2003e'!G22</f>
        <v>0</v>
      </c>
      <c r="X10" s="5">
        <f>'2003e'!H22</f>
        <v>0</v>
      </c>
      <c r="Y10" s="5">
        <f>'2003e'!I22</f>
        <v>0</v>
      </c>
      <c r="Z10" s="5">
        <f>'2003e'!J22</f>
        <v>0</v>
      </c>
      <c r="AA10" s="5">
        <f>'2003e'!K22</f>
        <v>0</v>
      </c>
      <c r="AB10" s="5">
        <f>AVERAGE('2003e'!L22,'2003e'!M22)</f>
        <v>0</v>
      </c>
      <c r="AC10" s="5">
        <f>'2003e'!N22</f>
        <v>0</v>
      </c>
      <c r="AD10" s="5">
        <f>'2003e'!O22</f>
        <v>0</v>
      </c>
      <c r="AE10" s="5">
        <f>'2003e'!P22</f>
        <v>0</v>
      </c>
      <c r="AF10" s="5">
        <f>AVERAGE('2004e'!C22,'2004e'!D22)</f>
        <v>0</v>
      </c>
      <c r="AG10" s="5">
        <f>'2004e'!E22</f>
        <v>0</v>
      </c>
      <c r="AH10" s="5">
        <f>'2004e'!F22</f>
        <v>0</v>
      </c>
      <c r="AI10" s="5">
        <f>'2004e'!G22</f>
        <v>0</v>
      </c>
      <c r="AJ10" s="5">
        <f>'2004e'!H22</f>
        <v>0</v>
      </c>
      <c r="AK10" s="5">
        <f>'2004e'!I22</f>
        <v>0</v>
      </c>
      <c r="AL10" s="5">
        <f>'2004e'!J22</f>
        <v>0</v>
      </c>
      <c r="AM10" s="5">
        <f>'2004e'!K22</f>
        <v>0</v>
      </c>
      <c r="AN10" s="5">
        <f>AVERAGE('2004e'!L22,'2004e'!M22)</f>
        <v>0</v>
      </c>
      <c r="AO10" s="5">
        <f>'2004e'!N22</f>
        <v>0</v>
      </c>
      <c r="AP10" s="5">
        <f>'2004e'!O22</f>
        <v>0</v>
      </c>
      <c r="AQ10" s="5">
        <f>'2004e'!P22</f>
        <v>0</v>
      </c>
      <c r="AR10" s="5">
        <f>AVERAGE('2005e'!C22,'2005e'!D22)</f>
        <v>0</v>
      </c>
      <c r="AS10" s="5">
        <f>'2005e'!E22</f>
        <v>0</v>
      </c>
      <c r="AT10" s="5">
        <f>'2005e'!F22</f>
        <v>0</v>
      </c>
      <c r="AU10" s="5">
        <f>'2005e'!G22</f>
        <v>0</v>
      </c>
      <c r="AV10" s="5">
        <f>'2005e'!H22</f>
        <v>0</v>
      </c>
      <c r="AW10" s="5">
        <f>'2005e'!I22</f>
        <v>0</v>
      </c>
      <c r="AX10" s="5">
        <f>'2005e'!J22</f>
        <v>0</v>
      </c>
      <c r="AY10" s="5">
        <f>'2005e'!K22</f>
        <v>0</v>
      </c>
      <c r="AZ10" s="5">
        <f>AVERAGE('2005e'!L22,'2005e'!M22)</f>
        <v>0</v>
      </c>
      <c r="BA10" s="5">
        <f>'2005e'!N22</f>
        <v>0</v>
      </c>
      <c r="BB10" s="5">
        <f>'2005e'!O22</f>
        <v>0</v>
      </c>
      <c r="BC10" s="5">
        <f>'2005e'!P22</f>
        <v>0</v>
      </c>
      <c r="BD10" s="5">
        <f>AVERAGE('2006e'!C22,'2006e'!D22)</f>
        <v>0</v>
      </c>
      <c r="BE10" s="5">
        <f>'2006e'!E22</f>
        <v>0</v>
      </c>
      <c r="BF10" s="5">
        <f>'2006e'!F22</f>
        <v>0</v>
      </c>
      <c r="BG10" s="5">
        <f>'2006e'!G22</f>
        <v>0</v>
      </c>
      <c r="BH10" s="5">
        <f>'2006e'!H22</f>
        <v>0</v>
      </c>
      <c r="BI10" s="5">
        <f>'2006e'!I22</f>
        <v>0</v>
      </c>
      <c r="BJ10" s="5">
        <f>'2006e'!J22</f>
        <v>0</v>
      </c>
      <c r="BK10" s="5">
        <f>'2006e'!K22</f>
        <v>0</v>
      </c>
      <c r="BL10" s="5">
        <f>AVERAGE('2006e'!L22,'2006e'!M22)</f>
        <v>0</v>
      </c>
      <c r="BM10" s="5">
        <f>'2006e'!N22</f>
        <v>0</v>
      </c>
      <c r="BN10" s="5">
        <f>'2006e'!O22</f>
        <v>0</v>
      </c>
      <c r="BO10" s="5">
        <f>'2006e'!P22</f>
        <v>0</v>
      </c>
      <c r="BP10" s="5">
        <f>AVERAGE('2007e'!C22,'2007e'!D22)</f>
        <v>0</v>
      </c>
      <c r="BQ10" s="5">
        <f>'2007e'!E22</f>
        <v>0</v>
      </c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>
        <v>13</v>
      </c>
      <c r="B11" t="s">
        <v>133</v>
      </c>
      <c r="C11" s="5">
        <f t="shared" si="1"/>
        <v>0</v>
      </c>
      <c r="D11" s="5">
        <f t="shared" si="2"/>
        <v>0</v>
      </c>
      <c r="E11" s="5">
        <f t="shared" si="3"/>
        <v>0</v>
      </c>
      <c r="F11" s="5">
        <f t="shared" si="4"/>
        <v>0</v>
      </c>
      <c r="G11" s="5">
        <f t="shared" si="5"/>
        <v>0</v>
      </c>
      <c r="H11" s="5">
        <f t="shared" si="0"/>
        <v>0</v>
      </c>
      <c r="I11" s="5" t="s">
        <v>315</v>
      </c>
      <c r="J11" s="5">
        <f>'2002e'!F23</f>
        <v>0</v>
      </c>
      <c r="K11" s="5">
        <f>'2002e'!G23</f>
        <v>0</v>
      </c>
      <c r="L11" s="5">
        <f>'2002e'!H23</f>
        <v>0</v>
      </c>
      <c r="M11" s="5">
        <f>'2002e'!I23</f>
        <v>0</v>
      </c>
      <c r="N11" s="5">
        <f>'2002e'!J23</f>
        <v>0</v>
      </c>
      <c r="O11" s="5">
        <f>'2002e'!K23</f>
        <v>0</v>
      </c>
      <c r="P11" s="5">
        <f>AVERAGE('2002e'!L23,'2002e'!M23)</f>
        <v>0</v>
      </c>
      <c r="Q11" s="5">
        <f>'2002e'!N23</f>
        <v>0</v>
      </c>
      <c r="R11" s="5">
        <f>'2002e'!O23</f>
        <v>0</v>
      </c>
      <c r="S11" s="5">
        <f>'2002e'!P23</f>
        <v>0</v>
      </c>
      <c r="T11" s="5">
        <f>AVERAGE('2003e'!C23,'2003e'!D23)</f>
        <v>0</v>
      </c>
      <c r="U11" s="5">
        <f>'2003e'!E23</f>
        <v>0</v>
      </c>
      <c r="V11" s="5">
        <f>'2003e'!F23</f>
        <v>0</v>
      </c>
      <c r="W11" s="5">
        <f>'2003e'!G23</f>
        <v>0</v>
      </c>
      <c r="X11" s="5">
        <f>'2003e'!H23</f>
        <v>0</v>
      </c>
      <c r="Y11" s="5">
        <f>'2003e'!I23</f>
        <v>0</v>
      </c>
      <c r="Z11" s="5">
        <f>'2003e'!J23</f>
        <v>0</v>
      </c>
      <c r="AA11" s="5">
        <f>'2003e'!K23</f>
        <v>0</v>
      </c>
      <c r="AB11" s="5">
        <f>AVERAGE('2003e'!L23,'2003e'!M23)</f>
        <v>0</v>
      </c>
      <c r="AC11" s="5">
        <f>'2003e'!N23</f>
        <v>0</v>
      </c>
      <c r="AD11" s="5">
        <f>'2003e'!O23</f>
        <v>0</v>
      </c>
      <c r="AE11" s="5">
        <f>'2003e'!P23</f>
        <v>0</v>
      </c>
      <c r="AF11" s="5">
        <f>AVERAGE('2004e'!C23,'2004e'!D23)</f>
        <v>0</v>
      </c>
      <c r="AG11" s="5">
        <f>'2004e'!E23</f>
        <v>0</v>
      </c>
      <c r="AH11" s="5">
        <f>'2004e'!F23</f>
        <v>0</v>
      </c>
      <c r="AI11" s="5">
        <f>'2004e'!G23</f>
        <v>0</v>
      </c>
      <c r="AJ11" s="5">
        <f>'2004e'!H23</f>
        <v>0</v>
      </c>
      <c r="AK11" s="5">
        <f>'2004e'!I23</f>
        <v>0</v>
      </c>
      <c r="AL11" s="5">
        <f>'2004e'!J23</f>
        <v>0</v>
      </c>
      <c r="AM11" s="5">
        <f>'2004e'!K23</f>
        <v>0</v>
      </c>
      <c r="AN11" s="5">
        <f>AVERAGE('2004e'!L23,'2004e'!M23)</f>
        <v>0</v>
      </c>
      <c r="AO11" s="5">
        <f>'2004e'!N23</f>
        <v>0</v>
      </c>
      <c r="AP11" s="5">
        <f>'2004e'!O23</f>
        <v>0</v>
      </c>
      <c r="AQ11" s="5">
        <f>'2004e'!P23</f>
        <v>0</v>
      </c>
      <c r="AR11" s="5">
        <f>AVERAGE('2005e'!C23,'2005e'!D23)</f>
        <v>0</v>
      </c>
      <c r="AS11" s="5">
        <f>'2005e'!E23</f>
        <v>0</v>
      </c>
      <c r="AT11" s="5">
        <f>'2005e'!F23</f>
        <v>0</v>
      </c>
      <c r="AU11" s="5">
        <f>'2005e'!G23</f>
        <v>0</v>
      </c>
      <c r="AV11" s="5">
        <f>'2005e'!H23</f>
        <v>0</v>
      </c>
      <c r="AW11" s="5">
        <f>'2005e'!I23</f>
        <v>0</v>
      </c>
      <c r="AX11" s="5">
        <f>'2005e'!J23</f>
        <v>0</v>
      </c>
      <c r="AY11" s="5">
        <f>'2005e'!K23</f>
        <v>0</v>
      </c>
      <c r="AZ11" s="5">
        <f>AVERAGE('2005e'!L23,'2005e'!M23)</f>
        <v>0</v>
      </c>
      <c r="BA11" s="5">
        <f>'2005e'!N23</f>
        <v>0</v>
      </c>
      <c r="BB11" s="5">
        <f>'2005e'!O23</f>
        <v>0</v>
      </c>
      <c r="BC11" s="5">
        <f>'2005e'!P23</f>
        <v>0</v>
      </c>
      <c r="BD11" s="5">
        <f>AVERAGE('2006e'!C23,'2006e'!D23)</f>
        <v>0</v>
      </c>
      <c r="BE11" s="5">
        <f>'2006e'!E23</f>
        <v>0</v>
      </c>
      <c r="BF11" s="5">
        <f>'2006e'!F23</f>
        <v>0</v>
      </c>
      <c r="BG11" s="5">
        <f>'2006e'!G23</f>
        <v>0</v>
      </c>
      <c r="BH11" s="5">
        <f>'2006e'!H23</f>
        <v>0</v>
      </c>
      <c r="BI11" s="5">
        <f>'2006e'!I23</f>
        <v>0</v>
      </c>
      <c r="BJ11" s="5">
        <f>'2006e'!J23</f>
        <v>0</v>
      </c>
      <c r="BK11" s="5">
        <f>'2006e'!K23</f>
        <v>0</v>
      </c>
      <c r="BL11" s="5">
        <f>AVERAGE('2006e'!L23,'2006e'!M23)</f>
        <v>0</v>
      </c>
      <c r="BM11" s="5">
        <f>'2006e'!N23</f>
        <v>0</v>
      </c>
      <c r="BN11" s="5">
        <f>'2006e'!O23</f>
        <v>0</v>
      </c>
      <c r="BO11" s="5">
        <f>'2006e'!P23</f>
        <v>0</v>
      </c>
      <c r="BP11" s="5">
        <f>AVERAGE('2007e'!C23,'2007e'!D23)</f>
        <v>0</v>
      </c>
      <c r="BQ11" s="5">
        <f>'2007e'!E23</f>
        <v>0</v>
      </c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>
        <v>14</v>
      </c>
      <c r="B12" t="s">
        <v>134</v>
      </c>
      <c r="C12" s="5">
        <f t="shared" si="1"/>
        <v>4385.666666666667</v>
      </c>
      <c r="D12" s="5">
        <f t="shared" si="2"/>
        <v>4498.5</v>
      </c>
      <c r="E12" s="5">
        <f t="shared" si="3"/>
        <v>4640.6000000000004</v>
      </c>
      <c r="F12" s="5">
        <f t="shared" si="4"/>
        <v>4714.7</v>
      </c>
      <c r="G12" s="5">
        <f t="shared" si="5"/>
        <v>4884.1000000000004</v>
      </c>
      <c r="H12" s="5">
        <f t="shared" si="0"/>
        <v>4624.7133333333331</v>
      </c>
      <c r="I12" s="5"/>
      <c r="J12" s="5">
        <f>'2002e'!F24</f>
        <v>3574</v>
      </c>
      <c r="K12" s="5">
        <f>'2002e'!G24</f>
        <v>4128</v>
      </c>
      <c r="L12" s="5">
        <f>'2002e'!H24</f>
        <v>5104</v>
      </c>
      <c r="M12" s="5">
        <f>'2002e'!I24</f>
        <v>5978</v>
      </c>
      <c r="N12" s="5">
        <f>'2002e'!J24</f>
        <v>6126</v>
      </c>
      <c r="O12" s="5">
        <f>'2002e'!K24</f>
        <v>5075</v>
      </c>
      <c r="P12" s="5">
        <f>AVERAGE('2002e'!L24,'2002e'!M24)</f>
        <v>4648</v>
      </c>
      <c r="Q12" s="5">
        <f>'2002e'!N24</f>
        <v>3081</v>
      </c>
      <c r="R12" s="5">
        <f>'2002e'!O24</f>
        <v>2515</v>
      </c>
      <c r="S12" s="5">
        <f>'2002e'!P24</f>
        <v>2397</v>
      </c>
      <c r="T12" s="5">
        <f>AVERAGE('2003e'!C24,'2003e'!D24)</f>
        <v>3060</v>
      </c>
      <c r="U12" s="5">
        <f>'2003e'!E24</f>
        <v>4029</v>
      </c>
      <c r="V12" s="5">
        <f>'2003e'!F24</f>
        <v>3634</v>
      </c>
      <c r="W12" s="5">
        <f>'2003e'!G24</f>
        <v>4190</v>
      </c>
      <c r="X12" s="5">
        <f>'2003e'!H24</f>
        <v>5173</v>
      </c>
      <c r="Y12" s="5">
        <f>'2003e'!I24</f>
        <v>6038</v>
      </c>
      <c r="Z12" s="5">
        <f>'2003e'!J24</f>
        <v>6193</v>
      </c>
      <c r="AA12" s="5">
        <f>'2003e'!K24</f>
        <v>5133</v>
      </c>
      <c r="AB12" s="5">
        <f>AVERAGE('2003e'!L24,'2003e'!M24)</f>
        <v>4772</v>
      </c>
      <c r="AC12" s="5">
        <f>'2003e'!N24</f>
        <v>3189</v>
      </c>
      <c r="AD12" s="5">
        <f>'2003e'!O24</f>
        <v>2635</v>
      </c>
      <c r="AE12" s="5">
        <f>'2003e'!P24</f>
        <v>2520</v>
      </c>
      <c r="AF12" s="5">
        <f>AVERAGE('2004e'!C24,'2004e'!D24)</f>
        <v>3182</v>
      </c>
      <c r="AG12" s="5">
        <f>'2004e'!E24</f>
        <v>4150</v>
      </c>
      <c r="AH12" s="5">
        <f>'2004e'!F24</f>
        <v>3763</v>
      </c>
      <c r="AI12" s="5">
        <f>'2004e'!G24</f>
        <v>4328</v>
      </c>
      <c r="AJ12" s="5">
        <f>'2004e'!H24</f>
        <v>5317</v>
      </c>
      <c r="AK12" s="5">
        <f>'2004e'!I24</f>
        <v>6230</v>
      </c>
      <c r="AL12" s="5">
        <f>'2004e'!J24</f>
        <v>6270</v>
      </c>
      <c r="AM12" s="5">
        <f>'2004e'!K24</f>
        <v>5330</v>
      </c>
      <c r="AN12" s="5">
        <f>AVERAGE('2004e'!L24,'2004e'!M24)</f>
        <v>5037</v>
      </c>
      <c r="AO12" s="5">
        <f>'2004e'!N24</f>
        <v>3182</v>
      </c>
      <c r="AP12" s="5">
        <f>'2004e'!O24</f>
        <v>2727</v>
      </c>
      <c r="AQ12" s="5">
        <f>'2004e'!P24</f>
        <v>2615</v>
      </c>
      <c r="AR12" s="5">
        <f>AVERAGE('2005e'!C24,'2005e'!D24)</f>
        <v>3272</v>
      </c>
      <c r="AS12" s="5">
        <f>'2005e'!E24</f>
        <v>4244</v>
      </c>
      <c r="AT12" s="5">
        <f>'2005e'!F24</f>
        <v>3841</v>
      </c>
      <c r="AU12" s="5">
        <f>'2005e'!G24</f>
        <v>4414</v>
      </c>
      <c r="AV12" s="5">
        <f>'2005e'!H24</f>
        <v>5413</v>
      </c>
      <c r="AW12" s="5">
        <f>'2005e'!I24</f>
        <v>6279</v>
      </c>
      <c r="AX12" s="5">
        <f>'2005e'!J24</f>
        <v>6442</v>
      </c>
      <c r="AY12" s="5">
        <f>'2005e'!K24</f>
        <v>5378</v>
      </c>
      <c r="AZ12" s="5">
        <f>AVERAGE('2005e'!L24,'2005e'!M24)</f>
        <v>5087</v>
      </c>
      <c r="BA12" s="5">
        <f>'2005e'!N24</f>
        <v>3216</v>
      </c>
      <c r="BB12" s="5">
        <f>'2005e'!O24</f>
        <v>2761</v>
      </c>
      <c r="BC12" s="5">
        <f>'2005e'!P24</f>
        <v>2662</v>
      </c>
      <c r="BD12" s="5">
        <f>AVERAGE('2006e'!C24,'2006e'!D24)</f>
        <v>3338</v>
      </c>
      <c r="BE12" s="5">
        <f>'2006e'!E24</f>
        <v>4293</v>
      </c>
      <c r="BF12" s="5">
        <f>'2006e'!F24</f>
        <v>3889</v>
      </c>
      <c r="BG12" s="5">
        <f>'2006e'!G24</f>
        <v>4576</v>
      </c>
      <c r="BH12" s="5">
        <f>'2006e'!H24</f>
        <v>5598</v>
      </c>
      <c r="BI12" s="5">
        <f>'2006e'!I24</f>
        <v>6474</v>
      </c>
      <c r="BJ12" s="5">
        <f>'2006e'!J24</f>
        <v>6637</v>
      </c>
      <c r="BK12" s="5">
        <f>'2006e'!K24</f>
        <v>5515</v>
      </c>
      <c r="BL12" s="5">
        <f>AVERAGE('2006e'!L24,'2006e'!M24)</f>
        <v>5127</v>
      </c>
      <c r="BM12" s="5">
        <f>'2006e'!N24</f>
        <v>3551</v>
      </c>
      <c r="BN12" s="5">
        <f>'2006e'!O24</f>
        <v>2993</v>
      </c>
      <c r="BO12" s="5">
        <f>'2006e'!P24</f>
        <v>2873</v>
      </c>
      <c r="BP12" s="5">
        <f>AVERAGE('2007e'!C24,'2007e'!D24)</f>
        <v>3588</v>
      </c>
      <c r="BQ12" s="5">
        <f>'2007e'!E24</f>
        <v>4564</v>
      </c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>
        <v>15</v>
      </c>
      <c r="B13" t="s">
        <v>135</v>
      </c>
      <c r="C13" s="5">
        <f t="shared" si="1"/>
        <v>54.666666666666664</v>
      </c>
      <c r="D13" s="5">
        <f t="shared" si="2"/>
        <v>54.1</v>
      </c>
      <c r="E13" s="5">
        <f t="shared" si="3"/>
        <v>54.1</v>
      </c>
      <c r="F13" s="5">
        <f t="shared" si="4"/>
        <v>54.1</v>
      </c>
      <c r="G13" s="5">
        <f t="shared" si="5"/>
        <v>54.1</v>
      </c>
      <c r="H13" s="5">
        <f t="shared" si="0"/>
        <v>54.213333333333331</v>
      </c>
      <c r="I13" s="5"/>
      <c r="J13" s="5">
        <f>'2002e'!F25</f>
        <v>42</v>
      </c>
      <c r="K13" s="5">
        <f>'2002e'!G25</f>
        <v>2</v>
      </c>
      <c r="L13" s="5">
        <f>'2002e'!H25</f>
        <v>2</v>
      </c>
      <c r="M13" s="5">
        <f>'2002e'!I25</f>
        <v>2</v>
      </c>
      <c r="N13" s="5">
        <f>'2002e'!J25</f>
        <v>2</v>
      </c>
      <c r="O13" s="5">
        <f>'2002e'!K25</f>
        <v>4</v>
      </c>
      <c r="P13" s="5">
        <f>AVERAGE('2002e'!L25,'2002e'!M25)</f>
        <v>49</v>
      </c>
      <c r="Q13" s="5">
        <f>'2002e'!N25</f>
        <v>117</v>
      </c>
      <c r="R13" s="5">
        <f>'2002e'!O25</f>
        <v>151</v>
      </c>
      <c r="S13" s="5">
        <f>'2002e'!P25</f>
        <v>168</v>
      </c>
      <c r="T13" s="5">
        <f>AVERAGE('2003e'!C25,'2003e'!D25)</f>
        <v>161</v>
      </c>
      <c r="U13" s="5">
        <f>'2003e'!E25</f>
        <v>109</v>
      </c>
      <c r="V13" s="5">
        <f>'2003e'!F25</f>
        <v>42</v>
      </c>
      <c r="W13" s="5">
        <f>'2003e'!G25</f>
        <v>2</v>
      </c>
      <c r="X13" s="5">
        <f>'2003e'!H25</f>
        <v>2</v>
      </c>
      <c r="Y13" s="5">
        <f>'2003e'!I25</f>
        <v>2</v>
      </c>
      <c r="Z13" s="5">
        <f>'2003e'!J25</f>
        <v>2</v>
      </c>
      <c r="AA13" s="5">
        <f>'2003e'!K25</f>
        <v>4</v>
      </c>
      <c r="AB13" s="5">
        <f>AVERAGE('2003e'!L25,'2003e'!M25)</f>
        <v>49</v>
      </c>
      <c r="AC13" s="5">
        <f>'2003e'!N25</f>
        <v>117</v>
      </c>
      <c r="AD13" s="5">
        <f>'2003e'!O25</f>
        <v>151</v>
      </c>
      <c r="AE13" s="5">
        <f>'2003e'!P25</f>
        <v>168</v>
      </c>
      <c r="AF13" s="5">
        <f>AVERAGE('2004e'!C25,'2004e'!D25)</f>
        <v>161</v>
      </c>
      <c r="AG13" s="5">
        <f>'2004e'!E25</f>
        <v>109</v>
      </c>
      <c r="AH13" s="5">
        <f>'2004e'!F25</f>
        <v>42</v>
      </c>
      <c r="AI13" s="5">
        <f>'2004e'!G25</f>
        <v>2</v>
      </c>
      <c r="AJ13" s="5">
        <f>'2004e'!H25</f>
        <v>2</v>
      </c>
      <c r="AK13" s="5">
        <f>'2004e'!I25</f>
        <v>2</v>
      </c>
      <c r="AL13" s="5">
        <f>'2004e'!J25</f>
        <v>2</v>
      </c>
      <c r="AM13" s="5">
        <f>'2004e'!K25</f>
        <v>4</v>
      </c>
      <c r="AN13" s="5">
        <f>AVERAGE('2004e'!L25,'2004e'!M25)</f>
        <v>49</v>
      </c>
      <c r="AO13" s="5">
        <f>'2004e'!N25</f>
        <v>117</v>
      </c>
      <c r="AP13" s="5">
        <f>'2004e'!O25</f>
        <v>151</v>
      </c>
      <c r="AQ13" s="5">
        <f>'2004e'!P25</f>
        <v>168</v>
      </c>
      <c r="AR13" s="5">
        <f>AVERAGE('2005e'!C25,'2005e'!D25)</f>
        <v>161</v>
      </c>
      <c r="AS13" s="5">
        <f>'2005e'!E25</f>
        <v>109</v>
      </c>
      <c r="AT13" s="5">
        <f>'2005e'!F25</f>
        <v>42</v>
      </c>
      <c r="AU13" s="5">
        <f>'2005e'!G25</f>
        <v>2</v>
      </c>
      <c r="AV13" s="5">
        <f>'2005e'!H25</f>
        <v>2</v>
      </c>
      <c r="AW13" s="5">
        <f>'2005e'!I25</f>
        <v>2</v>
      </c>
      <c r="AX13" s="5">
        <f>'2005e'!J25</f>
        <v>2</v>
      </c>
      <c r="AY13" s="5">
        <f>'2005e'!K25</f>
        <v>4</v>
      </c>
      <c r="AZ13" s="5">
        <f>AVERAGE('2005e'!L25,'2005e'!M25)</f>
        <v>49</v>
      </c>
      <c r="BA13" s="5">
        <f>'2005e'!N25</f>
        <v>117</v>
      </c>
      <c r="BB13" s="5">
        <f>'2005e'!O25</f>
        <v>151</v>
      </c>
      <c r="BC13" s="5">
        <f>'2005e'!P25</f>
        <v>168</v>
      </c>
      <c r="BD13" s="5">
        <f>AVERAGE('2006e'!C25,'2006e'!D25)</f>
        <v>161</v>
      </c>
      <c r="BE13" s="5">
        <f>'2006e'!E25</f>
        <v>109</v>
      </c>
      <c r="BF13" s="5">
        <f>'2006e'!F25</f>
        <v>42</v>
      </c>
      <c r="BG13" s="5">
        <f>'2006e'!G25</f>
        <v>2</v>
      </c>
      <c r="BH13" s="5">
        <f>'2006e'!H25</f>
        <v>2</v>
      </c>
      <c r="BI13" s="5">
        <f>'2006e'!I25</f>
        <v>2</v>
      </c>
      <c r="BJ13" s="5">
        <f>'2006e'!J25</f>
        <v>2</v>
      </c>
      <c r="BK13" s="5">
        <f>'2006e'!K25</f>
        <v>4</v>
      </c>
      <c r="BL13" s="5">
        <f>AVERAGE('2006e'!L25,'2006e'!M25)</f>
        <v>49</v>
      </c>
      <c r="BM13" s="5">
        <f>'2006e'!N25</f>
        <v>117</v>
      </c>
      <c r="BN13" s="5">
        <f>'2006e'!O25</f>
        <v>151</v>
      </c>
      <c r="BO13" s="5">
        <f>'2006e'!P25</f>
        <v>168</v>
      </c>
      <c r="BP13" s="5">
        <f>AVERAGE('2007e'!C25,'2007e'!D25)</f>
        <v>161</v>
      </c>
      <c r="BQ13" s="5">
        <f>'2007e'!E25</f>
        <v>109</v>
      </c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>
        <v>16</v>
      </c>
      <c r="B14" t="s">
        <v>136</v>
      </c>
      <c r="C14" s="5">
        <f t="shared" si="1"/>
        <v>1000</v>
      </c>
      <c r="D14" s="5">
        <f t="shared" si="2"/>
        <v>1000</v>
      </c>
      <c r="E14" s="5">
        <f t="shared" si="3"/>
        <v>1000</v>
      </c>
      <c r="F14" s="5">
        <f t="shared" si="4"/>
        <v>1000</v>
      </c>
      <c r="G14" s="5">
        <f t="shared" si="5"/>
        <v>1000</v>
      </c>
      <c r="H14" s="5">
        <f t="shared" si="0"/>
        <v>1000</v>
      </c>
      <c r="I14" s="5"/>
      <c r="J14" s="5">
        <f>'2002e'!F26</f>
        <v>1000</v>
      </c>
      <c r="K14" s="5">
        <f>'2002e'!G26</f>
        <v>1000</v>
      </c>
      <c r="L14" s="5">
        <f>'2002e'!H26</f>
        <v>1000</v>
      </c>
      <c r="M14" s="5">
        <f>'2002e'!I26</f>
        <v>1000</v>
      </c>
      <c r="N14" s="5">
        <f>'2002e'!J26</f>
        <v>1000</v>
      </c>
      <c r="O14" s="5">
        <f>'2002e'!K26</f>
        <v>1000</v>
      </c>
      <c r="P14" s="5">
        <f>AVERAGE('2002e'!L26,'2002e'!M26)</f>
        <v>1000</v>
      </c>
      <c r="Q14" s="5">
        <f>'2002e'!N26</f>
        <v>1000</v>
      </c>
      <c r="R14" s="5">
        <f>'2002e'!O26</f>
        <v>1000</v>
      </c>
      <c r="S14" s="5">
        <f>'2002e'!P26</f>
        <v>1000</v>
      </c>
      <c r="T14" s="5">
        <f>AVERAGE('2003e'!C26,'2003e'!D26)</f>
        <v>1000</v>
      </c>
      <c r="U14" s="5">
        <f>'2003e'!E26</f>
        <v>1000</v>
      </c>
      <c r="V14" s="5">
        <f>'2003e'!F26</f>
        <v>1000</v>
      </c>
      <c r="W14" s="5">
        <f>'2003e'!G26</f>
        <v>1000</v>
      </c>
      <c r="X14" s="5">
        <f>'2003e'!H26</f>
        <v>1000</v>
      </c>
      <c r="Y14" s="5">
        <f>'2003e'!I26</f>
        <v>1000</v>
      </c>
      <c r="Z14" s="5">
        <f>'2003e'!J26</f>
        <v>1000</v>
      </c>
      <c r="AA14" s="5">
        <f>'2003e'!K26</f>
        <v>1000</v>
      </c>
      <c r="AB14" s="5">
        <f>AVERAGE('2003e'!L26,'2003e'!M26)</f>
        <v>1000</v>
      </c>
      <c r="AC14" s="5">
        <f>'2003e'!N26</f>
        <v>1000</v>
      </c>
      <c r="AD14" s="5">
        <f>'2003e'!O26</f>
        <v>1000</v>
      </c>
      <c r="AE14" s="5">
        <f>'2003e'!P26</f>
        <v>1000</v>
      </c>
      <c r="AF14" s="5">
        <f>AVERAGE('2004e'!C26,'2004e'!D26)</f>
        <v>1000</v>
      </c>
      <c r="AG14" s="5">
        <f>'2004e'!E26</f>
        <v>1000</v>
      </c>
      <c r="AH14" s="5">
        <f>'2004e'!F26</f>
        <v>1000</v>
      </c>
      <c r="AI14" s="5">
        <f>'2004e'!G26</f>
        <v>1000</v>
      </c>
      <c r="AJ14" s="5">
        <f>'2004e'!H26</f>
        <v>1000</v>
      </c>
      <c r="AK14" s="5">
        <f>'2004e'!I26</f>
        <v>1000</v>
      </c>
      <c r="AL14" s="5">
        <f>'2004e'!J26</f>
        <v>1000</v>
      </c>
      <c r="AM14" s="5">
        <f>'2004e'!K26</f>
        <v>1000</v>
      </c>
      <c r="AN14" s="5">
        <f>AVERAGE('2004e'!L26,'2004e'!M26)</f>
        <v>1000</v>
      </c>
      <c r="AO14" s="5">
        <f>'2004e'!N26</f>
        <v>1000</v>
      </c>
      <c r="AP14" s="5">
        <f>'2004e'!O26</f>
        <v>1000</v>
      </c>
      <c r="AQ14" s="5">
        <f>'2004e'!P26</f>
        <v>1000</v>
      </c>
      <c r="AR14" s="5">
        <f>AVERAGE('2005e'!C26,'2005e'!D26)</f>
        <v>1000</v>
      </c>
      <c r="AS14" s="5">
        <f>'2005e'!E26</f>
        <v>1000</v>
      </c>
      <c r="AT14" s="5">
        <f>'2005e'!F26</f>
        <v>1000</v>
      </c>
      <c r="AU14" s="5">
        <f>'2005e'!G26</f>
        <v>1000</v>
      </c>
      <c r="AV14" s="5">
        <f>'2005e'!H26</f>
        <v>1000</v>
      </c>
      <c r="AW14" s="5">
        <f>'2005e'!I26</f>
        <v>1000</v>
      </c>
      <c r="AX14" s="5">
        <f>'2005e'!J26</f>
        <v>1000</v>
      </c>
      <c r="AY14" s="5">
        <f>'2005e'!K26</f>
        <v>1000</v>
      </c>
      <c r="AZ14" s="5">
        <f>AVERAGE('2005e'!L26,'2005e'!M26)</f>
        <v>1000</v>
      </c>
      <c r="BA14" s="5">
        <f>'2005e'!N26</f>
        <v>1000</v>
      </c>
      <c r="BB14" s="5">
        <f>'2005e'!O26</f>
        <v>1000</v>
      </c>
      <c r="BC14" s="5">
        <f>'2005e'!P26</f>
        <v>1000</v>
      </c>
      <c r="BD14" s="5">
        <f>AVERAGE('2006e'!C26,'2006e'!D26)</f>
        <v>1000</v>
      </c>
      <c r="BE14" s="5">
        <f>'2006e'!E26</f>
        <v>1000</v>
      </c>
      <c r="BF14" s="5">
        <f>'2006e'!F26</f>
        <v>1000</v>
      </c>
      <c r="BG14" s="5">
        <f>'2006e'!G26</f>
        <v>1000</v>
      </c>
      <c r="BH14" s="5">
        <f>'2006e'!H26</f>
        <v>1000</v>
      </c>
      <c r="BI14" s="5">
        <f>'2006e'!I26</f>
        <v>1000</v>
      </c>
      <c r="BJ14" s="5">
        <f>'2006e'!J26</f>
        <v>1000</v>
      </c>
      <c r="BK14" s="5">
        <f>'2006e'!K26</f>
        <v>1000</v>
      </c>
      <c r="BL14" s="5">
        <f>AVERAGE('2006e'!L26,'2006e'!M26)</f>
        <v>1000</v>
      </c>
      <c r="BM14" s="5">
        <f>'2006e'!N26</f>
        <v>1000</v>
      </c>
      <c r="BN14" s="5">
        <f>'2006e'!O26</f>
        <v>1000</v>
      </c>
      <c r="BO14" s="5">
        <f>'2006e'!P26</f>
        <v>1000</v>
      </c>
      <c r="BP14" s="5">
        <f>AVERAGE('2007e'!C26,'2007e'!D26)</f>
        <v>1000</v>
      </c>
      <c r="BQ14" s="5">
        <f>'2007e'!E26</f>
        <v>1000</v>
      </c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>
        <v>17</v>
      </c>
      <c r="B15" t="s">
        <v>137</v>
      </c>
      <c r="C15" s="5">
        <f t="shared" si="1"/>
        <v>990</v>
      </c>
      <c r="D15" s="5">
        <f t="shared" si="2"/>
        <v>990</v>
      </c>
      <c r="E15" s="5">
        <f t="shared" si="3"/>
        <v>990</v>
      </c>
      <c r="F15" s="5">
        <f t="shared" si="4"/>
        <v>990</v>
      </c>
      <c r="G15" s="5">
        <f t="shared" si="5"/>
        <v>990</v>
      </c>
      <c r="H15" s="5">
        <f t="shared" si="0"/>
        <v>990</v>
      </c>
      <c r="I15" s="5"/>
      <c r="J15" s="5">
        <f>'2002e'!F27</f>
        <v>990</v>
      </c>
      <c r="K15" s="5">
        <f>'2002e'!G27</f>
        <v>990</v>
      </c>
      <c r="L15" s="5">
        <f>'2002e'!H27</f>
        <v>990</v>
      </c>
      <c r="M15" s="5">
        <f>'2002e'!I27</f>
        <v>990</v>
      </c>
      <c r="N15" s="5">
        <f>'2002e'!J27</f>
        <v>990</v>
      </c>
      <c r="O15" s="5">
        <f>'2002e'!K27</f>
        <v>990</v>
      </c>
      <c r="P15" s="5">
        <f>AVERAGE('2002e'!L27,'2002e'!M27)</f>
        <v>990</v>
      </c>
      <c r="Q15" s="5">
        <f>'2002e'!N27</f>
        <v>990</v>
      </c>
      <c r="R15" s="5">
        <f>'2002e'!O27</f>
        <v>990</v>
      </c>
      <c r="S15" s="5">
        <f>'2002e'!P27</f>
        <v>990</v>
      </c>
      <c r="T15" s="5">
        <f>AVERAGE('2003e'!C27,'2003e'!D27)</f>
        <v>990</v>
      </c>
      <c r="U15" s="5">
        <f>'2003e'!E27</f>
        <v>990</v>
      </c>
      <c r="V15" s="5">
        <f>'2003e'!F27</f>
        <v>990</v>
      </c>
      <c r="W15" s="5">
        <f>'2003e'!G27</f>
        <v>990</v>
      </c>
      <c r="X15" s="5">
        <f>'2003e'!H27</f>
        <v>990</v>
      </c>
      <c r="Y15" s="5">
        <f>'2003e'!I27</f>
        <v>990</v>
      </c>
      <c r="Z15" s="5">
        <f>'2003e'!J27</f>
        <v>990</v>
      </c>
      <c r="AA15" s="5">
        <f>'2003e'!K27</f>
        <v>990</v>
      </c>
      <c r="AB15" s="5">
        <f>AVERAGE('2003e'!L27,'2003e'!M27)</f>
        <v>990</v>
      </c>
      <c r="AC15" s="5">
        <f>'2003e'!N27</f>
        <v>990</v>
      </c>
      <c r="AD15" s="5">
        <f>'2003e'!O27</f>
        <v>990</v>
      </c>
      <c r="AE15" s="5">
        <f>'2003e'!P27</f>
        <v>990</v>
      </c>
      <c r="AF15" s="5">
        <f>AVERAGE('2004e'!C27,'2004e'!D27)</f>
        <v>990</v>
      </c>
      <c r="AG15" s="5">
        <f>'2004e'!E27</f>
        <v>990</v>
      </c>
      <c r="AH15" s="5">
        <f>'2004e'!F27</f>
        <v>990</v>
      </c>
      <c r="AI15" s="5">
        <f>'2004e'!G27</f>
        <v>990</v>
      </c>
      <c r="AJ15" s="5">
        <f>'2004e'!H27</f>
        <v>990</v>
      </c>
      <c r="AK15" s="5">
        <f>'2004e'!I27</f>
        <v>990</v>
      </c>
      <c r="AL15" s="5">
        <f>'2004e'!J27</f>
        <v>990</v>
      </c>
      <c r="AM15" s="5">
        <f>'2004e'!K27</f>
        <v>990</v>
      </c>
      <c r="AN15" s="5">
        <f>AVERAGE('2004e'!L27,'2004e'!M27)</f>
        <v>990</v>
      </c>
      <c r="AO15" s="5">
        <f>'2004e'!N27</f>
        <v>990</v>
      </c>
      <c r="AP15" s="5">
        <f>'2004e'!O27</f>
        <v>990</v>
      </c>
      <c r="AQ15" s="5">
        <f>'2004e'!P27</f>
        <v>990</v>
      </c>
      <c r="AR15" s="5">
        <f>AVERAGE('2005e'!C27,'2005e'!D27)</f>
        <v>990</v>
      </c>
      <c r="AS15" s="5">
        <f>'2005e'!E27</f>
        <v>990</v>
      </c>
      <c r="AT15" s="5">
        <f>'2005e'!F27</f>
        <v>990</v>
      </c>
      <c r="AU15" s="5">
        <f>'2005e'!G27</f>
        <v>990</v>
      </c>
      <c r="AV15" s="5">
        <f>'2005e'!H27</f>
        <v>990</v>
      </c>
      <c r="AW15" s="5">
        <f>'2005e'!I27</f>
        <v>990</v>
      </c>
      <c r="AX15" s="5">
        <f>'2005e'!J27</f>
        <v>990</v>
      </c>
      <c r="AY15" s="5">
        <f>'2005e'!K27</f>
        <v>990</v>
      </c>
      <c r="AZ15" s="5">
        <f>AVERAGE('2005e'!L27,'2005e'!M27)</f>
        <v>990</v>
      </c>
      <c r="BA15" s="5">
        <f>'2005e'!N27</f>
        <v>990</v>
      </c>
      <c r="BB15" s="5">
        <f>'2005e'!O27</f>
        <v>990</v>
      </c>
      <c r="BC15" s="5">
        <f>'2005e'!P27</f>
        <v>990</v>
      </c>
      <c r="BD15" s="5">
        <f>AVERAGE('2006e'!C27,'2006e'!D27)</f>
        <v>990</v>
      </c>
      <c r="BE15" s="5">
        <f>'2006e'!E27</f>
        <v>990</v>
      </c>
      <c r="BF15" s="5">
        <f>'2006e'!F27</f>
        <v>990</v>
      </c>
      <c r="BG15" s="5">
        <f>'2006e'!G27</f>
        <v>990</v>
      </c>
      <c r="BH15" s="5">
        <f>'2006e'!H27</f>
        <v>990</v>
      </c>
      <c r="BI15" s="5">
        <f>'2006e'!I27</f>
        <v>990</v>
      </c>
      <c r="BJ15" s="5">
        <f>'2006e'!J27</f>
        <v>990</v>
      </c>
      <c r="BK15" s="5">
        <f>'2006e'!K27</f>
        <v>990</v>
      </c>
      <c r="BL15" s="5">
        <f>AVERAGE('2006e'!L27,'2006e'!M27)</f>
        <v>990</v>
      </c>
      <c r="BM15" s="5">
        <f>'2006e'!N27</f>
        <v>990</v>
      </c>
      <c r="BN15" s="5">
        <f>'2006e'!O27</f>
        <v>990</v>
      </c>
      <c r="BO15" s="5">
        <f>'2006e'!P27</f>
        <v>990</v>
      </c>
      <c r="BP15" s="5">
        <f>AVERAGE('2007e'!C27,'2007e'!D27)</f>
        <v>990</v>
      </c>
      <c r="BQ15" s="5">
        <f>'2007e'!E27</f>
        <v>990</v>
      </c>
      <c r="BR15" s="5"/>
      <c r="BS15" s="5"/>
      <c r="BT15" s="5"/>
      <c r="BU15" s="5"/>
      <c r="BV15" s="5"/>
      <c r="BW15" s="5"/>
      <c r="BX15" s="5"/>
      <c r="BY15" s="5"/>
    </row>
    <row r="16" spans="1:77" x14ac:dyDescent="0.2">
      <c r="A16">
        <v>18</v>
      </c>
      <c r="B16" t="s">
        <v>138</v>
      </c>
      <c r="C16" s="5">
        <f t="shared" si="1"/>
        <v>0</v>
      </c>
      <c r="D16" s="5">
        <f t="shared" si="2"/>
        <v>0</v>
      </c>
      <c r="E16" s="5">
        <f t="shared" si="3"/>
        <v>0</v>
      </c>
      <c r="F16" s="5">
        <f t="shared" si="4"/>
        <v>0</v>
      </c>
      <c r="G16" s="5">
        <f t="shared" si="5"/>
        <v>0</v>
      </c>
      <c r="H16" s="5">
        <f t="shared" si="0"/>
        <v>0</v>
      </c>
      <c r="I16" s="5"/>
      <c r="J16" s="5">
        <f>'2002e'!F28</f>
        <v>0</v>
      </c>
      <c r="K16" s="5">
        <f>'2002e'!G28</f>
        <v>0</v>
      </c>
      <c r="L16" s="5">
        <f>'2002e'!H28</f>
        <v>0</v>
      </c>
      <c r="M16" s="5">
        <f>'2002e'!I28</f>
        <v>0</v>
      </c>
      <c r="N16" s="5">
        <f>'2002e'!J28</f>
        <v>0</v>
      </c>
      <c r="O16" s="5">
        <f>'2002e'!K28</f>
        <v>0</v>
      </c>
      <c r="P16" s="5">
        <f>AVERAGE('2002e'!L28,'2002e'!M28)</f>
        <v>0</v>
      </c>
      <c r="Q16" s="5">
        <f>'2002e'!N28</f>
        <v>0</v>
      </c>
      <c r="R16" s="5">
        <f>'2002e'!O28</f>
        <v>0</v>
      </c>
      <c r="S16" s="5">
        <f>'2002e'!P28</f>
        <v>0</v>
      </c>
      <c r="T16" s="5">
        <f>AVERAGE('2003e'!C28,'2003e'!D28)</f>
        <v>0</v>
      </c>
      <c r="U16" s="5">
        <f>'2003e'!E28</f>
        <v>0</v>
      </c>
      <c r="V16" s="5">
        <f>'2003e'!F28</f>
        <v>0</v>
      </c>
      <c r="W16" s="5">
        <f>'2003e'!G28</f>
        <v>0</v>
      </c>
      <c r="X16" s="5">
        <f>'2003e'!H28</f>
        <v>0</v>
      </c>
      <c r="Y16" s="5">
        <f>'2003e'!I28</f>
        <v>0</v>
      </c>
      <c r="Z16" s="5">
        <f>'2003e'!J28</f>
        <v>0</v>
      </c>
      <c r="AA16" s="5">
        <f>'2003e'!K28</f>
        <v>0</v>
      </c>
      <c r="AB16" s="5">
        <f>AVERAGE('2003e'!L28,'2003e'!M28)</f>
        <v>0</v>
      </c>
      <c r="AC16" s="5">
        <f>'2003e'!N28</f>
        <v>0</v>
      </c>
      <c r="AD16" s="5">
        <f>'2003e'!O28</f>
        <v>0</v>
      </c>
      <c r="AE16" s="5">
        <f>'2003e'!P28</f>
        <v>0</v>
      </c>
      <c r="AF16" s="5">
        <f>AVERAGE('2004e'!C28,'2004e'!D28)</f>
        <v>0</v>
      </c>
      <c r="AG16" s="5">
        <f>'2004e'!E28</f>
        <v>0</v>
      </c>
      <c r="AH16" s="5">
        <f>'2004e'!F28</f>
        <v>0</v>
      </c>
      <c r="AI16" s="5">
        <f>'2004e'!G28</f>
        <v>0</v>
      </c>
      <c r="AJ16" s="5">
        <f>'2004e'!H28</f>
        <v>0</v>
      </c>
      <c r="AK16" s="5">
        <f>'2004e'!I28</f>
        <v>0</v>
      </c>
      <c r="AL16" s="5">
        <f>'2004e'!J28</f>
        <v>0</v>
      </c>
      <c r="AM16" s="5">
        <f>'2004e'!K28</f>
        <v>0</v>
      </c>
      <c r="AN16" s="5">
        <f>AVERAGE('2004e'!L28,'2004e'!M28)</f>
        <v>0</v>
      </c>
      <c r="AO16" s="5">
        <f>'2004e'!N28</f>
        <v>0</v>
      </c>
      <c r="AP16" s="5">
        <f>'2004e'!O28</f>
        <v>0</v>
      </c>
      <c r="AQ16" s="5">
        <f>'2004e'!P28</f>
        <v>0</v>
      </c>
      <c r="AR16" s="5">
        <f>AVERAGE('2005e'!C28,'2005e'!D28)</f>
        <v>0</v>
      </c>
      <c r="AS16" s="5">
        <f>'2005e'!E28</f>
        <v>0</v>
      </c>
      <c r="AT16" s="5">
        <f>'2005e'!F28</f>
        <v>0</v>
      </c>
      <c r="AU16" s="5">
        <f>'2005e'!G28</f>
        <v>0</v>
      </c>
      <c r="AV16" s="5">
        <f>'2005e'!H28</f>
        <v>0</v>
      </c>
      <c r="AW16" s="5">
        <f>'2005e'!I28</f>
        <v>0</v>
      </c>
      <c r="AX16" s="5">
        <f>'2005e'!J28</f>
        <v>0</v>
      </c>
      <c r="AY16" s="5">
        <f>'2005e'!K28</f>
        <v>0</v>
      </c>
      <c r="AZ16" s="5">
        <f>AVERAGE('2005e'!L28,'2005e'!M28)</f>
        <v>0</v>
      </c>
      <c r="BA16" s="5">
        <f>'2005e'!N28</f>
        <v>0</v>
      </c>
      <c r="BB16" s="5">
        <f>'2005e'!O28</f>
        <v>0</v>
      </c>
      <c r="BC16" s="5">
        <f>'2005e'!P28</f>
        <v>0</v>
      </c>
      <c r="BD16" s="5">
        <f>AVERAGE('2006e'!C28,'2006e'!D28)</f>
        <v>0</v>
      </c>
      <c r="BE16" s="5">
        <f>'2006e'!E28</f>
        <v>0</v>
      </c>
      <c r="BF16" s="5">
        <f>'2006e'!F28</f>
        <v>0</v>
      </c>
      <c r="BG16" s="5">
        <f>'2006e'!G28</f>
        <v>0</v>
      </c>
      <c r="BH16" s="5">
        <f>'2006e'!H28</f>
        <v>0</v>
      </c>
      <c r="BI16" s="5">
        <f>'2006e'!I28</f>
        <v>0</v>
      </c>
      <c r="BJ16" s="5">
        <f>'2006e'!J28</f>
        <v>0</v>
      </c>
      <c r="BK16" s="5">
        <f>'2006e'!K28</f>
        <v>0</v>
      </c>
      <c r="BL16" s="5">
        <f>AVERAGE('2006e'!L28,'2006e'!M28)</f>
        <v>0</v>
      </c>
      <c r="BM16" s="5">
        <f>'2006e'!N28</f>
        <v>0</v>
      </c>
      <c r="BN16" s="5">
        <f>'2006e'!O28</f>
        <v>0</v>
      </c>
      <c r="BO16" s="5">
        <f>'2006e'!P28</f>
        <v>0</v>
      </c>
      <c r="BP16" s="5">
        <f>AVERAGE('2007e'!C28,'2007e'!D28)</f>
        <v>0</v>
      </c>
      <c r="BQ16" s="5">
        <f>'2007e'!E28</f>
        <v>0</v>
      </c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17" s="6">
        <v>19</v>
      </c>
      <c r="B17" s="6" t="s">
        <v>139</v>
      </c>
      <c r="C17" s="7">
        <f t="shared" si="1"/>
        <v>9654.7777777777774</v>
      </c>
      <c r="D17" s="7">
        <f t="shared" si="2"/>
        <v>9645.15</v>
      </c>
      <c r="E17" s="7">
        <f t="shared" si="3"/>
        <v>9594.2000000000007</v>
      </c>
      <c r="F17" s="7">
        <f t="shared" si="4"/>
        <v>9597.2000000000007</v>
      </c>
      <c r="G17" s="7">
        <f t="shared" si="5"/>
        <v>9645.7000000000007</v>
      </c>
      <c r="H17" s="7">
        <f t="shared" si="0"/>
        <v>9627.4055555555569</v>
      </c>
      <c r="I17" s="5"/>
      <c r="J17" s="7">
        <f t="shared" ref="J17:AO17" si="6">SUM(J7:J16)</f>
        <v>8519</v>
      </c>
      <c r="K17" s="7">
        <f t="shared" si="6"/>
        <v>9250</v>
      </c>
      <c r="L17" s="7">
        <f t="shared" si="6"/>
        <v>10396</v>
      </c>
      <c r="M17" s="7">
        <f t="shared" si="6"/>
        <v>11454</v>
      </c>
      <c r="N17" s="7">
        <f t="shared" si="6"/>
        <v>11539</v>
      </c>
      <c r="O17" s="7">
        <f t="shared" si="6"/>
        <v>10209</v>
      </c>
      <c r="P17" s="7">
        <f t="shared" si="6"/>
        <v>9763.5</v>
      </c>
      <c r="Q17" s="7">
        <f t="shared" si="6"/>
        <v>8230</v>
      </c>
      <c r="R17" s="7">
        <f t="shared" si="6"/>
        <v>7945</v>
      </c>
      <c r="S17" s="7">
        <f t="shared" si="6"/>
        <v>7884</v>
      </c>
      <c r="T17" s="7">
        <f t="shared" si="6"/>
        <v>8412</v>
      </c>
      <c r="U17" s="7">
        <f t="shared" si="6"/>
        <v>9230</v>
      </c>
      <c r="V17" s="7">
        <f t="shared" si="6"/>
        <v>8746</v>
      </c>
      <c r="W17" s="7">
        <f t="shared" si="6"/>
        <v>9484</v>
      </c>
      <c r="X17" s="7">
        <f t="shared" si="6"/>
        <v>10640</v>
      </c>
      <c r="Y17" s="7">
        <f t="shared" si="6"/>
        <v>11207</v>
      </c>
      <c r="Z17" s="7">
        <f t="shared" si="6"/>
        <v>11297</v>
      </c>
      <c r="AA17" s="7">
        <f t="shared" si="6"/>
        <v>9958</v>
      </c>
      <c r="AB17" s="7">
        <f t="shared" si="6"/>
        <v>9695.5</v>
      </c>
      <c r="AC17" s="7">
        <f t="shared" si="6"/>
        <v>8146</v>
      </c>
      <c r="AD17" s="7">
        <f t="shared" si="6"/>
        <v>7908</v>
      </c>
      <c r="AE17" s="7">
        <f t="shared" si="6"/>
        <v>7900</v>
      </c>
      <c r="AF17" s="7">
        <f t="shared" si="6"/>
        <v>8352</v>
      </c>
      <c r="AG17" s="7">
        <f t="shared" si="6"/>
        <v>9172</v>
      </c>
      <c r="AH17" s="7">
        <f t="shared" si="6"/>
        <v>8694</v>
      </c>
      <c r="AI17" s="7">
        <f t="shared" si="6"/>
        <v>9444</v>
      </c>
      <c r="AJ17" s="7">
        <f t="shared" si="6"/>
        <v>10601</v>
      </c>
      <c r="AK17" s="7">
        <f t="shared" si="6"/>
        <v>11292</v>
      </c>
      <c r="AL17" s="7">
        <f t="shared" si="6"/>
        <v>11267</v>
      </c>
      <c r="AM17" s="7">
        <f t="shared" si="6"/>
        <v>10047</v>
      </c>
      <c r="AN17" s="7">
        <f t="shared" si="6"/>
        <v>9744</v>
      </c>
      <c r="AO17" s="7">
        <f t="shared" si="6"/>
        <v>7923</v>
      </c>
      <c r="AP17" s="7">
        <f t="shared" ref="AP17:BQ17" si="7">SUM(AP7:AP16)</f>
        <v>7774</v>
      </c>
      <c r="AQ17" s="7">
        <f t="shared" si="7"/>
        <v>7718</v>
      </c>
      <c r="AR17" s="7">
        <f t="shared" si="7"/>
        <v>8156</v>
      </c>
      <c r="AS17" s="7">
        <f t="shared" si="7"/>
        <v>8979</v>
      </c>
      <c r="AT17" s="7">
        <f t="shared" si="7"/>
        <v>8495</v>
      </c>
      <c r="AU17" s="7">
        <f t="shared" si="7"/>
        <v>9328</v>
      </c>
      <c r="AV17" s="7">
        <f t="shared" si="7"/>
        <v>10497</v>
      </c>
      <c r="AW17" s="7">
        <f t="shared" si="7"/>
        <v>11346</v>
      </c>
      <c r="AX17" s="7">
        <f t="shared" si="7"/>
        <v>11447</v>
      </c>
      <c r="AY17" s="7">
        <f t="shared" si="7"/>
        <v>10100</v>
      </c>
      <c r="AZ17" s="7">
        <f t="shared" si="7"/>
        <v>9800</v>
      </c>
      <c r="BA17" s="7">
        <f t="shared" si="7"/>
        <v>7963</v>
      </c>
      <c r="BB17" s="7">
        <f t="shared" si="7"/>
        <v>7739</v>
      </c>
      <c r="BC17" s="7">
        <f t="shared" si="7"/>
        <v>7696</v>
      </c>
      <c r="BD17" s="7">
        <f t="shared" si="7"/>
        <v>8229</v>
      </c>
      <c r="BE17" s="7">
        <f t="shared" si="7"/>
        <v>9034</v>
      </c>
      <c r="BF17" s="7">
        <f t="shared" si="7"/>
        <v>8548</v>
      </c>
      <c r="BG17" s="7">
        <f t="shared" si="7"/>
        <v>9496</v>
      </c>
      <c r="BH17" s="7">
        <f t="shared" si="7"/>
        <v>10689</v>
      </c>
      <c r="BI17" s="7">
        <f t="shared" si="7"/>
        <v>11400</v>
      </c>
      <c r="BJ17" s="7">
        <f t="shared" si="7"/>
        <v>11500</v>
      </c>
      <c r="BK17" s="7">
        <f t="shared" si="7"/>
        <v>10096</v>
      </c>
      <c r="BL17" s="7">
        <f t="shared" si="7"/>
        <v>9647</v>
      </c>
      <c r="BM17" s="7">
        <f t="shared" si="7"/>
        <v>8105</v>
      </c>
      <c r="BN17" s="7">
        <f t="shared" si="7"/>
        <v>7779</v>
      </c>
      <c r="BO17" s="7">
        <f t="shared" si="7"/>
        <v>7716</v>
      </c>
      <c r="BP17" s="7">
        <f t="shared" si="7"/>
        <v>8273</v>
      </c>
      <c r="BQ17" s="7">
        <f t="shared" si="7"/>
        <v>9092</v>
      </c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B19" s="3" t="s">
        <v>203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20">
        <v>20</v>
      </c>
      <c r="B20" t="s">
        <v>140</v>
      </c>
      <c r="C20" s="5">
        <f t="shared" ref="C20:C26" si="8">AVERAGE(J20:O20,S20:U20)</f>
        <v>6189.2777777777774</v>
      </c>
      <c r="D20" s="5">
        <f t="shared" ref="D20:D26" si="9">AVERAGE(V20:AB20,AE20:AG20)</f>
        <v>6087.65</v>
      </c>
      <c r="E20" s="5">
        <f t="shared" ref="E20:E26" si="10">AVERAGE(AH20:AN20,AQ20:AS20)</f>
        <v>6094.95</v>
      </c>
      <c r="F20" s="5">
        <f t="shared" ref="F20:F26" si="11">AVERAGE(AT20:AZ20,BC20:BE20)</f>
        <v>6102.55</v>
      </c>
      <c r="G20" s="5">
        <f t="shared" ref="G20:G26" si="12">AVERAGE(BF20:BL20,BO20:BQ20)</f>
        <v>6109.85</v>
      </c>
      <c r="H20" s="5">
        <f t="shared" ref="H20:H26" si="13">AVERAGE(C20:G20)</f>
        <v>6116.8555555555549</v>
      </c>
      <c r="I20" s="5"/>
      <c r="J20" s="5">
        <f>'2002e'!F32</f>
        <v>6108</v>
      </c>
      <c r="K20" s="5">
        <f>'2002e'!G32</f>
        <v>5945</v>
      </c>
      <c r="L20" s="5">
        <f>'2002e'!H32</f>
        <v>7147</v>
      </c>
      <c r="M20" s="5">
        <f>'2002e'!I32</f>
        <v>5857</v>
      </c>
      <c r="N20" s="5">
        <f>'2002e'!J32</f>
        <v>6299</v>
      </c>
      <c r="O20" s="5">
        <f>'2002e'!K32</f>
        <v>5118</v>
      </c>
      <c r="P20" s="5">
        <f>AVERAGE('2002e'!L32,'2002e'!M32)</f>
        <v>5097</v>
      </c>
      <c r="Q20" s="5">
        <f>'2002e'!N32</f>
        <v>7687</v>
      </c>
      <c r="R20" s="5">
        <f>'2002e'!O32</f>
        <v>6286</v>
      </c>
      <c r="S20" s="5">
        <f>'2002e'!P32</f>
        <v>7043</v>
      </c>
      <c r="T20" s="5">
        <f>AVERAGE('2003e'!C32,'2003e'!D32)</f>
        <v>6410.5</v>
      </c>
      <c r="U20" s="5">
        <f>'2003e'!E32</f>
        <v>5776</v>
      </c>
      <c r="V20" s="5">
        <f>'2003e'!F32</f>
        <v>6115</v>
      </c>
      <c r="W20" s="5">
        <f>'2003e'!G32</f>
        <v>5953</v>
      </c>
      <c r="X20" s="5">
        <f>'2003e'!H32</f>
        <v>7156</v>
      </c>
      <c r="Y20" s="5">
        <f>'2003e'!I32</f>
        <v>5867</v>
      </c>
      <c r="Z20" s="5">
        <f>'2003e'!J32</f>
        <v>6305</v>
      </c>
      <c r="AA20" s="5">
        <f>'2003e'!K32</f>
        <v>5124</v>
      </c>
      <c r="AB20" s="5">
        <f>AVERAGE('2003e'!L32,'2003e'!M32)</f>
        <v>5105.5</v>
      </c>
      <c r="AC20" s="5">
        <f>'2003e'!N32</f>
        <v>7697</v>
      </c>
      <c r="AD20" s="5">
        <f>'2003e'!O32</f>
        <v>6293</v>
      </c>
      <c r="AE20" s="5">
        <f>'2003e'!P32</f>
        <v>7049</v>
      </c>
      <c r="AF20" s="5">
        <f>AVERAGE('2004e'!C32,'2004e'!D32)</f>
        <v>6419</v>
      </c>
      <c r="AG20" s="5">
        <f>'2004e'!E32</f>
        <v>5783</v>
      </c>
      <c r="AH20" s="5">
        <f>'2004e'!F32</f>
        <v>6122</v>
      </c>
      <c r="AI20" s="5">
        <f>'2004e'!G32</f>
        <v>5961</v>
      </c>
      <c r="AJ20" s="5">
        <f>'2004e'!H32</f>
        <v>7165</v>
      </c>
      <c r="AK20" s="5">
        <f>'2004e'!I32</f>
        <v>5877</v>
      </c>
      <c r="AL20" s="5">
        <f>'2004e'!J32</f>
        <v>6311</v>
      </c>
      <c r="AM20" s="5">
        <f>'2004e'!K32</f>
        <v>5129</v>
      </c>
      <c r="AN20" s="5">
        <f>AVERAGE('2004e'!L32,'2004e'!M32)</f>
        <v>5114</v>
      </c>
      <c r="AO20" s="5">
        <f>'2004e'!N32</f>
        <v>7705</v>
      </c>
      <c r="AP20" s="5">
        <f>'2004e'!O32</f>
        <v>6300</v>
      </c>
      <c r="AQ20" s="5">
        <f>'2004e'!P32</f>
        <v>7055</v>
      </c>
      <c r="AR20" s="5">
        <f>AVERAGE('2005e'!C32,'2005e'!D32)</f>
        <v>6426.5</v>
      </c>
      <c r="AS20" s="5">
        <f>'2005e'!E32</f>
        <v>5789</v>
      </c>
      <c r="AT20" s="5">
        <f>'2005e'!F32</f>
        <v>6129</v>
      </c>
      <c r="AU20" s="5">
        <f>'2005e'!G32</f>
        <v>5970</v>
      </c>
      <c r="AV20" s="5">
        <f>'2005e'!H32</f>
        <v>7174</v>
      </c>
      <c r="AW20" s="5">
        <f>'2005e'!I32</f>
        <v>5887</v>
      </c>
      <c r="AX20" s="5">
        <f>'2005e'!J32</f>
        <v>6317</v>
      </c>
      <c r="AY20" s="5">
        <f>'2005e'!K32</f>
        <v>5135</v>
      </c>
      <c r="AZ20" s="5">
        <f>AVERAGE('2005e'!L32,'2005e'!M32)</f>
        <v>5122</v>
      </c>
      <c r="BA20" s="5">
        <f>'2005e'!N32</f>
        <v>7713</v>
      </c>
      <c r="BB20" s="5">
        <f>'2005e'!O32</f>
        <v>6307</v>
      </c>
      <c r="BC20" s="5">
        <f>'2005e'!P32</f>
        <v>7060</v>
      </c>
      <c r="BD20" s="5">
        <f>AVERAGE('2006e'!C32,'2006e'!D32)</f>
        <v>6435.5</v>
      </c>
      <c r="BE20" s="5">
        <f>'2006e'!E32</f>
        <v>5796</v>
      </c>
      <c r="BF20" s="5">
        <f>'2006e'!F32</f>
        <v>6136</v>
      </c>
      <c r="BG20" s="5">
        <f>'2006e'!G32</f>
        <v>5978</v>
      </c>
      <c r="BH20" s="5">
        <f>'2006e'!H32</f>
        <v>7184</v>
      </c>
      <c r="BI20" s="5">
        <f>'2006e'!I32</f>
        <v>5896</v>
      </c>
      <c r="BJ20" s="5">
        <f>'2006e'!J32</f>
        <v>6322</v>
      </c>
      <c r="BK20" s="5">
        <f>'2006e'!K32</f>
        <v>5141</v>
      </c>
      <c r="BL20" s="5">
        <f>AVERAGE('2006e'!L32,'2006e'!M32)</f>
        <v>5130.5</v>
      </c>
      <c r="BM20" s="5">
        <f>'2006e'!N32</f>
        <v>7723</v>
      </c>
      <c r="BN20" s="5">
        <f>'2006e'!O32</f>
        <v>6314</v>
      </c>
      <c r="BO20" s="5">
        <f>'2006e'!P32</f>
        <v>7065</v>
      </c>
      <c r="BP20" s="5">
        <f>AVERAGE('2007e'!C32,'2007e'!D32)</f>
        <v>6444</v>
      </c>
      <c r="BQ20" s="5">
        <f>'2007e'!E32</f>
        <v>5802</v>
      </c>
      <c r="BR20" s="5"/>
      <c r="BS20" s="5"/>
      <c r="BT20" s="5"/>
      <c r="BU20" s="5"/>
      <c r="BV20" s="5"/>
      <c r="BW20" s="5"/>
      <c r="BX20" s="5"/>
      <c r="BY20" s="5"/>
    </row>
    <row r="21" spans="1:77" x14ac:dyDescent="0.2">
      <c r="A21">
        <v>21</v>
      </c>
      <c r="B21" t="s">
        <v>141</v>
      </c>
      <c r="C21" s="5">
        <f t="shared" si="8"/>
        <v>312</v>
      </c>
      <c r="D21" s="5">
        <f t="shared" si="9"/>
        <v>328.05</v>
      </c>
      <c r="E21" s="5">
        <f t="shared" si="10"/>
        <v>328.05</v>
      </c>
      <c r="F21" s="5">
        <f t="shared" si="11"/>
        <v>328.05</v>
      </c>
      <c r="G21" s="5">
        <f t="shared" si="12"/>
        <v>328.05</v>
      </c>
      <c r="H21" s="5">
        <f t="shared" si="13"/>
        <v>324.83999999999997</v>
      </c>
      <c r="I21" s="5"/>
      <c r="J21" s="5">
        <f>'2002e'!F33</f>
        <v>384</v>
      </c>
      <c r="K21" s="5">
        <f>'2002e'!G33</f>
        <v>304</v>
      </c>
      <c r="L21" s="5">
        <f>'2002e'!H33</f>
        <v>236</v>
      </c>
      <c r="M21" s="5">
        <f>'2002e'!I33</f>
        <v>175</v>
      </c>
      <c r="N21" s="5">
        <f>'2002e'!J33</f>
        <v>195</v>
      </c>
      <c r="O21" s="5">
        <f>'2002e'!K33</f>
        <v>273</v>
      </c>
      <c r="P21" s="5">
        <f>AVERAGE('2002e'!L33,'2002e'!M33)</f>
        <v>472.5</v>
      </c>
      <c r="Q21" s="5">
        <f>'2002e'!N33</f>
        <v>707</v>
      </c>
      <c r="R21" s="5">
        <f>'2002e'!O33</f>
        <v>741</v>
      </c>
      <c r="S21" s="5">
        <f>'2002e'!P33</f>
        <v>445</v>
      </c>
      <c r="T21" s="5">
        <f>AVERAGE('2003e'!C33,'2003e'!D33)</f>
        <v>430</v>
      </c>
      <c r="U21" s="5">
        <f>'2003e'!E33</f>
        <v>366</v>
      </c>
      <c r="V21" s="5">
        <f>'2003e'!F33</f>
        <v>384</v>
      </c>
      <c r="W21" s="5">
        <f>'2003e'!G33</f>
        <v>304</v>
      </c>
      <c r="X21" s="5">
        <f>'2003e'!H33</f>
        <v>236</v>
      </c>
      <c r="Y21" s="5">
        <f>'2003e'!I33</f>
        <v>175</v>
      </c>
      <c r="Z21" s="5">
        <f>'2003e'!J33</f>
        <v>195</v>
      </c>
      <c r="AA21" s="5">
        <f>'2003e'!K33</f>
        <v>273</v>
      </c>
      <c r="AB21" s="5">
        <f>AVERAGE('2003e'!L33,'2003e'!M33)</f>
        <v>472.5</v>
      </c>
      <c r="AC21" s="5">
        <f>'2003e'!N33</f>
        <v>707</v>
      </c>
      <c r="AD21" s="5">
        <f>'2003e'!O33</f>
        <v>741</v>
      </c>
      <c r="AE21" s="5">
        <f>'2003e'!P33</f>
        <v>445</v>
      </c>
      <c r="AF21" s="5">
        <f>AVERAGE('2004e'!C33,'2004e'!D33)</f>
        <v>430</v>
      </c>
      <c r="AG21" s="5">
        <f>'2004e'!E33</f>
        <v>366</v>
      </c>
      <c r="AH21" s="5">
        <f>'2004e'!F33</f>
        <v>384</v>
      </c>
      <c r="AI21" s="5">
        <f>'2004e'!G33</f>
        <v>304</v>
      </c>
      <c r="AJ21" s="5">
        <f>'2004e'!H33</f>
        <v>236</v>
      </c>
      <c r="AK21" s="5">
        <f>'2004e'!I33</f>
        <v>175</v>
      </c>
      <c r="AL21" s="5">
        <f>'2004e'!J33</f>
        <v>195</v>
      </c>
      <c r="AM21" s="5">
        <f>'2004e'!K33</f>
        <v>273</v>
      </c>
      <c r="AN21" s="5">
        <f>AVERAGE('2004e'!L33,'2004e'!M33)</f>
        <v>472.5</v>
      </c>
      <c r="AO21" s="5">
        <f>'2004e'!N33</f>
        <v>707</v>
      </c>
      <c r="AP21" s="5">
        <f>'2004e'!O33</f>
        <v>741</v>
      </c>
      <c r="AQ21" s="5">
        <f>'2004e'!P33</f>
        <v>445</v>
      </c>
      <c r="AR21" s="5">
        <f>AVERAGE('2005e'!C33,'2005e'!D33)</f>
        <v>430</v>
      </c>
      <c r="AS21" s="5">
        <f>'2005e'!E33</f>
        <v>366</v>
      </c>
      <c r="AT21" s="5">
        <f>'2005e'!F33</f>
        <v>384</v>
      </c>
      <c r="AU21" s="5">
        <f>'2005e'!G33</f>
        <v>304</v>
      </c>
      <c r="AV21" s="5">
        <f>'2005e'!H33</f>
        <v>236</v>
      </c>
      <c r="AW21" s="5">
        <f>'2005e'!I33</f>
        <v>175</v>
      </c>
      <c r="AX21" s="5">
        <f>'2005e'!J33</f>
        <v>195</v>
      </c>
      <c r="AY21" s="5">
        <f>'2005e'!K33</f>
        <v>273</v>
      </c>
      <c r="AZ21" s="5">
        <f>AVERAGE('2005e'!L33,'2005e'!M33)</f>
        <v>472.5</v>
      </c>
      <c r="BA21" s="5">
        <f>'2005e'!N33</f>
        <v>707</v>
      </c>
      <c r="BB21" s="5">
        <f>'2005e'!O33</f>
        <v>741</v>
      </c>
      <c r="BC21" s="5">
        <f>'2005e'!P33</f>
        <v>445</v>
      </c>
      <c r="BD21" s="5">
        <f>AVERAGE('2006e'!C33,'2006e'!D33)</f>
        <v>430</v>
      </c>
      <c r="BE21" s="5">
        <f>'2006e'!E33</f>
        <v>366</v>
      </c>
      <c r="BF21" s="5">
        <f>'2006e'!F33</f>
        <v>384</v>
      </c>
      <c r="BG21" s="5">
        <f>'2006e'!G33</f>
        <v>304</v>
      </c>
      <c r="BH21" s="5">
        <f>'2006e'!H33</f>
        <v>236</v>
      </c>
      <c r="BI21" s="5">
        <f>'2006e'!I33</f>
        <v>175</v>
      </c>
      <c r="BJ21" s="5">
        <f>'2006e'!J33</f>
        <v>195</v>
      </c>
      <c r="BK21" s="5">
        <f>'2006e'!K33</f>
        <v>273</v>
      </c>
      <c r="BL21" s="5">
        <f>AVERAGE('2006e'!L33,'2006e'!M33)</f>
        <v>472.5</v>
      </c>
      <c r="BM21" s="5">
        <f>'2006e'!N33</f>
        <v>707</v>
      </c>
      <c r="BN21" s="5">
        <f>'2006e'!O33</f>
        <v>741</v>
      </c>
      <c r="BO21" s="5">
        <f>'2006e'!P33</f>
        <v>445</v>
      </c>
      <c r="BP21" s="5">
        <f>AVERAGE('2007e'!C33,'2007e'!D33)</f>
        <v>430</v>
      </c>
      <c r="BQ21" s="5">
        <f>'2007e'!E33</f>
        <v>366</v>
      </c>
      <c r="BR21" s="5"/>
      <c r="BS21" s="5"/>
      <c r="BT21" s="5"/>
      <c r="BU21" s="5"/>
      <c r="BV21" s="5"/>
      <c r="BW21" s="5"/>
      <c r="BX21" s="5"/>
      <c r="BY21" s="5"/>
    </row>
    <row r="22" spans="1:77" x14ac:dyDescent="0.2">
      <c r="A22">
        <v>22</v>
      </c>
      <c r="B22" t="s">
        <v>142</v>
      </c>
      <c r="C22" s="5">
        <f t="shared" si="8"/>
        <v>0</v>
      </c>
      <c r="D22" s="5">
        <f t="shared" si="9"/>
        <v>0</v>
      </c>
      <c r="E22" s="5">
        <f t="shared" si="10"/>
        <v>0</v>
      </c>
      <c r="F22" s="5">
        <f t="shared" si="11"/>
        <v>0</v>
      </c>
      <c r="G22" s="5">
        <f t="shared" si="12"/>
        <v>0</v>
      </c>
      <c r="H22" s="5">
        <f t="shared" si="13"/>
        <v>0</v>
      </c>
      <c r="I22" s="5"/>
      <c r="J22" s="5">
        <f>'2002e'!F34</f>
        <v>0</v>
      </c>
      <c r="K22" s="5">
        <f>'2002e'!G34</f>
        <v>0</v>
      </c>
      <c r="L22" s="5">
        <f>'2002e'!H34</f>
        <v>0</v>
      </c>
      <c r="M22" s="5">
        <f>'2002e'!I34</f>
        <v>0</v>
      </c>
      <c r="N22" s="5">
        <f>'2002e'!J34</f>
        <v>0</v>
      </c>
      <c r="O22" s="5">
        <f>'2002e'!K34</f>
        <v>0</v>
      </c>
      <c r="P22" s="5">
        <f>AVERAGE('2002e'!L34,'2002e'!M34)</f>
        <v>0</v>
      </c>
      <c r="Q22" s="5">
        <f>'2002e'!N34</f>
        <v>0</v>
      </c>
      <c r="R22" s="5">
        <f>'2002e'!O34</f>
        <v>0</v>
      </c>
      <c r="S22" s="5">
        <f>'2002e'!P34</f>
        <v>0</v>
      </c>
      <c r="T22" s="5">
        <f>AVERAGE('2003e'!C34,'2003e'!D34)</f>
        <v>0</v>
      </c>
      <c r="U22" s="5">
        <f>'2003e'!E34</f>
        <v>0</v>
      </c>
      <c r="V22" s="5">
        <f>'2003e'!F34</f>
        <v>0</v>
      </c>
      <c r="W22" s="5">
        <f>'2003e'!G34</f>
        <v>0</v>
      </c>
      <c r="X22" s="5">
        <f>'2003e'!H34</f>
        <v>0</v>
      </c>
      <c r="Y22" s="5">
        <f>'2003e'!I34</f>
        <v>0</v>
      </c>
      <c r="Z22" s="5">
        <f>'2003e'!J34</f>
        <v>0</v>
      </c>
      <c r="AA22" s="5">
        <f>'2003e'!K34</f>
        <v>0</v>
      </c>
      <c r="AB22" s="5">
        <f>AVERAGE('2003e'!L34,'2003e'!M34)</f>
        <v>0</v>
      </c>
      <c r="AC22" s="5">
        <f>'2003e'!N34</f>
        <v>0</v>
      </c>
      <c r="AD22" s="5">
        <f>'2003e'!O34</f>
        <v>0</v>
      </c>
      <c r="AE22" s="5">
        <f>'2003e'!P34</f>
        <v>0</v>
      </c>
      <c r="AF22" s="5">
        <f>AVERAGE('2004e'!C34,'2004e'!D34)</f>
        <v>0</v>
      </c>
      <c r="AG22" s="5">
        <f>'2004e'!E34</f>
        <v>0</v>
      </c>
      <c r="AH22" s="5">
        <f>'2004e'!F34</f>
        <v>0</v>
      </c>
      <c r="AI22" s="5">
        <f>'2004e'!G34</f>
        <v>0</v>
      </c>
      <c r="AJ22" s="5">
        <f>'2004e'!H34</f>
        <v>0</v>
      </c>
      <c r="AK22" s="5">
        <f>'2004e'!I34</f>
        <v>0</v>
      </c>
      <c r="AL22" s="5">
        <f>'2004e'!J34</f>
        <v>0</v>
      </c>
      <c r="AM22" s="5">
        <f>'2004e'!K34</f>
        <v>0</v>
      </c>
      <c r="AN22" s="5">
        <f>AVERAGE('2004e'!L34,'2004e'!M34)</f>
        <v>0</v>
      </c>
      <c r="AO22" s="5">
        <f>'2004e'!N34</f>
        <v>0</v>
      </c>
      <c r="AP22" s="5">
        <f>'2004e'!O34</f>
        <v>0</v>
      </c>
      <c r="AQ22" s="5">
        <f>'2004e'!P34</f>
        <v>0</v>
      </c>
      <c r="AR22" s="5">
        <f>AVERAGE('2005e'!C34,'2005e'!D34)</f>
        <v>0</v>
      </c>
      <c r="AS22" s="5">
        <f>'2005e'!E34</f>
        <v>0</v>
      </c>
      <c r="AT22" s="5">
        <f>'2005e'!F34</f>
        <v>0</v>
      </c>
      <c r="AU22" s="5">
        <f>'2005e'!G34</f>
        <v>0</v>
      </c>
      <c r="AV22" s="5">
        <f>'2005e'!H34</f>
        <v>0</v>
      </c>
      <c r="AW22" s="5">
        <f>'2005e'!I34</f>
        <v>0</v>
      </c>
      <c r="AX22" s="5">
        <f>'2005e'!J34</f>
        <v>0</v>
      </c>
      <c r="AY22" s="5">
        <f>'2005e'!K34</f>
        <v>0</v>
      </c>
      <c r="AZ22" s="5">
        <f>AVERAGE('2005e'!L34,'2005e'!M34)</f>
        <v>0</v>
      </c>
      <c r="BA22" s="5">
        <f>'2005e'!N34</f>
        <v>0</v>
      </c>
      <c r="BB22" s="5">
        <f>'2005e'!O34</f>
        <v>0</v>
      </c>
      <c r="BC22" s="5">
        <f>'2005e'!P34</f>
        <v>0</v>
      </c>
      <c r="BD22" s="5">
        <f>AVERAGE('2006e'!C34,'2006e'!D34)</f>
        <v>0</v>
      </c>
      <c r="BE22" s="5">
        <f>'2006e'!E34</f>
        <v>0</v>
      </c>
      <c r="BF22" s="5">
        <f>'2006e'!F34</f>
        <v>0</v>
      </c>
      <c r="BG22" s="5">
        <f>'2006e'!G34</f>
        <v>0</v>
      </c>
      <c r="BH22" s="5">
        <f>'2006e'!H34</f>
        <v>0</v>
      </c>
      <c r="BI22" s="5">
        <f>'2006e'!I34</f>
        <v>0</v>
      </c>
      <c r="BJ22" s="5">
        <f>'2006e'!J34</f>
        <v>0</v>
      </c>
      <c r="BK22" s="5">
        <f>'2006e'!K34</f>
        <v>0</v>
      </c>
      <c r="BL22" s="5">
        <f>AVERAGE('2006e'!L34,'2006e'!M34)</f>
        <v>0</v>
      </c>
      <c r="BM22" s="5">
        <f>'2006e'!N34</f>
        <v>0</v>
      </c>
      <c r="BN22" s="5">
        <f>'2006e'!O34</f>
        <v>0</v>
      </c>
      <c r="BO22" s="5">
        <f>'2006e'!P34</f>
        <v>0</v>
      </c>
      <c r="BP22" s="5">
        <f>AVERAGE('2007e'!C34,'2007e'!D34)</f>
        <v>0</v>
      </c>
      <c r="BQ22" s="5">
        <f>'2007e'!E34</f>
        <v>0</v>
      </c>
      <c r="BR22" s="5"/>
      <c r="BS22" s="5"/>
      <c r="BT22" s="5"/>
      <c r="BU22" s="5"/>
      <c r="BV22" s="5"/>
      <c r="BW22" s="5"/>
      <c r="BX22" s="5"/>
      <c r="BY22" s="5"/>
    </row>
    <row r="23" spans="1:77" x14ac:dyDescent="0.2">
      <c r="A23">
        <v>23</v>
      </c>
      <c r="B23" t="s">
        <v>143</v>
      </c>
      <c r="C23" s="5">
        <f t="shared" si="8"/>
        <v>21</v>
      </c>
      <c r="D23" s="5">
        <f t="shared" si="9"/>
        <v>14</v>
      </c>
      <c r="E23" s="5">
        <f t="shared" si="10"/>
        <v>0</v>
      </c>
      <c r="F23" s="5">
        <f t="shared" si="11"/>
        <v>0</v>
      </c>
      <c r="G23" s="5">
        <f t="shared" si="12"/>
        <v>0</v>
      </c>
      <c r="H23" s="5">
        <f t="shared" si="13"/>
        <v>7</v>
      </c>
      <c r="I23" s="5"/>
      <c r="J23" s="5">
        <f>'2002e'!F35</f>
        <v>21</v>
      </c>
      <c r="K23" s="5">
        <f>'2002e'!G35</f>
        <v>21</v>
      </c>
      <c r="L23" s="5">
        <f>'2002e'!H35</f>
        <v>21</v>
      </c>
      <c r="M23" s="5">
        <f>'2002e'!I35</f>
        <v>21</v>
      </c>
      <c r="N23" s="5">
        <f>'2002e'!J35</f>
        <v>21</v>
      </c>
      <c r="O23" s="5">
        <f>'2002e'!K35</f>
        <v>21</v>
      </c>
      <c r="P23" s="5">
        <f>AVERAGE('2002e'!L35,'2002e'!M35)</f>
        <v>21</v>
      </c>
      <c r="Q23" s="5">
        <f>'2002e'!N35</f>
        <v>21</v>
      </c>
      <c r="R23" s="5">
        <f>'2002e'!O35</f>
        <v>21</v>
      </c>
      <c r="S23" s="5">
        <f>'2002e'!P35</f>
        <v>21</v>
      </c>
      <c r="T23" s="5">
        <f>AVERAGE('2003e'!C35,'2003e'!D35)</f>
        <v>21</v>
      </c>
      <c r="U23" s="5">
        <f>'2003e'!E35</f>
        <v>21</v>
      </c>
      <c r="V23" s="5">
        <f>'2003e'!F35</f>
        <v>21</v>
      </c>
      <c r="W23" s="5">
        <f>'2003e'!G35</f>
        <v>21</v>
      </c>
      <c r="X23" s="5">
        <f>'2003e'!H35</f>
        <v>21</v>
      </c>
      <c r="Y23" s="5">
        <f>'2003e'!I35</f>
        <v>21</v>
      </c>
      <c r="Z23" s="5">
        <f>'2003e'!J35</f>
        <v>21</v>
      </c>
      <c r="AA23" s="5">
        <f>'2003e'!K35</f>
        <v>21</v>
      </c>
      <c r="AB23" s="5">
        <f>AVERAGE('2003e'!L35,'2003e'!M35)</f>
        <v>0</v>
      </c>
      <c r="AC23" s="5">
        <f>'2003e'!N35</f>
        <v>0</v>
      </c>
      <c r="AD23" s="5">
        <f>'2003e'!O35</f>
        <v>0</v>
      </c>
      <c r="AE23" s="5">
        <f>'2003e'!P35</f>
        <v>14</v>
      </c>
      <c r="AF23" s="5">
        <f>AVERAGE('2004e'!C35,'2004e'!D35)</f>
        <v>0</v>
      </c>
      <c r="AG23" s="5">
        <f>'2004e'!E35</f>
        <v>0</v>
      </c>
      <c r="AH23" s="5">
        <f>'2004e'!F35</f>
        <v>0</v>
      </c>
      <c r="AI23" s="5">
        <f>'2004e'!G35</f>
        <v>0</v>
      </c>
      <c r="AJ23" s="5">
        <f>'2004e'!H35</f>
        <v>0</v>
      </c>
      <c r="AK23" s="5">
        <f>'2004e'!I35</f>
        <v>0</v>
      </c>
      <c r="AL23" s="5">
        <f>'2004e'!J35</f>
        <v>0</v>
      </c>
      <c r="AM23" s="5">
        <f>'2004e'!K35</f>
        <v>0</v>
      </c>
      <c r="AN23" s="5">
        <f>AVERAGE('2004e'!L35,'2004e'!M35)</f>
        <v>0</v>
      </c>
      <c r="AO23" s="5">
        <f>'2004e'!N35</f>
        <v>0</v>
      </c>
      <c r="AP23" s="5">
        <f>'2004e'!O35</f>
        <v>0</v>
      </c>
      <c r="AQ23" s="5">
        <f>'2004e'!P35</f>
        <v>0</v>
      </c>
      <c r="AR23" s="5">
        <f>AVERAGE('2005e'!C35,'2005e'!D35)</f>
        <v>0</v>
      </c>
      <c r="AS23" s="5">
        <f>'2005e'!E35</f>
        <v>0</v>
      </c>
      <c r="AT23" s="5">
        <f>'2005e'!F35</f>
        <v>0</v>
      </c>
      <c r="AU23" s="5">
        <f>'2005e'!G35</f>
        <v>0</v>
      </c>
      <c r="AV23" s="5">
        <f>'2005e'!H35</f>
        <v>0</v>
      </c>
      <c r="AW23" s="5">
        <f>'2005e'!I35</f>
        <v>0</v>
      </c>
      <c r="AX23" s="5">
        <f>'2005e'!J35</f>
        <v>0</v>
      </c>
      <c r="AY23" s="5">
        <f>'2005e'!K35</f>
        <v>0</v>
      </c>
      <c r="AZ23" s="5">
        <f>AVERAGE('2005e'!L35,'2005e'!M35)</f>
        <v>0</v>
      </c>
      <c r="BA23" s="5">
        <f>'2005e'!N35</f>
        <v>0</v>
      </c>
      <c r="BB23" s="5">
        <f>'2005e'!O35</f>
        <v>0</v>
      </c>
      <c r="BC23" s="5">
        <f>'2005e'!P35</f>
        <v>0</v>
      </c>
      <c r="BD23" s="5">
        <f>AVERAGE('2006e'!C35,'2006e'!D35)</f>
        <v>0</v>
      </c>
      <c r="BE23" s="5">
        <f>'2006e'!E35</f>
        <v>0</v>
      </c>
      <c r="BF23" s="5">
        <f>'2006e'!F35</f>
        <v>0</v>
      </c>
      <c r="BG23" s="5">
        <f>'2006e'!G35</f>
        <v>0</v>
      </c>
      <c r="BH23" s="5">
        <f>'2006e'!H35</f>
        <v>0</v>
      </c>
      <c r="BI23" s="5">
        <f>'2006e'!I35</f>
        <v>0</v>
      </c>
      <c r="BJ23" s="5">
        <f>'2006e'!J35</f>
        <v>0</v>
      </c>
      <c r="BK23" s="5">
        <f>'2006e'!K35</f>
        <v>0</v>
      </c>
      <c r="BL23" s="5">
        <f>AVERAGE('2006e'!L35,'2006e'!M35)</f>
        <v>0</v>
      </c>
      <c r="BM23" s="5">
        <f>'2006e'!N35</f>
        <v>0</v>
      </c>
      <c r="BN23" s="5">
        <f>'2006e'!O35</f>
        <v>0</v>
      </c>
      <c r="BO23" s="5">
        <f>'2006e'!P35</f>
        <v>0</v>
      </c>
      <c r="BP23" s="5">
        <f>AVERAGE('2007e'!C35,'2007e'!D35)</f>
        <v>0</v>
      </c>
      <c r="BQ23" s="5">
        <f>'2007e'!E35</f>
        <v>0</v>
      </c>
      <c r="BR23" s="5"/>
      <c r="BS23" s="5"/>
      <c r="BT23" s="5"/>
      <c r="BU23" s="5"/>
      <c r="BV23" s="5"/>
      <c r="BW23" s="5"/>
      <c r="BX23" s="5"/>
      <c r="BY23" s="5"/>
    </row>
    <row r="24" spans="1:77" x14ac:dyDescent="0.2">
      <c r="A24">
        <v>24</v>
      </c>
      <c r="B24" t="s">
        <v>144</v>
      </c>
      <c r="C24" s="5">
        <f t="shared" si="8"/>
        <v>79.666666666666671</v>
      </c>
      <c r="D24" s="5">
        <f t="shared" si="9"/>
        <v>104.6</v>
      </c>
      <c r="E24" s="5">
        <f t="shared" si="10"/>
        <v>145.80000000000001</v>
      </c>
      <c r="F24" s="5">
        <f t="shared" si="11"/>
        <v>147.80000000000001</v>
      </c>
      <c r="G24" s="5">
        <f t="shared" si="12"/>
        <v>144</v>
      </c>
      <c r="H24" s="5">
        <f t="shared" si="13"/>
        <v>124.37333333333333</v>
      </c>
      <c r="I24" s="5"/>
      <c r="J24" s="5">
        <f>'2002e'!F36</f>
        <v>80</v>
      </c>
      <c r="K24" s="5">
        <f>'2002e'!G36</f>
        <v>80</v>
      </c>
      <c r="L24" s="5">
        <f>'2002e'!H36</f>
        <v>80</v>
      </c>
      <c r="M24" s="5">
        <f>'2002e'!I36</f>
        <v>80</v>
      </c>
      <c r="N24" s="5">
        <f>'2002e'!J36</f>
        <v>80</v>
      </c>
      <c r="O24" s="5">
        <f>'2002e'!K36</f>
        <v>80</v>
      </c>
      <c r="P24" s="5">
        <f>AVERAGE('2002e'!L36,'2002e'!M36)</f>
        <v>79</v>
      </c>
      <c r="Q24" s="5">
        <f>'2002e'!N36</f>
        <v>79</v>
      </c>
      <c r="R24" s="5">
        <f>'2002e'!O36</f>
        <v>79</v>
      </c>
      <c r="S24" s="5">
        <f>'2002e'!P36</f>
        <v>79</v>
      </c>
      <c r="T24" s="5">
        <f>AVERAGE('2003e'!C36,'2003e'!D36)</f>
        <v>79</v>
      </c>
      <c r="U24" s="5">
        <f>'2003e'!E36</f>
        <v>79</v>
      </c>
      <c r="V24" s="5">
        <f>'2003e'!F36</f>
        <v>79</v>
      </c>
      <c r="W24" s="5">
        <f>'2003e'!G36</f>
        <v>79</v>
      </c>
      <c r="X24" s="5">
        <f>'2003e'!H36</f>
        <v>79</v>
      </c>
      <c r="Y24" s="5">
        <f>'2003e'!I36</f>
        <v>79</v>
      </c>
      <c r="Z24" s="5">
        <f>'2003e'!J36</f>
        <v>79</v>
      </c>
      <c r="AA24" s="5">
        <f>'2003e'!K36</f>
        <v>79</v>
      </c>
      <c r="AB24" s="5">
        <f>AVERAGE('2003e'!L36,'2003e'!M36)</f>
        <v>143</v>
      </c>
      <c r="AC24" s="5">
        <f>'2003e'!N36</f>
        <v>143</v>
      </c>
      <c r="AD24" s="5">
        <f>'2003e'!O36</f>
        <v>143</v>
      </c>
      <c r="AE24" s="5">
        <f>'2003e'!P36</f>
        <v>143</v>
      </c>
      <c r="AF24" s="5">
        <f>AVERAGE('2004e'!C36,'2004e'!D36)</f>
        <v>143</v>
      </c>
      <c r="AG24" s="5">
        <f>'2004e'!E36</f>
        <v>143</v>
      </c>
      <c r="AH24" s="5">
        <f>'2004e'!F36</f>
        <v>143</v>
      </c>
      <c r="AI24" s="5">
        <f>'2004e'!G36</f>
        <v>143</v>
      </c>
      <c r="AJ24" s="5">
        <f>'2004e'!H36</f>
        <v>143</v>
      </c>
      <c r="AK24" s="5">
        <f>'2004e'!I36</f>
        <v>143</v>
      </c>
      <c r="AL24" s="5">
        <f>'2004e'!J36</f>
        <v>143</v>
      </c>
      <c r="AM24" s="5">
        <f>'2004e'!K36</f>
        <v>143</v>
      </c>
      <c r="AN24" s="5">
        <f>AVERAGE('2004e'!L36,'2004e'!M36)</f>
        <v>150</v>
      </c>
      <c r="AO24" s="5">
        <f>'2004e'!N36</f>
        <v>150</v>
      </c>
      <c r="AP24" s="5">
        <f>'2004e'!O36</f>
        <v>150</v>
      </c>
      <c r="AQ24" s="5">
        <f>'2004e'!P36</f>
        <v>150</v>
      </c>
      <c r="AR24" s="5">
        <f>AVERAGE('2005e'!C36,'2005e'!D36)</f>
        <v>150</v>
      </c>
      <c r="AS24" s="5">
        <f>'2005e'!E36</f>
        <v>150</v>
      </c>
      <c r="AT24" s="5">
        <f>'2005e'!F36</f>
        <v>150</v>
      </c>
      <c r="AU24" s="5">
        <f>'2005e'!G36</f>
        <v>150</v>
      </c>
      <c r="AV24" s="5">
        <f>'2005e'!H36</f>
        <v>150</v>
      </c>
      <c r="AW24" s="5">
        <f>'2005e'!I36</f>
        <v>150</v>
      </c>
      <c r="AX24" s="5">
        <f>'2005e'!J36</f>
        <v>150</v>
      </c>
      <c r="AY24" s="5">
        <f>'2005e'!K36</f>
        <v>150</v>
      </c>
      <c r="AZ24" s="5">
        <f>AVERAGE('2005e'!L36,'2005e'!M36)</f>
        <v>145</v>
      </c>
      <c r="BA24" s="5">
        <f>'2005e'!N36</f>
        <v>145</v>
      </c>
      <c r="BB24" s="5">
        <f>'2005e'!O36</f>
        <v>145</v>
      </c>
      <c r="BC24" s="5">
        <f>'2005e'!P36</f>
        <v>145</v>
      </c>
      <c r="BD24" s="5">
        <f>AVERAGE('2006e'!C36,'2006e'!D36)</f>
        <v>144</v>
      </c>
      <c r="BE24" s="5">
        <f>'2006e'!E36</f>
        <v>144</v>
      </c>
      <c r="BF24" s="5">
        <f>'2006e'!F36</f>
        <v>144</v>
      </c>
      <c r="BG24" s="5">
        <f>'2006e'!G36</f>
        <v>144</v>
      </c>
      <c r="BH24" s="5">
        <f>'2006e'!H36</f>
        <v>144</v>
      </c>
      <c r="BI24" s="5">
        <f>'2006e'!I36</f>
        <v>144</v>
      </c>
      <c r="BJ24" s="5">
        <f>'2006e'!J36</f>
        <v>144</v>
      </c>
      <c r="BK24" s="5">
        <f>'2006e'!K36</f>
        <v>144</v>
      </c>
      <c r="BL24" s="5">
        <f>AVERAGE('2006e'!L36,'2006e'!M36)</f>
        <v>144</v>
      </c>
      <c r="BM24" s="5">
        <f>'2006e'!N36</f>
        <v>144</v>
      </c>
      <c r="BN24" s="5">
        <f>'2006e'!O36</f>
        <v>144</v>
      </c>
      <c r="BO24" s="5">
        <f>'2006e'!P36</f>
        <v>144</v>
      </c>
      <c r="BP24" s="5">
        <f>AVERAGE('2007e'!C36,'2007e'!D36)</f>
        <v>144</v>
      </c>
      <c r="BQ24" s="5">
        <f>'2007e'!E36</f>
        <v>144</v>
      </c>
      <c r="BR24" s="5"/>
      <c r="BS24" s="5"/>
      <c r="BT24" s="5"/>
      <c r="BU24" s="5"/>
      <c r="BV24" s="5"/>
      <c r="BW24" s="5"/>
      <c r="BX24" s="5"/>
      <c r="BY24" s="5"/>
    </row>
    <row r="25" spans="1:77" x14ac:dyDescent="0.2">
      <c r="A25">
        <v>25</v>
      </c>
      <c r="B25" t="s">
        <v>145</v>
      </c>
      <c r="C25" s="5">
        <f t="shared" si="8"/>
        <v>-26</v>
      </c>
      <c r="D25" s="5">
        <f t="shared" si="9"/>
        <v>-26</v>
      </c>
      <c r="E25" s="5">
        <f t="shared" si="10"/>
        <v>-26</v>
      </c>
      <c r="F25" s="5">
        <f t="shared" si="11"/>
        <v>-26</v>
      </c>
      <c r="G25" s="5">
        <f t="shared" si="12"/>
        <v>-26</v>
      </c>
      <c r="H25" s="5">
        <f t="shared" si="13"/>
        <v>-26</v>
      </c>
      <c r="I25" s="5"/>
      <c r="J25" s="5">
        <f>'2002e'!F37</f>
        <v>-26</v>
      </c>
      <c r="K25" s="5">
        <f>'2002e'!G37</f>
        <v>-26</v>
      </c>
      <c r="L25" s="5">
        <f>'2002e'!H37</f>
        <v>-26</v>
      </c>
      <c r="M25" s="5">
        <f>'2002e'!I37</f>
        <v>-26</v>
      </c>
      <c r="N25" s="5">
        <f>'2002e'!J37</f>
        <v>-26</v>
      </c>
      <c r="O25" s="5">
        <f>'2002e'!K37</f>
        <v>-26</v>
      </c>
      <c r="P25" s="5">
        <f>AVERAGE('2002e'!L37,'2002e'!M37)</f>
        <v>-26</v>
      </c>
      <c r="Q25" s="5">
        <f>'2002e'!N37</f>
        <v>-26</v>
      </c>
      <c r="R25" s="5">
        <f>'2002e'!O37</f>
        <v>-26</v>
      </c>
      <c r="S25" s="5">
        <f>'2002e'!P37</f>
        <v>-26</v>
      </c>
      <c r="T25" s="5">
        <f>AVERAGE('2003e'!C37,'2003e'!D37)</f>
        <v>-26</v>
      </c>
      <c r="U25" s="5">
        <f>'2003e'!E37</f>
        <v>-26</v>
      </c>
      <c r="V25" s="5">
        <f>'2003e'!F37</f>
        <v>-26</v>
      </c>
      <c r="W25" s="5">
        <f>'2003e'!G37</f>
        <v>-26</v>
      </c>
      <c r="X25" s="5">
        <f>'2003e'!H37</f>
        <v>-26</v>
      </c>
      <c r="Y25" s="5">
        <f>'2003e'!I37</f>
        <v>-26</v>
      </c>
      <c r="Z25" s="5">
        <f>'2003e'!J37</f>
        <v>-26</v>
      </c>
      <c r="AA25" s="5">
        <f>'2003e'!K37</f>
        <v>-26</v>
      </c>
      <c r="AB25" s="5">
        <f>AVERAGE('2003e'!L37,'2003e'!M37)</f>
        <v>-26</v>
      </c>
      <c r="AC25" s="5">
        <f>'2003e'!N37</f>
        <v>-26</v>
      </c>
      <c r="AD25" s="5">
        <f>'2003e'!O37</f>
        <v>-26</v>
      </c>
      <c r="AE25" s="5">
        <f>'2003e'!P37</f>
        <v>-26</v>
      </c>
      <c r="AF25" s="5">
        <f>AVERAGE('2004e'!C37,'2004e'!D37)</f>
        <v>-26</v>
      </c>
      <c r="AG25" s="5">
        <f>'2004e'!E37</f>
        <v>-26</v>
      </c>
      <c r="AH25" s="5">
        <f>'2004e'!F37</f>
        <v>-26</v>
      </c>
      <c r="AI25" s="5">
        <f>'2004e'!G37</f>
        <v>-26</v>
      </c>
      <c r="AJ25" s="5">
        <f>'2004e'!H37</f>
        <v>-26</v>
      </c>
      <c r="AK25" s="5">
        <f>'2004e'!I37</f>
        <v>-26</v>
      </c>
      <c r="AL25" s="5">
        <f>'2004e'!J37</f>
        <v>-26</v>
      </c>
      <c r="AM25" s="5">
        <f>'2004e'!K37</f>
        <v>-26</v>
      </c>
      <c r="AN25" s="5">
        <f>AVERAGE('2004e'!L37,'2004e'!M37)</f>
        <v>-26</v>
      </c>
      <c r="AO25" s="5">
        <f>'2004e'!N37</f>
        <v>-26</v>
      </c>
      <c r="AP25" s="5">
        <f>'2004e'!O37</f>
        <v>-26</v>
      </c>
      <c r="AQ25" s="5">
        <f>'2004e'!P37</f>
        <v>-26</v>
      </c>
      <c r="AR25" s="5">
        <f>AVERAGE('2005e'!C37,'2005e'!D37)</f>
        <v>-26</v>
      </c>
      <c r="AS25" s="5">
        <f>'2005e'!E37</f>
        <v>-26</v>
      </c>
      <c r="AT25" s="5">
        <f>'2005e'!F37</f>
        <v>-26</v>
      </c>
      <c r="AU25" s="5">
        <f>'2005e'!G37</f>
        <v>-26</v>
      </c>
      <c r="AV25" s="5">
        <f>'2005e'!H37</f>
        <v>-26</v>
      </c>
      <c r="AW25" s="5">
        <f>'2005e'!I37</f>
        <v>-26</v>
      </c>
      <c r="AX25" s="5">
        <f>'2005e'!J37</f>
        <v>-26</v>
      </c>
      <c r="AY25" s="5">
        <f>'2005e'!K37</f>
        <v>-26</v>
      </c>
      <c r="AZ25" s="5">
        <f>AVERAGE('2005e'!L37,'2005e'!M37)</f>
        <v>-26</v>
      </c>
      <c r="BA25" s="5">
        <f>'2005e'!N37</f>
        <v>-26</v>
      </c>
      <c r="BB25" s="5">
        <f>'2005e'!O37</f>
        <v>-26</v>
      </c>
      <c r="BC25" s="5">
        <f>'2005e'!P37</f>
        <v>-26</v>
      </c>
      <c r="BD25" s="5">
        <f>AVERAGE('2006e'!C37,'2006e'!D37)</f>
        <v>-26</v>
      </c>
      <c r="BE25" s="5">
        <f>'2006e'!E37</f>
        <v>-26</v>
      </c>
      <c r="BF25" s="5">
        <f>'2006e'!F37</f>
        <v>-26</v>
      </c>
      <c r="BG25" s="5">
        <f>'2006e'!G37</f>
        <v>-26</v>
      </c>
      <c r="BH25" s="5">
        <f>'2006e'!H37</f>
        <v>-26</v>
      </c>
      <c r="BI25" s="5">
        <f>'2006e'!I37</f>
        <v>-26</v>
      </c>
      <c r="BJ25" s="5">
        <f>'2006e'!J37</f>
        <v>-26</v>
      </c>
      <c r="BK25" s="5">
        <f>'2006e'!K37</f>
        <v>-26</v>
      </c>
      <c r="BL25" s="5">
        <f>AVERAGE('2006e'!L37,'2006e'!M37)</f>
        <v>-26</v>
      </c>
      <c r="BM25" s="5">
        <f>'2006e'!N37</f>
        <v>-26</v>
      </c>
      <c r="BN25" s="5">
        <f>'2006e'!O37</f>
        <v>-26</v>
      </c>
      <c r="BO25" s="5">
        <f>'2006e'!P37</f>
        <v>-26</v>
      </c>
      <c r="BP25" s="5">
        <f>AVERAGE('2007e'!C37,'2007e'!D37)</f>
        <v>-26</v>
      </c>
      <c r="BQ25" s="5">
        <f>'2007e'!E37</f>
        <v>-26</v>
      </c>
      <c r="BR25" s="5"/>
      <c r="BS25" s="5"/>
      <c r="BT25" s="5"/>
      <c r="BU25" s="5"/>
      <c r="BV25" s="5"/>
      <c r="BW25" s="5"/>
      <c r="BX25" s="5"/>
      <c r="BY25" s="5"/>
    </row>
    <row r="26" spans="1:77" x14ac:dyDescent="0.2">
      <c r="A26" s="6">
        <v>26</v>
      </c>
      <c r="B26" s="6" t="s">
        <v>146</v>
      </c>
      <c r="C26" s="7">
        <f t="shared" si="8"/>
        <v>6575.9444444444443</v>
      </c>
      <c r="D26" s="7">
        <f t="shared" si="9"/>
        <v>6508.3</v>
      </c>
      <c r="E26" s="7">
        <f t="shared" si="10"/>
        <v>6542.8</v>
      </c>
      <c r="F26" s="7">
        <f t="shared" si="11"/>
        <v>6552.4</v>
      </c>
      <c r="G26" s="7">
        <f t="shared" si="12"/>
        <v>6555.9</v>
      </c>
      <c r="H26" s="7">
        <f t="shared" si="13"/>
        <v>6547.068888888889</v>
      </c>
      <c r="I26" s="5"/>
      <c r="J26" s="7">
        <f t="shared" ref="J26:AO26" si="14">SUM(J20:J25)</f>
        <v>6567</v>
      </c>
      <c r="K26" s="7">
        <f t="shared" si="14"/>
        <v>6324</v>
      </c>
      <c r="L26" s="7">
        <f t="shared" si="14"/>
        <v>7458</v>
      </c>
      <c r="M26" s="7">
        <f t="shared" si="14"/>
        <v>6107</v>
      </c>
      <c r="N26" s="7">
        <f t="shared" si="14"/>
        <v>6569</v>
      </c>
      <c r="O26" s="7">
        <f t="shared" si="14"/>
        <v>5466</v>
      </c>
      <c r="P26" s="7">
        <f t="shared" si="14"/>
        <v>5643.5</v>
      </c>
      <c r="Q26" s="7">
        <f t="shared" si="14"/>
        <v>8468</v>
      </c>
      <c r="R26" s="7">
        <f t="shared" si="14"/>
        <v>7101</v>
      </c>
      <c r="S26" s="7">
        <f t="shared" si="14"/>
        <v>7562</v>
      </c>
      <c r="T26" s="7">
        <f t="shared" si="14"/>
        <v>6914.5</v>
      </c>
      <c r="U26" s="7">
        <f t="shared" si="14"/>
        <v>6216</v>
      </c>
      <c r="V26" s="7">
        <f t="shared" si="14"/>
        <v>6573</v>
      </c>
      <c r="W26" s="7">
        <f t="shared" si="14"/>
        <v>6331</v>
      </c>
      <c r="X26" s="7">
        <f t="shared" si="14"/>
        <v>7466</v>
      </c>
      <c r="Y26" s="7">
        <f t="shared" si="14"/>
        <v>6116</v>
      </c>
      <c r="Z26" s="7">
        <f t="shared" si="14"/>
        <v>6574</v>
      </c>
      <c r="AA26" s="7">
        <f t="shared" si="14"/>
        <v>5471</v>
      </c>
      <c r="AB26" s="7">
        <f t="shared" si="14"/>
        <v>5695</v>
      </c>
      <c r="AC26" s="7">
        <f t="shared" si="14"/>
        <v>8521</v>
      </c>
      <c r="AD26" s="7">
        <f t="shared" si="14"/>
        <v>7151</v>
      </c>
      <c r="AE26" s="7">
        <f t="shared" si="14"/>
        <v>7625</v>
      </c>
      <c r="AF26" s="7">
        <f t="shared" si="14"/>
        <v>6966</v>
      </c>
      <c r="AG26" s="7">
        <f t="shared" si="14"/>
        <v>6266</v>
      </c>
      <c r="AH26" s="7">
        <f t="shared" si="14"/>
        <v>6623</v>
      </c>
      <c r="AI26" s="7">
        <f t="shared" si="14"/>
        <v>6382</v>
      </c>
      <c r="AJ26" s="7">
        <f t="shared" si="14"/>
        <v>7518</v>
      </c>
      <c r="AK26" s="7">
        <f t="shared" si="14"/>
        <v>6169</v>
      </c>
      <c r="AL26" s="7">
        <f t="shared" si="14"/>
        <v>6623</v>
      </c>
      <c r="AM26" s="7">
        <f t="shared" si="14"/>
        <v>5519</v>
      </c>
      <c r="AN26" s="7">
        <f t="shared" si="14"/>
        <v>5710.5</v>
      </c>
      <c r="AO26" s="7">
        <f t="shared" si="14"/>
        <v>8536</v>
      </c>
      <c r="AP26" s="7">
        <f t="shared" ref="AP26:BQ26" si="15">SUM(AP20:AP25)</f>
        <v>7165</v>
      </c>
      <c r="AQ26" s="7">
        <f t="shared" si="15"/>
        <v>7624</v>
      </c>
      <c r="AR26" s="7">
        <f t="shared" si="15"/>
        <v>6980.5</v>
      </c>
      <c r="AS26" s="7">
        <f t="shared" si="15"/>
        <v>6279</v>
      </c>
      <c r="AT26" s="7">
        <f t="shared" si="15"/>
        <v>6637</v>
      </c>
      <c r="AU26" s="7">
        <f t="shared" si="15"/>
        <v>6398</v>
      </c>
      <c r="AV26" s="7">
        <f t="shared" si="15"/>
        <v>7534</v>
      </c>
      <c r="AW26" s="7">
        <f t="shared" si="15"/>
        <v>6186</v>
      </c>
      <c r="AX26" s="7">
        <f t="shared" si="15"/>
        <v>6636</v>
      </c>
      <c r="AY26" s="7">
        <f t="shared" si="15"/>
        <v>5532</v>
      </c>
      <c r="AZ26" s="7">
        <f t="shared" si="15"/>
        <v>5713.5</v>
      </c>
      <c r="BA26" s="7">
        <f t="shared" si="15"/>
        <v>8539</v>
      </c>
      <c r="BB26" s="7">
        <f t="shared" si="15"/>
        <v>7167</v>
      </c>
      <c r="BC26" s="7">
        <f t="shared" si="15"/>
        <v>7624</v>
      </c>
      <c r="BD26" s="7">
        <f t="shared" si="15"/>
        <v>6983.5</v>
      </c>
      <c r="BE26" s="7">
        <f t="shared" si="15"/>
        <v>6280</v>
      </c>
      <c r="BF26" s="7">
        <f t="shared" si="15"/>
        <v>6638</v>
      </c>
      <c r="BG26" s="7">
        <f t="shared" si="15"/>
        <v>6400</v>
      </c>
      <c r="BH26" s="7">
        <f t="shared" si="15"/>
        <v>7538</v>
      </c>
      <c r="BI26" s="7">
        <f t="shared" si="15"/>
        <v>6189</v>
      </c>
      <c r="BJ26" s="7">
        <f t="shared" si="15"/>
        <v>6635</v>
      </c>
      <c r="BK26" s="7">
        <f t="shared" si="15"/>
        <v>5532</v>
      </c>
      <c r="BL26" s="7">
        <f t="shared" si="15"/>
        <v>5721</v>
      </c>
      <c r="BM26" s="7">
        <f t="shared" si="15"/>
        <v>8548</v>
      </c>
      <c r="BN26" s="7">
        <f t="shared" si="15"/>
        <v>7173</v>
      </c>
      <c r="BO26" s="7">
        <f t="shared" si="15"/>
        <v>7628</v>
      </c>
      <c r="BP26" s="7">
        <f t="shared" si="15"/>
        <v>6992</v>
      </c>
      <c r="BQ26" s="7">
        <f t="shared" si="15"/>
        <v>6286</v>
      </c>
      <c r="BR26" s="5"/>
      <c r="BS26" s="5"/>
      <c r="BT26" s="5"/>
      <c r="BU26" s="5"/>
      <c r="BV26" s="5"/>
      <c r="BW26" s="5"/>
      <c r="BX26" s="5"/>
      <c r="BY26" s="5"/>
    </row>
    <row r="27" spans="1:77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2">
      <c r="B28" s="3" t="s">
        <v>204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2">
      <c r="A29">
        <v>27</v>
      </c>
      <c r="B29" t="s">
        <v>148</v>
      </c>
      <c r="C29" s="5">
        <f t="shared" ref="C29:C39" si="16">AVERAGE(J29:O29,S29:U29)</f>
        <v>0</v>
      </c>
      <c r="D29" s="5">
        <f t="shared" ref="D29:D39" si="17">AVERAGE(V29:AB29,AE29:AG29)</f>
        <v>0</v>
      </c>
      <c r="E29" s="5">
        <f t="shared" ref="E29:E39" si="18">AVERAGE(AH29:AN29,AQ29:AS29)</f>
        <v>0</v>
      </c>
      <c r="F29" s="5">
        <f t="shared" ref="F29:F39" si="19">AVERAGE(AT29:AZ29,BC29:BE29)</f>
        <v>0</v>
      </c>
      <c r="G29" s="5">
        <f t="shared" ref="G29:G39" si="20">AVERAGE(BF29:BL29,BO29:BQ29)</f>
        <v>0</v>
      </c>
      <c r="H29" s="5">
        <f t="shared" ref="H29:H39" si="21">AVERAGE(C29:G29)</f>
        <v>0</v>
      </c>
      <c r="I29" s="5"/>
      <c r="J29" s="5">
        <f>'2002e'!F41</f>
        <v>0</v>
      </c>
      <c r="K29" s="5">
        <f>'2002e'!G41</f>
        <v>0</v>
      </c>
      <c r="L29" s="5">
        <f>'2002e'!H41</f>
        <v>0</v>
      </c>
      <c r="M29" s="5">
        <f>'2002e'!I41</f>
        <v>0</v>
      </c>
      <c r="N29" s="5">
        <f>'2002e'!J41</f>
        <v>0</v>
      </c>
      <c r="O29" s="5">
        <f>'2002e'!K41</f>
        <v>0</v>
      </c>
      <c r="P29" s="5">
        <f>AVERAGE('2002e'!L41,'2002e'!M41)</f>
        <v>0</v>
      </c>
      <c r="Q29" s="5">
        <f>'2002e'!N41</f>
        <v>0</v>
      </c>
      <c r="R29" s="5">
        <f>'2002e'!O41</f>
        <v>0</v>
      </c>
      <c r="S29" s="5">
        <f>'2002e'!P41</f>
        <v>0</v>
      </c>
      <c r="T29" s="5">
        <f>AVERAGE('2003e'!C41,'2003e'!D41)</f>
        <v>0</v>
      </c>
      <c r="U29" s="5">
        <f>'2003e'!E41</f>
        <v>0</v>
      </c>
      <c r="V29" s="5">
        <f>'2003e'!F41</f>
        <v>0</v>
      </c>
      <c r="W29" s="5">
        <f>'2003e'!G41</f>
        <v>0</v>
      </c>
      <c r="X29" s="5">
        <f>'2003e'!H41</f>
        <v>0</v>
      </c>
      <c r="Y29" s="5">
        <f>'2003e'!I41</f>
        <v>0</v>
      </c>
      <c r="Z29" s="5">
        <f>'2003e'!J41</f>
        <v>0</v>
      </c>
      <c r="AA29" s="5">
        <f>'2003e'!K41</f>
        <v>0</v>
      </c>
      <c r="AB29" s="5">
        <f>AVERAGE('2003e'!L41,'2003e'!M41)</f>
        <v>0</v>
      </c>
      <c r="AC29" s="5">
        <f>'2003e'!N41</f>
        <v>0</v>
      </c>
      <c r="AD29" s="5">
        <f>'2003e'!O41</f>
        <v>0</v>
      </c>
      <c r="AE29" s="5">
        <f>'2003e'!P41</f>
        <v>0</v>
      </c>
      <c r="AF29" s="5">
        <f>AVERAGE('2004e'!C41,'2004e'!D41)</f>
        <v>0</v>
      </c>
      <c r="AG29" s="5">
        <f>'2004e'!E41</f>
        <v>0</v>
      </c>
      <c r="AH29" s="5">
        <f>'2004e'!F41</f>
        <v>0</v>
      </c>
      <c r="AI29" s="5">
        <f>'2004e'!G41</f>
        <v>0</v>
      </c>
      <c r="AJ29" s="5">
        <f>'2004e'!H41</f>
        <v>0</v>
      </c>
      <c r="AK29" s="5">
        <f>'2004e'!I41</f>
        <v>0</v>
      </c>
      <c r="AL29" s="5">
        <f>'2004e'!J41</f>
        <v>0</v>
      </c>
      <c r="AM29" s="5">
        <f>'2004e'!K41</f>
        <v>0</v>
      </c>
      <c r="AN29" s="5">
        <f>AVERAGE('2004e'!L41,'2004e'!M41)</f>
        <v>0</v>
      </c>
      <c r="AO29" s="5">
        <f>'2004e'!N41</f>
        <v>0</v>
      </c>
      <c r="AP29" s="5">
        <f>'2004e'!O41</f>
        <v>0</v>
      </c>
      <c r="AQ29" s="5">
        <f>'2004e'!P41</f>
        <v>0</v>
      </c>
      <c r="AR29" s="5">
        <f>AVERAGE('2005e'!C41,'2005e'!D41)</f>
        <v>0</v>
      </c>
      <c r="AS29" s="5">
        <f>'2005e'!E41</f>
        <v>0</v>
      </c>
      <c r="AT29" s="5">
        <f>'2005e'!F41</f>
        <v>0</v>
      </c>
      <c r="AU29" s="5">
        <f>'2005e'!G41</f>
        <v>0</v>
      </c>
      <c r="AV29" s="5">
        <f>'2005e'!H41</f>
        <v>0</v>
      </c>
      <c r="AW29" s="5">
        <f>'2005e'!I41</f>
        <v>0</v>
      </c>
      <c r="AX29" s="5">
        <f>'2005e'!J41</f>
        <v>0</v>
      </c>
      <c r="AY29" s="5">
        <f>'2005e'!K41</f>
        <v>0</v>
      </c>
      <c r="AZ29" s="5">
        <f>AVERAGE('2005e'!L41,'2005e'!M41)</f>
        <v>0</v>
      </c>
      <c r="BA29" s="5">
        <f>'2005e'!N41</f>
        <v>0</v>
      </c>
      <c r="BB29" s="5">
        <f>'2005e'!O41</f>
        <v>0</v>
      </c>
      <c r="BC29" s="5">
        <f>'2005e'!P41</f>
        <v>0</v>
      </c>
      <c r="BD29" s="5">
        <f>AVERAGE('2006e'!C41,'2006e'!D41)</f>
        <v>0</v>
      </c>
      <c r="BE29" s="5">
        <f>'2006e'!E41</f>
        <v>0</v>
      </c>
      <c r="BF29" s="5">
        <f>'2006e'!F41</f>
        <v>0</v>
      </c>
      <c r="BG29" s="5">
        <f>'2006e'!G41</f>
        <v>0</v>
      </c>
      <c r="BH29" s="5">
        <f>'2006e'!H41</f>
        <v>0</v>
      </c>
      <c r="BI29" s="5">
        <f>'2006e'!I41</f>
        <v>0</v>
      </c>
      <c r="BJ29" s="5">
        <f>'2006e'!J41</f>
        <v>0</v>
      </c>
      <c r="BK29" s="5">
        <f>'2006e'!K41</f>
        <v>0</v>
      </c>
      <c r="BL29" s="5">
        <f>AVERAGE('2006e'!L41,'2006e'!M41)</f>
        <v>0</v>
      </c>
      <c r="BM29" s="5">
        <f>'2006e'!N41</f>
        <v>0</v>
      </c>
      <c r="BN29" s="5">
        <f>'2006e'!O41</f>
        <v>0</v>
      </c>
      <c r="BO29" s="5">
        <f>'2006e'!P41</f>
        <v>0</v>
      </c>
      <c r="BP29" s="5">
        <f>AVERAGE('2007e'!C41,'2007e'!D41)</f>
        <v>0</v>
      </c>
      <c r="BQ29" s="5">
        <f>'2007e'!E41</f>
        <v>0</v>
      </c>
      <c r="BR29" s="5"/>
      <c r="BS29" s="5"/>
      <c r="BT29" s="5"/>
      <c r="BU29" s="5"/>
      <c r="BV29" s="5"/>
      <c r="BW29" s="5"/>
      <c r="BX29" s="5"/>
      <c r="BY29" s="5"/>
    </row>
    <row r="30" spans="1:77" x14ac:dyDescent="0.2">
      <c r="A30">
        <v>28</v>
      </c>
      <c r="B30" t="s">
        <v>149</v>
      </c>
      <c r="C30" s="5">
        <f t="shared" si="16"/>
        <v>0</v>
      </c>
      <c r="D30" s="5">
        <f t="shared" si="17"/>
        <v>0</v>
      </c>
      <c r="E30" s="5">
        <f t="shared" si="18"/>
        <v>0</v>
      </c>
      <c r="F30" s="5">
        <f t="shared" si="19"/>
        <v>0</v>
      </c>
      <c r="G30" s="5">
        <f t="shared" si="20"/>
        <v>0</v>
      </c>
      <c r="H30" s="5">
        <f t="shared" si="21"/>
        <v>0</v>
      </c>
      <c r="I30" s="5"/>
      <c r="J30" s="5">
        <f>'2002e'!F42</f>
        <v>0</v>
      </c>
      <c r="K30" s="5">
        <f>'2002e'!G42</f>
        <v>0</v>
      </c>
      <c r="L30" s="5">
        <f>'2002e'!H42</f>
        <v>0</v>
      </c>
      <c r="M30" s="5">
        <f>'2002e'!I42</f>
        <v>0</v>
      </c>
      <c r="N30" s="5">
        <f>'2002e'!J42</f>
        <v>0</v>
      </c>
      <c r="O30" s="5">
        <f>'2002e'!K42</f>
        <v>0</v>
      </c>
      <c r="P30" s="5">
        <f>AVERAGE('2002e'!L42,'2002e'!M42)</f>
        <v>0</v>
      </c>
      <c r="Q30" s="5">
        <f>'2002e'!N42</f>
        <v>0</v>
      </c>
      <c r="R30" s="5">
        <f>'2002e'!O42</f>
        <v>0</v>
      </c>
      <c r="S30" s="5">
        <f>'2002e'!P42</f>
        <v>0</v>
      </c>
      <c r="T30" s="5">
        <f>AVERAGE('2003e'!C42,'2003e'!D42)</f>
        <v>0</v>
      </c>
      <c r="U30" s="5">
        <f>'2003e'!E42</f>
        <v>0</v>
      </c>
      <c r="V30" s="5">
        <f>'2003e'!F42</f>
        <v>0</v>
      </c>
      <c r="W30" s="5">
        <f>'2003e'!G42</f>
        <v>0</v>
      </c>
      <c r="X30" s="5">
        <f>'2003e'!H42</f>
        <v>0</v>
      </c>
      <c r="Y30" s="5">
        <f>'2003e'!I42</f>
        <v>0</v>
      </c>
      <c r="Z30" s="5">
        <f>'2003e'!J42</f>
        <v>0</v>
      </c>
      <c r="AA30" s="5">
        <f>'2003e'!K42</f>
        <v>0</v>
      </c>
      <c r="AB30" s="5">
        <f>AVERAGE('2003e'!L42,'2003e'!M42)</f>
        <v>0</v>
      </c>
      <c r="AC30" s="5">
        <f>'2003e'!N42</f>
        <v>0</v>
      </c>
      <c r="AD30" s="5">
        <f>'2003e'!O42</f>
        <v>0</v>
      </c>
      <c r="AE30" s="5">
        <f>'2003e'!P42</f>
        <v>0</v>
      </c>
      <c r="AF30" s="5">
        <f>AVERAGE('2004e'!C42,'2004e'!D42)</f>
        <v>0</v>
      </c>
      <c r="AG30" s="5">
        <f>'2004e'!E42</f>
        <v>0</v>
      </c>
      <c r="AH30" s="5">
        <f>'2004e'!F42</f>
        <v>0</v>
      </c>
      <c r="AI30" s="5">
        <f>'2004e'!G42</f>
        <v>0</v>
      </c>
      <c r="AJ30" s="5">
        <f>'2004e'!H42</f>
        <v>0</v>
      </c>
      <c r="AK30" s="5">
        <f>'2004e'!I42</f>
        <v>0</v>
      </c>
      <c r="AL30" s="5">
        <f>'2004e'!J42</f>
        <v>0</v>
      </c>
      <c r="AM30" s="5">
        <f>'2004e'!K42</f>
        <v>0</v>
      </c>
      <c r="AN30" s="5">
        <f>AVERAGE('2004e'!L42,'2004e'!M42)</f>
        <v>0</v>
      </c>
      <c r="AO30" s="5">
        <f>'2004e'!N42</f>
        <v>0</v>
      </c>
      <c r="AP30" s="5">
        <f>'2004e'!O42</f>
        <v>0</v>
      </c>
      <c r="AQ30" s="5">
        <f>'2004e'!P42</f>
        <v>0</v>
      </c>
      <c r="AR30" s="5">
        <f>AVERAGE('2005e'!C42,'2005e'!D42)</f>
        <v>0</v>
      </c>
      <c r="AS30" s="5">
        <f>'2005e'!E42</f>
        <v>0</v>
      </c>
      <c r="AT30" s="5">
        <f>'2005e'!F42</f>
        <v>0</v>
      </c>
      <c r="AU30" s="5">
        <f>'2005e'!G42</f>
        <v>0</v>
      </c>
      <c r="AV30" s="5">
        <f>'2005e'!H42</f>
        <v>0</v>
      </c>
      <c r="AW30" s="5">
        <f>'2005e'!I42</f>
        <v>0</v>
      </c>
      <c r="AX30" s="5">
        <f>'2005e'!J42</f>
        <v>0</v>
      </c>
      <c r="AY30" s="5">
        <f>'2005e'!K42</f>
        <v>0</v>
      </c>
      <c r="AZ30" s="5">
        <f>AVERAGE('2005e'!L42,'2005e'!M42)</f>
        <v>0</v>
      </c>
      <c r="BA30" s="5">
        <f>'2005e'!N42</f>
        <v>0</v>
      </c>
      <c r="BB30" s="5">
        <f>'2005e'!O42</f>
        <v>0</v>
      </c>
      <c r="BC30" s="5">
        <f>'2005e'!P42</f>
        <v>0</v>
      </c>
      <c r="BD30" s="5">
        <f>AVERAGE('2006e'!C42,'2006e'!D42)</f>
        <v>0</v>
      </c>
      <c r="BE30" s="5">
        <f>'2006e'!E42</f>
        <v>0</v>
      </c>
      <c r="BF30" s="5">
        <f>'2006e'!F42</f>
        <v>0</v>
      </c>
      <c r="BG30" s="5">
        <f>'2006e'!G42</f>
        <v>0</v>
      </c>
      <c r="BH30" s="5">
        <f>'2006e'!H42</f>
        <v>0</v>
      </c>
      <c r="BI30" s="5">
        <f>'2006e'!I42</f>
        <v>0</v>
      </c>
      <c r="BJ30" s="5">
        <f>'2006e'!J42</f>
        <v>0</v>
      </c>
      <c r="BK30" s="5">
        <f>'2006e'!K42</f>
        <v>0</v>
      </c>
      <c r="BL30" s="5">
        <f>AVERAGE('2006e'!L42,'2006e'!M42)</f>
        <v>0</v>
      </c>
      <c r="BM30" s="5">
        <f>'2006e'!N42</f>
        <v>0</v>
      </c>
      <c r="BN30" s="5">
        <f>'2006e'!O42</f>
        <v>0</v>
      </c>
      <c r="BO30" s="5">
        <f>'2006e'!P42</f>
        <v>0</v>
      </c>
      <c r="BP30" s="5">
        <f>AVERAGE('2007e'!C42,'2007e'!D42)</f>
        <v>0</v>
      </c>
      <c r="BQ30" s="5">
        <f>'2007e'!E42</f>
        <v>0</v>
      </c>
      <c r="BR30" s="5"/>
      <c r="BS30" s="5"/>
      <c r="BT30" s="5"/>
      <c r="BU30" s="5"/>
      <c r="BV30" s="5"/>
      <c r="BW30" s="5"/>
      <c r="BX30" s="5"/>
      <c r="BY30" s="5"/>
    </row>
    <row r="31" spans="1:77" x14ac:dyDescent="0.2">
      <c r="A31">
        <v>29</v>
      </c>
      <c r="B31" t="s">
        <v>150</v>
      </c>
      <c r="C31" s="5">
        <f t="shared" si="16"/>
        <v>29.222222222222221</v>
      </c>
      <c r="D31" s="5">
        <f t="shared" si="17"/>
        <v>29.3</v>
      </c>
      <c r="E31" s="5">
        <f t="shared" si="18"/>
        <v>29.3</v>
      </c>
      <c r="F31" s="5">
        <f t="shared" si="19"/>
        <v>29.3</v>
      </c>
      <c r="G31" s="5">
        <f t="shared" si="20"/>
        <v>29.3</v>
      </c>
      <c r="H31" s="5">
        <f t="shared" si="21"/>
        <v>29.284444444444443</v>
      </c>
      <c r="I31" s="5"/>
      <c r="J31" s="5">
        <f>'2002e'!F43</f>
        <v>28</v>
      </c>
      <c r="K31" s="5">
        <f>'2002e'!G43</f>
        <v>29</v>
      </c>
      <c r="L31" s="5">
        <f>'2002e'!H43</f>
        <v>31</v>
      </c>
      <c r="M31" s="5">
        <f>'2002e'!I43</f>
        <v>32</v>
      </c>
      <c r="N31" s="5">
        <f>'2002e'!J43</f>
        <v>31</v>
      </c>
      <c r="O31" s="5">
        <f>'2002e'!K43</f>
        <v>31</v>
      </c>
      <c r="P31" s="5">
        <f>AVERAGE('2002e'!L43,'2002e'!M43)</f>
        <v>30</v>
      </c>
      <c r="Q31" s="5">
        <f>'2002e'!N43</f>
        <v>27</v>
      </c>
      <c r="R31" s="5">
        <f>'2002e'!O43</f>
        <v>27</v>
      </c>
      <c r="S31" s="5">
        <f>'2002e'!P43</f>
        <v>27</v>
      </c>
      <c r="T31" s="5">
        <f>AVERAGE('2003e'!C43,'2003e'!D43)</f>
        <v>27</v>
      </c>
      <c r="U31" s="5">
        <f>'2003e'!E43</f>
        <v>27</v>
      </c>
      <c r="V31" s="5">
        <f>'2003e'!F43</f>
        <v>28</v>
      </c>
      <c r="W31" s="5">
        <f>'2003e'!G43</f>
        <v>29</v>
      </c>
      <c r="X31" s="5">
        <f>'2003e'!H43</f>
        <v>31</v>
      </c>
      <c r="Y31" s="5">
        <f>'2003e'!I43</f>
        <v>32</v>
      </c>
      <c r="Z31" s="5">
        <f>'2003e'!J43</f>
        <v>31</v>
      </c>
      <c r="AA31" s="5">
        <f>'2003e'!K43</f>
        <v>31</v>
      </c>
      <c r="AB31" s="5">
        <f>AVERAGE('2003e'!L43,'2003e'!M43)</f>
        <v>30</v>
      </c>
      <c r="AC31" s="5">
        <f>'2003e'!N43</f>
        <v>27</v>
      </c>
      <c r="AD31" s="5">
        <f>'2003e'!O43</f>
        <v>27</v>
      </c>
      <c r="AE31" s="5">
        <f>'2003e'!P43</f>
        <v>27</v>
      </c>
      <c r="AF31" s="5">
        <f>AVERAGE('2004e'!C43,'2004e'!D43)</f>
        <v>27</v>
      </c>
      <c r="AG31" s="5">
        <f>'2004e'!E43</f>
        <v>27</v>
      </c>
      <c r="AH31" s="5">
        <f>'2004e'!F43</f>
        <v>28</v>
      </c>
      <c r="AI31" s="5">
        <f>'2004e'!G43</f>
        <v>29</v>
      </c>
      <c r="AJ31" s="5">
        <f>'2004e'!H43</f>
        <v>31</v>
      </c>
      <c r="AK31" s="5">
        <f>'2004e'!I43</f>
        <v>32</v>
      </c>
      <c r="AL31" s="5">
        <f>'2004e'!J43</f>
        <v>31</v>
      </c>
      <c r="AM31" s="5">
        <f>'2004e'!K43</f>
        <v>31</v>
      </c>
      <c r="AN31" s="5">
        <f>AVERAGE('2004e'!L43,'2004e'!M43)</f>
        <v>30</v>
      </c>
      <c r="AO31" s="5">
        <f>'2004e'!N43</f>
        <v>27</v>
      </c>
      <c r="AP31" s="5">
        <f>'2004e'!O43</f>
        <v>27</v>
      </c>
      <c r="AQ31" s="5">
        <f>'2004e'!P43</f>
        <v>27</v>
      </c>
      <c r="AR31" s="5">
        <f>AVERAGE('2005e'!C43,'2005e'!D43)</f>
        <v>27</v>
      </c>
      <c r="AS31" s="5">
        <f>'2005e'!E43</f>
        <v>27</v>
      </c>
      <c r="AT31" s="5">
        <f>'2005e'!F43</f>
        <v>28</v>
      </c>
      <c r="AU31" s="5">
        <f>'2005e'!G43</f>
        <v>29</v>
      </c>
      <c r="AV31" s="5">
        <f>'2005e'!H43</f>
        <v>31</v>
      </c>
      <c r="AW31" s="5">
        <f>'2005e'!I43</f>
        <v>32</v>
      </c>
      <c r="AX31" s="5">
        <f>'2005e'!J43</f>
        <v>31</v>
      </c>
      <c r="AY31" s="5">
        <f>'2005e'!K43</f>
        <v>31</v>
      </c>
      <c r="AZ31" s="5">
        <f>AVERAGE('2005e'!L43,'2005e'!M43)</f>
        <v>30</v>
      </c>
      <c r="BA31" s="5">
        <f>'2005e'!N43</f>
        <v>27</v>
      </c>
      <c r="BB31" s="5">
        <f>'2005e'!O43</f>
        <v>27</v>
      </c>
      <c r="BC31" s="5">
        <f>'2005e'!P43</f>
        <v>27</v>
      </c>
      <c r="BD31" s="5">
        <f>AVERAGE('2006e'!C43,'2006e'!D43)</f>
        <v>27</v>
      </c>
      <c r="BE31" s="5">
        <f>'2006e'!E43</f>
        <v>27</v>
      </c>
      <c r="BF31" s="5">
        <f>'2006e'!F43</f>
        <v>28</v>
      </c>
      <c r="BG31" s="5">
        <f>'2006e'!G43</f>
        <v>29</v>
      </c>
      <c r="BH31" s="5">
        <f>'2006e'!H43</f>
        <v>31</v>
      </c>
      <c r="BI31" s="5">
        <f>'2006e'!I43</f>
        <v>32</v>
      </c>
      <c r="BJ31" s="5">
        <f>'2006e'!J43</f>
        <v>31</v>
      </c>
      <c r="BK31" s="5">
        <f>'2006e'!K43</f>
        <v>31</v>
      </c>
      <c r="BL31" s="5">
        <f>AVERAGE('2006e'!L43,'2006e'!M43)</f>
        <v>30</v>
      </c>
      <c r="BM31" s="5">
        <f>'2006e'!N43</f>
        <v>27</v>
      </c>
      <c r="BN31" s="5">
        <f>'2006e'!O43</f>
        <v>27</v>
      </c>
      <c r="BO31" s="5">
        <f>'2006e'!P43</f>
        <v>27</v>
      </c>
      <c r="BP31" s="5">
        <f>AVERAGE('2007e'!C43,'2007e'!D43)</f>
        <v>27</v>
      </c>
      <c r="BQ31" s="5">
        <f>'2007e'!E43</f>
        <v>27</v>
      </c>
      <c r="BR31" s="5"/>
      <c r="BS31" s="5"/>
      <c r="BT31" s="5"/>
      <c r="BU31" s="5"/>
      <c r="BV31" s="5"/>
      <c r="BW31" s="5"/>
      <c r="BX31" s="5"/>
      <c r="BY31" s="5"/>
    </row>
    <row r="32" spans="1:77" x14ac:dyDescent="0.2">
      <c r="A32">
        <v>30</v>
      </c>
      <c r="B32" t="s">
        <v>147</v>
      </c>
      <c r="C32" s="5">
        <f t="shared" si="16"/>
        <v>0</v>
      </c>
      <c r="D32" s="5">
        <f t="shared" si="17"/>
        <v>0</v>
      </c>
      <c r="E32" s="5">
        <f t="shared" si="18"/>
        <v>0</v>
      </c>
      <c r="F32" s="5">
        <f t="shared" si="19"/>
        <v>0</v>
      </c>
      <c r="G32" s="5">
        <f t="shared" si="20"/>
        <v>0</v>
      </c>
      <c r="H32" s="5">
        <f t="shared" si="21"/>
        <v>0</v>
      </c>
      <c r="I32" s="5"/>
      <c r="J32" s="5">
        <f>'2002e'!F44</f>
        <v>0</v>
      </c>
      <c r="K32" s="5">
        <f>'2002e'!G44</f>
        <v>0</v>
      </c>
      <c r="L32" s="5">
        <f>'2002e'!H44</f>
        <v>0</v>
      </c>
      <c r="M32" s="5">
        <f>'2002e'!I44</f>
        <v>0</v>
      </c>
      <c r="N32" s="5">
        <f>'2002e'!J44</f>
        <v>0</v>
      </c>
      <c r="O32" s="5">
        <f>'2002e'!K44</f>
        <v>0</v>
      </c>
      <c r="P32" s="5">
        <f>AVERAGE('2002e'!L44,'2002e'!M44)</f>
        <v>0</v>
      </c>
      <c r="Q32" s="5">
        <f>'2002e'!N44</f>
        <v>0</v>
      </c>
      <c r="R32" s="5">
        <f>'2002e'!O44</f>
        <v>0</v>
      </c>
      <c r="S32" s="5">
        <f>'2002e'!P44</f>
        <v>0</v>
      </c>
      <c r="T32" s="5">
        <f>AVERAGE('2003e'!C44,'2003e'!D44)</f>
        <v>0</v>
      </c>
      <c r="U32" s="5">
        <f>'2003e'!E44</f>
        <v>0</v>
      </c>
      <c r="V32" s="5">
        <f>'2003e'!F44</f>
        <v>0</v>
      </c>
      <c r="W32" s="5">
        <f>'2003e'!G44</f>
        <v>0</v>
      </c>
      <c r="X32" s="5">
        <f>'2003e'!H44</f>
        <v>0</v>
      </c>
      <c r="Y32" s="5">
        <f>'2003e'!I44</f>
        <v>0</v>
      </c>
      <c r="Z32" s="5">
        <f>'2003e'!J44</f>
        <v>0</v>
      </c>
      <c r="AA32" s="5">
        <f>'2003e'!K44</f>
        <v>0</v>
      </c>
      <c r="AB32" s="5">
        <f>AVERAGE('2003e'!L44,'2003e'!M44)</f>
        <v>0</v>
      </c>
      <c r="AC32" s="5">
        <f>'2003e'!N44</f>
        <v>0</v>
      </c>
      <c r="AD32" s="5">
        <f>'2003e'!O44</f>
        <v>0</v>
      </c>
      <c r="AE32" s="5">
        <f>'2003e'!P44</f>
        <v>0</v>
      </c>
      <c r="AF32" s="5">
        <f>AVERAGE('2004e'!C44,'2004e'!D44)</f>
        <v>0</v>
      </c>
      <c r="AG32" s="5">
        <f>'2004e'!E44</f>
        <v>0</v>
      </c>
      <c r="AH32" s="5">
        <f>'2004e'!F44</f>
        <v>0</v>
      </c>
      <c r="AI32" s="5">
        <f>'2004e'!G44</f>
        <v>0</v>
      </c>
      <c r="AJ32" s="5">
        <f>'2004e'!H44</f>
        <v>0</v>
      </c>
      <c r="AK32" s="5">
        <f>'2004e'!I44</f>
        <v>0</v>
      </c>
      <c r="AL32" s="5">
        <f>'2004e'!J44</f>
        <v>0</v>
      </c>
      <c r="AM32" s="5">
        <f>'2004e'!K44</f>
        <v>0</v>
      </c>
      <c r="AN32" s="5">
        <f>AVERAGE('2004e'!L44,'2004e'!M44)</f>
        <v>0</v>
      </c>
      <c r="AO32" s="5">
        <f>'2004e'!N44</f>
        <v>0</v>
      </c>
      <c r="AP32" s="5">
        <f>'2004e'!O44</f>
        <v>0</v>
      </c>
      <c r="AQ32" s="5">
        <f>'2004e'!P44</f>
        <v>0</v>
      </c>
      <c r="AR32" s="5">
        <f>AVERAGE('2005e'!C44,'2005e'!D44)</f>
        <v>0</v>
      </c>
      <c r="AS32" s="5">
        <f>'2005e'!E44</f>
        <v>0</v>
      </c>
      <c r="AT32" s="5">
        <f>'2005e'!F44</f>
        <v>0</v>
      </c>
      <c r="AU32" s="5">
        <f>'2005e'!G44</f>
        <v>0</v>
      </c>
      <c r="AV32" s="5">
        <f>'2005e'!H44</f>
        <v>0</v>
      </c>
      <c r="AW32" s="5">
        <f>'2005e'!I44</f>
        <v>0</v>
      </c>
      <c r="AX32" s="5">
        <f>'2005e'!J44</f>
        <v>0</v>
      </c>
      <c r="AY32" s="5">
        <f>'2005e'!K44</f>
        <v>0</v>
      </c>
      <c r="AZ32" s="5">
        <f>AVERAGE('2005e'!L44,'2005e'!M44)</f>
        <v>0</v>
      </c>
      <c r="BA32" s="5">
        <f>'2005e'!N44</f>
        <v>0</v>
      </c>
      <c r="BB32" s="5">
        <f>'2005e'!O44</f>
        <v>0</v>
      </c>
      <c r="BC32" s="5">
        <f>'2005e'!P44</f>
        <v>0</v>
      </c>
      <c r="BD32" s="5">
        <f>AVERAGE('2006e'!C44,'2006e'!D44)</f>
        <v>0</v>
      </c>
      <c r="BE32" s="5">
        <f>'2006e'!E44</f>
        <v>0</v>
      </c>
      <c r="BF32" s="5">
        <f>'2006e'!F44</f>
        <v>0</v>
      </c>
      <c r="BG32" s="5">
        <f>'2006e'!G44</f>
        <v>0</v>
      </c>
      <c r="BH32" s="5">
        <f>'2006e'!H44</f>
        <v>0</v>
      </c>
      <c r="BI32" s="5">
        <f>'2006e'!I44</f>
        <v>0</v>
      </c>
      <c r="BJ32" s="5">
        <f>'2006e'!J44</f>
        <v>0</v>
      </c>
      <c r="BK32" s="5">
        <f>'2006e'!K44</f>
        <v>0</v>
      </c>
      <c r="BL32" s="5">
        <f>AVERAGE('2006e'!L44,'2006e'!M44)</f>
        <v>0</v>
      </c>
      <c r="BM32" s="5">
        <f>'2006e'!N44</f>
        <v>0</v>
      </c>
      <c r="BN32" s="5">
        <f>'2006e'!O44</f>
        <v>0</v>
      </c>
      <c r="BO32" s="5">
        <f>'2006e'!P44</f>
        <v>0</v>
      </c>
      <c r="BP32" s="5">
        <f>AVERAGE('2007e'!C44,'2007e'!D44)</f>
        <v>0</v>
      </c>
      <c r="BQ32" s="5">
        <f>'2007e'!E44</f>
        <v>0</v>
      </c>
      <c r="BR32" s="5"/>
      <c r="BS32" s="5"/>
      <c r="BT32" s="5"/>
      <c r="BU32" s="5"/>
      <c r="BV32" s="5"/>
      <c r="BW32" s="5"/>
      <c r="BX32" s="5"/>
      <c r="BY32" s="5"/>
    </row>
    <row r="33" spans="1:77" x14ac:dyDescent="0.2">
      <c r="A33">
        <v>31</v>
      </c>
      <c r="B33" t="s">
        <v>151</v>
      </c>
      <c r="C33" s="5">
        <f t="shared" si="16"/>
        <v>242.11111111111111</v>
      </c>
      <c r="D33" s="5">
        <f t="shared" si="17"/>
        <v>236.75</v>
      </c>
      <c r="E33" s="5">
        <f t="shared" si="18"/>
        <v>219.35</v>
      </c>
      <c r="F33" s="5">
        <f t="shared" si="19"/>
        <v>201.65</v>
      </c>
      <c r="G33" s="5">
        <f t="shared" si="20"/>
        <v>201.65</v>
      </c>
      <c r="H33" s="5">
        <f t="shared" si="21"/>
        <v>220.30222222222224</v>
      </c>
      <c r="I33" s="5"/>
      <c r="J33" s="5">
        <f>'2002e'!F45</f>
        <v>255</v>
      </c>
      <c r="K33" s="5">
        <f>'2002e'!G45</f>
        <v>255</v>
      </c>
      <c r="L33" s="5">
        <f>'2002e'!H45</f>
        <v>310</v>
      </c>
      <c r="M33" s="5">
        <f>'2002e'!I45</f>
        <v>284</v>
      </c>
      <c r="N33" s="5">
        <f>'2002e'!J45</f>
        <v>240</v>
      </c>
      <c r="O33" s="5">
        <f>'2002e'!K45</f>
        <v>203</v>
      </c>
      <c r="P33" s="5">
        <f>AVERAGE('2002e'!L45,'2002e'!M45)</f>
        <v>188.5</v>
      </c>
      <c r="Q33" s="5">
        <f>'2002e'!N45</f>
        <v>82</v>
      </c>
      <c r="R33" s="5">
        <f>'2002e'!O45</f>
        <v>174</v>
      </c>
      <c r="S33" s="5">
        <f>'2002e'!P45</f>
        <v>205</v>
      </c>
      <c r="T33" s="5">
        <f>AVERAGE('2003e'!C45,'2003e'!D45)</f>
        <v>197</v>
      </c>
      <c r="U33" s="5">
        <f>'2003e'!E45</f>
        <v>230</v>
      </c>
      <c r="V33" s="5">
        <f>'2003e'!F45</f>
        <v>255</v>
      </c>
      <c r="W33" s="5">
        <f>'2003e'!G45</f>
        <v>255</v>
      </c>
      <c r="X33" s="5">
        <f>'2003e'!H45</f>
        <v>310</v>
      </c>
      <c r="Y33" s="5">
        <f>'2003e'!I45</f>
        <v>284</v>
      </c>
      <c r="Z33" s="5">
        <f>'2003e'!J45</f>
        <v>240</v>
      </c>
      <c r="AA33" s="5">
        <f>'2003e'!K45</f>
        <v>203</v>
      </c>
      <c r="AB33" s="5">
        <f>AVERAGE('2003e'!L45,'2003e'!M45)</f>
        <v>188.5</v>
      </c>
      <c r="AC33" s="5">
        <f>'2003e'!N45</f>
        <v>82</v>
      </c>
      <c r="AD33" s="5">
        <f>'2003e'!O45</f>
        <v>174</v>
      </c>
      <c r="AE33" s="5">
        <f>'2003e'!P45</f>
        <v>205</v>
      </c>
      <c r="AF33" s="5">
        <f>AVERAGE('2004e'!C45,'2004e'!D45)</f>
        <v>197</v>
      </c>
      <c r="AG33" s="5">
        <f>'2004e'!E45</f>
        <v>230</v>
      </c>
      <c r="AH33" s="5">
        <f>'2004e'!F45</f>
        <v>255</v>
      </c>
      <c r="AI33" s="5">
        <f>'2004e'!G45</f>
        <v>255</v>
      </c>
      <c r="AJ33" s="5">
        <f>'2004e'!H45</f>
        <v>310</v>
      </c>
      <c r="AK33" s="5">
        <f>'2004e'!I45</f>
        <v>284</v>
      </c>
      <c r="AL33" s="5">
        <f>'2004e'!J45</f>
        <v>240</v>
      </c>
      <c r="AM33" s="5">
        <f>'2004e'!K45</f>
        <v>203</v>
      </c>
      <c r="AN33" s="5">
        <f>AVERAGE('2004e'!L45,'2004e'!M45)</f>
        <v>188.5</v>
      </c>
      <c r="AO33" s="5">
        <f>'2004e'!N45</f>
        <v>82</v>
      </c>
      <c r="AP33" s="5">
        <f>'2004e'!O45</f>
        <v>174</v>
      </c>
      <c r="AQ33" s="5">
        <f>'2004e'!P45</f>
        <v>205</v>
      </c>
      <c r="AR33" s="5">
        <f>AVERAGE('2005e'!C45,'2005e'!D45)</f>
        <v>110</v>
      </c>
      <c r="AS33" s="5">
        <f>'2005e'!E45</f>
        <v>143</v>
      </c>
      <c r="AT33" s="5">
        <f>'2005e'!F45</f>
        <v>180</v>
      </c>
      <c r="AU33" s="5">
        <f>'2005e'!G45</f>
        <v>248</v>
      </c>
      <c r="AV33" s="5">
        <f>'2005e'!H45</f>
        <v>303</v>
      </c>
      <c r="AW33" s="5">
        <f>'2005e'!I45</f>
        <v>277</v>
      </c>
      <c r="AX33" s="5">
        <f>'2005e'!J45</f>
        <v>233</v>
      </c>
      <c r="AY33" s="5">
        <f>'2005e'!K45</f>
        <v>203</v>
      </c>
      <c r="AZ33" s="5">
        <f>AVERAGE('2005e'!L45,'2005e'!M45)</f>
        <v>188.5</v>
      </c>
      <c r="BA33" s="5">
        <f>'2005e'!N45</f>
        <v>82</v>
      </c>
      <c r="BB33" s="5">
        <f>'2005e'!O45</f>
        <v>100</v>
      </c>
      <c r="BC33" s="5">
        <f>'2005e'!P45</f>
        <v>131</v>
      </c>
      <c r="BD33" s="5">
        <f>AVERAGE('2006e'!C45,'2006e'!D45)</f>
        <v>110</v>
      </c>
      <c r="BE33" s="5">
        <f>'2006e'!E45</f>
        <v>143</v>
      </c>
      <c r="BF33" s="5">
        <f>'2006e'!F45</f>
        <v>180</v>
      </c>
      <c r="BG33" s="5">
        <f>'2006e'!G45</f>
        <v>248</v>
      </c>
      <c r="BH33" s="5">
        <f>'2006e'!H45</f>
        <v>303</v>
      </c>
      <c r="BI33" s="5">
        <f>'2006e'!I45</f>
        <v>277</v>
      </c>
      <c r="BJ33" s="5">
        <f>'2006e'!J45</f>
        <v>233</v>
      </c>
      <c r="BK33" s="5">
        <f>'2006e'!K45</f>
        <v>203</v>
      </c>
      <c r="BL33" s="5">
        <f>AVERAGE('2006e'!L45,'2006e'!M45)</f>
        <v>188.5</v>
      </c>
      <c r="BM33" s="5">
        <f>'2006e'!N45</f>
        <v>82</v>
      </c>
      <c r="BN33" s="5">
        <f>'2006e'!O45</f>
        <v>100</v>
      </c>
      <c r="BO33" s="5">
        <f>'2006e'!P45</f>
        <v>131</v>
      </c>
      <c r="BP33" s="5">
        <f>AVERAGE('2007e'!C45,'2007e'!D45)</f>
        <v>110</v>
      </c>
      <c r="BQ33" s="5">
        <f>'2007e'!E45</f>
        <v>143</v>
      </c>
      <c r="BR33" s="5"/>
      <c r="BS33" s="5"/>
      <c r="BT33" s="5"/>
      <c r="BU33" s="5"/>
      <c r="BV33" s="5"/>
      <c r="BW33" s="5"/>
      <c r="BX33" s="5"/>
      <c r="BY33" s="5"/>
    </row>
    <row r="34" spans="1:77" x14ac:dyDescent="0.2">
      <c r="A34">
        <v>32</v>
      </c>
      <c r="B34" t="s">
        <v>152</v>
      </c>
      <c r="C34" s="5">
        <f t="shared" si="16"/>
        <v>407.44444444444446</v>
      </c>
      <c r="D34" s="5">
        <f t="shared" si="17"/>
        <v>389.8</v>
      </c>
      <c r="E34" s="5">
        <f t="shared" si="18"/>
        <v>364.6</v>
      </c>
      <c r="F34" s="5">
        <f t="shared" si="19"/>
        <v>364.6</v>
      </c>
      <c r="G34" s="5">
        <f t="shared" si="20"/>
        <v>364.6</v>
      </c>
      <c r="H34" s="5">
        <f t="shared" si="21"/>
        <v>378.20888888888885</v>
      </c>
      <c r="I34" s="5"/>
      <c r="J34" s="5">
        <f>'2002e'!F46</f>
        <v>434</v>
      </c>
      <c r="K34" s="5">
        <f>'2002e'!G46</f>
        <v>434</v>
      </c>
      <c r="L34" s="5">
        <f>'2002e'!H46</f>
        <v>434</v>
      </c>
      <c r="M34" s="5">
        <f>'2002e'!I46</f>
        <v>434</v>
      </c>
      <c r="N34" s="5">
        <f>'2002e'!J46</f>
        <v>434</v>
      </c>
      <c r="O34" s="5">
        <f>'2002e'!K46</f>
        <v>434</v>
      </c>
      <c r="P34" s="5">
        <f>AVERAGE('2002e'!L46,'2002e'!M46)</f>
        <v>429</v>
      </c>
      <c r="Q34" s="5">
        <f>'2002e'!N46</f>
        <v>317</v>
      </c>
      <c r="R34" s="5">
        <f>'2002e'!O46</f>
        <v>429</v>
      </c>
      <c r="S34" s="5">
        <f>'2002e'!P46</f>
        <v>317</v>
      </c>
      <c r="T34" s="5">
        <f>AVERAGE('2003e'!C46,'2003e'!D46)</f>
        <v>317</v>
      </c>
      <c r="U34" s="5">
        <f>'2003e'!E46</f>
        <v>429</v>
      </c>
      <c r="V34" s="5">
        <f>'2003e'!F46</f>
        <v>429</v>
      </c>
      <c r="W34" s="5">
        <f>'2003e'!G46</f>
        <v>429</v>
      </c>
      <c r="X34" s="5">
        <f>'2003e'!H46</f>
        <v>429</v>
      </c>
      <c r="Y34" s="5">
        <f>'2003e'!I46</f>
        <v>429</v>
      </c>
      <c r="Z34" s="5">
        <f>'2003e'!J46</f>
        <v>429</v>
      </c>
      <c r="AA34" s="5">
        <f>'2003e'!K46</f>
        <v>429</v>
      </c>
      <c r="AB34" s="5">
        <f>AVERAGE('2003e'!L46,'2003e'!M46)</f>
        <v>387</v>
      </c>
      <c r="AC34" s="5">
        <f>'2003e'!N46</f>
        <v>275</v>
      </c>
      <c r="AD34" s="5">
        <f>'2003e'!O46</f>
        <v>387</v>
      </c>
      <c r="AE34" s="5">
        <f>'2003e'!P46</f>
        <v>275</v>
      </c>
      <c r="AF34" s="5">
        <f>AVERAGE('2004e'!C46,'2004e'!D46)</f>
        <v>275</v>
      </c>
      <c r="AG34" s="5">
        <f>'2004e'!E46</f>
        <v>387</v>
      </c>
      <c r="AH34" s="5">
        <f>'2004e'!F46</f>
        <v>387</v>
      </c>
      <c r="AI34" s="5">
        <f>'2004e'!G46</f>
        <v>387</v>
      </c>
      <c r="AJ34" s="5">
        <f>'2004e'!H46</f>
        <v>387</v>
      </c>
      <c r="AK34" s="5">
        <f>'2004e'!I46</f>
        <v>387</v>
      </c>
      <c r="AL34" s="5">
        <f>'2004e'!J46</f>
        <v>387</v>
      </c>
      <c r="AM34" s="5">
        <f>'2004e'!K46</f>
        <v>387</v>
      </c>
      <c r="AN34" s="5">
        <f>AVERAGE('2004e'!L46,'2004e'!M46)</f>
        <v>387</v>
      </c>
      <c r="AO34" s="5">
        <f>'2004e'!N46</f>
        <v>275</v>
      </c>
      <c r="AP34" s="5">
        <f>'2004e'!O46</f>
        <v>387</v>
      </c>
      <c r="AQ34" s="5">
        <f>'2004e'!P46</f>
        <v>275</v>
      </c>
      <c r="AR34" s="5">
        <f>AVERAGE('2005e'!C46,'2005e'!D46)</f>
        <v>275</v>
      </c>
      <c r="AS34" s="5">
        <f>'2005e'!E46</f>
        <v>387</v>
      </c>
      <c r="AT34" s="5">
        <f>'2005e'!F46</f>
        <v>387</v>
      </c>
      <c r="AU34" s="5">
        <f>'2005e'!G46</f>
        <v>387</v>
      </c>
      <c r="AV34" s="5">
        <f>'2005e'!H46</f>
        <v>387</v>
      </c>
      <c r="AW34" s="5">
        <f>'2005e'!I46</f>
        <v>387</v>
      </c>
      <c r="AX34" s="5">
        <f>'2005e'!J46</f>
        <v>387</v>
      </c>
      <c r="AY34" s="5">
        <f>'2005e'!K46</f>
        <v>387</v>
      </c>
      <c r="AZ34" s="5">
        <f>AVERAGE('2005e'!L46,'2005e'!M46)</f>
        <v>387</v>
      </c>
      <c r="BA34" s="5">
        <f>'2005e'!N46</f>
        <v>275</v>
      </c>
      <c r="BB34" s="5">
        <f>'2005e'!O46</f>
        <v>387</v>
      </c>
      <c r="BC34" s="5">
        <f>'2005e'!P46</f>
        <v>275</v>
      </c>
      <c r="BD34" s="5">
        <f>AVERAGE('2006e'!C46,'2006e'!D46)</f>
        <v>275</v>
      </c>
      <c r="BE34" s="5">
        <f>'2006e'!E46</f>
        <v>387</v>
      </c>
      <c r="BF34" s="5">
        <f>'2006e'!F46</f>
        <v>387</v>
      </c>
      <c r="BG34" s="5">
        <f>'2006e'!G46</f>
        <v>387</v>
      </c>
      <c r="BH34" s="5">
        <f>'2006e'!H46</f>
        <v>387</v>
      </c>
      <c r="BI34" s="5">
        <f>'2006e'!I46</f>
        <v>387</v>
      </c>
      <c r="BJ34" s="5">
        <f>'2006e'!J46</f>
        <v>387</v>
      </c>
      <c r="BK34" s="5">
        <f>'2006e'!K46</f>
        <v>387</v>
      </c>
      <c r="BL34" s="5">
        <f>AVERAGE('2006e'!L46,'2006e'!M46)</f>
        <v>387</v>
      </c>
      <c r="BM34" s="5">
        <f>'2006e'!N46</f>
        <v>275</v>
      </c>
      <c r="BN34" s="5">
        <f>'2006e'!O46</f>
        <v>387</v>
      </c>
      <c r="BO34" s="5">
        <f>'2006e'!P46</f>
        <v>275</v>
      </c>
      <c r="BP34" s="5">
        <f>AVERAGE('2007e'!C46,'2007e'!D46)</f>
        <v>275</v>
      </c>
      <c r="BQ34" s="5">
        <f>'2007e'!E46</f>
        <v>387</v>
      </c>
      <c r="BR34" s="5"/>
      <c r="BS34" s="5"/>
      <c r="BT34" s="5"/>
      <c r="BU34" s="5"/>
      <c r="BV34" s="5"/>
      <c r="BW34" s="5"/>
      <c r="BX34" s="5"/>
      <c r="BY34" s="5"/>
    </row>
    <row r="35" spans="1:77" x14ac:dyDescent="0.2">
      <c r="A35">
        <v>33</v>
      </c>
      <c r="B35" t="s">
        <v>153</v>
      </c>
      <c r="C35" s="5">
        <f t="shared" si="16"/>
        <v>1000</v>
      </c>
      <c r="D35" s="5">
        <f t="shared" si="17"/>
        <v>950</v>
      </c>
      <c r="E35" s="5">
        <f t="shared" si="18"/>
        <v>1000</v>
      </c>
      <c r="F35" s="5">
        <f t="shared" si="19"/>
        <v>950</v>
      </c>
      <c r="G35" s="5">
        <f t="shared" si="20"/>
        <v>1000</v>
      </c>
      <c r="H35" s="5">
        <f t="shared" si="21"/>
        <v>980</v>
      </c>
      <c r="I35" s="5"/>
      <c r="J35" s="5">
        <f>'2002e'!F47</f>
        <v>1000</v>
      </c>
      <c r="K35" s="5">
        <f>'2002e'!G47</f>
        <v>1000</v>
      </c>
      <c r="L35" s="5">
        <f>'2002e'!H47</f>
        <v>1000</v>
      </c>
      <c r="M35" s="5">
        <f>'2002e'!I47</f>
        <v>1000</v>
      </c>
      <c r="N35" s="5">
        <f>'2002e'!J47</f>
        <v>1000</v>
      </c>
      <c r="O35" s="5">
        <f>'2002e'!K47</f>
        <v>1000</v>
      </c>
      <c r="P35" s="5">
        <f>AVERAGE('2002e'!L47,'2002e'!M47)</f>
        <v>1000</v>
      </c>
      <c r="Q35" s="5">
        <f>'2002e'!N47</f>
        <v>1000</v>
      </c>
      <c r="R35" s="5">
        <f>'2002e'!O47</f>
        <v>1000</v>
      </c>
      <c r="S35" s="5">
        <f>'2002e'!P47</f>
        <v>1000</v>
      </c>
      <c r="T35" s="5">
        <f>AVERAGE('2003e'!C47,'2003e'!D47)</f>
        <v>1000</v>
      </c>
      <c r="U35" s="5">
        <f>'2003e'!E47</f>
        <v>1000</v>
      </c>
      <c r="V35" s="5">
        <f>'2003e'!F47</f>
        <v>1000</v>
      </c>
      <c r="W35" s="5">
        <f>'2003e'!G47</f>
        <v>1000</v>
      </c>
      <c r="X35" s="5">
        <f>'2003e'!H47</f>
        <v>1000</v>
      </c>
      <c r="Y35" s="5">
        <f>'2003e'!I47</f>
        <v>1000</v>
      </c>
      <c r="Z35" s="5">
        <f>'2003e'!J47</f>
        <v>1000</v>
      </c>
      <c r="AA35" s="5">
        <f>'2003e'!K47</f>
        <v>1000</v>
      </c>
      <c r="AB35" s="5">
        <f>AVERAGE('2003e'!L47,'2003e'!M47)</f>
        <v>500</v>
      </c>
      <c r="AC35" s="5">
        <f>'2003e'!N47</f>
        <v>0</v>
      </c>
      <c r="AD35" s="5">
        <f>'2003e'!O47</f>
        <v>1000</v>
      </c>
      <c r="AE35" s="5">
        <f>'2003e'!P47</f>
        <v>1000</v>
      </c>
      <c r="AF35" s="5">
        <f>AVERAGE('2004e'!C47,'2004e'!D47)</f>
        <v>1000</v>
      </c>
      <c r="AG35" s="5">
        <f>'2004e'!E47</f>
        <v>1000</v>
      </c>
      <c r="AH35" s="5">
        <f>'2004e'!F47</f>
        <v>1000</v>
      </c>
      <c r="AI35" s="5">
        <f>'2004e'!G47</f>
        <v>1000</v>
      </c>
      <c r="AJ35" s="5">
        <f>'2004e'!H47</f>
        <v>1000</v>
      </c>
      <c r="AK35" s="5">
        <f>'2004e'!I47</f>
        <v>1000</v>
      </c>
      <c r="AL35" s="5">
        <f>'2004e'!J47</f>
        <v>1000</v>
      </c>
      <c r="AM35" s="5">
        <f>'2004e'!K47</f>
        <v>1000</v>
      </c>
      <c r="AN35" s="5">
        <f>AVERAGE('2004e'!L47,'2004e'!M47)</f>
        <v>1000</v>
      </c>
      <c r="AO35" s="5">
        <f>'2004e'!N47</f>
        <v>1000</v>
      </c>
      <c r="AP35" s="5">
        <f>'2004e'!O47</f>
        <v>1000</v>
      </c>
      <c r="AQ35" s="5">
        <f>'2004e'!P47</f>
        <v>1000</v>
      </c>
      <c r="AR35" s="5">
        <f>AVERAGE('2005e'!C47,'2005e'!D47)</f>
        <v>1000</v>
      </c>
      <c r="AS35" s="5">
        <f>'2005e'!E47</f>
        <v>1000</v>
      </c>
      <c r="AT35" s="5">
        <f>'2005e'!F47</f>
        <v>1000</v>
      </c>
      <c r="AU35" s="5">
        <f>'2005e'!G47</f>
        <v>1000</v>
      </c>
      <c r="AV35" s="5">
        <f>'2005e'!H47</f>
        <v>1000</v>
      </c>
      <c r="AW35" s="5">
        <f>'2005e'!I47</f>
        <v>1000</v>
      </c>
      <c r="AX35" s="5">
        <f>'2005e'!J47</f>
        <v>1000</v>
      </c>
      <c r="AY35" s="5">
        <f>'2005e'!K47</f>
        <v>1000</v>
      </c>
      <c r="AZ35" s="5">
        <f>AVERAGE('2005e'!L47,'2005e'!M47)</f>
        <v>500</v>
      </c>
      <c r="BA35" s="5">
        <f>'2005e'!N47</f>
        <v>0</v>
      </c>
      <c r="BB35" s="5">
        <f>'2005e'!O47</f>
        <v>1000</v>
      </c>
      <c r="BC35" s="5">
        <f>'2005e'!P47</f>
        <v>1000</v>
      </c>
      <c r="BD35" s="5">
        <f>AVERAGE('2006e'!C47,'2006e'!D47)</f>
        <v>1000</v>
      </c>
      <c r="BE35" s="5">
        <f>'2006e'!E47</f>
        <v>1000</v>
      </c>
      <c r="BF35" s="5">
        <f>'2006e'!F47</f>
        <v>1000</v>
      </c>
      <c r="BG35" s="5">
        <f>'2006e'!G47</f>
        <v>1000</v>
      </c>
      <c r="BH35" s="5">
        <f>'2006e'!H47</f>
        <v>1000</v>
      </c>
      <c r="BI35" s="5">
        <f>'2006e'!I47</f>
        <v>1000</v>
      </c>
      <c r="BJ35" s="5">
        <f>'2006e'!J47</f>
        <v>1000</v>
      </c>
      <c r="BK35" s="5">
        <f>'2006e'!K47</f>
        <v>1000</v>
      </c>
      <c r="BL35" s="5">
        <f>AVERAGE('2006e'!L47,'2006e'!M47)</f>
        <v>1000</v>
      </c>
      <c r="BM35" s="5">
        <f>'2006e'!N47</f>
        <v>1000</v>
      </c>
      <c r="BN35" s="5">
        <f>'2006e'!O47</f>
        <v>1000</v>
      </c>
      <c r="BO35" s="5">
        <f>'2006e'!P47</f>
        <v>1000</v>
      </c>
      <c r="BP35" s="5">
        <f>AVERAGE('2007e'!C47,'2007e'!D47)</f>
        <v>1000</v>
      </c>
      <c r="BQ35" s="5">
        <f>'2007e'!E47</f>
        <v>1000</v>
      </c>
      <c r="BR35" s="5"/>
      <c r="BS35" s="5"/>
      <c r="BT35" s="5"/>
      <c r="BU35" s="5"/>
      <c r="BV35" s="5"/>
      <c r="BW35" s="5"/>
      <c r="BX35" s="5"/>
      <c r="BY35" s="5"/>
    </row>
    <row r="36" spans="1:77" x14ac:dyDescent="0.2">
      <c r="A36">
        <v>34</v>
      </c>
      <c r="B36" t="s">
        <v>154</v>
      </c>
      <c r="C36" s="5">
        <f t="shared" si="16"/>
        <v>15.666666666666666</v>
      </c>
      <c r="D36" s="5">
        <f t="shared" si="17"/>
        <v>43.4</v>
      </c>
      <c r="E36" s="5">
        <f t="shared" si="18"/>
        <v>46.3</v>
      </c>
      <c r="F36" s="5">
        <f t="shared" si="19"/>
        <v>46.3</v>
      </c>
      <c r="G36" s="5">
        <f t="shared" si="20"/>
        <v>46.3</v>
      </c>
      <c r="H36" s="5">
        <f t="shared" si="21"/>
        <v>39.593333333333327</v>
      </c>
      <c r="I36" s="5"/>
      <c r="J36" s="5">
        <f>'2002e'!F48</f>
        <v>13</v>
      </c>
      <c r="K36" s="5">
        <f>'2002e'!G48</f>
        <v>16</v>
      </c>
      <c r="L36" s="5">
        <f>'2002e'!H48</f>
        <v>19</v>
      </c>
      <c r="M36" s="5">
        <f>'2002e'!I48</f>
        <v>19</v>
      </c>
      <c r="N36" s="5">
        <f>'2002e'!J48</f>
        <v>19</v>
      </c>
      <c r="O36" s="5">
        <f>'2002e'!K48</f>
        <v>17</v>
      </c>
      <c r="P36" s="5">
        <f>AVERAGE('2002e'!L48,'2002e'!M48)</f>
        <v>16</v>
      </c>
      <c r="Q36" s="5">
        <f>'2002e'!N48</f>
        <v>15</v>
      </c>
      <c r="R36" s="5">
        <f>'2002e'!O48</f>
        <v>16</v>
      </c>
      <c r="S36" s="5">
        <f>'2002e'!P48</f>
        <v>13</v>
      </c>
      <c r="T36" s="5">
        <f>AVERAGE('2003e'!C48,'2003e'!D48)</f>
        <v>12</v>
      </c>
      <c r="U36" s="5">
        <f>'2003e'!E48</f>
        <v>13</v>
      </c>
      <c r="V36" s="5">
        <f>'2003e'!F48</f>
        <v>13</v>
      </c>
      <c r="W36" s="5">
        <f>'2003e'!G48</f>
        <v>47</v>
      </c>
      <c r="X36" s="5">
        <f>'2003e'!H48</f>
        <v>50</v>
      </c>
      <c r="Y36" s="5">
        <f>'2003e'!I48</f>
        <v>50</v>
      </c>
      <c r="Z36" s="5">
        <f>'2003e'!J48</f>
        <v>49</v>
      </c>
      <c r="AA36" s="5">
        <f>'2003e'!K48</f>
        <v>48</v>
      </c>
      <c r="AB36" s="5">
        <f>AVERAGE('2003e'!L48,'2003e'!M48)</f>
        <v>46</v>
      </c>
      <c r="AC36" s="5">
        <f>'2003e'!N48</f>
        <v>37</v>
      </c>
      <c r="AD36" s="5">
        <f>'2003e'!O48</f>
        <v>47</v>
      </c>
      <c r="AE36" s="5">
        <f>'2003e'!P48</f>
        <v>44</v>
      </c>
      <c r="AF36" s="5">
        <f>AVERAGE('2004e'!C48,'2004e'!D48)</f>
        <v>43</v>
      </c>
      <c r="AG36" s="5">
        <f>'2004e'!E48</f>
        <v>44</v>
      </c>
      <c r="AH36" s="5">
        <f>'2004e'!F48</f>
        <v>42</v>
      </c>
      <c r="AI36" s="5">
        <f>'2004e'!G48</f>
        <v>47</v>
      </c>
      <c r="AJ36" s="5">
        <f>'2004e'!H48</f>
        <v>50</v>
      </c>
      <c r="AK36" s="5">
        <f>'2004e'!I48</f>
        <v>50</v>
      </c>
      <c r="AL36" s="5">
        <f>'2004e'!J48</f>
        <v>49</v>
      </c>
      <c r="AM36" s="5">
        <f>'2004e'!K48</f>
        <v>48</v>
      </c>
      <c r="AN36" s="5">
        <f>AVERAGE('2004e'!L48,'2004e'!M48)</f>
        <v>46</v>
      </c>
      <c r="AO36" s="5">
        <f>'2004e'!N48</f>
        <v>37</v>
      </c>
      <c r="AP36" s="5">
        <f>'2004e'!O48</f>
        <v>47</v>
      </c>
      <c r="AQ36" s="5">
        <f>'2004e'!P48</f>
        <v>44</v>
      </c>
      <c r="AR36" s="5">
        <f>AVERAGE('2005e'!C48,'2005e'!D48)</f>
        <v>43</v>
      </c>
      <c r="AS36" s="5">
        <f>'2005e'!E48</f>
        <v>44</v>
      </c>
      <c r="AT36" s="5">
        <f>'2005e'!F48</f>
        <v>42</v>
      </c>
      <c r="AU36" s="5">
        <f>'2005e'!G48</f>
        <v>47</v>
      </c>
      <c r="AV36" s="5">
        <f>'2005e'!H48</f>
        <v>50</v>
      </c>
      <c r="AW36" s="5">
        <f>'2005e'!I48</f>
        <v>50</v>
      </c>
      <c r="AX36" s="5">
        <f>'2005e'!J48</f>
        <v>49</v>
      </c>
      <c r="AY36" s="5">
        <f>'2005e'!K48</f>
        <v>48</v>
      </c>
      <c r="AZ36" s="5">
        <f>AVERAGE('2005e'!L48,'2005e'!M48)</f>
        <v>46</v>
      </c>
      <c r="BA36" s="5">
        <f>'2005e'!N48</f>
        <v>37</v>
      </c>
      <c r="BB36" s="5">
        <f>'2005e'!O48</f>
        <v>47</v>
      </c>
      <c r="BC36" s="5">
        <f>'2005e'!P48</f>
        <v>44</v>
      </c>
      <c r="BD36" s="5">
        <f>AVERAGE('2006e'!C48,'2006e'!D48)</f>
        <v>43</v>
      </c>
      <c r="BE36" s="5">
        <f>'2006e'!E48</f>
        <v>44</v>
      </c>
      <c r="BF36" s="5">
        <f>'2006e'!F48</f>
        <v>42</v>
      </c>
      <c r="BG36" s="5">
        <f>'2006e'!G48</f>
        <v>47</v>
      </c>
      <c r="BH36" s="5">
        <f>'2006e'!H48</f>
        <v>50</v>
      </c>
      <c r="BI36" s="5">
        <f>'2006e'!I48</f>
        <v>50</v>
      </c>
      <c r="BJ36" s="5">
        <f>'2006e'!J48</f>
        <v>49</v>
      </c>
      <c r="BK36" s="5">
        <f>'2006e'!K48</f>
        <v>48</v>
      </c>
      <c r="BL36" s="5">
        <f>AVERAGE('2006e'!L48,'2006e'!M48)</f>
        <v>46</v>
      </c>
      <c r="BM36" s="5">
        <f>'2006e'!N48</f>
        <v>37</v>
      </c>
      <c r="BN36" s="5">
        <f>'2006e'!O48</f>
        <v>47</v>
      </c>
      <c r="BO36" s="5">
        <f>'2006e'!P48</f>
        <v>44</v>
      </c>
      <c r="BP36" s="5">
        <f>AVERAGE('2007e'!C48,'2007e'!D48)</f>
        <v>43</v>
      </c>
      <c r="BQ36" s="5">
        <f>'2007e'!E48</f>
        <v>44</v>
      </c>
      <c r="BR36" s="5"/>
      <c r="BS36" s="5"/>
      <c r="BT36" s="5"/>
      <c r="BU36" s="5"/>
      <c r="BV36" s="5"/>
      <c r="BW36" s="5"/>
      <c r="BX36" s="5"/>
      <c r="BY36" s="5"/>
    </row>
    <row r="37" spans="1:77" x14ac:dyDescent="0.2">
      <c r="A37">
        <v>35</v>
      </c>
      <c r="B37" t="s">
        <v>155</v>
      </c>
      <c r="C37" s="5">
        <f t="shared" si="16"/>
        <v>0</v>
      </c>
      <c r="D37" s="5">
        <f t="shared" si="17"/>
        <v>0</v>
      </c>
      <c r="E37" s="5">
        <f t="shared" si="18"/>
        <v>0</v>
      </c>
      <c r="F37" s="5">
        <f t="shared" si="19"/>
        <v>0</v>
      </c>
      <c r="G37" s="5">
        <f t="shared" si="20"/>
        <v>0</v>
      </c>
      <c r="H37" s="5">
        <f t="shared" si="21"/>
        <v>0</v>
      </c>
      <c r="I37" s="5"/>
      <c r="J37" s="5">
        <f>'2002e'!F49</f>
        <v>0</v>
      </c>
      <c r="K37" s="5">
        <f>'2002e'!G49</f>
        <v>0</v>
      </c>
      <c r="L37" s="5">
        <f>'2002e'!H49</f>
        <v>0</v>
      </c>
      <c r="M37" s="5">
        <f>'2002e'!I49</f>
        <v>0</v>
      </c>
      <c r="N37" s="5">
        <f>'2002e'!J49</f>
        <v>0</v>
      </c>
      <c r="O37" s="5">
        <f>'2002e'!K49</f>
        <v>0</v>
      </c>
      <c r="P37" s="5">
        <f>AVERAGE('2002e'!L49,'2002e'!M49)</f>
        <v>0</v>
      </c>
      <c r="Q37" s="5">
        <f>'2002e'!N49</f>
        <v>0</v>
      </c>
      <c r="R37" s="5">
        <f>'2002e'!O49</f>
        <v>0</v>
      </c>
      <c r="S37" s="5">
        <f>'2002e'!P49</f>
        <v>0</v>
      </c>
      <c r="T37" s="5">
        <f>AVERAGE('2003e'!C49,'2003e'!D49)</f>
        <v>0</v>
      </c>
      <c r="U37" s="5">
        <f>'2003e'!E49</f>
        <v>0</v>
      </c>
      <c r="V37" s="5">
        <f>'2003e'!F49</f>
        <v>0</v>
      </c>
      <c r="W37" s="5">
        <f>'2003e'!G49</f>
        <v>0</v>
      </c>
      <c r="X37" s="5">
        <f>'2003e'!H49</f>
        <v>0</v>
      </c>
      <c r="Y37" s="5">
        <f>'2003e'!I49</f>
        <v>0</v>
      </c>
      <c r="Z37" s="5">
        <f>'2003e'!J49</f>
        <v>0</v>
      </c>
      <c r="AA37" s="5">
        <f>'2003e'!K49</f>
        <v>0</v>
      </c>
      <c r="AB37" s="5">
        <f>AVERAGE('2003e'!L49,'2003e'!M49)</f>
        <v>0</v>
      </c>
      <c r="AC37" s="5">
        <f>'2003e'!N49</f>
        <v>0</v>
      </c>
      <c r="AD37" s="5">
        <f>'2003e'!O49</f>
        <v>0</v>
      </c>
      <c r="AE37" s="5">
        <f>'2003e'!P49</f>
        <v>0</v>
      </c>
      <c r="AF37" s="5">
        <f>AVERAGE('2004e'!C49,'2004e'!D49)</f>
        <v>0</v>
      </c>
      <c r="AG37" s="5">
        <f>'2004e'!E49</f>
        <v>0</v>
      </c>
      <c r="AH37" s="5">
        <f>'2004e'!F49</f>
        <v>0</v>
      </c>
      <c r="AI37" s="5">
        <f>'2004e'!G49</f>
        <v>0</v>
      </c>
      <c r="AJ37" s="5">
        <f>'2004e'!H49</f>
        <v>0</v>
      </c>
      <c r="AK37" s="5">
        <f>'2004e'!I49</f>
        <v>0</v>
      </c>
      <c r="AL37" s="5">
        <f>'2004e'!J49</f>
        <v>0</v>
      </c>
      <c r="AM37" s="5">
        <f>'2004e'!K49</f>
        <v>0</v>
      </c>
      <c r="AN37" s="5">
        <f>AVERAGE('2004e'!L49,'2004e'!M49)</f>
        <v>0</v>
      </c>
      <c r="AO37" s="5">
        <f>'2004e'!N49</f>
        <v>0</v>
      </c>
      <c r="AP37" s="5">
        <f>'2004e'!O49</f>
        <v>0</v>
      </c>
      <c r="AQ37" s="5">
        <f>'2004e'!P49</f>
        <v>0</v>
      </c>
      <c r="AR37" s="5">
        <f>AVERAGE('2005e'!C49,'2005e'!D49)</f>
        <v>0</v>
      </c>
      <c r="AS37" s="5">
        <f>'2005e'!E49</f>
        <v>0</v>
      </c>
      <c r="AT37" s="5">
        <f>'2005e'!F49</f>
        <v>0</v>
      </c>
      <c r="AU37" s="5">
        <f>'2005e'!G49</f>
        <v>0</v>
      </c>
      <c r="AV37" s="5">
        <f>'2005e'!H49</f>
        <v>0</v>
      </c>
      <c r="AW37" s="5">
        <f>'2005e'!I49</f>
        <v>0</v>
      </c>
      <c r="AX37" s="5">
        <f>'2005e'!J49</f>
        <v>0</v>
      </c>
      <c r="AY37" s="5">
        <f>'2005e'!K49</f>
        <v>0</v>
      </c>
      <c r="AZ37" s="5">
        <f>AVERAGE('2005e'!L49,'2005e'!M49)</f>
        <v>0</v>
      </c>
      <c r="BA37" s="5">
        <f>'2005e'!N49</f>
        <v>0</v>
      </c>
      <c r="BB37" s="5">
        <f>'2005e'!O49</f>
        <v>0</v>
      </c>
      <c r="BC37" s="5">
        <f>'2005e'!P49</f>
        <v>0</v>
      </c>
      <c r="BD37" s="5">
        <f>AVERAGE('2006e'!C49,'2006e'!D49)</f>
        <v>0</v>
      </c>
      <c r="BE37" s="5">
        <f>'2006e'!E49</f>
        <v>0</v>
      </c>
      <c r="BF37" s="5">
        <f>'2006e'!F49</f>
        <v>0</v>
      </c>
      <c r="BG37" s="5">
        <f>'2006e'!G49</f>
        <v>0</v>
      </c>
      <c r="BH37" s="5">
        <f>'2006e'!H49</f>
        <v>0</v>
      </c>
      <c r="BI37" s="5">
        <f>'2006e'!I49</f>
        <v>0</v>
      </c>
      <c r="BJ37" s="5">
        <f>'2006e'!J49</f>
        <v>0</v>
      </c>
      <c r="BK37" s="5">
        <f>'2006e'!K49</f>
        <v>0</v>
      </c>
      <c r="BL37" s="5">
        <f>AVERAGE('2006e'!L49,'2006e'!M49)</f>
        <v>0</v>
      </c>
      <c r="BM37" s="5">
        <f>'2006e'!N49</f>
        <v>0</v>
      </c>
      <c r="BN37" s="5">
        <f>'2006e'!O49</f>
        <v>0</v>
      </c>
      <c r="BO37" s="5">
        <f>'2006e'!P49</f>
        <v>0</v>
      </c>
      <c r="BP37" s="5">
        <f>AVERAGE('2007e'!C49,'2007e'!D49)</f>
        <v>0</v>
      </c>
      <c r="BQ37" s="5">
        <f>'2007e'!E49</f>
        <v>0</v>
      </c>
      <c r="BR37" s="5"/>
      <c r="BS37" s="5"/>
      <c r="BT37" s="5"/>
      <c r="BU37" s="5"/>
      <c r="BV37" s="5"/>
      <c r="BW37" s="5"/>
      <c r="BX37" s="5"/>
      <c r="BY37" s="5"/>
    </row>
    <row r="38" spans="1:77" x14ac:dyDescent="0.2">
      <c r="A38">
        <v>36</v>
      </c>
      <c r="B38" t="s">
        <v>156</v>
      </c>
      <c r="C38" s="5">
        <f t="shared" si="16"/>
        <v>1309</v>
      </c>
      <c r="D38" s="5">
        <f t="shared" si="17"/>
        <v>1368</v>
      </c>
      <c r="E38" s="5">
        <f t="shared" si="18"/>
        <v>1175</v>
      </c>
      <c r="F38" s="5">
        <f t="shared" si="19"/>
        <v>1315</v>
      </c>
      <c r="G38" s="5">
        <f t="shared" si="20"/>
        <v>1243</v>
      </c>
      <c r="H38" s="5">
        <f t="shared" si="21"/>
        <v>1282</v>
      </c>
      <c r="I38" s="5"/>
      <c r="J38" s="5">
        <f>'2002e'!F50</f>
        <v>1309</v>
      </c>
      <c r="K38" s="5">
        <f>'2002e'!G50</f>
        <v>1309</v>
      </c>
      <c r="L38" s="5">
        <f>'2002e'!H50</f>
        <v>1309</v>
      </c>
      <c r="M38" s="5">
        <f>'2002e'!I50</f>
        <v>1309</v>
      </c>
      <c r="N38" s="5">
        <f>'2002e'!J50</f>
        <v>1309</v>
      </c>
      <c r="O38" s="5">
        <f>'2002e'!K50</f>
        <v>1309</v>
      </c>
      <c r="P38" s="5">
        <f>AVERAGE('2002e'!L50,'2002e'!M50)</f>
        <v>1309</v>
      </c>
      <c r="Q38" s="5">
        <f>'2002e'!N50</f>
        <v>1309</v>
      </c>
      <c r="R38" s="5">
        <f>'2002e'!O50</f>
        <v>1309</v>
      </c>
      <c r="S38" s="5">
        <f>'2002e'!P50</f>
        <v>1309</v>
      </c>
      <c r="T38" s="5">
        <f>AVERAGE('2003e'!C50,'2003e'!D50)</f>
        <v>1309</v>
      </c>
      <c r="U38" s="5">
        <f>'2003e'!E50</f>
        <v>1309</v>
      </c>
      <c r="V38" s="5">
        <f>'2003e'!F50</f>
        <v>1368</v>
      </c>
      <c r="W38" s="5">
        <f>'2003e'!G50</f>
        <v>1368</v>
      </c>
      <c r="X38" s="5">
        <f>'2003e'!H50</f>
        <v>1368</v>
      </c>
      <c r="Y38" s="5">
        <f>'2003e'!I50</f>
        <v>1368</v>
      </c>
      <c r="Z38" s="5">
        <f>'2003e'!J50</f>
        <v>1368</v>
      </c>
      <c r="AA38" s="5">
        <f>'2003e'!K50</f>
        <v>1368</v>
      </c>
      <c r="AB38" s="5">
        <f>AVERAGE('2003e'!L50,'2003e'!M50)</f>
        <v>1368</v>
      </c>
      <c r="AC38" s="5">
        <f>'2003e'!N50</f>
        <v>1368</v>
      </c>
      <c r="AD38" s="5">
        <f>'2003e'!O50</f>
        <v>1368</v>
      </c>
      <c r="AE38" s="5">
        <f>'2003e'!P50</f>
        <v>1368</v>
      </c>
      <c r="AF38" s="5">
        <f>AVERAGE('2004e'!C50,'2004e'!D50)</f>
        <v>1368</v>
      </c>
      <c r="AG38" s="5">
        <f>'2004e'!E50</f>
        <v>1368</v>
      </c>
      <c r="AH38" s="5">
        <f>'2004e'!F50</f>
        <v>1175</v>
      </c>
      <c r="AI38" s="5">
        <f>'2004e'!G50</f>
        <v>1175</v>
      </c>
      <c r="AJ38" s="5">
        <f>'2004e'!H50</f>
        <v>1175</v>
      </c>
      <c r="AK38" s="5">
        <f>'2004e'!I50</f>
        <v>1175</v>
      </c>
      <c r="AL38" s="5">
        <f>'2004e'!J50</f>
        <v>1175</v>
      </c>
      <c r="AM38" s="5">
        <f>'2004e'!K50</f>
        <v>1175</v>
      </c>
      <c r="AN38" s="5">
        <f>AVERAGE('2004e'!L50,'2004e'!M50)</f>
        <v>1175</v>
      </c>
      <c r="AO38" s="5">
        <f>'2004e'!N50</f>
        <v>1175</v>
      </c>
      <c r="AP38" s="5">
        <f>'2004e'!O50</f>
        <v>1175</v>
      </c>
      <c r="AQ38" s="5">
        <f>'2004e'!P50</f>
        <v>1175</v>
      </c>
      <c r="AR38" s="5">
        <f>AVERAGE('2005e'!C50,'2005e'!D50)</f>
        <v>1175</v>
      </c>
      <c r="AS38" s="5">
        <f>'2005e'!E50</f>
        <v>1175</v>
      </c>
      <c r="AT38" s="5">
        <f>'2005e'!F50</f>
        <v>1315</v>
      </c>
      <c r="AU38" s="5">
        <f>'2005e'!G50</f>
        <v>1315</v>
      </c>
      <c r="AV38" s="5">
        <f>'2005e'!H50</f>
        <v>1315</v>
      </c>
      <c r="AW38" s="5">
        <f>'2005e'!I50</f>
        <v>1315</v>
      </c>
      <c r="AX38" s="5">
        <f>'2005e'!J50</f>
        <v>1315</v>
      </c>
      <c r="AY38" s="5">
        <f>'2005e'!K50</f>
        <v>1315</v>
      </c>
      <c r="AZ38" s="5">
        <f>AVERAGE('2005e'!L50,'2005e'!M50)</f>
        <v>1315</v>
      </c>
      <c r="BA38" s="5">
        <f>'2005e'!N50</f>
        <v>1315</v>
      </c>
      <c r="BB38" s="5">
        <f>'2005e'!O50</f>
        <v>1315</v>
      </c>
      <c r="BC38" s="5">
        <f>'2005e'!P50</f>
        <v>1315</v>
      </c>
      <c r="BD38" s="5">
        <f>AVERAGE('2006e'!C50,'2006e'!D50)</f>
        <v>1315</v>
      </c>
      <c r="BE38" s="5">
        <f>'2006e'!E50</f>
        <v>1315</v>
      </c>
      <c r="BF38" s="5">
        <f>'2006e'!F50</f>
        <v>1243</v>
      </c>
      <c r="BG38" s="5">
        <f>'2006e'!G50</f>
        <v>1243</v>
      </c>
      <c r="BH38" s="5">
        <f>'2006e'!H50</f>
        <v>1243</v>
      </c>
      <c r="BI38" s="5">
        <f>'2006e'!I50</f>
        <v>1243</v>
      </c>
      <c r="BJ38" s="5">
        <f>'2006e'!J50</f>
        <v>1243</v>
      </c>
      <c r="BK38" s="5">
        <f>'2006e'!K50</f>
        <v>1243</v>
      </c>
      <c r="BL38" s="5">
        <f>AVERAGE('2006e'!L50,'2006e'!M50)</f>
        <v>1243</v>
      </c>
      <c r="BM38" s="5">
        <f>'2006e'!N50</f>
        <v>1243</v>
      </c>
      <c r="BN38" s="5">
        <f>'2006e'!O50</f>
        <v>1243</v>
      </c>
      <c r="BO38" s="5">
        <f>'2006e'!P50</f>
        <v>1243</v>
      </c>
      <c r="BP38" s="5">
        <f>AVERAGE('2007e'!C50,'2007e'!D50)</f>
        <v>1243</v>
      </c>
      <c r="BQ38" s="5">
        <f>'2007e'!E50</f>
        <v>1243</v>
      </c>
      <c r="BR38" s="5"/>
      <c r="BS38" s="5"/>
      <c r="BT38" s="5"/>
      <c r="BU38" s="5"/>
      <c r="BV38" s="5"/>
      <c r="BW38" s="5"/>
      <c r="BX38" s="5"/>
      <c r="BY38" s="5"/>
    </row>
    <row r="39" spans="1:77" x14ac:dyDescent="0.2">
      <c r="A39" s="6">
        <v>37</v>
      </c>
      <c r="B39" s="6" t="s">
        <v>157</v>
      </c>
      <c r="C39" s="7">
        <f t="shared" si="16"/>
        <v>9579.3888888888887</v>
      </c>
      <c r="D39" s="7">
        <f t="shared" si="17"/>
        <v>9525.5499999999993</v>
      </c>
      <c r="E39" s="7">
        <f t="shared" si="18"/>
        <v>9377.35</v>
      </c>
      <c r="F39" s="7">
        <f t="shared" si="19"/>
        <v>9459.25</v>
      </c>
      <c r="G39" s="7">
        <f t="shared" si="20"/>
        <v>9440.75</v>
      </c>
      <c r="H39" s="7">
        <f t="shared" si="21"/>
        <v>9476.4577777777777</v>
      </c>
      <c r="I39" s="5"/>
      <c r="J39" s="7">
        <f t="shared" ref="J39:AO39" si="22">SUM(J26:J38)</f>
        <v>9606</v>
      </c>
      <c r="K39" s="7">
        <f t="shared" si="22"/>
        <v>9367</v>
      </c>
      <c r="L39" s="7">
        <f t="shared" si="22"/>
        <v>10561</v>
      </c>
      <c r="M39" s="7">
        <f t="shared" si="22"/>
        <v>9185</v>
      </c>
      <c r="N39" s="7">
        <f t="shared" si="22"/>
        <v>9602</v>
      </c>
      <c r="O39" s="7">
        <f t="shared" si="22"/>
        <v>8460</v>
      </c>
      <c r="P39" s="7">
        <f t="shared" si="22"/>
        <v>8616</v>
      </c>
      <c r="Q39" s="7">
        <f t="shared" si="22"/>
        <v>11218</v>
      </c>
      <c r="R39" s="7">
        <f t="shared" si="22"/>
        <v>10056</v>
      </c>
      <c r="S39" s="7">
        <f t="shared" si="22"/>
        <v>10433</v>
      </c>
      <c r="T39" s="7">
        <f t="shared" si="22"/>
        <v>9776.5</v>
      </c>
      <c r="U39" s="7">
        <f t="shared" si="22"/>
        <v>9224</v>
      </c>
      <c r="V39" s="7">
        <f t="shared" si="22"/>
        <v>9666</v>
      </c>
      <c r="W39" s="7">
        <f t="shared" si="22"/>
        <v>9459</v>
      </c>
      <c r="X39" s="7">
        <f t="shared" si="22"/>
        <v>10654</v>
      </c>
      <c r="Y39" s="7">
        <f t="shared" si="22"/>
        <v>9279</v>
      </c>
      <c r="Z39" s="7">
        <f t="shared" si="22"/>
        <v>9691</v>
      </c>
      <c r="AA39" s="7">
        <f t="shared" si="22"/>
        <v>8550</v>
      </c>
      <c r="AB39" s="7">
        <f t="shared" si="22"/>
        <v>8214.5</v>
      </c>
      <c r="AC39" s="7">
        <f t="shared" si="22"/>
        <v>10310</v>
      </c>
      <c r="AD39" s="7">
        <f t="shared" si="22"/>
        <v>10154</v>
      </c>
      <c r="AE39" s="7">
        <f t="shared" si="22"/>
        <v>10544</v>
      </c>
      <c r="AF39" s="7">
        <f t="shared" si="22"/>
        <v>9876</v>
      </c>
      <c r="AG39" s="7">
        <f t="shared" si="22"/>
        <v>9322</v>
      </c>
      <c r="AH39" s="7">
        <f t="shared" si="22"/>
        <v>9510</v>
      </c>
      <c r="AI39" s="7">
        <f t="shared" si="22"/>
        <v>9275</v>
      </c>
      <c r="AJ39" s="7">
        <f t="shared" si="22"/>
        <v>10471</v>
      </c>
      <c r="AK39" s="7">
        <f t="shared" si="22"/>
        <v>9097</v>
      </c>
      <c r="AL39" s="7">
        <f t="shared" si="22"/>
        <v>9505</v>
      </c>
      <c r="AM39" s="7">
        <f t="shared" si="22"/>
        <v>8363</v>
      </c>
      <c r="AN39" s="7">
        <f t="shared" si="22"/>
        <v>8537</v>
      </c>
      <c r="AO39" s="7">
        <f t="shared" si="22"/>
        <v>11132</v>
      </c>
      <c r="AP39" s="7">
        <f t="shared" ref="AP39:BQ39" si="23">SUM(AP26:AP38)</f>
        <v>9975</v>
      </c>
      <c r="AQ39" s="7">
        <f t="shared" si="23"/>
        <v>10350</v>
      </c>
      <c r="AR39" s="7">
        <f t="shared" si="23"/>
        <v>9610.5</v>
      </c>
      <c r="AS39" s="7">
        <f t="shared" si="23"/>
        <v>9055</v>
      </c>
      <c r="AT39" s="7">
        <f t="shared" si="23"/>
        <v>9589</v>
      </c>
      <c r="AU39" s="7">
        <f t="shared" si="23"/>
        <v>9424</v>
      </c>
      <c r="AV39" s="7">
        <f t="shared" si="23"/>
        <v>10620</v>
      </c>
      <c r="AW39" s="7">
        <f t="shared" si="23"/>
        <v>9247</v>
      </c>
      <c r="AX39" s="7">
        <f t="shared" si="23"/>
        <v>9651</v>
      </c>
      <c r="AY39" s="7">
        <f t="shared" si="23"/>
        <v>8516</v>
      </c>
      <c r="AZ39" s="7">
        <f t="shared" si="23"/>
        <v>8180</v>
      </c>
      <c r="BA39" s="7">
        <f t="shared" si="23"/>
        <v>10275</v>
      </c>
      <c r="BB39" s="7">
        <f t="shared" si="23"/>
        <v>10043</v>
      </c>
      <c r="BC39" s="7">
        <f t="shared" si="23"/>
        <v>10416</v>
      </c>
      <c r="BD39" s="7">
        <f t="shared" si="23"/>
        <v>9753.5</v>
      </c>
      <c r="BE39" s="7">
        <f t="shared" si="23"/>
        <v>9196</v>
      </c>
      <c r="BF39" s="7">
        <f t="shared" si="23"/>
        <v>9518</v>
      </c>
      <c r="BG39" s="7">
        <f t="shared" si="23"/>
        <v>9354</v>
      </c>
      <c r="BH39" s="7">
        <f t="shared" si="23"/>
        <v>10552</v>
      </c>
      <c r="BI39" s="7">
        <f t="shared" si="23"/>
        <v>9178</v>
      </c>
      <c r="BJ39" s="7">
        <f t="shared" si="23"/>
        <v>9578</v>
      </c>
      <c r="BK39" s="7">
        <f t="shared" si="23"/>
        <v>8444</v>
      </c>
      <c r="BL39" s="7">
        <f t="shared" si="23"/>
        <v>8615.5</v>
      </c>
      <c r="BM39" s="7">
        <f t="shared" si="23"/>
        <v>11212</v>
      </c>
      <c r="BN39" s="7">
        <f t="shared" si="23"/>
        <v>9977</v>
      </c>
      <c r="BO39" s="7">
        <f t="shared" si="23"/>
        <v>10348</v>
      </c>
      <c r="BP39" s="7">
        <f t="shared" si="23"/>
        <v>9690</v>
      </c>
      <c r="BQ39" s="7">
        <f t="shared" si="23"/>
        <v>9130</v>
      </c>
      <c r="BR39" s="5"/>
      <c r="BS39" s="5"/>
      <c r="BT39" s="5"/>
      <c r="BU39" s="5"/>
      <c r="BV39" s="5"/>
      <c r="BW39" s="5"/>
      <c r="BX39" s="5"/>
      <c r="BY39" s="5"/>
    </row>
    <row r="40" spans="1:77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2">
      <c r="B41" s="3" t="s">
        <v>205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2">
      <c r="A42">
        <v>38</v>
      </c>
      <c r="B42" t="s">
        <v>158</v>
      </c>
      <c r="C42" s="5">
        <f t="shared" ref="C42:C47" si="24">AVERAGE(J42:O42,S42:U42)</f>
        <v>0</v>
      </c>
      <c r="D42" s="5">
        <f t="shared" ref="D42:D47" si="25">AVERAGE(V42:AB42,AE42:AG42)</f>
        <v>0</v>
      </c>
      <c r="E42" s="5">
        <f t="shared" ref="E42:E47" si="26">AVERAGE(AH42:AN42,AQ42:AS42)</f>
        <v>0</v>
      </c>
      <c r="F42" s="5">
        <f t="shared" ref="F42:F47" si="27">AVERAGE(AT42:AZ42,BC42:BE42)</f>
        <v>0</v>
      </c>
      <c r="G42" s="5">
        <f t="shared" ref="G42:G47" si="28">AVERAGE(BF42:BL42,BO42:BQ42)</f>
        <v>0</v>
      </c>
      <c r="H42" s="5">
        <f t="shared" ref="H42:H47" si="29">AVERAGE(C42:G42)</f>
        <v>0</v>
      </c>
      <c r="I42" s="5"/>
      <c r="J42" s="5">
        <f>'2002e'!F54</f>
        <v>0</v>
      </c>
      <c r="K42" s="5">
        <f>'2002e'!G54</f>
        <v>0</v>
      </c>
      <c r="L42" s="5">
        <f>'2002e'!H54</f>
        <v>0</v>
      </c>
      <c r="M42" s="5">
        <f>'2002e'!I54</f>
        <v>0</v>
      </c>
      <c r="N42" s="5">
        <f>'2002e'!J54</f>
        <v>0</v>
      </c>
      <c r="O42" s="5">
        <f>'2002e'!K54</f>
        <v>0</v>
      </c>
      <c r="P42" s="5">
        <f>AVERAGE('2002e'!L54,'2002e'!M54)</f>
        <v>0</v>
      </c>
      <c r="Q42" s="5">
        <f>'2002e'!N54</f>
        <v>0</v>
      </c>
      <c r="R42" s="5">
        <f>'2002e'!O54</f>
        <v>0</v>
      </c>
      <c r="S42" s="5">
        <f>'2002e'!P54</f>
        <v>0</v>
      </c>
      <c r="T42" s="5">
        <f>AVERAGE('2003e'!C54,'2003e'!D54)</f>
        <v>0</v>
      </c>
      <c r="U42" s="5">
        <f>'2003e'!E54</f>
        <v>0</v>
      </c>
      <c r="V42" s="5">
        <f>'2003e'!F54</f>
        <v>0</v>
      </c>
      <c r="W42" s="5">
        <f>'2003e'!G54</f>
        <v>0</v>
      </c>
      <c r="X42" s="5">
        <f>'2003e'!H54</f>
        <v>0</v>
      </c>
      <c r="Y42" s="5">
        <f>'2003e'!I54</f>
        <v>0</v>
      </c>
      <c r="Z42" s="5">
        <f>'2003e'!J54</f>
        <v>0</v>
      </c>
      <c r="AA42" s="5">
        <f>'2003e'!K54</f>
        <v>0</v>
      </c>
      <c r="AB42" s="5">
        <f>AVERAGE('2003e'!L54,'2003e'!M54)</f>
        <v>0</v>
      </c>
      <c r="AC42" s="5">
        <f>'2003e'!N54</f>
        <v>0</v>
      </c>
      <c r="AD42" s="5">
        <f>'2003e'!O54</f>
        <v>0</v>
      </c>
      <c r="AE42" s="5">
        <f>'2003e'!P54</f>
        <v>0</v>
      </c>
      <c r="AF42" s="5">
        <f>AVERAGE('2004e'!C54,'2004e'!D54)</f>
        <v>0</v>
      </c>
      <c r="AG42" s="5">
        <f>'2004e'!E54</f>
        <v>0</v>
      </c>
      <c r="AH42" s="5">
        <f>'2004e'!F54</f>
        <v>0</v>
      </c>
      <c r="AI42" s="5">
        <f>'2004e'!G54</f>
        <v>0</v>
      </c>
      <c r="AJ42" s="5">
        <f>'2004e'!H54</f>
        <v>0</v>
      </c>
      <c r="AK42" s="5">
        <f>'2004e'!I54</f>
        <v>0</v>
      </c>
      <c r="AL42" s="5">
        <f>'2004e'!J54</f>
        <v>0</v>
      </c>
      <c r="AM42" s="5">
        <f>'2004e'!K54</f>
        <v>0</v>
      </c>
      <c r="AN42" s="5">
        <f>AVERAGE('2004e'!L54,'2004e'!M54)</f>
        <v>0</v>
      </c>
      <c r="AO42" s="5">
        <f>'2004e'!N54</f>
        <v>0</v>
      </c>
      <c r="AP42" s="5">
        <f>'2004e'!O54</f>
        <v>0</v>
      </c>
      <c r="AQ42" s="5">
        <f>'2004e'!P54</f>
        <v>0</v>
      </c>
      <c r="AR42" s="5">
        <f>AVERAGE('2005e'!C54,'2005e'!D54)</f>
        <v>0</v>
      </c>
      <c r="AS42" s="5">
        <f>'2005e'!E54</f>
        <v>0</v>
      </c>
      <c r="AT42" s="5">
        <f>'2005e'!F54</f>
        <v>0</v>
      </c>
      <c r="AU42" s="5">
        <f>'2005e'!G54</f>
        <v>0</v>
      </c>
      <c r="AV42" s="5">
        <f>'2005e'!H54</f>
        <v>0</v>
      </c>
      <c r="AW42" s="5">
        <f>'2005e'!I54</f>
        <v>0</v>
      </c>
      <c r="AX42" s="5">
        <f>'2005e'!J54</f>
        <v>0</v>
      </c>
      <c r="AY42" s="5">
        <f>'2005e'!K54</f>
        <v>0</v>
      </c>
      <c r="AZ42" s="5">
        <f>AVERAGE('2005e'!L54,'2005e'!M54)</f>
        <v>0</v>
      </c>
      <c r="BA42" s="5">
        <f>'2005e'!N54</f>
        <v>0</v>
      </c>
      <c r="BB42" s="5">
        <f>'2005e'!O54</f>
        <v>0</v>
      </c>
      <c r="BC42" s="5">
        <f>'2005e'!P54</f>
        <v>0</v>
      </c>
      <c r="BD42" s="5">
        <f>AVERAGE('2006e'!C54,'2006e'!D54)</f>
        <v>0</v>
      </c>
      <c r="BE42" s="5">
        <f>'2006e'!E54</f>
        <v>0</v>
      </c>
      <c r="BF42" s="5">
        <f>'2006e'!F54</f>
        <v>0</v>
      </c>
      <c r="BG42" s="5">
        <f>'2006e'!G54</f>
        <v>0</v>
      </c>
      <c r="BH42" s="5">
        <f>'2006e'!H54</f>
        <v>0</v>
      </c>
      <c r="BI42" s="5">
        <f>'2006e'!I54</f>
        <v>0</v>
      </c>
      <c r="BJ42" s="5">
        <f>'2006e'!J54</f>
        <v>0</v>
      </c>
      <c r="BK42" s="5">
        <f>'2006e'!K54</f>
        <v>0</v>
      </c>
      <c r="BL42" s="5">
        <f>AVERAGE('2006e'!L54,'2006e'!M54)</f>
        <v>0</v>
      </c>
      <c r="BM42" s="5">
        <f>'2006e'!N54</f>
        <v>0</v>
      </c>
      <c r="BN42" s="5">
        <f>'2006e'!O54</f>
        <v>0</v>
      </c>
      <c r="BO42" s="5">
        <f>'2006e'!P54</f>
        <v>0</v>
      </c>
      <c r="BP42" s="5">
        <f>AVERAGE('2007e'!C54,'2007e'!D54)</f>
        <v>0</v>
      </c>
      <c r="BQ42" s="5">
        <f>'2007e'!E54</f>
        <v>0</v>
      </c>
      <c r="BR42" s="5"/>
      <c r="BS42" s="5"/>
      <c r="BT42" s="5"/>
      <c r="BU42" s="5"/>
      <c r="BV42" s="5"/>
      <c r="BW42" s="5"/>
      <c r="BX42" s="5"/>
      <c r="BY42" s="5"/>
    </row>
    <row r="43" spans="1:77" x14ac:dyDescent="0.2">
      <c r="A43">
        <v>39</v>
      </c>
      <c r="B43" t="s">
        <v>159</v>
      </c>
      <c r="C43" s="5">
        <f t="shared" si="24"/>
        <v>0</v>
      </c>
      <c r="D43" s="5">
        <f t="shared" si="25"/>
        <v>0</v>
      </c>
      <c r="E43" s="5">
        <f t="shared" si="26"/>
        <v>0</v>
      </c>
      <c r="F43" s="5">
        <f t="shared" si="27"/>
        <v>0</v>
      </c>
      <c r="G43" s="5">
        <f t="shared" si="28"/>
        <v>0</v>
      </c>
      <c r="H43" s="5">
        <f t="shared" si="29"/>
        <v>0</v>
      </c>
      <c r="I43" s="5"/>
      <c r="J43" s="5">
        <f>'2002e'!F55</f>
        <v>0</v>
      </c>
      <c r="K43" s="5">
        <f>'2002e'!G55</f>
        <v>0</v>
      </c>
      <c r="L43" s="5">
        <f>'2002e'!H55</f>
        <v>0</v>
      </c>
      <c r="M43" s="5">
        <f>'2002e'!I55</f>
        <v>0</v>
      </c>
      <c r="N43" s="5">
        <f>'2002e'!J55</f>
        <v>0</v>
      </c>
      <c r="O43" s="5">
        <f>'2002e'!K55</f>
        <v>0</v>
      </c>
      <c r="P43" s="5">
        <f>AVERAGE('2002e'!L55,'2002e'!M55)</f>
        <v>0</v>
      </c>
      <c r="Q43" s="5">
        <f>'2002e'!N55</f>
        <v>0</v>
      </c>
      <c r="R43" s="5">
        <f>'2002e'!O55</f>
        <v>0</v>
      </c>
      <c r="S43" s="5">
        <f>'2002e'!P55</f>
        <v>0</v>
      </c>
      <c r="T43" s="5">
        <f>AVERAGE('2003e'!C55,'2003e'!D55)</f>
        <v>0</v>
      </c>
      <c r="U43" s="5">
        <f>'2003e'!E55</f>
        <v>0</v>
      </c>
      <c r="V43" s="5">
        <f>'2003e'!F55</f>
        <v>0</v>
      </c>
      <c r="W43" s="5">
        <f>'2003e'!G55</f>
        <v>0</v>
      </c>
      <c r="X43" s="5">
        <f>'2003e'!H55</f>
        <v>0</v>
      </c>
      <c r="Y43" s="5">
        <f>'2003e'!I55</f>
        <v>0</v>
      </c>
      <c r="Z43" s="5">
        <f>'2003e'!J55</f>
        <v>0</v>
      </c>
      <c r="AA43" s="5">
        <f>'2003e'!K55</f>
        <v>0</v>
      </c>
      <c r="AB43" s="5">
        <f>AVERAGE('2003e'!L55,'2003e'!M55)</f>
        <v>0</v>
      </c>
      <c r="AC43" s="5">
        <f>'2003e'!N55</f>
        <v>0</v>
      </c>
      <c r="AD43" s="5">
        <f>'2003e'!O55</f>
        <v>0</v>
      </c>
      <c r="AE43" s="5">
        <f>'2003e'!P55</f>
        <v>0</v>
      </c>
      <c r="AF43" s="5">
        <f>AVERAGE('2004e'!C55,'2004e'!D55)</f>
        <v>0</v>
      </c>
      <c r="AG43" s="5">
        <f>'2004e'!E55</f>
        <v>0</v>
      </c>
      <c r="AH43" s="5">
        <f>'2004e'!F55</f>
        <v>0</v>
      </c>
      <c r="AI43" s="5">
        <f>'2004e'!G55</f>
        <v>0</v>
      </c>
      <c r="AJ43" s="5">
        <f>'2004e'!H55</f>
        <v>0</v>
      </c>
      <c r="AK43" s="5">
        <f>'2004e'!I55</f>
        <v>0</v>
      </c>
      <c r="AL43" s="5">
        <f>'2004e'!J55</f>
        <v>0</v>
      </c>
      <c r="AM43" s="5">
        <f>'2004e'!K55</f>
        <v>0</v>
      </c>
      <c r="AN43" s="5">
        <f>AVERAGE('2004e'!L55,'2004e'!M55)</f>
        <v>0</v>
      </c>
      <c r="AO43" s="5">
        <f>'2004e'!N55</f>
        <v>0</v>
      </c>
      <c r="AP43" s="5">
        <f>'2004e'!O55</f>
        <v>0</v>
      </c>
      <c r="AQ43" s="5">
        <f>'2004e'!P55</f>
        <v>0</v>
      </c>
      <c r="AR43" s="5">
        <f>AVERAGE('2005e'!C55,'2005e'!D55)</f>
        <v>0</v>
      </c>
      <c r="AS43" s="5">
        <f>'2005e'!E55</f>
        <v>0</v>
      </c>
      <c r="AT43" s="5">
        <f>'2005e'!F55</f>
        <v>0</v>
      </c>
      <c r="AU43" s="5">
        <f>'2005e'!G55</f>
        <v>0</v>
      </c>
      <c r="AV43" s="5">
        <f>'2005e'!H55</f>
        <v>0</v>
      </c>
      <c r="AW43" s="5">
        <f>'2005e'!I55</f>
        <v>0</v>
      </c>
      <c r="AX43" s="5">
        <f>'2005e'!J55</f>
        <v>0</v>
      </c>
      <c r="AY43" s="5">
        <f>'2005e'!K55</f>
        <v>0</v>
      </c>
      <c r="AZ43" s="5">
        <f>AVERAGE('2005e'!L55,'2005e'!M55)</f>
        <v>0</v>
      </c>
      <c r="BA43" s="5">
        <f>'2005e'!N55</f>
        <v>0</v>
      </c>
      <c r="BB43" s="5">
        <f>'2005e'!O55</f>
        <v>0</v>
      </c>
      <c r="BC43" s="5">
        <f>'2005e'!P55</f>
        <v>0</v>
      </c>
      <c r="BD43" s="5">
        <f>AVERAGE('2006e'!C55,'2006e'!D55)</f>
        <v>0</v>
      </c>
      <c r="BE43" s="5">
        <f>'2006e'!E55</f>
        <v>0</v>
      </c>
      <c r="BF43" s="5">
        <f>'2006e'!F55</f>
        <v>0</v>
      </c>
      <c r="BG43" s="5">
        <f>'2006e'!G55</f>
        <v>0</v>
      </c>
      <c r="BH43" s="5">
        <f>'2006e'!H55</f>
        <v>0</v>
      </c>
      <c r="BI43" s="5">
        <f>'2006e'!I55</f>
        <v>0</v>
      </c>
      <c r="BJ43" s="5">
        <f>'2006e'!J55</f>
        <v>0</v>
      </c>
      <c r="BK43" s="5">
        <f>'2006e'!K55</f>
        <v>0</v>
      </c>
      <c r="BL43" s="5">
        <f>AVERAGE('2006e'!L55,'2006e'!M55)</f>
        <v>0</v>
      </c>
      <c r="BM43" s="5">
        <f>'2006e'!N55</f>
        <v>0</v>
      </c>
      <c r="BN43" s="5">
        <f>'2006e'!O55</f>
        <v>0</v>
      </c>
      <c r="BO43" s="5">
        <f>'2006e'!P55</f>
        <v>0</v>
      </c>
      <c r="BP43" s="5">
        <f>AVERAGE('2007e'!C55,'2007e'!D55)</f>
        <v>0</v>
      </c>
      <c r="BQ43" s="5">
        <f>'2007e'!E55</f>
        <v>0</v>
      </c>
      <c r="BR43" s="5"/>
      <c r="BS43" s="5"/>
      <c r="BT43" s="5"/>
      <c r="BU43" s="5"/>
      <c r="BV43" s="5"/>
      <c r="BW43" s="5"/>
      <c r="BX43" s="5"/>
      <c r="BY43" s="5"/>
    </row>
    <row r="44" spans="1:77" x14ac:dyDescent="0.2">
      <c r="A44">
        <v>40</v>
      </c>
      <c r="B44" t="s">
        <v>160</v>
      </c>
      <c r="C44" s="5">
        <f t="shared" si="24"/>
        <v>0</v>
      </c>
      <c r="D44" s="5">
        <f t="shared" si="25"/>
        <v>0</v>
      </c>
      <c r="E44" s="5">
        <f t="shared" si="26"/>
        <v>0</v>
      </c>
      <c r="F44" s="5">
        <f t="shared" si="27"/>
        <v>0</v>
      </c>
      <c r="G44" s="5">
        <f t="shared" si="28"/>
        <v>0</v>
      </c>
      <c r="H44" s="5">
        <f t="shared" si="29"/>
        <v>0</v>
      </c>
      <c r="I44" s="5"/>
      <c r="J44" s="5">
        <f>'2002e'!F56</f>
        <v>0</v>
      </c>
      <c r="K44" s="5">
        <f>'2002e'!G56</f>
        <v>0</v>
      </c>
      <c r="L44" s="5">
        <f>'2002e'!H56</f>
        <v>0</v>
      </c>
      <c r="M44" s="5">
        <f>'2002e'!I56</f>
        <v>0</v>
      </c>
      <c r="N44" s="5">
        <f>'2002e'!J56</f>
        <v>0</v>
      </c>
      <c r="O44" s="5">
        <f>'2002e'!K56</f>
        <v>0</v>
      </c>
      <c r="P44" s="5">
        <f>AVERAGE('2002e'!L56,'2002e'!M56)</f>
        <v>0</v>
      </c>
      <c r="Q44" s="5">
        <f>'2002e'!N56</f>
        <v>0</v>
      </c>
      <c r="R44" s="5">
        <f>'2002e'!O56</f>
        <v>0</v>
      </c>
      <c r="S44" s="5">
        <f>'2002e'!P56</f>
        <v>0</v>
      </c>
      <c r="T44" s="5">
        <f>AVERAGE('2003e'!C56,'2003e'!D56)</f>
        <v>0</v>
      </c>
      <c r="U44" s="5">
        <f>'2003e'!E56</f>
        <v>0</v>
      </c>
      <c r="V44" s="5">
        <f>'2003e'!F56</f>
        <v>0</v>
      </c>
      <c r="W44" s="5">
        <f>'2003e'!G56</f>
        <v>0</v>
      </c>
      <c r="X44" s="5">
        <f>'2003e'!H56</f>
        <v>0</v>
      </c>
      <c r="Y44" s="5">
        <f>'2003e'!I56</f>
        <v>0</v>
      </c>
      <c r="Z44" s="5">
        <f>'2003e'!J56</f>
        <v>0</v>
      </c>
      <c r="AA44" s="5">
        <f>'2003e'!K56</f>
        <v>0</v>
      </c>
      <c r="AB44" s="5">
        <f>AVERAGE('2003e'!L56,'2003e'!M56)</f>
        <v>0</v>
      </c>
      <c r="AC44" s="5">
        <f>'2003e'!N56</f>
        <v>0</v>
      </c>
      <c r="AD44" s="5">
        <f>'2003e'!O56</f>
        <v>0</v>
      </c>
      <c r="AE44" s="5">
        <f>'2003e'!P56</f>
        <v>0</v>
      </c>
      <c r="AF44" s="5">
        <f>AVERAGE('2004e'!C56,'2004e'!D56)</f>
        <v>0</v>
      </c>
      <c r="AG44" s="5">
        <f>'2004e'!E56</f>
        <v>0</v>
      </c>
      <c r="AH44" s="5">
        <f>'2004e'!F56</f>
        <v>0</v>
      </c>
      <c r="AI44" s="5">
        <f>'2004e'!G56</f>
        <v>0</v>
      </c>
      <c r="AJ44" s="5">
        <f>'2004e'!H56</f>
        <v>0</v>
      </c>
      <c r="AK44" s="5">
        <f>'2004e'!I56</f>
        <v>0</v>
      </c>
      <c r="AL44" s="5">
        <f>'2004e'!J56</f>
        <v>0</v>
      </c>
      <c r="AM44" s="5">
        <f>'2004e'!K56</f>
        <v>0</v>
      </c>
      <c r="AN44" s="5">
        <f>AVERAGE('2004e'!L56,'2004e'!M56)</f>
        <v>0</v>
      </c>
      <c r="AO44" s="5">
        <f>'2004e'!N56</f>
        <v>0</v>
      </c>
      <c r="AP44" s="5">
        <f>'2004e'!O56</f>
        <v>0</v>
      </c>
      <c r="AQ44" s="5">
        <f>'2004e'!P56</f>
        <v>0</v>
      </c>
      <c r="AR44" s="5">
        <f>AVERAGE('2005e'!C56,'2005e'!D56)</f>
        <v>0</v>
      </c>
      <c r="AS44" s="5">
        <f>'2005e'!E56</f>
        <v>0</v>
      </c>
      <c r="AT44" s="5">
        <f>'2005e'!F56</f>
        <v>0</v>
      </c>
      <c r="AU44" s="5">
        <f>'2005e'!G56</f>
        <v>0</v>
      </c>
      <c r="AV44" s="5">
        <f>'2005e'!H56</f>
        <v>0</v>
      </c>
      <c r="AW44" s="5">
        <f>'2005e'!I56</f>
        <v>0</v>
      </c>
      <c r="AX44" s="5">
        <f>'2005e'!J56</f>
        <v>0</v>
      </c>
      <c r="AY44" s="5">
        <f>'2005e'!K56</f>
        <v>0</v>
      </c>
      <c r="AZ44" s="5">
        <f>AVERAGE('2005e'!L56,'2005e'!M56)</f>
        <v>0</v>
      </c>
      <c r="BA44" s="5">
        <f>'2005e'!N56</f>
        <v>0</v>
      </c>
      <c r="BB44" s="5">
        <f>'2005e'!O56</f>
        <v>0</v>
      </c>
      <c r="BC44" s="5">
        <f>'2005e'!P56</f>
        <v>0</v>
      </c>
      <c r="BD44" s="5">
        <f>AVERAGE('2006e'!C56,'2006e'!D56)</f>
        <v>0</v>
      </c>
      <c r="BE44" s="5">
        <f>'2006e'!E56</f>
        <v>0</v>
      </c>
      <c r="BF44" s="5">
        <f>'2006e'!F56</f>
        <v>0</v>
      </c>
      <c r="BG44" s="5">
        <f>'2006e'!G56</f>
        <v>0</v>
      </c>
      <c r="BH44" s="5">
        <f>'2006e'!H56</f>
        <v>0</v>
      </c>
      <c r="BI44" s="5">
        <f>'2006e'!I56</f>
        <v>0</v>
      </c>
      <c r="BJ44" s="5">
        <f>'2006e'!J56</f>
        <v>0</v>
      </c>
      <c r="BK44" s="5">
        <f>'2006e'!K56</f>
        <v>0</v>
      </c>
      <c r="BL44" s="5">
        <f>AVERAGE('2006e'!L56,'2006e'!M56)</f>
        <v>0</v>
      </c>
      <c r="BM44" s="5">
        <f>'2006e'!N56</f>
        <v>0</v>
      </c>
      <c r="BN44" s="5">
        <f>'2006e'!O56</f>
        <v>0</v>
      </c>
      <c r="BO44" s="5">
        <f>'2006e'!P56</f>
        <v>0</v>
      </c>
      <c r="BP44" s="5">
        <f>AVERAGE('2007e'!C56,'2007e'!D56)</f>
        <v>0</v>
      </c>
      <c r="BQ44" s="5">
        <f>'2007e'!E56</f>
        <v>0</v>
      </c>
      <c r="BR44" s="5"/>
      <c r="BS44" s="5"/>
      <c r="BT44" s="5"/>
      <c r="BU44" s="5"/>
      <c r="BV44" s="5"/>
      <c r="BW44" s="5"/>
      <c r="BX44" s="5"/>
      <c r="BY44" s="5"/>
    </row>
    <row r="45" spans="1:77" x14ac:dyDescent="0.2">
      <c r="A45">
        <v>41</v>
      </c>
      <c r="B45" t="s">
        <v>161</v>
      </c>
      <c r="C45" s="5">
        <f t="shared" si="24"/>
        <v>0</v>
      </c>
      <c r="D45" s="5">
        <f t="shared" si="25"/>
        <v>0</v>
      </c>
      <c r="E45" s="5">
        <f t="shared" si="26"/>
        <v>0</v>
      </c>
      <c r="F45" s="5">
        <f t="shared" si="27"/>
        <v>0</v>
      </c>
      <c r="G45" s="5">
        <f t="shared" si="28"/>
        <v>0</v>
      </c>
      <c r="H45" s="5">
        <f t="shared" si="29"/>
        <v>0</v>
      </c>
      <c r="I45" s="5"/>
      <c r="J45" s="5">
        <f>'2002e'!F57</f>
        <v>0</v>
      </c>
      <c r="K45" s="5">
        <f>'2002e'!G57</f>
        <v>0</v>
      </c>
      <c r="L45" s="5">
        <f>'2002e'!H57</f>
        <v>0</v>
      </c>
      <c r="M45" s="5">
        <f>'2002e'!I57</f>
        <v>0</v>
      </c>
      <c r="N45" s="5">
        <f>'2002e'!J57</f>
        <v>0</v>
      </c>
      <c r="O45" s="5">
        <f>'2002e'!K57</f>
        <v>0</v>
      </c>
      <c r="P45" s="5">
        <f>AVERAGE('2002e'!L57,'2002e'!M57)</f>
        <v>0</v>
      </c>
      <c r="Q45" s="5">
        <f>'2002e'!N57</f>
        <v>0</v>
      </c>
      <c r="R45" s="5">
        <f>'2002e'!O57</f>
        <v>0</v>
      </c>
      <c r="S45" s="5">
        <f>'2002e'!P57</f>
        <v>0</v>
      </c>
      <c r="T45" s="5">
        <f>AVERAGE('2003e'!C57,'2003e'!D57)</f>
        <v>0</v>
      </c>
      <c r="U45" s="5">
        <f>'2003e'!E57</f>
        <v>0</v>
      </c>
      <c r="V45" s="5">
        <f>'2003e'!F57</f>
        <v>0</v>
      </c>
      <c r="W45" s="5">
        <f>'2003e'!G57</f>
        <v>0</v>
      </c>
      <c r="X45" s="5">
        <f>'2003e'!H57</f>
        <v>0</v>
      </c>
      <c r="Y45" s="5">
        <f>'2003e'!I57</f>
        <v>0</v>
      </c>
      <c r="Z45" s="5">
        <f>'2003e'!J57</f>
        <v>0</v>
      </c>
      <c r="AA45" s="5">
        <f>'2003e'!K57</f>
        <v>0</v>
      </c>
      <c r="AB45" s="5">
        <f>AVERAGE('2003e'!L57,'2003e'!M57)</f>
        <v>0</v>
      </c>
      <c r="AC45" s="5">
        <f>'2003e'!N57</f>
        <v>0</v>
      </c>
      <c r="AD45" s="5">
        <f>'2003e'!O57</f>
        <v>0</v>
      </c>
      <c r="AE45" s="5">
        <f>'2003e'!P57</f>
        <v>0</v>
      </c>
      <c r="AF45" s="5">
        <f>AVERAGE('2004e'!C57,'2004e'!D57)</f>
        <v>0</v>
      </c>
      <c r="AG45" s="5">
        <f>'2004e'!E57</f>
        <v>0</v>
      </c>
      <c r="AH45" s="5">
        <f>'2004e'!F57</f>
        <v>0</v>
      </c>
      <c r="AI45" s="5">
        <f>'2004e'!G57</f>
        <v>0</v>
      </c>
      <c r="AJ45" s="5">
        <f>'2004e'!H57</f>
        <v>0</v>
      </c>
      <c r="AK45" s="5">
        <f>'2004e'!I57</f>
        <v>0</v>
      </c>
      <c r="AL45" s="5">
        <f>'2004e'!J57</f>
        <v>0</v>
      </c>
      <c r="AM45" s="5">
        <f>'2004e'!K57</f>
        <v>0</v>
      </c>
      <c r="AN45" s="5">
        <f>AVERAGE('2004e'!L57,'2004e'!M57)</f>
        <v>0</v>
      </c>
      <c r="AO45" s="5">
        <f>'2004e'!N57</f>
        <v>0</v>
      </c>
      <c r="AP45" s="5">
        <f>'2004e'!O57</f>
        <v>0</v>
      </c>
      <c r="AQ45" s="5">
        <f>'2004e'!P57</f>
        <v>0</v>
      </c>
      <c r="AR45" s="5">
        <f>AVERAGE('2005e'!C57,'2005e'!D57)</f>
        <v>0</v>
      </c>
      <c r="AS45" s="5">
        <f>'2005e'!E57</f>
        <v>0</v>
      </c>
      <c r="AT45" s="5">
        <f>'2005e'!F57</f>
        <v>0</v>
      </c>
      <c r="AU45" s="5">
        <f>'2005e'!G57</f>
        <v>0</v>
      </c>
      <c r="AV45" s="5">
        <f>'2005e'!H57</f>
        <v>0</v>
      </c>
      <c r="AW45" s="5">
        <f>'2005e'!I57</f>
        <v>0</v>
      </c>
      <c r="AX45" s="5">
        <f>'2005e'!J57</f>
        <v>0</v>
      </c>
      <c r="AY45" s="5">
        <f>'2005e'!K57</f>
        <v>0</v>
      </c>
      <c r="AZ45" s="5">
        <f>AVERAGE('2005e'!L57,'2005e'!M57)</f>
        <v>0</v>
      </c>
      <c r="BA45" s="5">
        <f>'2005e'!N57</f>
        <v>0</v>
      </c>
      <c r="BB45" s="5">
        <f>'2005e'!O57</f>
        <v>0</v>
      </c>
      <c r="BC45" s="5">
        <f>'2005e'!P57</f>
        <v>0</v>
      </c>
      <c r="BD45" s="5">
        <f>AVERAGE('2006e'!C57,'2006e'!D57)</f>
        <v>0</v>
      </c>
      <c r="BE45" s="5">
        <f>'2006e'!E57</f>
        <v>0</v>
      </c>
      <c r="BF45" s="5">
        <f>'2006e'!F57</f>
        <v>0</v>
      </c>
      <c r="BG45" s="5">
        <f>'2006e'!G57</f>
        <v>0</v>
      </c>
      <c r="BH45" s="5">
        <f>'2006e'!H57</f>
        <v>0</v>
      </c>
      <c r="BI45" s="5">
        <f>'2006e'!I57</f>
        <v>0</v>
      </c>
      <c r="BJ45" s="5">
        <f>'2006e'!J57</f>
        <v>0</v>
      </c>
      <c r="BK45" s="5">
        <f>'2006e'!K57</f>
        <v>0</v>
      </c>
      <c r="BL45" s="5">
        <f>AVERAGE('2006e'!L57,'2006e'!M57)</f>
        <v>0</v>
      </c>
      <c r="BM45" s="5">
        <f>'2006e'!N57</f>
        <v>0</v>
      </c>
      <c r="BN45" s="5">
        <f>'2006e'!O57</f>
        <v>0</v>
      </c>
      <c r="BO45" s="5">
        <f>'2006e'!P57</f>
        <v>0</v>
      </c>
      <c r="BP45" s="5">
        <f>AVERAGE('2007e'!C57,'2007e'!D57)</f>
        <v>0</v>
      </c>
      <c r="BQ45" s="5">
        <f>'2007e'!E57</f>
        <v>0</v>
      </c>
      <c r="BR45" s="5"/>
      <c r="BS45" s="5"/>
      <c r="BT45" s="5"/>
      <c r="BU45" s="5"/>
      <c r="BV45" s="5"/>
      <c r="BW45" s="5"/>
      <c r="BX45" s="5"/>
      <c r="BY45" s="5"/>
    </row>
    <row r="46" spans="1:77" x14ac:dyDescent="0.2">
      <c r="A46">
        <v>42</v>
      </c>
      <c r="B46" t="s">
        <v>162</v>
      </c>
      <c r="C46" s="5">
        <f t="shared" si="24"/>
        <v>-270.16666666666669</v>
      </c>
      <c r="D46" s="5">
        <f t="shared" si="25"/>
        <v>-268.60000000000002</v>
      </c>
      <c r="E46" s="5">
        <f t="shared" si="26"/>
        <v>-264.5</v>
      </c>
      <c r="F46" s="5">
        <f t="shared" si="27"/>
        <v>-266.7</v>
      </c>
      <c r="G46" s="5">
        <f t="shared" si="28"/>
        <v>-266.25</v>
      </c>
      <c r="H46" s="5">
        <f t="shared" si="29"/>
        <v>-267.24333333333334</v>
      </c>
      <c r="I46" s="5"/>
      <c r="J46" s="5">
        <f>'2002e'!F58</f>
        <v>-271</v>
      </c>
      <c r="K46" s="5">
        <f>'2002e'!G58</f>
        <v>-264</v>
      </c>
      <c r="L46" s="5">
        <f>'2002e'!H58</f>
        <v>-298</v>
      </c>
      <c r="M46" s="5">
        <f>'2002e'!I58</f>
        <v>-259</v>
      </c>
      <c r="N46" s="5">
        <f>'2002e'!J58</f>
        <v>-271</v>
      </c>
      <c r="O46" s="5">
        <f>'2002e'!K58</f>
        <v>-239</v>
      </c>
      <c r="P46" s="5">
        <f>AVERAGE('2002e'!L58,'2002e'!M58)</f>
        <v>-243</v>
      </c>
      <c r="Q46" s="5">
        <f>'2002e'!N58</f>
        <v>-316</v>
      </c>
      <c r="R46" s="5">
        <f>'2002e'!O58</f>
        <v>-284</v>
      </c>
      <c r="S46" s="5">
        <f>'2002e'!P58</f>
        <v>-294</v>
      </c>
      <c r="T46" s="5">
        <f>AVERAGE('2003e'!C58,'2003e'!D58)</f>
        <v>-275.5</v>
      </c>
      <c r="U46" s="5">
        <f>'2003e'!E58</f>
        <v>-260</v>
      </c>
      <c r="V46" s="5">
        <f>'2003e'!F58</f>
        <v>-273</v>
      </c>
      <c r="W46" s="5">
        <f>'2003e'!G58</f>
        <v>-267</v>
      </c>
      <c r="X46" s="5">
        <f>'2003e'!H58</f>
        <v>-300</v>
      </c>
      <c r="Y46" s="5">
        <f>'2003e'!I58</f>
        <v>-262</v>
      </c>
      <c r="Z46" s="5">
        <f>'2003e'!J58</f>
        <v>-273</v>
      </c>
      <c r="AA46" s="5">
        <f>'2003e'!K58</f>
        <v>-241</v>
      </c>
      <c r="AB46" s="5">
        <f>AVERAGE('2003e'!L58,'2003e'!M58)</f>
        <v>-231.5</v>
      </c>
      <c r="AC46" s="5">
        <f>'2003e'!N58</f>
        <v>-291</v>
      </c>
      <c r="AD46" s="5">
        <f>'2003e'!O58</f>
        <v>-286</v>
      </c>
      <c r="AE46" s="5">
        <f>'2003e'!P58</f>
        <v>-297</v>
      </c>
      <c r="AF46" s="5">
        <f>AVERAGE('2004e'!C58,'2004e'!D58)</f>
        <v>-278.5</v>
      </c>
      <c r="AG46" s="5">
        <f>'2004e'!E58</f>
        <v>-263</v>
      </c>
      <c r="AH46" s="5">
        <f>'2004e'!F58</f>
        <v>-268</v>
      </c>
      <c r="AI46" s="5">
        <f>'2004e'!G58</f>
        <v>-262</v>
      </c>
      <c r="AJ46" s="5">
        <f>'2004e'!H58</f>
        <v>-295</v>
      </c>
      <c r="AK46" s="5">
        <f>'2004e'!I58</f>
        <v>-257</v>
      </c>
      <c r="AL46" s="5">
        <f>'2004e'!J58</f>
        <v>-268</v>
      </c>
      <c r="AM46" s="5">
        <f>'2004e'!K58</f>
        <v>-236</v>
      </c>
      <c r="AN46" s="5">
        <f>AVERAGE('2004e'!L58,'2004e'!M58)</f>
        <v>-241</v>
      </c>
      <c r="AO46" s="5">
        <f>'2004e'!N58</f>
        <v>-314</v>
      </c>
      <c r="AP46" s="5">
        <f>'2004e'!O58</f>
        <v>-281</v>
      </c>
      <c r="AQ46" s="5">
        <f>'2004e'!P58</f>
        <v>-292</v>
      </c>
      <c r="AR46" s="5">
        <f>AVERAGE('2005e'!C58,'2005e'!D58)</f>
        <v>-271</v>
      </c>
      <c r="AS46" s="5">
        <f>'2005e'!E58</f>
        <v>-255</v>
      </c>
      <c r="AT46" s="5">
        <f>'2005e'!F58</f>
        <v>-270</v>
      </c>
      <c r="AU46" s="5">
        <f>'2005e'!G58</f>
        <v>-266</v>
      </c>
      <c r="AV46" s="5">
        <f>'2005e'!H58</f>
        <v>-299</v>
      </c>
      <c r="AW46" s="5">
        <f>'2005e'!I58</f>
        <v>-261</v>
      </c>
      <c r="AX46" s="5">
        <f>'2005e'!J58</f>
        <v>-272</v>
      </c>
      <c r="AY46" s="5">
        <f>'2005e'!K58</f>
        <v>-240</v>
      </c>
      <c r="AZ46" s="5">
        <f>AVERAGE('2005e'!L58,'2005e'!M58)</f>
        <v>-230.5</v>
      </c>
      <c r="BA46" s="5">
        <f>'2005e'!N58</f>
        <v>-290</v>
      </c>
      <c r="BB46" s="5">
        <f>'2005e'!O58</f>
        <v>-283</v>
      </c>
      <c r="BC46" s="5">
        <f>'2005e'!P58</f>
        <v>-294</v>
      </c>
      <c r="BD46" s="5">
        <f>AVERAGE('2006e'!C58,'2006e'!D58)</f>
        <v>-275.5</v>
      </c>
      <c r="BE46" s="5">
        <f>'2006e'!E58</f>
        <v>-259</v>
      </c>
      <c r="BF46" s="5">
        <f>'2006e'!F58</f>
        <v>-268</v>
      </c>
      <c r="BG46" s="5">
        <f>'2006e'!G58</f>
        <v>-264</v>
      </c>
      <c r="BH46" s="5">
        <f>'2006e'!H58</f>
        <v>-298</v>
      </c>
      <c r="BI46" s="5">
        <f>'2006e'!I58</f>
        <v>-259</v>
      </c>
      <c r="BJ46" s="5">
        <f>'2006e'!J58</f>
        <v>-270</v>
      </c>
      <c r="BK46" s="5">
        <f>'2006e'!K58</f>
        <v>-238</v>
      </c>
      <c r="BL46" s="5">
        <f>AVERAGE('2006e'!L58,'2006e'!M58)</f>
        <v>-243</v>
      </c>
      <c r="BM46" s="5">
        <f>'2006e'!N58</f>
        <v>-316</v>
      </c>
      <c r="BN46" s="5">
        <f>'2006e'!O58</f>
        <v>-281</v>
      </c>
      <c r="BO46" s="5">
        <f>'2006e'!P58</f>
        <v>-292</v>
      </c>
      <c r="BP46" s="5">
        <f>AVERAGE('2007e'!C58,'2007e'!D58)</f>
        <v>-273.5</v>
      </c>
      <c r="BQ46" s="5">
        <f>'2007e'!E58</f>
        <v>-257</v>
      </c>
      <c r="BR46" s="5"/>
      <c r="BS46" s="5"/>
      <c r="BT46" s="5"/>
      <c r="BU46" s="5"/>
      <c r="BV46" s="5"/>
      <c r="BW46" s="5"/>
      <c r="BX46" s="5"/>
      <c r="BY46" s="5"/>
    </row>
    <row r="47" spans="1:77" x14ac:dyDescent="0.2">
      <c r="A47" s="6">
        <v>43</v>
      </c>
      <c r="B47" s="6" t="s">
        <v>163</v>
      </c>
      <c r="C47" s="7">
        <f t="shared" si="24"/>
        <v>9309.2222222222226</v>
      </c>
      <c r="D47" s="7">
        <f t="shared" si="25"/>
        <v>9256.9500000000007</v>
      </c>
      <c r="E47" s="7">
        <f t="shared" si="26"/>
        <v>9112.85</v>
      </c>
      <c r="F47" s="7">
        <f t="shared" si="27"/>
        <v>9192.5499999999993</v>
      </c>
      <c r="G47" s="7">
        <f t="shared" si="28"/>
        <v>9174.5</v>
      </c>
      <c r="H47" s="7">
        <f t="shared" si="29"/>
        <v>9209.2144444444457</v>
      </c>
      <c r="I47" s="5"/>
      <c r="J47" s="7">
        <f t="shared" ref="J47:AO47" si="30">SUM(J39:J46)</f>
        <v>9335</v>
      </c>
      <c r="K47" s="7">
        <f t="shared" si="30"/>
        <v>9103</v>
      </c>
      <c r="L47" s="7">
        <f t="shared" si="30"/>
        <v>10263</v>
      </c>
      <c r="M47" s="7">
        <f t="shared" si="30"/>
        <v>8926</v>
      </c>
      <c r="N47" s="7">
        <f t="shared" si="30"/>
        <v>9331</v>
      </c>
      <c r="O47" s="7">
        <f t="shared" si="30"/>
        <v>8221</v>
      </c>
      <c r="P47" s="7">
        <f t="shared" si="30"/>
        <v>8373</v>
      </c>
      <c r="Q47" s="7">
        <f t="shared" si="30"/>
        <v>10902</v>
      </c>
      <c r="R47" s="7">
        <f t="shared" si="30"/>
        <v>9772</v>
      </c>
      <c r="S47" s="7">
        <f t="shared" si="30"/>
        <v>10139</v>
      </c>
      <c r="T47" s="7">
        <f t="shared" si="30"/>
        <v>9501</v>
      </c>
      <c r="U47" s="7">
        <f t="shared" si="30"/>
        <v>8964</v>
      </c>
      <c r="V47" s="7">
        <f t="shared" si="30"/>
        <v>9393</v>
      </c>
      <c r="W47" s="7">
        <f t="shared" si="30"/>
        <v>9192</v>
      </c>
      <c r="X47" s="7">
        <f t="shared" si="30"/>
        <v>10354</v>
      </c>
      <c r="Y47" s="7">
        <f t="shared" si="30"/>
        <v>9017</v>
      </c>
      <c r="Z47" s="7">
        <f t="shared" si="30"/>
        <v>9418</v>
      </c>
      <c r="AA47" s="7">
        <f t="shared" si="30"/>
        <v>8309</v>
      </c>
      <c r="AB47" s="7">
        <f t="shared" si="30"/>
        <v>7983</v>
      </c>
      <c r="AC47" s="7">
        <f t="shared" si="30"/>
        <v>10019</v>
      </c>
      <c r="AD47" s="7">
        <f t="shared" si="30"/>
        <v>9868</v>
      </c>
      <c r="AE47" s="7">
        <f t="shared" si="30"/>
        <v>10247</v>
      </c>
      <c r="AF47" s="7">
        <f t="shared" si="30"/>
        <v>9597.5</v>
      </c>
      <c r="AG47" s="7">
        <f t="shared" si="30"/>
        <v>9059</v>
      </c>
      <c r="AH47" s="7">
        <f t="shared" si="30"/>
        <v>9242</v>
      </c>
      <c r="AI47" s="7">
        <f t="shared" si="30"/>
        <v>9013</v>
      </c>
      <c r="AJ47" s="7">
        <f t="shared" si="30"/>
        <v>10176</v>
      </c>
      <c r="AK47" s="7">
        <f t="shared" si="30"/>
        <v>8840</v>
      </c>
      <c r="AL47" s="7">
        <f t="shared" si="30"/>
        <v>9237</v>
      </c>
      <c r="AM47" s="7">
        <f t="shared" si="30"/>
        <v>8127</v>
      </c>
      <c r="AN47" s="7">
        <f t="shared" si="30"/>
        <v>8296</v>
      </c>
      <c r="AO47" s="7">
        <f t="shared" si="30"/>
        <v>10818</v>
      </c>
      <c r="AP47" s="7">
        <f t="shared" ref="AP47:BQ47" si="31">SUM(AP39:AP46)</f>
        <v>9694</v>
      </c>
      <c r="AQ47" s="7">
        <f t="shared" si="31"/>
        <v>10058</v>
      </c>
      <c r="AR47" s="7">
        <f t="shared" si="31"/>
        <v>9339.5</v>
      </c>
      <c r="AS47" s="7">
        <f t="shared" si="31"/>
        <v>8800</v>
      </c>
      <c r="AT47" s="7">
        <f t="shared" si="31"/>
        <v>9319</v>
      </c>
      <c r="AU47" s="7">
        <f t="shared" si="31"/>
        <v>9158</v>
      </c>
      <c r="AV47" s="7">
        <f t="shared" si="31"/>
        <v>10321</v>
      </c>
      <c r="AW47" s="7">
        <f t="shared" si="31"/>
        <v>8986</v>
      </c>
      <c r="AX47" s="7">
        <f t="shared" si="31"/>
        <v>9379</v>
      </c>
      <c r="AY47" s="7">
        <f t="shared" si="31"/>
        <v>8276</v>
      </c>
      <c r="AZ47" s="7">
        <f t="shared" si="31"/>
        <v>7949.5</v>
      </c>
      <c r="BA47" s="7">
        <f t="shared" si="31"/>
        <v>9985</v>
      </c>
      <c r="BB47" s="7">
        <f t="shared" si="31"/>
        <v>9760</v>
      </c>
      <c r="BC47" s="7">
        <f t="shared" si="31"/>
        <v>10122</v>
      </c>
      <c r="BD47" s="7">
        <f t="shared" si="31"/>
        <v>9478</v>
      </c>
      <c r="BE47" s="7">
        <f t="shared" si="31"/>
        <v>8937</v>
      </c>
      <c r="BF47" s="7">
        <f t="shared" si="31"/>
        <v>9250</v>
      </c>
      <c r="BG47" s="7">
        <f t="shared" si="31"/>
        <v>9090</v>
      </c>
      <c r="BH47" s="7">
        <f t="shared" si="31"/>
        <v>10254</v>
      </c>
      <c r="BI47" s="7">
        <f t="shared" si="31"/>
        <v>8919</v>
      </c>
      <c r="BJ47" s="7">
        <f t="shared" si="31"/>
        <v>9308</v>
      </c>
      <c r="BK47" s="7">
        <f t="shared" si="31"/>
        <v>8206</v>
      </c>
      <c r="BL47" s="7">
        <f t="shared" si="31"/>
        <v>8372.5</v>
      </c>
      <c r="BM47" s="7">
        <f t="shared" si="31"/>
        <v>10896</v>
      </c>
      <c r="BN47" s="7">
        <f t="shared" si="31"/>
        <v>9696</v>
      </c>
      <c r="BO47" s="7">
        <f t="shared" si="31"/>
        <v>10056</v>
      </c>
      <c r="BP47" s="7">
        <f t="shared" si="31"/>
        <v>9416.5</v>
      </c>
      <c r="BQ47" s="7">
        <f t="shared" si="31"/>
        <v>8873</v>
      </c>
      <c r="BR47" s="5"/>
      <c r="BS47" s="5"/>
      <c r="BT47" s="5"/>
      <c r="BU47" s="5"/>
      <c r="BV47" s="5"/>
      <c r="BW47" s="5"/>
      <c r="BX47" s="5"/>
      <c r="BY47" s="5"/>
    </row>
    <row r="48" spans="1:77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ht="13.5" thickBot="1" x14ac:dyDescent="0.25">
      <c r="B49" s="3" t="s">
        <v>206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ht="13.5" thickTop="1" x14ac:dyDescent="0.2">
      <c r="A50" s="8">
        <v>44</v>
      </c>
      <c r="B50" s="8" t="s">
        <v>164</v>
      </c>
      <c r="C50" s="9">
        <f>AVERAGE(J50:O50,S50:U50)</f>
        <v>-345.55555555555554</v>
      </c>
      <c r="D50" s="9">
        <f>AVERAGE(V50:AB50,AE50:AG50)</f>
        <v>-388.2</v>
      </c>
      <c r="E50" s="9">
        <f>AVERAGE(AH50:AN50,AQ50:AS50)</f>
        <v>-481.35</v>
      </c>
      <c r="F50" s="9">
        <f>AVERAGE(AT50:AZ50,BC50:BE50)</f>
        <v>-404.65</v>
      </c>
      <c r="G50" s="9">
        <f>AVERAGE(BF50:BL50,BO50:BQ50)</f>
        <v>-471.2</v>
      </c>
      <c r="H50" s="9">
        <f>AVERAGE(C50:G50)</f>
        <v>-418.19111111111107</v>
      </c>
      <c r="I50" s="5"/>
      <c r="J50" s="9">
        <f t="shared" ref="J50:AO50" si="32">J47-J17</f>
        <v>816</v>
      </c>
      <c r="K50" s="9">
        <f t="shared" si="32"/>
        <v>-147</v>
      </c>
      <c r="L50" s="9">
        <f t="shared" si="32"/>
        <v>-133</v>
      </c>
      <c r="M50" s="9">
        <f t="shared" si="32"/>
        <v>-2528</v>
      </c>
      <c r="N50" s="9">
        <f t="shared" si="32"/>
        <v>-2208</v>
      </c>
      <c r="O50" s="9">
        <f t="shared" si="32"/>
        <v>-1988</v>
      </c>
      <c r="P50" s="9">
        <f t="shared" si="32"/>
        <v>-1390.5</v>
      </c>
      <c r="Q50" s="9">
        <f t="shared" si="32"/>
        <v>2672</v>
      </c>
      <c r="R50" s="9">
        <f t="shared" si="32"/>
        <v>1827</v>
      </c>
      <c r="S50" s="9">
        <f t="shared" si="32"/>
        <v>2255</v>
      </c>
      <c r="T50" s="9">
        <f t="shared" si="32"/>
        <v>1089</v>
      </c>
      <c r="U50" s="9">
        <f t="shared" si="32"/>
        <v>-266</v>
      </c>
      <c r="V50" s="9">
        <f t="shared" si="32"/>
        <v>647</v>
      </c>
      <c r="W50" s="9">
        <f t="shared" si="32"/>
        <v>-292</v>
      </c>
      <c r="X50" s="9">
        <f t="shared" si="32"/>
        <v>-286</v>
      </c>
      <c r="Y50" s="9">
        <f t="shared" si="32"/>
        <v>-2190</v>
      </c>
      <c r="Z50" s="9">
        <f t="shared" si="32"/>
        <v>-1879</v>
      </c>
      <c r="AA50" s="9">
        <f t="shared" si="32"/>
        <v>-1649</v>
      </c>
      <c r="AB50" s="9">
        <f t="shared" si="32"/>
        <v>-1712.5</v>
      </c>
      <c r="AC50" s="9">
        <f t="shared" si="32"/>
        <v>1873</v>
      </c>
      <c r="AD50" s="9">
        <f t="shared" si="32"/>
        <v>1960</v>
      </c>
      <c r="AE50" s="9">
        <f t="shared" si="32"/>
        <v>2347</v>
      </c>
      <c r="AF50" s="9">
        <f t="shared" si="32"/>
        <v>1245.5</v>
      </c>
      <c r="AG50" s="9">
        <f t="shared" si="32"/>
        <v>-113</v>
      </c>
      <c r="AH50" s="9">
        <f t="shared" si="32"/>
        <v>548</v>
      </c>
      <c r="AI50" s="9">
        <f t="shared" si="32"/>
        <v>-431</v>
      </c>
      <c r="AJ50" s="9">
        <f t="shared" si="32"/>
        <v>-425</v>
      </c>
      <c r="AK50" s="9">
        <f t="shared" si="32"/>
        <v>-2452</v>
      </c>
      <c r="AL50" s="9">
        <f t="shared" si="32"/>
        <v>-2030</v>
      </c>
      <c r="AM50" s="9">
        <f t="shared" si="32"/>
        <v>-1920</v>
      </c>
      <c r="AN50" s="9">
        <f t="shared" si="32"/>
        <v>-1448</v>
      </c>
      <c r="AO50" s="9">
        <f t="shared" si="32"/>
        <v>2895</v>
      </c>
      <c r="AP50" s="9">
        <f t="shared" ref="AP50:BQ50" si="33">AP47-AP17</f>
        <v>1920</v>
      </c>
      <c r="AQ50" s="9">
        <f t="shared" si="33"/>
        <v>2340</v>
      </c>
      <c r="AR50" s="9">
        <f t="shared" si="33"/>
        <v>1183.5</v>
      </c>
      <c r="AS50" s="9">
        <f t="shared" si="33"/>
        <v>-179</v>
      </c>
      <c r="AT50" s="9">
        <f t="shared" si="33"/>
        <v>824</v>
      </c>
      <c r="AU50" s="9">
        <f t="shared" si="33"/>
        <v>-170</v>
      </c>
      <c r="AV50" s="9">
        <f t="shared" si="33"/>
        <v>-176</v>
      </c>
      <c r="AW50" s="9">
        <f t="shared" si="33"/>
        <v>-2360</v>
      </c>
      <c r="AX50" s="9">
        <f t="shared" si="33"/>
        <v>-2068</v>
      </c>
      <c r="AY50" s="9">
        <f t="shared" si="33"/>
        <v>-1824</v>
      </c>
      <c r="AZ50" s="9">
        <f t="shared" si="33"/>
        <v>-1850.5</v>
      </c>
      <c r="BA50" s="9">
        <f t="shared" si="33"/>
        <v>2022</v>
      </c>
      <c r="BB50" s="9">
        <f t="shared" si="33"/>
        <v>2021</v>
      </c>
      <c r="BC50" s="9">
        <f t="shared" si="33"/>
        <v>2426</v>
      </c>
      <c r="BD50" s="9">
        <f t="shared" si="33"/>
        <v>1249</v>
      </c>
      <c r="BE50" s="9">
        <f t="shared" si="33"/>
        <v>-97</v>
      </c>
      <c r="BF50" s="9">
        <f t="shared" si="33"/>
        <v>702</v>
      </c>
      <c r="BG50" s="9">
        <f t="shared" si="33"/>
        <v>-406</v>
      </c>
      <c r="BH50" s="9">
        <f t="shared" si="33"/>
        <v>-435</v>
      </c>
      <c r="BI50" s="9">
        <f t="shared" si="33"/>
        <v>-2481</v>
      </c>
      <c r="BJ50" s="9">
        <f t="shared" si="33"/>
        <v>-2192</v>
      </c>
      <c r="BK50" s="9">
        <f t="shared" si="33"/>
        <v>-1890</v>
      </c>
      <c r="BL50" s="9">
        <f t="shared" si="33"/>
        <v>-1274.5</v>
      </c>
      <c r="BM50" s="9">
        <f t="shared" si="33"/>
        <v>2791</v>
      </c>
      <c r="BN50" s="9">
        <f t="shared" si="33"/>
        <v>1917</v>
      </c>
      <c r="BO50" s="9">
        <f t="shared" si="33"/>
        <v>2340</v>
      </c>
      <c r="BP50" s="9">
        <f t="shared" si="33"/>
        <v>1143.5</v>
      </c>
      <c r="BQ50" s="9">
        <f t="shared" si="33"/>
        <v>-219</v>
      </c>
      <c r="BR50" s="5"/>
      <c r="BS50" s="5"/>
      <c r="BT50" s="5"/>
      <c r="BU50" s="5"/>
      <c r="BV50" s="5"/>
      <c r="BW50" s="5"/>
      <c r="BX50" s="5"/>
      <c r="BY50" s="5"/>
    </row>
    <row r="51" spans="1:77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2">
      <c r="B52" t="s">
        <v>172</v>
      </c>
      <c r="C52" s="5">
        <f>C39-C38</f>
        <v>8270.3888888888887</v>
      </c>
      <c r="D52" s="5">
        <f>D39-D38</f>
        <v>8157.5499999999993</v>
      </c>
      <c r="E52" s="5">
        <f>E39-E38</f>
        <v>8202.35</v>
      </c>
      <c r="F52" s="5">
        <f>F39-F38</f>
        <v>8144.25</v>
      </c>
      <c r="G52" s="5">
        <f>G39-G38</f>
        <v>8197.75</v>
      </c>
      <c r="H52" s="5">
        <f>AVERAGE(C52:G52)</f>
        <v>8194.4577777777777</v>
      </c>
    </row>
    <row r="53" spans="1:77" x14ac:dyDescent="0.2">
      <c r="B53" t="s">
        <v>173</v>
      </c>
      <c r="C53" s="5">
        <f>C52-C7-C8-C9-C10-C11-C13-C16+C61</f>
        <v>5890.6944444444434</v>
      </c>
      <c r="D53" s="5">
        <f>D52-D7-D8-D9-D10-D11-D13-D16+D61</f>
        <v>5912.1499999999987</v>
      </c>
      <c r="E53" s="5">
        <f>E52-E7-E8-E9-E10-E11-E13-E16+E61</f>
        <v>6155.166666666667</v>
      </c>
      <c r="F53" s="5">
        <f>F52-F7-F8-F9-F10-F11-F13-F16+F61</f>
        <v>6173.416666666667</v>
      </c>
      <c r="G53" s="5">
        <f>G52-G7-G8-G9-G10-G11-G13-G16+G61</f>
        <v>6277.65</v>
      </c>
      <c r="H53" s="5">
        <f>AVERAGE(C53:G53)</f>
        <v>6081.815555555555</v>
      </c>
    </row>
    <row r="54" spans="1:77" x14ac:dyDescent="0.2">
      <c r="B54" t="s">
        <v>174</v>
      </c>
      <c r="C54" s="5">
        <f>C38</f>
        <v>1309</v>
      </c>
      <c r="D54" s="5">
        <f>D38</f>
        <v>1368</v>
      </c>
      <c r="E54" s="5">
        <f>E38</f>
        <v>1175</v>
      </c>
      <c r="F54" s="5">
        <f>F38</f>
        <v>1315</v>
      </c>
      <c r="G54" s="5">
        <f>G38</f>
        <v>1243</v>
      </c>
      <c r="H54" s="5">
        <f>AVERAGE(C54:G54)</f>
        <v>1282</v>
      </c>
    </row>
    <row r="55" spans="1:77" x14ac:dyDescent="0.2">
      <c r="B55" t="s">
        <v>175</v>
      </c>
      <c r="C55" s="5">
        <f>C12+C14+C15+C61</f>
        <v>7275.0833333333339</v>
      </c>
      <c r="D55" s="5">
        <f>D12+D14+D15+D61</f>
        <v>7399.75</v>
      </c>
      <c r="E55" s="5">
        <f>E12+E14+E15+E61</f>
        <v>7547.0166666666673</v>
      </c>
      <c r="F55" s="5">
        <f>F12+F14+F15+F61</f>
        <v>7626.3666666666668</v>
      </c>
      <c r="G55" s="5">
        <f>G12+G14+G15+G61</f>
        <v>7725.6</v>
      </c>
      <c r="H55" s="5">
        <f>AVERAGE(C55:G55)</f>
        <v>7514.7633333333333</v>
      </c>
      <c r="I55" s="5"/>
    </row>
    <row r="59" spans="1:77" x14ac:dyDescent="0.2">
      <c r="B59" t="s">
        <v>69</v>
      </c>
      <c r="C59" s="5">
        <f>AVERAGE(J59:U59)</f>
        <v>186.33333333333334</v>
      </c>
      <c r="D59" s="5">
        <f>AVERAGE(V59:AG59)</f>
        <v>128.75</v>
      </c>
      <c r="E59" s="5">
        <f>AVERAGE(AH59:AS59)</f>
        <v>110</v>
      </c>
      <c r="F59" s="5">
        <f>AVERAGE(AT59:BE59)</f>
        <v>110</v>
      </c>
      <c r="G59" s="5">
        <f>AVERAGE(BF59:BQ59)</f>
        <v>87.75</v>
      </c>
      <c r="H59" s="5">
        <f>AVERAGE(C59:G59)</f>
        <v>124.56666666666668</v>
      </c>
      <c r="J59">
        <f>'2002e'!F74</f>
        <v>178</v>
      </c>
      <c r="K59">
        <f>'2002e'!G74</f>
        <v>174</v>
      </c>
      <c r="L59">
        <f>'2002e'!H74</f>
        <v>174</v>
      </c>
      <c r="M59">
        <f>'2002e'!I74</f>
        <v>170</v>
      </c>
      <c r="N59">
        <f>'2002e'!J74</f>
        <v>170</v>
      </c>
      <c r="O59">
        <f>'2002e'!K74</f>
        <v>170</v>
      </c>
      <c r="P59" s="5">
        <f>AVERAGE('2002e'!L74,'2002e'!M74)</f>
        <v>200</v>
      </c>
      <c r="Q59">
        <f>'2002e'!N74</f>
        <v>200</v>
      </c>
      <c r="R59">
        <f>'2002e'!O74</f>
        <v>200</v>
      </c>
      <c r="S59">
        <f>'2002e'!P74</f>
        <v>200</v>
      </c>
      <c r="T59" s="5">
        <f>AVERAGE('2003e'!C74,'2003e'!D74)</f>
        <v>200</v>
      </c>
      <c r="U59" s="5">
        <f>'2003e'!E74</f>
        <v>200</v>
      </c>
      <c r="V59" s="5">
        <f>'2003e'!F74</f>
        <v>170</v>
      </c>
      <c r="W59" s="5">
        <f>'2003e'!G74</f>
        <v>170</v>
      </c>
      <c r="X59" s="5">
        <f>'2003e'!H74</f>
        <v>170</v>
      </c>
      <c r="Y59" s="5">
        <f>'2003e'!I74</f>
        <v>95</v>
      </c>
      <c r="Z59" s="5">
        <f>'2003e'!J74</f>
        <v>95</v>
      </c>
      <c r="AA59" s="5">
        <f>'2003e'!K74</f>
        <v>95</v>
      </c>
      <c r="AB59" s="5">
        <f>AVERAGE('2003e'!L74,'2003e'!M74)</f>
        <v>125</v>
      </c>
      <c r="AC59" s="5">
        <f>'2003e'!N74</f>
        <v>125</v>
      </c>
      <c r="AD59" s="5">
        <f>'2003e'!O74</f>
        <v>125</v>
      </c>
      <c r="AE59" s="5">
        <f>'2003e'!P74</f>
        <v>125</v>
      </c>
      <c r="AF59" s="5">
        <f>AVERAGE('2004e'!C74,'2004e'!D74)</f>
        <v>125</v>
      </c>
      <c r="AG59" s="5">
        <f>'2004e'!E74</f>
        <v>125</v>
      </c>
      <c r="AH59" s="5">
        <f>'2004e'!F74</f>
        <v>95</v>
      </c>
      <c r="AI59" s="5">
        <f>'2004e'!G74</f>
        <v>95</v>
      </c>
      <c r="AJ59" s="5">
        <f>'2004e'!H74</f>
        <v>95</v>
      </c>
      <c r="AK59" s="5">
        <f>'2004e'!I74</f>
        <v>95</v>
      </c>
      <c r="AL59" s="5">
        <f>'2004e'!J74</f>
        <v>95</v>
      </c>
      <c r="AM59" s="5">
        <f>'2004e'!K74</f>
        <v>95</v>
      </c>
      <c r="AN59" s="5">
        <f>AVERAGE('2004e'!L74,'2004e'!M74)</f>
        <v>125</v>
      </c>
      <c r="AO59" s="5">
        <f>'2004e'!N74</f>
        <v>125</v>
      </c>
      <c r="AP59" s="5">
        <f>'2004e'!O74</f>
        <v>125</v>
      </c>
      <c r="AQ59" s="5">
        <f>'2004e'!P74</f>
        <v>125</v>
      </c>
      <c r="AR59" s="5">
        <f>AVERAGE('2005e'!C74,'2005e'!D74)</f>
        <v>125</v>
      </c>
      <c r="AS59" s="5">
        <f>'2005e'!E74</f>
        <v>125</v>
      </c>
      <c r="AT59" s="5">
        <f>'2005e'!F74</f>
        <v>95</v>
      </c>
      <c r="AU59" s="5">
        <f>'2005e'!G74</f>
        <v>95</v>
      </c>
      <c r="AV59" s="5">
        <f>'2005e'!H74</f>
        <v>95</v>
      </c>
      <c r="AW59" s="5">
        <f>'2005e'!I74</f>
        <v>95</v>
      </c>
      <c r="AX59" s="5">
        <f>'2005e'!J74</f>
        <v>95</v>
      </c>
      <c r="AY59" s="5">
        <f>'2005e'!K74</f>
        <v>95</v>
      </c>
      <c r="AZ59" s="5">
        <f>AVERAGE('2005e'!L74,'2005e'!M74)</f>
        <v>125</v>
      </c>
      <c r="BA59" s="5">
        <f>'2005e'!N74</f>
        <v>125</v>
      </c>
      <c r="BB59" s="5">
        <f>'2005e'!O74</f>
        <v>125</v>
      </c>
      <c r="BC59" s="5">
        <f>'2005e'!P74</f>
        <v>125</v>
      </c>
      <c r="BD59" s="5">
        <f>AVERAGE('2006e'!C74,'2006e'!D74)</f>
        <v>125</v>
      </c>
      <c r="BE59" s="5">
        <f>'2006e'!E74</f>
        <v>125</v>
      </c>
      <c r="BF59" s="5">
        <f>'2006e'!F74</f>
        <v>95</v>
      </c>
      <c r="BG59" s="5">
        <f>'2006e'!G74</f>
        <v>95</v>
      </c>
      <c r="BH59" s="5">
        <f>'2006e'!H74</f>
        <v>95</v>
      </c>
      <c r="BI59" s="5">
        <f>'2006e'!I74</f>
        <v>95</v>
      </c>
      <c r="BJ59" s="5">
        <f>'2006e'!J74</f>
        <v>95</v>
      </c>
      <c r="BK59" s="5">
        <f>'2006e'!K74</f>
        <v>95</v>
      </c>
      <c r="BL59" s="5">
        <f>AVERAGE('2006e'!L74,'2006e'!M74)</f>
        <v>75</v>
      </c>
      <c r="BM59" s="5">
        <f>'2006e'!N74</f>
        <v>75</v>
      </c>
      <c r="BN59" s="5">
        <f>'2006e'!O74</f>
        <v>75</v>
      </c>
      <c r="BO59" s="5">
        <f>'2006e'!P74</f>
        <v>108</v>
      </c>
      <c r="BP59" s="5">
        <f>AVERAGE('2007e'!C74,'2007e'!D74)</f>
        <v>75</v>
      </c>
      <c r="BQ59" s="5">
        <f>'2007e'!E74</f>
        <v>75</v>
      </c>
    </row>
    <row r="60" spans="1:77" x14ac:dyDescent="0.2">
      <c r="B60" t="s">
        <v>70</v>
      </c>
      <c r="C60" s="5">
        <f>AVERAGE(J60:U60)</f>
        <v>0</v>
      </c>
      <c r="D60" s="5">
        <f>AVERAGE(V60:AG60)</f>
        <v>0</v>
      </c>
      <c r="E60" s="5">
        <f>AVERAGE(AH60:AS60)</f>
        <v>0</v>
      </c>
      <c r="F60" s="5">
        <f>AVERAGE(AT60:BE60)</f>
        <v>0</v>
      </c>
      <c r="G60" s="5">
        <f>AVERAGE(BF60:BQ60)</f>
        <v>0</v>
      </c>
      <c r="H60" s="5">
        <f>AVERAGE(C60:G60)</f>
        <v>0</v>
      </c>
      <c r="J60">
        <f>'2002e'!F75</f>
        <v>0</v>
      </c>
      <c r="K60">
        <f>'2002e'!G75</f>
        <v>0</v>
      </c>
      <c r="L60">
        <f>'2002e'!H75</f>
        <v>0</v>
      </c>
      <c r="M60">
        <f>'2002e'!I75</f>
        <v>0</v>
      </c>
      <c r="N60">
        <f>'2002e'!J75</f>
        <v>0</v>
      </c>
      <c r="O60">
        <f>'2002e'!K75</f>
        <v>0</v>
      </c>
      <c r="P60" s="5">
        <f>AVERAGE('2002e'!L75,'2002e'!M75)</f>
        <v>0</v>
      </c>
      <c r="Q60">
        <f>'2002e'!N75</f>
        <v>0</v>
      </c>
      <c r="R60">
        <f>'2002e'!O75</f>
        <v>0</v>
      </c>
      <c r="S60">
        <f>'2002e'!P75</f>
        <v>0</v>
      </c>
      <c r="T60" s="5">
        <f>AVERAGE('2003e'!C75,'2003e'!D75)</f>
        <v>0</v>
      </c>
      <c r="U60" s="5">
        <f>'2003e'!E75</f>
        <v>0</v>
      </c>
      <c r="V60" s="5">
        <f>'2003e'!F75</f>
        <v>0</v>
      </c>
      <c r="W60" s="5">
        <f>'2003e'!G75</f>
        <v>0</v>
      </c>
      <c r="X60" s="5">
        <f>'2003e'!H75</f>
        <v>0</v>
      </c>
      <c r="Y60" s="5">
        <f>'2003e'!I75</f>
        <v>0</v>
      </c>
      <c r="Z60" s="5">
        <f>'2003e'!J75</f>
        <v>0</v>
      </c>
      <c r="AA60" s="5">
        <f>'2003e'!K75</f>
        <v>0</v>
      </c>
      <c r="AB60" s="5">
        <f>AVERAGE('2003e'!L75,'2003e'!M75)</f>
        <v>0</v>
      </c>
      <c r="AC60" s="5">
        <f>'2003e'!N75</f>
        <v>0</v>
      </c>
      <c r="AD60" s="5">
        <f>'2003e'!O75</f>
        <v>0</v>
      </c>
      <c r="AE60" s="5">
        <f>'2003e'!P75</f>
        <v>0</v>
      </c>
      <c r="AF60" s="5">
        <f>AVERAGE('2004e'!C75,'2004e'!D75)</f>
        <v>0</v>
      </c>
      <c r="AG60" s="5">
        <f>'2004e'!E75</f>
        <v>0</v>
      </c>
      <c r="AH60" s="5">
        <f>'2004e'!F75</f>
        <v>0</v>
      </c>
      <c r="AI60" s="5">
        <f>'2004e'!G75</f>
        <v>0</v>
      </c>
      <c r="AJ60" s="5">
        <f>'2004e'!H75</f>
        <v>0</v>
      </c>
      <c r="AK60" s="5">
        <f>'2004e'!I75</f>
        <v>0</v>
      </c>
      <c r="AL60" s="5">
        <f>'2004e'!J75</f>
        <v>0</v>
      </c>
      <c r="AM60" s="5">
        <f>'2004e'!K75</f>
        <v>0</v>
      </c>
      <c r="AN60" s="5">
        <f>AVERAGE('2004e'!L75,'2004e'!M75)</f>
        <v>0</v>
      </c>
      <c r="AO60" s="5">
        <f>'2004e'!N75</f>
        <v>0</v>
      </c>
      <c r="AP60" s="5">
        <f>'2004e'!O75</f>
        <v>0</v>
      </c>
      <c r="AQ60" s="5">
        <f>'2004e'!P75</f>
        <v>0</v>
      </c>
      <c r="AR60" s="5">
        <f>AVERAGE('2005e'!C75,'2005e'!D75)</f>
        <v>0</v>
      </c>
      <c r="AS60" s="5">
        <f>'2005e'!E75</f>
        <v>0</v>
      </c>
      <c r="AT60" s="5">
        <f>'2005e'!F75</f>
        <v>0</v>
      </c>
      <c r="AU60" s="5">
        <f>'2005e'!G75</f>
        <v>0</v>
      </c>
      <c r="AV60" s="5">
        <f>'2005e'!H75</f>
        <v>0</v>
      </c>
      <c r="AW60" s="5">
        <f>'2005e'!I75</f>
        <v>0</v>
      </c>
      <c r="AX60" s="5">
        <f>'2005e'!J75</f>
        <v>0</v>
      </c>
      <c r="AY60" s="5">
        <f>'2005e'!K75</f>
        <v>0</v>
      </c>
      <c r="AZ60" s="5">
        <f>AVERAGE('2005e'!L75,'2005e'!M75)</f>
        <v>0</v>
      </c>
      <c r="BA60" s="5">
        <f>'2005e'!N75</f>
        <v>0</v>
      </c>
      <c r="BB60" s="5">
        <f>'2005e'!O75</f>
        <v>0</v>
      </c>
      <c r="BC60" s="5">
        <f>'2005e'!P75</f>
        <v>0</v>
      </c>
      <c r="BD60" s="5">
        <f>AVERAGE('2006e'!C75,'2006e'!D75)</f>
        <v>0</v>
      </c>
      <c r="BE60" s="5">
        <f>'2006e'!E75</f>
        <v>0</v>
      </c>
      <c r="BF60" s="5">
        <f>'2006e'!F75</f>
        <v>0</v>
      </c>
      <c r="BG60" s="5">
        <f>'2006e'!G75</f>
        <v>0</v>
      </c>
      <c r="BH60" s="5">
        <f>'2006e'!H75</f>
        <v>0</v>
      </c>
      <c r="BI60" s="5">
        <f>'2006e'!I75</f>
        <v>0</v>
      </c>
      <c r="BJ60" s="5">
        <f>'2006e'!J75</f>
        <v>0</v>
      </c>
      <c r="BK60" s="5">
        <f>'2006e'!K75</f>
        <v>0</v>
      </c>
      <c r="BL60" s="5">
        <f>AVERAGE('2006e'!L75,'2006e'!M75)</f>
        <v>0</v>
      </c>
      <c r="BM60" s="5">
        <f>'2006e'!N75</f>
        <v>0</v>
      </c>
      <c r="BN60" s="5">
        <f>'2006e'!O75</f>
        <v>0</v>
      </c>
      <c r="BO60" s="5">
        <f>'2006e'!P75</f>
        <v>0</v>
      </c>
      <c r="BP60" s="5">
        <f>AVERAGE('2007e'!C75,'2007e'!D75)</f>
        <v>0</v>
      </c>
      <c r="BQ60" s="5">
        <f>'2007e'!E75</f>
        <v>0</v>
      </c>
    </row>
    <row r="61" spans="1:77" x14ac:dyDescent="0.2">
      <c r="B61" t="s">
        <v>71</v>
      </c>
      <c r="C61" s="5">
        <f>AVERAGE(J61:U61)</f>
        <v>899.41666666666663</v>
      </c>
      <c r="D61" s="5">
        <f>AVERAGE(V61:AG61)</f>
        <v>911.25</v>
      </c>
      <c r="E61" s="5">
        <f>AVERAGE(AH61:AS61)</f>
        <v>916.41666666666663</v>
      </c>
      <c r="F61" s="5">
        <f>AVERAGE(AT61:BE61)</f>
        <v>921.66666666666663</v>
      </c>
      <c r="G61" s="5">
        <f>AVERAGE(BF61:BQ61)</f>
        <v>851.5</v>
      </c>
      <c r="H61" s="5">
        <f>AVERAGE(C61:G61)</f>
        <v>900.05</v>
      </c>
      <c r="J61">
        <f>'2002e'!F76</f>
        <v>785</v>
      </c>
      <c r="K61">
        <f>'2002e'!G76</f>
        <v>861</v>
      </c>
      <c r="L61">
        <f>'2002e'!H76</f>
        <v>955</v>
      </c>
      <c r="M61">
        <f>'2002e'!I76</f>
        <v>977</v>
      </c>
      <c r="N61">
        <f>'2002e'!J76</f>
        <v>956</v>
      </c>
      <c r="O61">
        <f>'2002e'!K76</f>
        <v>873</v>
      </c>
      <c r="P61" s="5">
        <f>AVERAGE('2002e'!L76,'2002e'!M76)</f>
        <v>831</v>
      </c>
      <c r="Q61">
        <f>'2002e'!N76</f>
        <v>902</v>
      </c>
      <c r="R61">
        <f>'2002e'!O76</f>
        <v>956</v>
      </c>
      <c r="S61">
        <f>'2002e'!P76</f>
        <v>979</v>
      </c>
      <c r="T61" s="5">
        <f>AVERAGE('2003e'!C76,'2003e'!D76)</f>
        <v>930</v>
      </c>
      <c r="U61" s="5">
        <f>'2003e'!E76</f>
        <v>788</v>
      </c>
      <c r="V61" s="5">
        <f>'2003e'!F76</f>
        <v>800</v>
      </c>
      <c r="W61" s="5">
        <f>'2003e'!G76</f>
        <v>876</v>
      </c>
      <c r="X61" s="5">
        <f>'2003e'!H76</f>
        <v>970</v>
      </c>
      <c r="Y61" s="5">
        <f>'2003e'!I76</f>
        <v>992</v>
      </c>
      <c r="Z61" s="5">
        <f>'2003e'!J76</f>
        <v>972</v>
      </c>
      <c r="AA61" s="5">
        <f>'2003e'!K76</f>
        <v>889</v>
      </c>
      <c r="AB61" s="5">
        <f>AVERAGE('2003e'!L76,'2003e'!M76)</f>
        <v>846</v>
      </c>
      <c r="AC61" s="5">
        <f>'2003e'!N76</f>
        <v>917</v>
      </c>
      <c r="AD61" s="5">
        <f>'2003e'!O76</f>
        <v>962</v>
      </c>
      <c r="AE61" s="5">
        <f>'2003e'!P76</f>
        <v>983</v>
      </c>
      <c r="AF61" s="5">
        <f>AVERAGE('2004e'!C76,'2004e'!D76)</f>
        <v>935</v>
      </c>
      <c r="AG61" s="5">
        <f>'2004e'!E76</f>
        <v>793</v>
      </c>
      <c r="AH61" s="5">
        <f>'2004e'!F76</f>
        <v>804</v>
      </c>
      <c r="AI61" s="5">
        <f>'2004e'!G76</f>
        <v>881</v>
      </c>
      <c r="AJ61" s="5">
        <f>'2004e'!H76</f>
        <v>975</v>
      </c>
      <c r="AK61" s="5">
        <f>'2004e'!I76</f>
        <v>998</v>
      </c>
      <c r="AL61" s="5">
        <f>'2004e'!J76</f>
        <v>978</v>
      </c>
      <c r="AM61" s="5">
        <f>'2004e'!K76</f>
        <v>893</v>
      </c>
      <c r="AN61" s="5">
        <f>AVERAGE('2004e'!L76,'2004e'!M76)</f>
        <v>852</v>
      </c>
      <c r="AO61" s="5">
        <f>'2004e'!N76</f>
        <v>922</v>
      </c>
      <c r="AP61" s="5">
        <f>'2004e'!O76</f>
        <v>967</v>
      </c>
      <c r="AQ61" s="5">
        <f>'2004e'!P76</f>
        <v>988</v>
      </c>
      <c r="AR61" s="5">
        <f>AVERAGE('2005e'!C76,'2005e'!D76)</f>
        <v>941</v>
      </c>
      <c r="AS61" s="5">
        <f>'2005e'!E76</f>
        <v>798</v>
      </c>
      <c r="AT61" s="5">
        <f>'2005e'!F76</f>
        <v>809</v>
      </c>
      <c r="AU61" s="5">
        <f>'2005e'!G76</f>
        <v>886</v>
      </c>
      <c r="AV61" s="5">
        <f>'2005e'!H76</f>
        <v>980</v>
      </c>
      <c r="AW61" s="5">
        <f>'2005e'!I76</f>
        <v>1003</v>
      </c>
      <c r="AX61" s="5">
        <f>'2005e'!J76</f>
        <v>983</v>
      </c>
      <c r="AY61" s="5">
        <f>'2005e'!K76</f>
        <v>899</v>
      </c>
      <c r="AZ61" s="5">
        <f>AVERAGE('2005e'!L76,'2005e'!M76)</f>
        <v>857</v>
      </c>
      <c r="BA61" s="5">
        <f>'2005e'!N76</f>
        <v>928</v>
      </c>
      <c r="BB61" s="5">
        <f>'2005e'!O76</f>
        <v>972</v>
      </c>
      <c r="BC61" s="5">
        <f>'2005e'!P76</f>
        <v>994</v>
      </c>
      <c r="BD61" s="5">
        <f>AVERAGE('2006e'!C76,'2006e'!D76)</f>
        <v>946</v>
      </c>
      <c r="BE61" s="5">
        <f>'2006e'!E76</f>
        <v>803</v>
      </c>
      <c r="BF61" s="5">
        <f>'2006e'!F76</f>
        <v>814</v>
      </c>
      <c r="BG61" s="5">
        <f>'2006e'!G76</f>
        <v>891</v>
      </c>
      <c r="BH61" s="5">
        <f>'2006e'!H76</f>
        <v>986</v>
      </c>
      <c r="BI61" s="5">
        <f>'2006e'!I76</f>
        <v>911</v>
      </c>
      <c r="BJ61" s="5">
        <f>'2006e'!J76</f>
        <v>892</v>
      </c>
      <c r="BK61" s="5">
        <f>'2006e'!K76</f>
        <v>807</v>
      </c>
      <c r="BL61" s="5">
        <f>AVERAGE('2006e'!L76,'2006e'!M76)</f>
        <v>765</v>
      </c>
      <c r="BM61" s="5">
        <f>'2006e'!N76</f>
        <v>836</v>
      </c>
      <c r="BN61" s="5">
        <f>'2006e'!O76</f>
        <v>881</v>
      </c>
      <c r="BO61" s="5">
        <f>'2006e'!P76</f>
        <v>903</v>
      </c>
      <c r="BP61" s="5">
        <f>AVERAGE('2007e'!C76,'2007e'!D76)</f>
        <v>841</v>
      </c>
      <c r="BQ61" s="5">
        <f>'2007e'!E76</f>
        <v>691</v>
      </c>
    </row>
    <row r="62" spans="1:77" x14ac:dyDescent="0.2">
      <c r="C62" s="7">
        <f t="shared" ref="C62:H62" si="34">SUM(C59:C61)</f>
        <v>1085.75</v>
      </c>
      <c r="D62" s="7">
        <f t="shared" si="34"/>
        <v>1040</v>
      </c>
      <c r="E62" s="7">
        <f t="shared" si="34"/>
        <v>1026.4166666666665</v>
      </c>
      <c r="F62" s="7">
        <f t="shared" si="34"/>
        <v>1031.6666666666665</v>
      </c>
      <c r="G62" s="7">
        <f t="shared" si="34"/>
        <v>939.25</v>
      </c>
      <c r="H62" s="7">
        <f t="shared" si="34"/>
        <v>1024.6166666666666</v>
      </c>
    </row>
  </sheetData>
  <printOptions horizontalCentered="1"/>
  <pageMargins left="0.5" right="0.5" top="0.5" bottom="0.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bestFit="1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200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s="1" t="s">
        <v>119</v>
      </c>
      <c r="D6" t="s">
        <v>115</v>
      </c>
      <c r="L6" s="1" t="s">
        <v>119</v>
      </c>
      <c r="M6" t="s">
        <v>116</v>
      </c>
      <c r="Q6" t="s">
        <v>117</v>
      </c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148</v>
      </c>
      <c r="D9">
        <v>148</v>
      </c>
      <c r="E9">
        <v>140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24</v>
      </c>
    </row>
    <row r="10" spans="1:17" x14ac:dyDescent="0.2">
      <c r="A10">
        <v>2</v>
      </c>
      <c r="B10" t="s">
        <v>123</v>
      </c>
      <c r="C10">
        <v>42</v>
      </c>
      <c r="D10">
        <v>46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</v>
      </c>
    </row>
    <row r="11" spans="1:17" x14ac:dyDescent="0.2">
      <c r="A11">
        <v>3</v>
      </c>
      <c r="B11" t="s">
        <v>124</v>
      </c>
      <c r="C11">
        <v>96</v>
      </c>
      <c r="D11">
        <v>96</v>
      </c>
      <c r="E11">
        <v>90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15</v>
      </c>
    </row>
    <row r="12" spans="1:17" x14ac:dyDescent="0.2">
      <c r="A12">
        <v>4</v>
      </c>
      <c r="B12" t="s">
        <v>118</v>
      </c>
      <c r="C12">
        <v>161</v>
      </c>
      <c r="D12">
        <v>161</v>
      </c>
      <c r="E12">
        <v>109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22</v>
      </c>
    </row>
    <row r="13" spans="1:17" x14ac:dyDescent="0.2">
      <c r="A13">
        <v>5</v>
      </c>
      <c r="B13" t="s">
        <v>125</v>
      </c>
      <c r="C13">
        <v>2463</v>
      </c>
      <c r="D13">
        <v>2463</v>
      </c>
      <c r="E13">
        <v>2061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377</v>
      </c>
    </row>
    <row r="14" spans="1:17" x14ac:dyDescent="0.2">
      <c r="A14">
        <v>6</v>
      </c>
      <c r="B14" t="s">
        <v>126</v>
      </c>
      <c r="C14">
        <v>64</v>
      </c>
      <c r="D14">
        <v>64</v>
      </c>
      <c r="E14">
        <v>54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</v>
      </c>
    </row>
    <row r="15" spans="1:17" x14ac:dyDescent="0.2">
      <c r="A15">
        <v>7</v>
      </c>
      <c r="B15" t="s">
        <v>127</v>
      </c>
      <c r="C15">
        <v>2522</v>
      </c>
      <c r="D15">
        <v>2525</v>
      </c>
      <c r="E15">
        <v>2357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407</v>
      </c>
    </row>
    <row r="16" spans="1:17" x14ac:dyDescent="0.2">
      <c r="A16">
        <v>8</v>
      </c>
      <c r="B16" t="s">
        <v>128</v>
      </c>
      <c r="C16">
        <v>5496</v>
      </c>
      <c r="D16">
        <v>5503</v>
      </c>
      <c r="E16">
        <v>4829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861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1447</v>
      </c>
      <c r="D19">
        <v>1447</v>
      </c>
      <c r="E19">
        <v>1461</v>
      </c>
      <c r="F19">
        <v>1425</v>
      </c>
      <c r="G19">
        <v>1316</v>
      </c>
      <c r="H19">
        <v>1338</v>
      </c>
      <c r="I19">
        <v>1529</v>
      </c>
      <c r="J19">
        <v>1531</v>
      </c>
      <c r="K19">
        <v>1462</v>
      </c>
      <c r="L19">
        <v>1448</v>
      </c>
      <c r="M19">
        <v>1445</v>
      </c>
      <c r="N19">
        <v>1533</v>
      </c>
      <c r="O19">
        <v>1707</v>
      </c>
      <c r="P19">
        <v>1709</v>
      </c>
      <c r="Q19">
        <v>1492</v>
      </c>
    </row>
    <row r="20" spans="1:17" x14ac:dyDescent="0.2">
      <c r="A20">
        <v>10</v>
      </c>
      <c r="B20" t="s">
        <v>130</v>
      </c>
      <c r="C20">
        <v>872</v>
      </c>
      <c r="D20">
        <v>872</v>
      </c>
      <c r="E20">
        <v>899</v>
      </c>
      <c r="F20">
        <v>1393</v>
      </c>
      <c r="G20">
        <v>1719</v>
      </c>
      <c r="H20">
        <v>1867</v>
      </c>
      <c r="I20">
        <v>1860</v>
      </c>
      <c r="J20">
        <v>1795</v>
      </c>
      <c r="K20">
        <v>1583</v>
      </c>
      <c r="L20">
        <v>1538</v>
      </c>
      <c r="M20">
        <v>1538</v>
      </c>
      <c r="N20">
        <v>1417</v>
      </c>
      <c r="O20">
        <v>1490</v>
      </c>
      <c r="P20">
        <v>1528</v>
      </c>
      <c r="Q20">
        <v>1497</v>
      </c>
    </row>
    <row r="21" spans="1:17" x14ac:dyDescent="0.2">
      <c r="A21">
        <v>11</v>
      </c>
      <c r="B21" t="s">
        <v>131</v>
      </c>
      <c r="C21">
        <v>95</v>
      </c>
      <c r="D21">
        <v>95</v>
      </c>
      <c r="E21">
        <v>95</v>
      </c>
      <c r="F21">
        <v>95</v>
      </c>
      <c r="G21">
        <v>95</v>
      </c>
      <c r="H21">
        <v>95</v>
      </c>
      <c r="I21">
        <v>95</v>
      </c>
      <c r="J21">
        <v>95</v>
      </c>
      <c r="K21">
        <v>95</v>
      </c>
      <c r="L21">
        <v>92</v>
      </c>
      <c r="M21">
        <v>92</v>
      </c>
      <c r="N21">
        <v>92</v>
      </c>
      <c r="O21">
        <v>92</v>
      </c>
      <c r="P21">
        <v>92</v>
      </c>
      <c r="Q21">
        <v>94</v>
      </c>
    </row>
    <row r="22" spans="1:17" x14ac:dyDescent="0.2">
      <c r="A22">
        <v>12</v>
      </c>
      <c r="B22" t="s">
        <v>132</v>
      </c>
      <c r="C22">
        <v>1493</v>
      </c>
      <c r="D22">
        <v>1505</v>
      </c>
      <c r="E22">
        <v>1502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250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0</v>
      </c>
      <c r="D24">
        <v>0</v>
      </c>
      <c r="E24">
        <v>0</v>
      </c>
      <c r="F24">
        <v>3574</v>
      </c>
      <c r="G24">
        <v>4128</v>
      </c>
      <c r="H24">
        <v>5104</v>
      </c>
      <c r="I24">
        <v>5978</v>
      </c>
      <c r="J24">
        <v>6126</v>
      </c>
      <c r="K24">
        <v>5075</v>
      </c>
      <c r="L24">
        <v>4648</v>
      </c>
      <c r="M24">
        <v>4648</v>
      </c>
      <c r="N24">
        <v>3081</v>
      </c>
      <c r="O24">
        <v>2515</v>
      </c>
      <c r="P24">
        <v>2397</v>
      </c>
      <c r="Q24">
        <v>3552</v>
      </c>
    </row>
    <row r="25" spans="1:17" x14ac:dyDescent="0.2">
      <c r="A25">
        <v>15</v>
      </c>
      <c r="B25" t="s">
        <v>135</v>
      </c>
      <c r="C25">
        <v>0</v>
      </c>
      <c r="D25">
        <v>0</v>
      </c>
      <c r="E25">
        <v>0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45</v>
      </c>
    </row>
    <row r="26" spans="1:17" x14ac:dyDescent="0.2">
      <c r="A26">
        <v>16</v>
      </c>
      <c r="B26" t="s">
        <v>136</v>
      </c>
      <c r="C26">
        <v>0</v>
      </c>
      <c r="D26">
        <v>0</v>
      </c>
      <c r="E26">
        <v>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833</v>
      </c>
    </row>
    <row r="27" spans="1:17" x14ac:dyDescent="0.2">
      <c r="A27">
        <v>17</v>
      </c>
      <c r="B27" t="s">
        <v>137</v>
      </c>
      <c r="C27">
        <v>0</v>
      </c>
      <c r="D27">
        <v>0</v>
      </c>
      <c r="E27">
        <v>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825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9403</v>
      </c>
      <c r="D29">
        <v>9422</v>
      </c>
      <c r="E29">
        <v>8786</v>
      </c>
      <c r="F29">
        <v>8519</v>
      </c>
      <c r="G29">
        <v>9250</v>
      </c>
      <c r="H29">
        <v>10396</v>
      </c>
      <c r="I29">
        <v>11454</v>
      </c>
      <c r="J29">
        <v>11539</v>
      </c>
      <c r="K29">
        <v>10209</v>
      </c>
      <c r="L29">
        <v>9765</v>
      </c>
      <c r="M29">
        <v>9762</v>
      </c>
      <c r="N29">
        <v>8230</v>
      </c>
      <c r="O29">
        <v>7945</v>
      </c>
      <c r="P29">
        <v>7884</v>
      </c>
      <c r="Q29">
        <v>9449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6769</v>
      </c>
      <c r="D32">
        <v>6036</v>
      </c>
      <c r="E32">
        <v>5770</v>
      </c>
      <c r="F32">
        <v>6108</v>
      </c>
      <c r="G32">
        <v>5945</v>
      </c>
      <c r="H32">
        <v>7147</v>
      </c>
      <c r="I32">
        <v>5857</v>
      </c>
      <c r="J32">
        <v>6299</v>
      </c>
      <c r="K32">
        <v>5118</v>
      </c>
      <c r="L32">
        <v>5236</v>
      </c>
      <c r="M32">
        <v>4958</v>
      </c>
      <c r="N32">
        <v>7687</v>
      </c>
      <c r="O32">
        <v>6286</v>
      </c>
      <c r="P32">
        <v>7043</v>
      </c>
      <c r="Q32">
        <v>6230</v>
      </c>
    </row>
    <row r="33" spans="1:17" x14ac:dyDescent="0.2">
      <c r="A33">
        <v>21</v>
      </c>
      <c r="B33" t="s">
        <v>141</v>
      </c>
      <c r="C33">
        <v>424</v>
      </c>
      <c r="D33">
        <v>422</v>
      </c>
      <c r="E33">
        <v>359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393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21</v>
      </c>
      <c r="D35">
        <v>21</v>
      </c>
      <c r="E35">
        <v>21</v>
      </c>
      <c r="F35">
        <v>21</v>
      </c>
      <c r="G35">
        <v>21</v>
      </c>
      <c r="H35">
        <v>21</v>
      </c>
      <c r="I35">
        <v>21</v>
      </c>
      <c r="J35">
        <v>21</v>
      </c>
      <c r="K35">
        <v>21</v>
      </c>
      <c r="L35">
        <v>21</v>
      </c>
      <c r="M35">
        <v>21</v>
      </c>
      <c r="N35">
        <v>21</v>
      </c>
      <c r="O35">
        <v>21</v>
      </c>
      <c r="P35">
        <v>21</v>
      </c>
      <c r="Q35">
        <v>21</v>
      </c>
    </row>
    <row r="36" spans="1:17" x14ac:dyDescent="0.2">
      <c r="A36">
        <v>24</v>
      </c>
      <c r="B36" t="s">
        <v>144</v>
      </c>
      <c r="C36">
        <v>80</v>
      </c>
      <c r="D36">
        <v>80</v>
      </c>
      <c r="E36">
        <v>80</v>
      </c>
      <c r="F36">
        <v>80</v>
      </c>
      <c r="G36">
        <v>80</v>
      </c>
      <c r="H36">
        <v>80</v>
      </c>
      <c r="I36">
        <v>80</v>
      </c>
      <c r="J36">
        <v>80</v>
      </c>
      <c r="K36">
        <v>80</v>
      </c>
      <c r="L36">
        <v>79</v>
      </c>
      <c r="M36">
        <v>79</v>
      </c>
      <c r="N36">
        <v>79</v>
      </c>
      <c r="O36">
        <v>79</v>
      </c>
      <c r="P36">
        <v>79</v>
      </c>
      <c r="Q36">
        <v>80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7268</v>
      </c>
      <c r="D38">
        <v>6533</v>
      </c>
      <c r="E38">
        <v>6204</v>
      </c>
      <c r="F38">
        <v>6567</v>
      </c>
      <c r="G38">
        <v>6324</v>
      </c>
      <c r="H38">
        <v>7458</v>
      </c>
      <c r="I38">
        <v>6107</v>
      </c>
      <c r="J38">
        <v>6569</v>
      </c>
      <c r="K38">
        <v>5466</v>
      </c>
      <c r="L38">
        <v>5743</v>
      </c>
      <c r="M38">
        <v>5544</v>
      </c>
      <c r="N38">
        <v>8468</v>
      </c>
      <c r="O38">
        <v>7101</v>
      </c>
      <c r="P38">
        <v>7562</v>
      </c>
      <c r="Q38">
        <v>6698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197</v>
      </c>
      <c r="D45">
        <v>197</v>
      </c>
      <c r="E45">
        <v>230</v>
      </c>
      <c r="F45">
        <v>255</v>
      </c>
      <c r="G45">
        <v>255</v>
      </c>
      <c r="H45">
        <v>310</v>
      </c>
      <c r="I45">
        <v>284</v>
      </c>
      <c r="J45">
        <v>240</v>
      </c>
      <c r="K45">
        <v>203</v>
      </c>
      <c r="L45">
        <v>204</v>
      </c>
      <c r="M45">
        <v>173</v>
      </c>
      <c r="N45">
        <v>82</v>
      </c>
      <c r="O45">
        <v>174</v>
      </c>
      <c r="P45">
        <v>205</v>
      </c>
      <c r="Q45">
        <v>219</v>
      </c>
    </row>
    <row r="46" spans="1:17" x14ac:dyDescent="0.2">
      <c r="A46">
        <v>32</v>
      </c>
      <c r="B46" t="s">
        <v>152</v>
      </c>
      <c r="C46">
        <v>322</v>
      </c>
      <c r="D46">
        <v>322</v>
      </c>
      <c r="E46">
        <v>434</v>
      </c>
      <c r="F46">
        <v>434</v>
      </c>
      <c r="G46">
        <v>434</v>
      </c>
      <c r="H46">
        <v>434</v>
      </c>
      <c r="I46">
        <v>434</v>
      </c>
      <c r="J46">
        <v>434</v>
      </c>
      <c r="K46">
        <v>434</v>
      </c>
      <c r="L46">
        <v>429</v>
      </c>
      <c r="M46">
        <v>429</v>
      </c>
      <c r="N46">
        <v>317</v>
      </c>
      <c r="O46">
        <v>429</v>
      </c>
      <c r="P46">
        <v>317</v>
      </c>
      <c r="Q46">
        <v>404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1000</v>
      </c>
      <c r="N47">
        <v>1000</v>
      </c>
      <c r="O47">
        <v>1000</v>
      </c>
      <c r="P47">
        <v>1000</v>
      </c>
      <c r="Q47">
        <v>1000</v>
      </c>
    </row>
    <row r="48" spans="1:17" x14ac:dyDescent="0.2">
      <c r="A48">
        <v>34</v>
      </c>
      <c r="B48" t="s">
        <v>154</v>
      </c>
      <c r="C48">
        <v>12</v>
      </c>
      <c r="D48">
        <v>12</v>
      </c>
      <c r="E48">
        <v>13</v>
      </c>
      <c r="F48">
        <v>13</v>
      </c>
      <c r="G48">
        <v>16</v>
      </c>
      <c r="H48">
        <v>19</v>
      </c>
      <c r="I48">
        <v>19</v>
      </c>
      <c r="J48">
        <v>19</v>
      </c>
      <c r="K48">
        <v>17</v>
      </c>
      <c r="L48">
        <v>16</v>
      </c>
      <c r="M48">
        <v>16</v>
      </c>
      <c r="N48">
        <v>15</v>
      </c>
      <c r="O48">
        <v>16</v>
      </c>
      <c r="P48">
        <v>13</v>
      </c>
      <c r="Q48">
        <v>16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0</v>
      </c>
      <c r="D50">
        <v>0</v>
      </c>
      <c r="E50">
        <v>0</v>
      </c>
      <c r="F50">
        <v>1309</v>
      </c>
      <c r="G50">
        <v>1309</v>
      </c>
      <c r="H50">
        <v>1309</v>
      </c>
      <c r="I50">
        <v>1309</v>
      </c>
      <c r="J50">
        <v>1309</v>
      </c>
      <c r="K50">
        <v>1309</v>
      </c>
      <c r="L50">
        <v>1309</v>
      </c>
      <c r="M50">
        <v>1309</v>
      </c>
      <c r="N50">
        <v>1309</v>
      </c>
      <c r="O50">
        <v>1309</v>
      </c>
      <c r="P50">
        <v>1309</v>
      </c>
      <c r="Q50">
        <v>1091</v>
      </c>
    </row>
    <row r="51" spans="1:17" x14ac:dyDescent="0.2">
      <c r="A51">
        <v>37</v>
      </c>
      <c r="B51" t="s">
        <v>157</v>
      </c>
      <c r="C51">
        <v>8826</v>
      </c>
      <c r="D51">
        <v>8091</v>
      </c>
      <c r="E51">
        <v>7908</v>
      </c>
      <c r="F51">
        <v>9606</v>
      </c>
      <c r="G51">
        <v>9367</v>
      </c>
      <c r="H51">
        <v>10562</v>
      </c>
      <c r="I51">
        <v>9185</v>
      </c>
      <c r="J51">
        <v>9602</v>
      </c>
      <c r="K51">
        <v>8460</v>
      </c>
      <c r="L51">
        <v>8731</v>
      </c>
      <c r="M51">
        <v>8501</v>
      </c>
      <c r="N51">
        <v>11218</v>
      </c>
      <c r="O51">
        <v>10056</v>
      </c>
      <c r="P51">
        <v>10433</v>
      </c>
      <c r="Q51">
        <v>9456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0</v>
      </c>
      <c r="D58">
        <v>0</v>
      </c>
      <c r="E58">
        <v>0</v>
      </c>
      <c r="F58">
        <v>-271</v>
      </c>
      <c r="G58">
        <v>-264</v>
      </c>
      <c r="H58">
        <v>-298</v>
      </c>
      <c r="I58">
        <v>-259</v>
      </c>
      <c r="J58">
        <v>-271</v>
      </c>
      <c r="K58">
        <v>-239</v>
      </c>
      <c r="L58">
        <v>-246</v>
      </c>
      <c r="M58">
        <v>-240</v>
      </c>
      <c r="N58">
        <v>-316</v>
      </c>
      <c r="O58">
        <v>-284</v>
      </c>
      <c r="P58">
        <v>-294</v>
      </c>
      <c r="Q58">
        <v>-228</v>
      </c>
    </row>
    <row r="59" spans="1:17" x14ac:dyDescent="0.2">
      <c r="A59">
        <v>43</v>
      </c>
      <c r="B59" t="s">
        <v>163</v>
      </c>
      <c r="C59">
        <v>8826</v>
      </c>
      <c r="D59">
        <v>8091</v>
      </c>
      <c r="E59">
        <v>7908</v>
      </c>
      <c r="F59">
        <v>9335</v>
      </c>
      <c r="G59">
        <v>9103</v>
      </c>
      <c r="H59">
        <v>10264</v>
      </c>
      <c r="I59">
        <v>8926</v>
      </c>
      <c r="J59">
        <v>9331</v>
      </c>
      <c r="K59">
        <v>8221</v>
      </c>
      <c r="L59">
        <v>8485</v>
      </c>
      <c r="M59">
        <v>8261</v>
      </c>
      <c r="N59">
        <v>10902</v>
      </c>
      <c r="O59">
        <v>9773</v>
      </c>
      <c r="P59">
        <v>10139</v>
      </c>
      <c r="Q59">
        <v>9228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-577</v>
      </c>
      <c r="D62">
        <v>-1331</v>
      </c>
      <c r="E62">
        <v>-878</v>
      </c>
      <c r="F62">
        <v>816</v>
      </c>
      <c r="G62">
        <v>-147</v>
      </c>
      <c r="H62">
        <v>-132</v>
      </c>
      <c r="I62">
        <v>-2528</v>
      </c>
      <c r="J62">
        <v>-2208</v>
      </c>
      <c r="K62">
        <v>-1988</v>
      </c>
      <c r="L62">
        <v>-1280</v>
      </c>
      <c r="M62">
        <v>-1501</v>
      </c>
      <c r="N62">
        <v>2672</v>
      </c>
      <c r="O62">
        <v>1828</v>
      </c>
      <c r="P62">
        <v>2255</v>
      </c>
      <c r="Q62">
        <v>-221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'2002c'!C80</f>
        <v>310</v>
      </c>
      <c r="D74">
        <f>'2002c'!D80</f>
        <v>310</v>
      </c>
      <c r="E74">
        <f>'2002c'!E80</f>
        <v>309</v>
      </c>
      <c r="F74">
        <f>'2002c'!F80</f>
        <v>178</v>
      </c>
      <c r="G74">
        <f>'2002c'!G80</f>
        <v>174</v>
      </c>
      <c r="H74">
        <f>'2002c'!H80</f>
        <v>174</v>
      </c>
      <c r="I74">
        <f>'2002c'!I80</f>
        <v>170</v>
      </c>
      <c r="J74">
        <f>'2002c'!J80</f>
        <v>170</v>
      </c>
      <c r="K74">
        <f>'2002c'!K80</f>
        <v>170</v>
      </c>
      <c r="L74">
        <f>'2002c'!L80</f>
        <v>200</v>
      </c>
      <c r="M74">
        <f>'2002c'!M80</f>
        <v>200</v>
      </c>
      <c r="N74">
        <f>'2002c'!N80</f>
        <v>200</v>
      </c>
      <c r="O74">
        <f>'2002c'!O80</f>
        <v>200</v>
      </c>
      <c r="P74">
        <f>'2002c'!P80</f>
        <v>200</v>
      </c>
      <c r="Q74">
        <f>'2002c'!Q80</f>
        <v>202</v>
      </c>
    </row>
    <row r="75" spans="1:17" x14ac:dyDescent="0.2">
      <c r="B75" t="s">
        <v>70</v>
      </c>
      <c r="C75">
        <f>'2002c'!C81</f>
        <v>0</v>
      </c>
      <c r="D75">
        <f>'2002c'!D81</f>
        <v>0</v>
      </c>
      <c r="E75">
        <f>'2002c'!E81</f>
        <v>13</v>
      </c>
      <c r="F75">
        <f>'2002c'!F81</f>
        <v>0</v>
      </c>
      <c r="G75">
        <f>'2002c'!G81</f>
        <v>0</v>
      </c>
      <c r="H75">
        <f>'2002c'!H81</f>
        <v>0</v>
      </c>
      <c r="I75">
        <f>'2002c'!I81</f>
        <v>0</v>
      </c>
      <c r="J75">
        <f>'2002c'!J81</f>
        <v>0</v>
      </c>
      <c r="K75">
        <f>'2002c'!K81</f>
        <v>0</v>
      </c>
      <c r="L75">
        <f>'2002c'!L81</f>
        <v>0</v>
      </c>
      <c r="M75">
        <f>'2002c'!M81</f>
        <v>0</v>
      </c>
      <c r="N75">
        <f>'2002c'!N81</f>
        <v>0</v>
      </c>
      <c r="O75">
        <f>'2002c'!O81</f>
        <v>0</v>
      </c>
      <c r="P75">
        <f>'2002c'!P81</f>
        <v>0</v>
      </c>
      <c r="Q75">
        <f>'2002c'!Q81</f>
        <v>1</v>
      </c>
    </row>
    <row r="76" spans="1:17" x14ac:dyDescent="0.2">
      <c r="B76" t="s">
        <v>71</v>
      </c>
      <c r="C76">
        <f>'2002c'!C82</f>
        <v>111</v>
      </c>
      <c r="D76">
        <f>'2002c'!D82</f>
        <v>111</v>
      </c>
      <c r="E76">
        <f>'2002c'!E82</f>
        <v>97</v>
      </c>
      <c r="F76">
        <f>'2002c'!F82</f>
        <v>785</v>
      </c>
      <c r="G76">
        <f>'2002c'!G82</f>
        <v>861</v>
      </c>
      <c r="H76">
        <f>'2002c'!H82</f>
        <v>955</v>
      </c>
      <c r="I76">
        <f>'2002c'!I82</f>
        <v>977</v>
      </c>
      <c r="J76">
        <f>'2002c'!J82</f>
        <v>956</v>
      </c>
      <c r="K76">
        <f>'2002c'!K82</f>
        <v>873</v>
      </c>
      <c r="L76">
        <f>'2002c'!L82</f>
        <v>831</v>
      </c>
      <c r="M76">
        <f>'2002c'!M82</f>
        <v>831</v>
      </c>
      <c r="N76">
        <f>'2002c'!N82</f>
        <v>902</v>
      </c>
      <c r="O76">
        <f>'2002c'!O82</f>
        <v>956</v>
      </c>
      <c r="P76">
        <f>'2002c'!P82</f>
        <v>979</v>
      </c>
      <c r="Q76">
        <f>'2002c'!Q82</f>
        <v>773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215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C7" s="1"/>
      <c r="L7" s="1"/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1649</v>
      </c>
      <c r="D19">
        <v>1649</v>
      </c>
      <c r="E19">
        <v>1664</v>
      </c>
      <c r="F19">
        <v>1594</v>
      </c>
      <c r="G19">
        <v>1486</v>
      </c>
      <c r="H19">
        <v>1510</v>
      </c>
      <c r="I19">
        <v>1291</v>
      </c>
      <c r="J19">
        <v>1291</v>
      </c>
      <c r="K19">
        <v>1222</v>
      </c>
      <c r="L19">
        <v>1450</v>
      </c>
      <c r="M19">
        <v>1447</v>
      </c>
      <c r="N19">
        <v>1535</v>
      </c>
      <c r="O19">
        <v>1753</v>
      </c>
      <c r="P19">
        <v>1745</v>
      </c>
      <c r="Q19">
        <v>1516</v>
      </c>
    </row>
    <row r="20" spans="1:17" x14ac:dyDescent="0.2">
      <c r="A20">
        <v>10</v>
      </c>
      <c r="B20" t="s">
        <v>130</v>
      </c>
      <c r="C20">
        <v>1460</v>
      </c>
      <c r="D20">
        <v>1460</v>
      </c>
      <c r="E20">
        <v>1346</v>
      </c>
      <c r="F20">
        <v>1394</v>
      </c>
      <c r="G20">
        <v>1724</v>
      </c>
      <c r="H20">
        <v>1873</v>
      </c>
      <c r="I20">
        <v>1794</v>
      </c>
      <c r="J20">
        <v>1729</v>
      </c>
      <c r="K20">
        <v>1517</v>
      </c>
      <c r="L20">
        <v>1436</v>
      </c>
      <c r="M20">
        <v>1436</v>
      </c>
      <c r="N20">
        <v>1315</v>
      </c>
      <c r="O20">
        <v>1379</v>
      </c>
      <c r="P20">
        <v>1416</v>
      </c>
      <c r="Q20">
        <v>1532</v>
      </c>
    </row>
    <row r="21" spans="1:17" x14ac:dyDescent="0.2">
      <c r="A21">
        <v>11</v>
      </c>
      <c r="B21" t="s">
        <v>131</v>
      </c>
      <c r="C21">
        <v>92</v>
      </c>
      <c r="D21">
        <v>92</v>
      </c>
      <c r="E21">
        <v>92</v>
      </c>
      <c r="F21">
        <v>92</v>
      </c>
      <c r="G21">
        <v>92</v>
      </c>
      <c r="H21">
        <v>92</v>
      </c>
      <c r="I21">
        <v>92</v>
      </c>
      <c r="J21">
        <v>92</v>
      </c>
      <c r="K21">
        <v>92</v>
      </c>
      <c r="L21">
        <v>0</v>
      </c>
      <c r="M21">
        <v>0</v>
      </c>
      <c r="N21">
        <v>0</v>
      </c>
      <c r="O21">
        <v>0</v>
      </c>
      <c r="P21">
        <v>61</v>
      </c>
    </row>
    <row r="22" spans="1:17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3060</v>
      </c>
      <c r="D24">
        <v>3060</v>
      </c>
      <c r="E24">
        <v>4029</v>
      </c>
      <c r="F24">
        <v>3634</v>
      </c>
      <c r="G24">
        <v>4190</v>
      </c>
      <c r="H24">
        <v>5173</v>
      </c>
      <c r="I24">
        <v>6038</v>
      </c>
      <c r="J24">
        <v>6193</v>
      </c>
      <c r="K24">
        <v>5133</v>
      </c>
      <c r="L24">
        <v>4772</v>
      </c>
      <c r="M24">
        <v>4772</v>
      </c>
      <c r="N24">
        <v>3189</v>
      </c>
      <c r="O24">
        <v>2635</v>
      </c>
      <c r="P24">
        <v>2520</v>
      </c>
      <c r="Q24">
        <v>4214</v>
      </c>
    </row>
    <row r="25" spans="1:17" x14ac:dyDescent="0.2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8412</v>
      </c>
      <c r="D29">
        <v>8412</v>
      </c>
      <c r="E29">
        <v>9230</v>
      </c>
      <c r="F29">
        <v>8746</v>
      </c>
      <c r="G29">
        <v>9484</v>
      </c>
      <c r="H29">
        <v>10640</v>
      </c>
      <c r="I29">
        <v>11207</v>
      </c>
      <c r="J29">
        <v>11297</v>
      </c>
      <c r="K29">
        <v>9958</v>
      </c>
      <c r="L29">
        <v>9697</v>
      </c>
      <c r="M29">
        <v>9694</v>
      </c>
      <c r="N29">
        <v>8146</v>
      </c>
      <c r="O29">
        <v>7908</v>
      </c>
      <c r="P29">
        <v>7839</v>
      </c>
      <c r="Q29">
        <v>9380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6779</v>
      </c>
      <c r="D32">
        <v>6042</v>
      </c>
      <c r="E32">
        <v>5776</v>
      </c>
      <c r="F32">
        <v>6115</v>
      </c>
      <c r="G32">
        <v>5953</v>
      </c>
      <c r="H32">
        <v>7156</v>
      </c>
      <c r="I32">
        <v>5867</v>
      </c>
      <c r="J32">
        <v>6305</v>
      </c>
      <c r="K32">
        <v>5124</v>
      </c>
      <c r="L32">
        <v>5244</v>
      </c>
      <c r="M32">
        <v>4967</v>
      </c>
      <c r="N32">
        <v>7697</v>
      </c>
      <c r="O32">
        <v>6293</v>
      </c>
      <c r="P32">
        <v>7049</v>
      </c>
      <c r="Q32">
        <v>6238</v>
      </c>
    </row>
    <row r="33" spans="1:17" x14ac:dyDescent="0.2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21</v>
      </c>
      <c r="D35">
        <v>21</v>
      </c>
      <c r="E35">
        <v>21</v>
      </c>
      <c r="F35">
        <v>21</v>
      </c>
      <c r="G35">
        <v>21</v>
      </c>
      <c r="H35">
        <v>21</v>
      </c>
      <c r="I35">
        <v>21</v>
      </c>
      <c r="J35">
        <v>21</v>
      </c>
      <c r="K35">
        <v>21</v>
      </c>
      <c r="L35">
        <v>0</v>
      </c>
      <c r="M35">
        <v>0</v>
      </c>
      <c r="N35">
        <v>0</v>
      </c>
      <c r="O35">
        <v>0</v>
      </c>
      <c r="P35">
        <v>14</v>
      </c>
    </row>
    <row r="36" spans="1:17" x14ac:dyDescent="0.2">
      <c r="A36">
        <v>24</v>
      </c>
      <c r="B36" t="s">
        <v>144</v>
      </c>
      <c r="C36">
        <v>79</v>
      </c>
      <c r="D36">
        <v>79</v>
      </c>
      <c r="E36">
        <v>79</v>
      </c>
      <c r="F36">
        <v>79</v>
      </c>
      <c r="G36">
        <v>79</v>
      </c>
      <c r="H36">
        <v>79</v>
      </c>
      <c r="I36">
        <v>79</v>
      </c>
      <c r="J36">
        <v>79</v>
      </c>
      <c r="K36">
        <v>79</v>
      </c>
      <c r="L36">
        <v>143</v>
      </c>
      <c r="M36">
        <v>143</v>
      </c>
      <c r="N36">
        <v>143</v>
      </c>
      <c r="O36">
        <v>143</v>
      </c>
      <c r="P36">
        <v>143</v>
      </c>
      <c r="Q36">
        <v>100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7284</v>
      </c>
      <c r="D38">
        <v>6545</v>
      </c>
      <c r="E38">
        <v>6216</v>
      </c>
      <c r="F38">
        <v>6573</v>
      </c>
      <c r="G38">
        <v>6331</v>
      </c>
      <c r="H38">
        <v>7466</v>
      </c>
      <c r="I38">
        <v>6116</v>
      </c>
      <c r="J38">
        <v>6574</v>
      </c>
      <c r="K38">
        <v>5471</v>
      </c>
      <c r="L38">
        <v>5794</v>
      </c>
      <c r="M38">
        <v>5596</v>
      </c>
      <c r="N38">
        <v>8521</v>
      </c>
      <c r="O38">
        <v>7151</v>
      </c>
      <c r="P38">
        <v>7611</v>
      </c>
      <c r="Q38">
        <v>6720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197</v>
      </c>
      <c r="D45">
        <v>197</v>
      </c>
      <c r="E45">
        <v>230</v>
      </c>
      <c r="F45">
        <v>255</v>
      </c>
      <c r="G45">
        <v>255</v>
      </c>
      <c r="H45">
        <v>310</v>
      </c>
      <c r="I45">
        <v>284</v>
      </c>
      <c r="J45">
        <v>240</v>
      </c>
      <c r="K45">
        <v>203</v>
      </c>
      <c r="L45">
        <v>204</v>
      </c>
      <c r="M45">
        <v>173</v>
      </c>
      <c r="N45">
        <v>82</v>
      </c>
      <c r="O45">
        <v>174</v>
      </c>
      <c r="P45">
        <v>205</v>
      </c>
      <c r="Q45">
        <v>219</v>
      </c>
    </row>
    <row r="46" spans="1:17" x14ac:dyDescent="0.2">
      <c r="A46">
        <v>32</v>
      </c>
      <c r="B46" t="s">
        <v>152</v>
      </c>
      <c r="C46">
        <v>317</v>
      </c>
      <c r="D46">
        <v>317</v>
      </c>
      <c r="E46">
        <v>429</v>
      </c>
      <c r="F46">
        <v>429</v>
      </c>
      <c r="G46">
        <v>429</v>
      </c>
      <c r="H46">
        <v>429</v>
      </c>
      <c r="I46">
        <v>429</v>
      </c>
      <c r="J46">
        <v>429</v>
      </c>
      <c r="K46">
        <v>429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387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0</v>
      </c>
      <c r="N47">
        <v>0</v>
      </c>
      <c r="O47">
        <v>1000</v>
      </c>
      <c r="P47">
        <v>1000</v>
      </c>
      <c r="Q47">
        <v>875</v>
      </c>
    </row>
    <row r="48" spans="1:17" x14ac:dyDescent="0.2">
      <c r="A48">
        <v>34</v>
      </c>
      <c r="B48" t="s">
        <v>154</v>
      </c>
      <c r="C48">
        <v>12</v>
      </c>
      <c r="D48">
        <v>12</v>
      </c>
      <c r="E48">
        <v>13</v>
      </c>
      <c r="F48">
        <v>13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38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1309</v>
      </c>
      <c r="D50">
        <v>1309</v>
      </c>
      <c r="E50">
        <v>1309</v>
      </c>
      <c r="F50">
        <v>1368</v>
      </c>
      <c r="G50">
        <v>1368</v>
      </c>
      <c r="H50">
        <v>1368</v>
      </c>
      <c r="I50">
        <v>1368</v>
      </c>
      <c r="J50">
        <v>1368</v>
      </c>
      <c r="K50">
        <v>1368</v>
      </c>
      <c r="L50">
        <v>1368</v>
      </c>
      <c r="M50">
        <v>1368</v>
      </c>
      <c r="N50">
        <v>1368</v>
      </c>
      <c r="O50">
        <v>1368</v>
      </c>
      <c r="P50">
        <v>1368</v>
      </c>
      <c r="Q50">
        <v>1358</v>
      </c>
    </row>
    <row r="51" spans="1:17" x14ac:dyDescent="0.2">
      <c r="A51">
        <v>37</v>
      </c>
      <c r="B51" t="s">
        <v>157</v>
      </c>
      <c r="C51">
        <v>10146</v>
      </c>
      <c r="D51">
        <v>9407</v>
      </c>
      <c r="E51">
        <v>9224</v>
      </c>
      <c r="F51">
        <v>9666</v>
      </c>
      <c r="G51">
        <v>9459</v>
      </c>
      <c r="H51">
        <v>10654</v>
      </c>
      <c r="I51">
        <v>9279</v>
      </c>
      <c r="J51">
        <v>9691</v>
      </c>
      <c r="K51">
        <v>8550</v>
      </c>
      <c r="L51">
        <v>8829</v>
      </c>
      <c r="M51">
        <v>7600</v>
      </c>
      <c r="N51">
        <v>10311</v>
      </c>
      <c r="O51">
        <v>10154</v>
      </c>
      <c r="P51">
        <v>10530</v>
      </c>
      <c r="Q51">
        <v>9626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-286</v>
      </c>
      <c r="D58">
        <v>-265</v>
      </c>
      <c r="E58">
        <v>-260</v>
      </c>
      <c r="F58">
        <v>-273</v>
      </c>
      <c r="G58">
        <v>-267</v>
      </c>
      <c r="H58">
        <v>-300</v>
      </c>
      <c r="I58">
        <v>-262</v>
      </c>
      <c r="J58">
        <v>-273</v>
      </c>
      <c r="K58">
        <v>-241</v>
      </c>
      <c r="L58">
        <v>-249</v>
      </c>
      <c r="M58">
        <v>-214</v>
      </c>
      <c r="N58">
        <v>-291</v>
      </c>
      <c r="O58">
        <v>-286</v>
      </c>
      <c r="P58">
        <v>-297</v>
      </c>
      <c r="Q58">
        <v>-271</v>
      </c>
    </row>
    <row r="59" spans="1:17" x14ac:dyDescent="0.2">
      <c r="A59">
        <v>43</v>
      </c>
      <c r="B59" t="s">
        <v>163</v>
      </c>
      <c r="C59">
        <v>9860</v>
      </c>
      <c r="D59">
        <v>9142</v>
      </c>
      <c r="E59">
        <v>8964</v>
      </c>
      <c r="F59">
        <v>9394</v>
      </c>
      <c r="G59">
        <v>9192</v>
      </c>
      <c r="H59">
        <v>10354</v>
      </c>
      <c r="I59">
        <v>9017</v>
      </c>
      <c r="J59">
        <v>9418</v>
      </c>
      <c r="K59">
        <v>8309</v>
      </c>
      <c r="L59">
        <v>8580</v>
      </c>
      <c r="M59">
        <v>7386</v>
      </c>
      <c r="N59">
        <v>10020</v>
      </c>
      <c r="O59">
        <v>9867</v>
      </c>
      <c r="P59">
        <v>10233</v>
      </c>
      <c r="Q59">
        <v>9354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1448</v>
      </c>
      <c r="D62">
        <v>730</v>
      </c>
      <c r="E62">
        <v>-266</v>
      </c>
      <c r="F62">
        <v>648</v>
      </c>
      <c r="G62">
        <v>-292</v>
      </c>
      <c r="H62">
        <v>-286</v>
      </c>
      <c r="I62">
        <v>-2190</v>
      </c>
      <c r="J62">
        <v>-1879</v>
      </c>
      <c r="K62">
        <v>-1649</v>
      </c>
      <c r="L62">
        <v>-1117</v>
      </c>
      <c r="M62">
        <v>-2308</v>
      </c>
      <c r="N62">
        <v>1874</v>
      </c>
      <c r="O62">
        <v>1959</v>
      </c>
      <c r="P62">
        <v>2394</v>
      </c>
      <c r="Q62">
        <v>-26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'2003c'!C80</f>
        <v>200</v>
      </c>
      <c r="D74">
        <f>'2003c'!D80</f>
        <v>200</v>
      </c>
      <c r="E74">
        <f>'2003c'!E80</f>
        <v>200</v>
      </c>
      <c r="F74">
        <f>'2003c'!F80</f>
        <v>170</v>
      </c>
      <c r="G74">
        <f>'2003c'!G80</f>
        <v>170</v>
      </c>
      <c r="H74">
        <f>'2003c'!H80</f>
        <v>170</v>
      </c>
      <c r="I74">
        <f>'2003c'!I80</f>
        <v>95</v>
      </c>
      <c r="J74">
        <f>'2003c'!J80</f>
        <v>95</v>
      </c>
      <c r="K74">
        <f>'2003c'!K80</f>
        <v>95</v>
      </c>
      <c r="L74">
        <f>'2003c'!L80</f>
        <v>125</v>
      </c>
      <c r="M74">
        <f>'2003c'!M80</f>
        <v>125</v>
      </c>
      <c r="N74">
        <f>'2003c'!N80</f>
        <v>125</v>
      </c>
      <c r="O74">
        <f>'2003c'!O80</f>
        <v>125</v>
      </c>
      <c r="P74">
        <f>'2003c'!P80</f>
        <v>125</v>
      </c>
      <c r="Q74">
        <f>'2003c'!Q80</f>
        <v>141</v>
      </c>
    </row>
    <row r="75" spans="1:17" x14ac:dyDescent="0.2">
      <c r="B75" t="s">
        <v>70</v>
      </c>
      <c r="C75">
        <f>'2003c'!C81</f>
        <v>0</v>
      </c>
      <c r="D75">
        <f>'2003c'!D81</f>
        <v>0</v>
      </c>
      <c r="E75">
        <f>'2003c'!E81</f>
        <v>0</v>
      </c>
      <c r="F75">
        <f>'2003c'!F81</f>
        <v>0</v>
      </c>
      <c r="G75">
        <f>'2003c'!G81</f>
        <v>0</v>
      </c>
      <c r="H75">
        <f>'2003c'!H81</f>
        <v>0</v>
      </c>
      <c r="I75">
        <f>'2003c'!I81</f>
        <v>0</v>
      </c>
      <c r="J75">
        <f>'2003c'!J81</f>
        <v>0</v>
      </c>
      <c r="K75">
        <f>'2003c'!K81</f>
        <v>0</v>
      </c>
      <c r="L75">
        <f>'2003c'!L81</f>
        <v>0</v>
      </c>
      <c r="M75">
        <f>'2003c'!M81</f>
        <v>0</v>
      </c>
      <c r="N75">
        <f>'2003c'!N81</f>
        <v>0</v>
      </c>
      <c r="O75">
        <f>'2003c'!O81</f>
        <v>0</v>
      </c>
      <c r="P75">
        <f>'2003c'!P81</f>
        <v>0</v>
      </c>
      <c r="Q75">
        <f>'2003c'!Q81</f>
        <v>0</v>
      </c>
    </row>
    <row r="76" spans="1:17" x14ac:dyDescent="0.2">
      <c r="B76" t="s">
        <v>71</v>
      </c>
      <c r="C76">
        <f>'2003c'!C82</f>
        <v>930</v>
      </c>
      <c r="D76">
        <f>'2003c'!D82</f>
        <v>930</v>
      </c>
      <c r="E76">
        <f>'2003c'!E82</f>
        <v>788</v>
      </c>
      <c r="F76">
        <f>'2003c'!F82</f>
        <v>800</v>
      </c>
      <c r="G76">
        <f>'2003c'!G82</f>
        <v>876</v>
      </c>
      <c r="H76">
        <f>'2003c'!H82</f>
        <v>970</v>
      </c>
      <c r="I76">
        <f>'2003c'!I82</f>
        <v>992</v>
      </c>
      <c r="J76">
        <f>'2003c'!J82</f>
        <v>972</v>
      </c>
      <c r="K76">
        <f>'2003c'!K82</f>
        <v>889</v>
      </c>
      <c r="L76">
        <f>'2003c'!L82</f>
        <v>846</v>
      </c>
      <c r="M76">
        <f>'2003c'!M82</f>
        <v>846</v>
      </c>
      <c r="N76">
        <f>'2003c'!N82</f>
        <v>917</v>
      </c>
      <c r="O76">
        <f>'2003c'!O82</f>
        <v>962</v>
      </c>
      <c r="P76">
        <f>'2003c'!P82</f>
        <v>983</v>
      </c>
      <c r="Q76">
        <f>'2003c'!Q82</f>
        <v>910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216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C7" s="1"/>
      <c r="L7" s="1"/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1671</v>
      </c>
      <c r="D19">
        <v>1671</v>
      </c>
      <c r="E19">
        <v>1688</v>
      </c>
      <c r="F19">
        <v>1617</v>
      </c>
      <c r="G19">
        <v>1512</v>
      </c>
      <c r="H19">
        <v>1530</v>
      </c>
      <c r="I19">
        <v>1311</v>
      </c>
      <c r="J19">
        <v>1311</v>
      </c>
      <c r="K19">
        <v>1242</v>
      </c>
      <c r="L19">
        <v>1227</v>
      </c>
      <c r="M19">
        <v>1224</v>
      </c>
      <c r="N19">
        <v>1313</v>
      </c>
      <c r="O19">
        <v>1522</v>
      </c>
      <c r="P19">
        <v>1524</v>
      </c>
      <c r="Q19">
        <v>1456</v>
      </c>
    </row>
    <row r="20" spans="1:17" x14ac:dyDescent="0.2">
      <c r="A20">
        <v>10</v>
      </c>
      <c r="B20" t="s">
        <v>130</v>
      </c>
      <c r="C20">
        <v>1348</v>
      </c>
      <c r="D20">
        <v>1348</v>
      </c>
      <c r="E20">
        <v>1235</v>
      </c>
      <c r="F20">
        <v>1282</v>
      </c>
      <c r="G20">
        <v>1612</v>
      </c>
      <c r="H20">
        <v>1762</v>
      </c>
      <c r="I20">
        <v>1759</v>
      </c>
      <c r="J20">
        <v>1694</v>
      </c>
      <c r="K20">
        <v>1481</v>
      </c>
      <c r="L20">
        <v>1443</v>
      </c>
      <c r="M20">
        <v>1442</v>
      </c>
      <c r="N20">
        <v>1321</v>
      </c>
      <c r="O20">
        <v>1384</v>
      </c>
      <c r="P20">
        <v>1421</v>
      </c>
      <c r="Q20">
        <v>1478</v>
      </c>
    </row>
    <row r="21" spans="1:17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3182</v>
      </c>
      <c r="D24">
        <v>3182</v>
      </c>
      <c r="E24">
        <v>4150</v>
      </c>
      <c r="F24">
        <v>3763</v>
      </c>
      <c r="G24">
        <v>4328</v>
      </c>
      <c r="H24">
        <v>5317</v>
      </c>
      <c r="I24">
        <v>6230</v>
      </c>
      <c r="J24">
        <v>6270</v>
      </c>
      <c r="K24">
        <v>5330</v>
      </c>
      <c r="L24">
        <v>5037</v>
      </c>
      <c r="M24">
        <v>5037</v>
      </c>
      <c r="N24">
        <v>3182</v>
      </c>
      <c r="O24">
        <v>2727</v>
      </c>
      <c r="P24">
        <v>2615</v>
      </c>
      <c r="Q24">
        <v>4344</v>
      </c>
    </row>
    <row r="25" spans="1:17" x14ac:dyDescent="0.2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8352</v>
      </c>
      <c r="D29">
        <v>8352</v>
      </c>
      <c r="E29">
        <v>9172</v>
      </c>
      <c r="F29">
        <v>8694</v>
      </c>
      <c r="G29">
        <v>9444</v>
      </c>
      <c r="H29">
        <v>10601</v>
      </c>
      <c r="I29">
        <v>11292</v>
      </c>
      <c r="J29">
        <v>11267</v>
      </c>
      <c r="K29">
        <v>10047</v>
      </c>
      <c r="L29">
        <v>9746</v>
      </c>
      <c r="M29">
        <v>9742</v>
      </c>
      <c r="N29">
        <v>7923</v>
      </c>
      <c r="O29">
        <v>7774</v>
      </c>
      <c r="P29">
        <v>7718</v>
      </c>
      <c r="Q29">
        <v>9336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6788</v>
      </c>
      <c r="D32">
        <v>6050</v>
      </c>
      <c r="E32">
        <v>5783</v>
      </c>
      <c r="F32">
        <v>6122</v>
      </c>
      <c r="G32">
        <v>5961</v>
      </c>
      <c r="H32">
        <v>7165</v>
      </c>
      <c r="I32">
        <v>5877</v>
      </c>
      <c r="J32">
        <v>6311</v>
      </c>
      <c r="K32">
        <v>5129</v>
      </c>
      <c r="L32">
        <v>5253</v>
      </c>
      <c r="M32">
        <v>4975</v>
      </c>
      <c r="N32">
        <v>7705</v>
      </c>
      <c r="O32">
        <v>6300</v>
      </c>
      <c r="P32">
        <v>7055</v>
      </c>
      <c r="Q32">
        <v>6245</v>
      </c>
    </row>
    <row r="33" spans="1:17" x14ac:dyDescent="0.2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24</v>
      </c>
      <c r="B36" t="s">
        <v>144</v>
      </c>
      <c r="C36">
        <v>143</v>
      </c>
      <c r="D36">
        <v>143</v>
      </c>
      <c r="E36">
        <v>143</v>
      </c>
      <c r="F36">
        <v>143</v>
      </c>
      <c r="G36">
        <v>143</v>
      </c>
      <c r="H36">
        <v>143</v>
      </c>
      <c r="I36">
        <v>143</v>
      </c>
      <c r="J36">
        <v>143</v>
      </c>
      <c r="K36">
        <v>143</v>
      </c>
      <c r="L36">
        <v>150</v>
      </c>
      <c r="M36">
        <v>150</v>
      </c>
      <c r="N36">
        <v>150</v>
      </c>
      <c r="O36">
        <v>150</v>
      </c>
      <c r="P36">
        <v>150</v>
      </c>
      <c r="Q36">
        <v>145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7336</v>
      </c>
      <c r="D38">
        <v>6596</v>
      </c>
      <c r="E38">
        <v>6266</v>
      </c>
      <c r="F38">
        <v>6623</v>
      </c>
      <c r="G38">
        <v>6382</v>
      </c>
      <c r="H38">
        <v>7518</v>
      </c>
      <c r="I38">
        <v>6169</v>
      </c>
      <c r="J38">
        <v>6623</v>
      </c>
      <c r="K38">
        <v>5519</v>
      </c>
      <c r="L38">
        <v>5810</v>
      </c>
      <c r="M38">
        <v>5611</v>
      </c>
      <c r="N38">
        <v>8536</v>
      </c>
      <c r="O38">
        <v>7165</v>
      </c>
      <c r="P38">
        <v>7624</v>
      </c>
      <c r="Q38">
        <v>6759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197</v>
      </c>
      <c r="D45">
        <v>197</v>
      </c>
      <c r="E45">
        <v>230</v>
      </c>
      <c r="F45">
        <v>255</v>
      </c>
      <c r="G45">
        <v>255</v>
      </c>
      <c r="H45">
        <v>310</v>
      </c>
      <c r="I45">
        <v>284</v>
      </c>
      <c r="J45">
        <v>240</v>
      </c>
      <c r="K45">
        <v>203</v>
      </c>
      <c r="L45">
        <v>204</v>
      </c>
      <c r="M45">
        <v>173</v>
      </c>
      <c r="N45">
        <v>82</v>
      </c>
      <c r="O45">
        <v>174</v>
      </c>
      <c r="P45">
        <v>205</v>
      </c>
      <c r="Q45">
        <v>219</v>
      </c>
    </row>
    <row r="46" spans="1:17" x14ac:dyDescent="0.2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1000</v>
      </c>
      <c r="N47">
        <v>1000</v>
      </c>
      <c r="O47">
        <v>1000</v>
      </c>
      <c r="P47">
        <v>1000</v>
      </c>
      <c r="Q47">
        <v>1000</v>
      </c>
    </row>
    <row r="48" spans="1:17" x14ac:dyDescent="0.2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1368</v>
      </c>
      <c r="D50">
        <v>1368</v>
      </c>
      <c r="E50">
        <v>1368</v>
      </c>
      <c r="F50">
        <v>1175</v>
      </c>
      <c r="G50">
        <v>1175</v>
      </c>
      <c r="H50">
        <v>1175</v>
      </c>
      <c r="I50">
        <v>1175</v>
      </c>
      <c r="J50">
        <v>1175</v>
      </c>
      <c r="K50">
        <v>1175</v>
      </c>
      <c r="L50">
        <v>1175</v>
      </c>
      <c r="M50">
        <v>1175</v>
      </c>
      <c r="N50">
        <v>1175</v>
      </c>
      <c r="O50">
        <v>1175</v>
      </c>
      <c r="P50">
        <v>1175</v>
      </c>
      <c r="Q50">
        <v>1207</v>
      </c>
    </row>
    <row r="51" spans="1:17" x14ac:dyDescent="0.2">
      <c r="A51">
        <v>37</v>
      </c>
      <c r="B51" t="s">
        <v>157</v>
      </c>
      <c r="C51">
        <v>10246</v>
      </c>
      <c r="D51">
        <v>9506</v>
      </c>
      <c r="E51">
        <v>9322</v>
      </c>
      <c r="F51">
        <v>9510</v>
      </c>
      <c r="G51">
        <v>9275</v>
      </c>
      <c r="H51">
        <v>10471</v>
      </c>
      <c r="I51">
        <v>9097</v>
      </c>
      <c r="J51">
        <v>9505</v>
      </c>
      <c r="K51">
        <v>8362</v>
      </c>
      <c r="L51">
        <v>8652</v>
      </c>
      <c r="M51">
        <v>8422</v>
      </c>
      <c r="N51">
        <v>11132</v>
      </c>
      <c r="O51">
        <v>9974</v>
      </c>
      <c r="P51">
        <v>10350</v>
      </c>
      <c r="Q51">
        <v>9618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-289</v>
      </c>
      <c r="D58">
        <v>-268</v>
      </c>
      <c r="E58">
        <v>-263</v>
      </c>
      <c r="F58">
        <v>-268</v>
      </c>
      <c r="G58">
        <v>-262</v>
      </c>
      <c r="H58">
        <v>-295</v>
      </c>
      <c r="I58">
        <v>-257</v>
      </c>
      <c r="J58">
        <v>-268</v>
      </c>
      <c r="K58">
        <v>-236</v>
      </c>
      <c r="L58">
        <v>-244</v>
      </c>
      <c r="M58">
        <v>-238</v>
      </c>
      <c r="N58">
        <v>-314</v>
      </c>
      <c r="O58">
        <v>-281</v>
      </c>
      <c r="P58">
        <v>-292</v>
      </c>
      <c r="Q58">
        <v>-271</v>
      </c>
    </row>
    <row r="59" spans="1:17" x14ac:dyDescent="0.2">
      <c r="A59">
        <v>43</v>
      </c>
      <c r="B59" t="s">
        <v>163</v>
      </c>
      <c r="C59">
        <v>9957</v>
      </c>
      <c r="D59">
        <v>9238</v>
      </c>
      <c r="E59">
        <v>9059</v>
      </c>
      <c r="F59">
        <v>9241</v>
      </c>
      <c r="G59">
        <v>9013</v>
      </c>
      <c r="H59">
        <v>10176</v>
      </c>
      <c r="I59">
        <v>8840</v>
      </c>
      <c r="J59">
        <v>9237</v>
      </c>
      <c r="K59">
        <v>8127</v>
      </c>
      <c r="L59">
        <v>8408</v>
      </c>
      <c r="M59">
        <v>8185</v>
      </c>
      <c r="N59">
        <v>10818</v>
      </c>
      <c r="O59">
        <v>9693</v>
      </c>
      <c r="P59">
        <v>10058</v>
      </c>
      <c r="Q59">
        <v>9346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1605</v>
      </c>
      <c r="D62">
        <v>886</v>
      </c>
      <c r="E62">
        <v>-113</v>
      </c>
      <c r="F62">
        <v>547</v>
      </c>
      <c r="G62">
        <v>-431</v>
      </c>
      <c r="H62">
        <v>-425</v>
      </c>
      <c r="I62">
        <v>-2452</v>
      </c>
      <c r="J62">
        <v>-2030</v>
      </c>
      <c r="K62">
        <v>-1920</v>
      </c>
      <c r="L62">
        <v>-1338</v>
      </c>
      <c r="M62">
        <v>-1557</v>
      </c>
      <c r="N62">
        <v>2895</v>
      </c>
      <c r="O62">
        <v>1919</v>
      </c>
      <c r="P62">
        <v>2340</v>
      </c>
      <c r="Q62">
        <v>11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'2004c'!C80</f>
        <v>125</v>
      </c>
      <c r="D74">
        <f>'2004c'!D80</f>
        <v>125</v>
      </c>
      <c r="E74">
        <f>'2004c'!E80</f>
        <v>125</v>
      </c>
      <c r="F74">
        <f>'2004c'!F80</f>
        <v>95</v>
      </c>
      <c r="G74">
        <f>'2004c'!G80</f>
        <v>95</v>
      </c>
      <c r="H74">
        <f>'2004c'!H80</f>
        <v>95</v>
      </c>
      <c r="I74">
        <f>'2004c'!I80</f>
        <v>95</v>
      </c>
      <c r="J74">
        <f>'2004c'!J80</f>
        <v>95</v>
      </c>
      <c r="K74">
        <f>'2004c'!K80</f>
        <v>95</v>
      </c>
      <c r="L74">
        <f>'2004c'!L80</f>
        <v>125</v>
      </c>
      <c r="M74">
        <f>'2004c'!M80</f>
        <v>125</v>
      </c>
      <c r="N74">
        <f>'2004c'!N80</f>
        <v>125</v>
      </c>
      <c r="O74">
        <f>'2004c'!O80</f>
        <v>125</v>
      </c>
      <c r="P74">
        <f>'2004c'!P80</f>
        <v>125</v>
      </c>
      <c r="Q74">
        <f>'2004c'!Q80</f>
        <v>110</v>
      </c>
    </row>
    <row r="75" spans="1:17" x14ac:dyDescent="0.2">
      <c r="B75" t="s">
        <v>70</v>
      </c>
      <c r="C75">
        <f>'2004c'!C81</f>
        <v>0</v>
      </c>
      <c r="D75">
        <f>'2004c'!D81</f>
        <v>0</v>
      </c>
      <c r="E75">
        <f>'2004c'!E81</f>
        <v>0</v>
      </c>
      <c r="F75">
        <f>'2004c'!F81</f>
        <v>0</v>
      </c>
      <c r="G75">
        <f>'2004c'!G81</f>
        <v>0</v>
      </c>
      <c r="H75">
        <f>'2004c'!H81</f>
        <v>0</v>
      </c>
      <c r="I75">
        <f>'2004c'!I81</f>
        <v>0</v>
      </c>
      <c r="J75">
        <f>'2004c'!J81</f>
        <v>0</v>
      </c>
      <c r="K75">
        <f>'2004c'!K81</f>
        <v>0</v>
      </c>
      <c r="L75">
        <f>'2004c'!L81</f>
        <v>0</v>
      </c>
      <c r="M75">
        <f>'2004c'!M81</f>
        <v>0</v>
      </c>
      <c r="N75">
        <f>'2004c'!N81</f>
        <v>0</v>
      </c>
      <c r="O75">
        <f>'2004c'!O81</f>
        <v>0</v>
      </c>
      <c r="P75">
        <f>'2004c'!P81</f>
        <v>0</v>
      </c>
      <c r="Q75">
        <f>'2004c'!Q81</f>
        <v>0</v>
      </c>
    </row>
    <row r="76" spans="1:17" x14ac:dyDescent="0.2">
      <c r="B76" t="s">
        <v>71</v>
      </c>
      <c r="C76">
        <f>'2004c'!C82</f>
        <v>935</v>
      </c>
      <c r="D76">
        <f>'2004c'!D82</f>
        <v>935</v>
      </c>
      <c r="E76">
        <f>'2004c'!E82</f>
        <v>793</v>
      </c>
      <c r="F76">
        <f>'2004c'!F82</f>
        <v>804</v>
      </c>
      <c r="G76">
        <f>'2004c'!G82</f>
        <v>881</v>
      </c>
      <c r="H76">
        <f>'2004c'!H82</f>
        <v>975</v>
      </c>
      <c r="I76">
        <f>'2004c'!I82</f>
        <v>998</v>
      </c>
      <c r="J76">
        <f>'2004c'!J82</f>
        <v>978</v>
      </c>
      <c r="K76">
        <f>'2004c'!K82</f>
        <v>893</v>
      </c>
      <c r="L76">
        <f>'2004c'!L82</f>
        <v>852</v>
      </c>
      <c r="M76">
        <f>'2004c'!M82</f>
        <v>852</v>
      </c>
      <c r="N76">
        <f>'2004c'!N82</f>
        <v>922</v>
      </c>
      <c r="O76">
        <f>'2004c'!O82</f>
        <v>967</v>
      </c>
      <c r="P76">
        <f>'2004c'!P82</f>
        <v>988</v>
      </c>
      <c r="Q76">
        <f>'2004c'!Q82</f>
        <v>916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217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C7" s="1"/>
      <c r="L7" s="1"/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1380</v>
      </c>
      <c r="D19">
        <v>1380</v>
      </c>
      <c r="E19">
        <v>1396</v>
      </c>
      <c r="F19">
        <v>1335</v>
      </c>
      <c r="G19">
        <v>1304</v>
      </c>
      <c r="H19">
        <v>1325</v>
      </c>
      <c r="I19">
        <v>1311</v>
      </c>
      <c r="J19">
        <v>1313</v>
      </c>
      <c r="K19">
        <v>1242</v>
      </c>
      <c r="L19">
        <v>1228</v>
      </c>
      <c r="M19">
        <v>1225</v>
      </c>
      <c r="N19">
        <v>1314</v>
      </c>
      <c r="O19">
        <v>1447</v>
      </c>
      <c r="P19">
        <v>1449</v>
      </c>
      <c r="Q19">
        <v>1337</v>
      </c>
    </row>
    <row r="20" spans="1:17" x14ac:dyDescent="0.2">
      <c r="A20">
        <v>10</v>
      </c>
      <c r="B20" t="s">
        <v>130</v>
      </c>
      <c r="C20">
        <v>1353</v>
      </c>
      <c r="D20">
        <v>1353</v>
      </c>
      <c r="E20">
        <v>1240</v>
      </c>
      <c r="F20">
        <v>1287</v>
      </c>
      <c r="G20">
        <v>1618</v>
      </c>
      <c r="H20">
        <v>1767</v>
      </c>
      <c r="I20">
        <v>1764</v>
      </c>
      <c r="J20">
        <v>1700</v>
      </c>
      <c r="K20">
        <v>1486</v>
      </c>
      <c r="L20">
        <v>1448</v>
      </c>
      <c r="M20">
        <v>1447</v>
      </c>
      <c r="N20">
        <v>1326</v>
      </c>
      <c r="O20">
        <v>1390</v>
      </c>
      <c r="P20">
        <v>1427</v>
      </c>
      <c r="Q20">
        <v>1484</v>
      </c>
    </row>
    <row r="21" spans="1:17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3272</v>
      </c>
      <c r="D24">
        <v>3272</v>
      </c>
      <c r="E24">
        <v>4244</v>
      </c>
      <c r="F24">
        <v>3841</v>
      </c>
      <c r="G24">
        <v>4414</v>
      </c>
      <c r="H24">
        <v>5413</v>
      </c>
      <c r="I24">
        <v>6279</v>
      </c>
      <c r="J24">
        <v>6442</v>
      </c>
      <c r="K24">
        <v>5378</v>
      </c>
      <c r="L24">
        <v>5087</v>
      </c>
      <c r="M24">
        <v>5087</v>
      </c>
      <c r="N24">
        <v>3216</v>
      </c>
      <c r="O24">
        <v>2761</v>
      </c>
      <c r="P24">
        <v>2662</v>
      </c>
      <c r="Q24">
        <v>4417</v>
      </c>
    </row>
    <row r="25" spans="1:17" x14ac:dyDescent="0.2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8156</v>
      </c>
      <c r="D29">
        <v>8156</v>
      </c>
      <c r="E29">
        <v>8979</v>
      </c>
      <c r="F29">
        <v>8495</v>
      </c>
      <c r="G29">
        <v>9328</v>
      </c>
      <c r="H29">
        <v>10497</v>
      </c>
      <c r="I29">
        <v>11346</v>
      </c>
      <c r="J29">
        <v>11447</v>
      </c>
      <c r="K29">
        <v>10100</v>
      </c>
      <c r="L29">
        <v>9802</v>
      </c>
      <c r="M29">
        <v>9798</v>
      </c>
      <c r="N29">
        <v>7963</v>
      </c>
      <c r="O29">
        <v>7739</v>
      </c>
      <c r="P29">
        <v>7696</v>
      </c>
      <c r="Q29">
        <v>9295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6797</v>
      </c>
      <c r="D32">
        <v>6056</v>
      </c>
      <c r="E32">
        <v>5789</v>
      </c>
      <c r="F32">
        <v>6129</v>
      </c>
      <c r="G32">
        <v>5970</v>
      </c>
      <c r="H32">
        <v>7174</v>
      </c>
      <c r="I32">
        <v>5887</v>
      </c>
      <c r="J32">
        <v>6317</v>
      </c>
      <c r="K32">
        <v>5135</v>
      </c>
      <c r="L32">
        <v>5261</v>
      </c>
      <c r="M32">
        <v>4983</v>
      </c>
      <c r="N32">
        <v>7713</v>
      </c>
      <c r="O32">
        <v>6307</v>
      </c>
      <c r="P32">
        <v>7060</v>
      </c>
      <c r="Q32">
        <v>6252</v>
      </c>
    </row>
    <row r="33" spans="1:17" x14ac:dyDescent="0.2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24</v>
      </c>
      <c r="B36" t="s">
        <v>144</v>
      </c>
      <c r="C36">
        <v>150</v>
      </c>
      <c r="D36">
        <v>150</v>
      </c>
      <c r="E36">
        <v>150</v>
      </c>
      <c r="F36">
        <v>150</v>
      </c>
      <c r="G36">
        <v>150</v>
      </c>
      <c r="H36">
        <v>150</v>
      </c>
      <c r="I36">
        <v>150</v>
      </c>
      <c r="J36">
        <v>150</v>
      </c>
      <c r="K36">
        <v>150</v>
      </c>
      <c r="L36">
        <v>145</v>
      </c>
      <c r="M36">
        <v>145</v>
      </c>
      <c r="N36">
        <v>145</v>
      </c>
      <c r="O36">
        <v>145</v>
      </c>
      <c r="P36">
        <v>145</v>
      </c>
      <c r="Q36">
        <v>148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7352</v>
      </c>
      <c r="D38">
        <v>6609</v>
      </c>
      <c r="E38">
        <v>6279</v>
      </c>
      <c r="F38">
        <v>6637</v>
      </c>
      <c r="G38">
        <v>6398</v>
      </c>
      <c r="H38">
        <v>7534</v>
      </c>
      <c r="I38">
        <v>6186</v>
      </c>
      <c r="J38">
        <v>6636</v>
      </c>
      <c r="K38">
        <v>5532</v>
      </c>
      <c r="L38">
        <v>5813</v>
      </c>
      <c r="M38">
        <v>5614</v>
      </c>
      <c r="N38">
        <v>8539</v>
      </c>
      <c r="O38">
        <v>7167</v>
      </c>
      <c r="P38">
        <v>7624</v>
      </c>
      <c r="Q38">
        <v>6769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110</v>
      </c>
      <c r="D45">
        <v>110</v>
      </c>
      <c r="E45">
        <v>143</v>
      </c>
      <c r="F45">
        <v>180</v>
      </c>
      <c r="G45">
        <v>248</v>
      </c>
      <c r="H45">
        <v>303</v>
      </c>
      <c r="I45">
        <v>277</v>
      </c>
      <c r="J45">
        <v>233</v>
      </c>
      <c r="K45">
        <v>203</v>
      </c>
      <c r="L45">
        <v>204</v>
      </c>
      <c r="M45">
        <v>173</v>
      </c>
      <c r="N45">
        <v>82</v>
      </c>
      <c r="O45">
        <v>100</v>
      </c>
      <c r="P45">
        <v>131</v>
      </c>
      <c r="Q45">
        <v>183</v>
      </c>
    </row>
    <row r="46" spans="1:17" x14ac:dyDescent="0.2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0</v>
      </c>
      <c r="N47">
        <v>0</v>
      </c>
      <c r="O47">
        <v>1000</v>
      </c>
      <c r="P47">
        <v>1000</v>
      </c>
      <c r="Q47">
        <v>875</v>
      </c>
    </row>
    <row r="48" spans="1:17" x14ac:dyDescent="0.2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1175</v>
      </c>
      <c r="D50">
        <v>1175</v>
      </c>
      <c r="E50">
        <v>1175</v>
      </c>
      <c r="F50">
        <v>1315</v>
      </c>
      <c r="G50">
        <v>1315</v>
      </c>
      <c r="H50">
        <v>1315</v>
      </c>
      <c r="I50">
        <v>1315</v>
      </c>
      <c r="J50">
        <v>1315</v>
      </c>
      <c r="K50">
        <v>1315</v>
      </c>
      <c r="L50">
        <v>1315</v>
      </c>
      <c r="M50">
        <v>1315</v>
      </c>
      <c r="N50">
        <v>1315</v>
      </c>
      <c r="O50">
        <v>1315</v>
      </c>
      <c r="P50">
        <v>1315</v>
      </c>
      <c r="Q50">
        <v>1292</v>
      </c>
    </row>
    <row r="51" spans="1:17" x14ac:dyDescent="0.2">
      <c r="A51">
        <v>37</v>
      </c>
      <c r="B51" t="s">
        <v>157</v>
      </c>
      <c r="C51">
        <v>9982</v>
      </c>
      <c r="D51">
        <v>9239</v>
      </c>
      <c r="E51">
        <v>9055</v>
      </c>
      <c r="F51">
        <v>9589</v>
      </c>
      <c r="G51">
        <v>9424</v>
      </c>
      <c r="H51">
        <v>10620</v>
      </c>
      <c r="I51">
        <v>9247</v>
      </c>
      <c r="J51">
        <v>9651</v>
      </c>
      <c r="K51">
        <v>8516</v>
      </c>
      <c r="L51">
        <v>8796</v>
      </c>
      <c r="M51">
        <v>7566</v>
      </c>
      <c r="N51">
        <v>10276</v>
      </c>
      <c r="O51">
        <v>10043</v>
      </c>
      <c r="P51">
        <v>10416</v>
      </c>
      <c r="Q51">
        <v>9552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-281</v>
      </c>
      <c r="D58">
        <v>-261</v>
      </c>
      <c r="E58">
        <v>-255</v>
      </c>
      <c r="F58">
        <v>-270</v>
      </c>
      <c r="G58">
        <v>-266</v>
      </c>
      <c r="H58">
        <v>-299</v>
      </c>
      <c r="I58">
        <v>-261</v>
      </c>
      <c r="J58">
        <v>-272</v>
      </c>
      <c r="K58">
        <v>-240</v>
      </c>
      <c r="L58">
        <v>-248</v>
      </c>
      <c r="M58">
        <v>-213</v>
      </c>
      <c r="N58">
        <v>-290</v>
      </c>
      <c r="O58">
        <v>-283</v>
      </c>
      <c r="P58">
        <v>-294</v>
      </c>
      <c r="Q58">
        <v>-269</v>
      </c>
    </row>
    <row r="59" spans="1:17" x14ac:dyDescent="0.2">
      <c r="A59">
        <v>43</v>
      </c>
      <c r="B59" t="s">
        <v>163</v>
      </c>
      <c r="C59">
        <v>9700</v>
      </c>
      <c r="D59">
        <v>8978</v>
      </c>
      <c r="E59">
        <v>8799</v>
      </c>
      <c r="F59">
        <v>9319</v>
      </c>
      <c r="G59">
        <v>9158</v>
      </c>
      <c r="H59">
        <v>10321</v>
      </c>
      <c r="I59">
        <v>8986</v>
      </c>
      <c r="J59">
        <v>9379</v>
      </c>
      <c r="K59">
        <v>8276</v>
      </c>
      <c r="L59">
        <v>8548</v>
      </c>
      <c r="M59">
        <v>7352</v>
      </c>
      <c r="N59">
        <v>9986</v>
      </c>
      <c r="O59">
        <v>9760</v>
      </c>
      <c r="P59">
        <v>10122</v>
      </c>
      <c r="Q59">
        <v>9283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1544</v>
      </c>
      <c r="D62">
        <v>822</v>
      </c>
      <c r="E62">
        <v>-180</v>
      </c>
      <c r="F62">
        <v>824</v>
      </c>
      <c r="G62">
        <v>-170</v>
      </c>
      <c r="H62">
        <v>-176</v>
      </c>
      <c r="I62">
        <v>-2360</v>
      </c>
      <c r="J62">
        <v>-2068</v>
      </c>
      <c r="K62">
        <v>-1824</v>
      </c>
      <c r="L62">
        <v>-1254</v>
      </c>
      <c r="M62">
        <v>-2446</v>
      </c>
      <c r="N62">
        <v>2023</v>
      </c>
      <c r="O62">
        <v>2021</v>
      </c>
      <c r="P62">
        <v>2426</v>
      </c>
      <c r="Q62">
        <v>-13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'2005c'!C80</f>
        <v>125</v>
      </c>
      <c r="D74">
        <f>'2005c'!D80</f>
        <v>125</v>
      </c>
      <c r="E74">
        <f>'2005c'!E80</f>
        <v>125</v>
      </c>
      <c r="F74">
        <f>'2005c'!F80</f>
        <v>95</v>
      </c>
      <c r="G74">
        <f>'2005c'!G80</f>
        <v>95</v>
      </c>
      <c r="H74">
        <f>'2005c'!H80</f>
        <v>95</v>
      </c>
      <c r="I74">
        <f>'2005c'!I80</f>
        <v>95</v>
      </c>
      <c r="J74">
        <f>'2005c'!J80</f>
        <v>95</v>
      </c>
      <c r="K74">
        <f>'2005c'!K80</f>
        <v>95</v>
      </c>
      <c r="L74">
        <f>'2005c'!L80</f>
        <v>125</v>
      </c>
      <c r="M74">
        <f>'2005c'!M80</f>
        <v>125</v>
      </c>
      <c r="N74">
        <f>'2005c'!N80</f>
        <v>125</v>
      </c>
      <c r="O74">
        <f>'2005c'!O80</f>
        <v>125</v>
      </c>
      <c r="P74">
        <f>'2005c'!P80</f>
        <v>125</v>
      </c>
      <c r="Q74">
        <f>'2005c'!Q80</f>
        <v>110</v>
      </c>
    </row>
    <row r="75" spans="1:17" x14ac:dyDescent="0.2">
      <c r="B75" t="s">
        <v>70</v>
      </c>
      <c r="C75">
        <f>'2005c'!C81</f>
        <v>0</v>
      </c>
      <c r="D75">
        <f>'2005c'!D81</f>
        <v>0</v>
      </c>
      <c r="E75">
        <f>'2005c'!E81</f>
        <v>0</v>
      </c>
      <c r="F75">
        <f>'2005c'!F81</f>
        <v>0</v>
      </c>
      <c r="G75">
        <f>'2005c'!G81</f>
        <v>0</v>
      </c>
      <c r="H75">
        <f>'2005c'!H81</f>
        <v>0</v>
      </c>
      <c r="I75">
        <f>'2005c'!I81</f>
        <v>0</v>
      </c>
      <c r="J75">
        <f>'2005c'!J81</f>
        <v>0</v>
      </c>
      <c r="K75">
        <f>'2005c'!K81</f>
        <v>0</v>
      </c>
      <c r="L75">
        <f>'2005c'!L81</f>
        <v>0</v>
      </c>
      <c r="M75">
        <f>'2005c'!M81</f>
        <v>0</v>
      </c>
      <c r="N75">
        <f>'2005c'!N81</f>
        <v>0</v>
      </c>
      <c r="O75">
        <f>'2005c'!O81</f>
        <v>0</v>
      </c>
      <c r="P75">
        <f>'2005c'!P81</f>
        <v>0</v>
      </c>
      <c r="Q75">
        <f>'2005c'!Q81</f>
        <v>0</v>
      </c>
    </row>
    <row r="76" spans="1:17" x14ac:dyDescent="0.2">
      <c r="B76" t="s">
        <v>71</v>
      </c>
      <c r="C76">
        <f>'2005c'!C82</f>
        <v>941</v>
      </c>
      <c r="D76">
        <f>'2005c'!D82</f>
        <v>941</v>
      </c>
      <c r="E76">
        <f>'2005c'!E82</f>
        <v>798</v>
      </c>
      <c r="F76">
        <f>'2005c'!F82</f>
        <v>809</v>
      </c>
      <c r="G76">
        <f>'2005c'!G82</f>
        <v>886</v>
      </c>
      <c r="H76">
        <f>'2005c'!H82</f>
        <v>980</v>
      </c>
      <c r="I76">
        <f>'2005c'!I82</f>
        <v>1003</v>
      </c>
      <c r="J76">
        <f>'2005c'!J82</f>
        <v>983</v>
      </c>
      <c r="K76">
        <f>'2005c'!K82</f>
        <v>899</v>
      </c>
      <c r="L76">
        <f>'2005c'!L82</f>
        <v>857</v>
      </c>
      <c r="M76">
        <f>'2005c'!M82</f>
        <v>857</v>
      </c>
      <c r="N76">
        <f>'2005c'!N82</f>
        <v>928</v>
      </c>
      <c r="O76">
        <f>'2005c'!O82</f>
        <v>972</v>
      </c>
      <c r="P76">
        <f>'2005c'!P82</f>
        <v>994</v>
      </c>
      <c r="Q76">
        <f>'2005c'!Q82</f>
        <v>921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218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C7" s="1"/>
      <c r="L7" s="1"/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1381</v>
      </c>
      <c r="D19">
        <v>1381</v>
      </c>
      <c r="E19">
        <v>1396</v>
      </c>
      <c r="F19">
        <v>1334</v>
      </c>
      <c r="G19">
        <v>1305</v>
      </c>
      <c r="H19">
        <v>1326</v>
      </c>
      <c r="I19">
        <v>1261</v>
      </c>
      <c r="J19">
        <v>1262</v>
      </c>
      <c r="K19">
        <v>1191</v>
      </c>
      <c r="L19">
        <v>1176</v>
      </c>
      <c r="M19">
        <v>1173</v>
      </c>
      <c r="N19">
        <v>1262</v>
      </c>
      <c r="O19">
        <v>1396</v>
      </c>
      <c r="P19">
        <v>1399</v>
      </c>
      <c r="Q19">
        <v>1307</v>
      </c>
    </row>
    <row r="20" spans="1:17" x14ac:dyDescent="0.2">
      <c r="A20">
        <v>10</v>
      </c>
      <c r="B20" t="s">
        <v>130</v>
      </c>
      <c r="C20">
        <v>1359</v>
      </c>
      <c r="D20">
        <v>1359</v>
      </c>
      <c r="E20">
        <v>1246</v>
      </c>
      <c r="F20">
        <v>1293</v>
      </c>
      <c r="G20">
        <v>1623</v>
      </c>
      <c r="H20">
        <v>1773</v>
      </c>
      <c r="I20">
        <v>1673</v>
      </c>
      <c r="J20">
        <v>1609</v>
      </c>
      <c r="K20">
        <v>1396</v>
      </c>
      <c r="L20">
        <v>1307</v>
      </c>
      <c r="M20">
        <v>1306</v>
      </c>
      <c r="N20">
        <v>1185</v>
      </c>
      <c r="O20">
        <v>1249</v>
      </c>
      <c r="P20">
        <v>1286</v>
      </c>
      <c r="Q20">
        <v>1417</v>
      </c>
    </row>
    <row r="21" spans="1:17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3338</v>
      </c>
      <c r="D24">
        <v>3338</v>
      </c>
      <c r="E24">
        <v>4293</v>
      </c>
      <c r="F24">
        <v>3889</v>
      </c>
      <c r="G24">
        <v>4576</v>
      </c>
      <c r="H24">
        <v>5598</v>
      </c>
      <c r="I24">
        <v>6474</v>
      </c>
      <c r="J24">
        <v>6637</v>
      </c>
      <c r="K24">
        <v>5515</v>
      </c>
      <c r="L24">
        <v>5127</v>
      </c>
      <c r="M24">
        <v>5127</v>
      </c>
      <c r="N24">
        <v>3551</v>
      </c>
      <c r="O24">
        <v>2993</v>
      </c>
      <c r="P24">
        <v>2873</v>
      </c>
      <c r="Q24">
        <v>4572</v>
      </c>
    </row>
    <row r="25" spans="1:17" x14ac:dyDescent="0.2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8229</v>
      </c>
      <c r="D29">
        <v>8229</v>
      </c>
      <c r="E29">
        <v>9034</v>
      </c>
      <c r="F29">
        <v>8548</v>
      </c>
      <c r="G29">
        <v>9496</v>
      </c>
      <c r="H29">
        <v>10689</v>
      </c>
      <c r="I29">
        <v>11400</v>
      </c>
      <c r="J29">
        <v>11500</v>
      </c>
      <c r="K29">
        <v>10096</v>
      </c>
      <c r="L29">
        <v>9649</v>
      </c>
      <c r="M29">
        <v>9645</v>
      </c>
      <c r="N29">
        <v>8105</v>
      </c>
      <c r="O29">
        <v>7779</v>
      </c>
      <c r="P29">
        <v>7716</v>
      </c>
      <c r="Q29">
        <v>9353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6807</v>
      </c>
      <c r="D32">
        <v>6064</v>
      </c>
      <c r="E32">
        <v>5796</v>
      </c>
      <c r="F32">
        <v>6136</v>
      </c>
      <c r="G32">
        <v>5978</v>
      </c>
      <c r="H32">
        <v>7184</v>
      </c>
      <c r="I32">
        <v>5896</v>
      </c>
      <c r="J32">
        <v>6322</v>
      </c>
      <c r="K32">
        <v>5141</v>
      </c>
      <c r="L32">
        <v>5269</v>
      </c>
      <c r="M32">
        <v>4992</v>
      </c>
      <c r="N32">
        <v>7723</v>
      </c>
      <c r="O32">
        <v>6314</v>
      </c>
      <c r="P32">
        <v>7065</v>
      </c>
      <c r="Q32">
        <v>6260</v>
      </c>
    </row>
    <row r="33" spans="1:17" x14ac:dyDescent="0.2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24</v>
      </c>
      <c r="B36" t="s">
        <v>144</v>
      </c>
      <c r="C36">
        <v>144</v>
      </c>
      <c r="D36">
        <v>144</v>
      </c>
      <c r="E36">
        <v>144</v>
      </c>
      <c r="F36">
        <v>144</v>
      </c>
      <c r="G36">
        <v>144</v>
      </c>
      <c r="H36">
        <v>144</v>
      </c>
      <c r="I36">
        <v>144</v>
      </c>
      <c r="J36">
        <v>144</v>
      </c>
      <c r="K36">
        <v>144</v>
      </c>
      <c r="L36">
        <v>144</v>
      </c>
      <c r="M36">
        <v>144</v>
      </c>
      <c r="N36">
        <v>144</v>
      </c>
      <c r="O36">
        <v>144</v>
      </c>
      <c r="P36">
        <v>144</v>
      </c>
      <c r="Q36">
        <v>144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7356</v>
      </c>
      <c r="D38">
        <v>6611</v>
      </c>
      <c r="E38">
        <v>6280</v>
      </c>
      <c r="F38">
        <v>6638</v>
      </c>
      <c r="G38">
        <v>6400</v>
      </c>
      <c r="H38">
        <v>7538</v>
      </c>
      <c r="I38">
        <v>6189</v>
      </c>
      <c r="J38">
        <v>6635</v>
      </c>
      <c r="K38">
        <v>5532</v>
      </c>
      <c r="L38">
        <v>5820</v>
      </c>
      <c r="M38">
        <v>5622</v>
      </c>
      <c r="N38">
        <v>8548</v>
      </c>
      <c r="O38">
        <v>7173</v>
      </c>
      <c r="P38">
        <v>7628</v>
      </c>
      <c r="Q38">
        <v>6772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110</v>
      </c>
      <c r="D45">
        <v>110</v>
      </c>
      <c r="E45">
        <v>143</v>
      </c>
      <c r="F45">
        <v>180</v>
      </c>
      <c r="G45">
        <v>248</v>
      </c>
      <c r="H45">
        <v>303</v>
      </c>
      <c r="I45">
        <v>277</v>
      </c>
      <c r="J45">
        <v>233</v>
      </c>
      <c r="K45">
        <v>203</v>
      </c>
      <c r="L45">
        <v>204</v>
      </c>
      <c r="M45">
        <v>173</v>
      </c>
      <c r="N45">
        <v>82</v>
      </c>
      <c r="O45">
        <v>100</v>
      </c>
      <c r="P45">
        <v>131</v>
      </c>
      <c r="Q45">
        <v>183</v>
      </c>
    </row>
    <row r="46" spans="1:17" x14ac:dyDescent="0.2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1000</v>
      </c>
      <c r="N47">
        <v>1000</v>
      </c>
      <c r="O47">
        <v>1000</v>
      </c>
      <c r="P47">
        <v>1000</v>
      </c>
      <c r="Q47">
        <v>1000</v>
      </c>
    </row>
    <row r="48" spans="1:17" x14ac:dyDescent="0.2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1315</v>
      </c>
      <c r="D50">
        <v>1315</v>
      </c>
      <c r="E50">
        <v>1315</v>
      </c>
      <c r="F50">
        <v>1243</v>
      </c>
      <c r="G50">
        <v>1243</v>
      </c>
      <c r="H50">
        <v>1243</v>
      </c>
      <c r="I50">
        <v>1243</v>
      </c>
      <c r="J50">
        <v>1243</v>
      </c>
      <c r="K50">
        <v>1243</v>
      </c>
      <c r="L50">
        <v>1243</v>
      </c>
      <c r="M50">
        <v>1243</v>
      </c>
      <c r="N50">
        <v>1243</v>
      </c>
      <c r="O50">
        <v>1243</v>
      </c>
      <c r="P50">
        <v>1243</v>
      </c>
      <c r="Q50">
        <v>1255</v>
      </c>
    </row>
    <row r="51" spans="1:17" x14ac:dyDescent="0.2">
      <c r="A51">
        <v>37</v>
      </c>
      <c r="B51" t="s">
        <v>157</v>
      </c>
      <c r="C51">
        <v>10126</v>
      </c>
      <c r="D51">
        <v>9381</v>
      </c>
      <c r="E51">
        <v>9196</v>
      </c>
      <c r="F51">
        <v>9518</v>
      </c>
      <c r="G51">
        <v>9354</v>
      </c>
      <c r="H51">
        <v>10553</v>
      </c>
      <c r="I51">
        <v>9178</v>
      </c>
      <c r="J51">
        <v>9579</v>
      </c>
      <c r="K51">
        <v>8444</v>
      </c>
      <c r="L51">
        <v>8731</v>
      </c>
      <c r="M51">
        <v>8502</v>
      </c>
      <c r="N51">
        <v>11213</v>
      </c>
      <c r="O51">
        <v>9977</v>
      </c>
      <c r="P51">
        <v>10348</v>
      </c>
      <c r="Q51">
        <v>9644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-286</v>
      </c>
      <c r="D58">
        <v>-265</v>
      </c>
      <c r="E58">
        <v>-259</v>
      </c>
      <c r="F58">
        <v>-268</v>
      </c>
      <c r="G58">
        <v>-264</v>
      </c>
      <c r="H58">
        <v>-298</v>
      </c>
      <c r="I58">
        <v>-259</v>
      </c>
      <c r="J58">
        <v>-270</v>
      </c>
      <c r="K58">
        <v>-238</v>
      </c>
      <c r="L58">
        <v>-246</v>
      </c>
      <c r="M58">
        <v>-240</v>
      </c>
      <c r="N58">
        <v>-316</v>
      </c>
      <c r="O58">
        <v>-281</v>
      </c>
      <c r="P58">
        <v>-292</v>
      </c>
      <c r="Q58">
        <v>-272</v>
      </c>
    </row>
    <row r="59" spans="1:17" x14ac:dyDescent="0.2">
      <c r="A59">
        <v>43</v>
      </c>
      <c r="B59" t="s">
        <v>163</v>
      </c>
      <c r="C59">
        <v>9841</v>
      </c>
      <c r="D59">
        <v>9117</v>
      </c>
      <c r="E59">
        <v>8937</v>
      </c>
      <c r="F59">
        <v>9250</v>
      </c>
      <c r="G59">
        <v>9091</v>
      </c>
      <c r="H59">
        <v>10255</v>
      </c>
      <c r="I59">
        <v>8920</v>
      </c>
      <c r="J59">
        <v>9308</v>
      </c>
      <c r="K59">
        <v>8206</v>
      </c>
      <c r="L59">
        <v>8485</v>
      </c>
      <c r="M59">
        <v>8262</v>
      </c>
      <c r="N59">
        <v>10897</v>
      </c>
      <c r="O59">
        <v>9696</v>
      </c>
      <c r="P59">
        <v>10056</v>
      </c>
      <c r="Q59">
        <v>9372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1612</v>
      </c>
      <c r="D62">
        <v>888</v>
      </c>
      <c r="E62">
        <v>-97</v>
      </c>
      <c r="F62">
        <v>702</v>
      </c>
      <c r="G62">
        <v>-405</v>
      </c>
      <c r="H62">
        <v>-434</v>
      </c>
      <c r="I62">
        <v>-2480</v>
      </c>
      <c r="J62">
        <v>-2192</v>
      </c>
      <c r="K62">
        <v>-1890</v>
      </c>
      <c r="L62">
        <v>-1164</v>
      </c>
      <c r="M62">
        <v>-1383</v>
      </c>
      <c r="N62">
        <v>2792</v>
      </c>
      <c r="O62">
        <v>1917</v>
      </c>
      <c r="P62">
        <v>2340</v>
      </c>
      <c r="Q62">
        <v>19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'2006c'!C80</f>
        <v>125</v>
      </c>
      <c r="D74">
        <f>'2006c'!D80</f>
        <v>125</v>
      </c>
      <c r="E74">
        <f>'2006c'!E80</f>
        <v>125</v>
      </c>
      <c r="F74">
        <f>'2006c'!F80</f>
        <v>95</v>
      </c>
      <c r="G74">
        <f>'2006c'!G80</f>
        <v>95</v>
      </c>
      <c r="H74">
        <f>'2006c'!H80</f>
        <v>95</v>
      </c>
      <c r="I74">
        <f>'2006c'!I80</f>
        <v>95</v>
      </c>
      <c r="J74">
        <f>'2006c'!J80</f>
        <v>95</v>
      </c>
      <c r="K74">
        <f>'2006c'!K80</f>
        <v>95</v>
      </c>
      <c r="L74">
        <f>'2006c'!L80</f>
        <v>75</v>
      </c>
      <c r="M74">
        <f>'2006c'!M80</f>
        <v>75</v>
      </c>
      <c r="N74">
        <f>'2006c'!N80</f>
        <v>75</v>
      </c>
      <c r="O74">
        <f>'2006c'!O80</f>
        <v>75</v>
      </c>
      <c r="P74">
        <f>'2006c'!P80</f>
        <v>108</v>
      </c>
      <c r="Q74">
        <f>'2006c'!Q80</f>
        <v>60</v>
      </c>
    </row>
    <row r="75" spans="1:17" x14ac:dyDescent="0.2">
      <c r="B75" t="s">
        <v>70</v>
      </c>
      <c r="C75">
        <f>'2006c'!C81</f>
        <v>0</v>
      </c>
      <c r="D75">
        <f>'2006c'!D81</f>
        <v>0</v>
      </c>
      <c r="E75">
        <f>'2006c'!E81</f>
        <v>0</v>
      </c>
      <c r="F75">
        <f>'2006c'!F81</f>
        <v>0</v>
      </c>
      <c r="G75">
        <f>'2006c'!G81</f>
        <v>0</v>
      </c>
      <c r="H75">
        <f>'2006c'!H81</f>
        <v>0</v>
      </c>
      <c r="I75">
        <f>'2006c'!I81</f>
        <v>0</v>
      </c>
      <c r="J75">
        <f>'2006c'!J81</f>
        <v>0</v>
      </c>
      <c r="K75">
        <f>'2006c'!K81</f>
        <v>0</v>
      </c>
      <c r="L75">
        <f>'2006c'!L81</f>
        <v>0</v>
      </c>
      <c r="M75">
        <f>'2006c'!M81</f>
        <v>0</v>
      </c>
      <c r="N75">
        <f>'2006c'!N81</f>
        <v>0</v>
      </c>
      <c r="O75">
        <f>'2006c'!O81</f>
        <v>0</v>
      </c>
      <c r="P75">
        <f>'2006c'!P81</f>
        <v>0</v>
      </c>
      <c r="Q75">
        <f>'2006c'!Q81</f>
        <v>0</v>
      </c>
    </row>
    <row r="76" spans="1:17" x14ac:dyDescent="0.2">
      <c r="B76" t="s">
        <v>71</v>
      </c>
      <c r="C76">
        <f>'2006c'!C82</f>
        <v>946</v>
      </c>
      <c r="D76">
        <f>'2006c'!D82</f>
        <v>946</v>
      </c>
      <c r="E76">
        <f>'2006c'!E82</f>
        <v>803</v>
      </c>
      <c r="F76">
        <f>'2006c'!F82</f>
        <v>814</v>
      </c>
      <c r="G76">
        <f>'2006c'!G82</f>
        <v>891</v>
      </c>
      <c r="H76">
        <f>'2006c'!H82</f>
        <v>986</v>
      </c>
      <c r="I76">
        <f>'2006c'!I82</f>
        <v>911</v>
      </c>
      <c r="J76">
        <f>'2006c'!J82</f>
        <v>892</v>
      </c>
      <c r="K76">
        <f>'2006c'!K82</f>
        <v>807</v>
      </c>
      <c r="L76">
        <f>'2006c'!L82</f>
        <v>765</v>
      </c>
      <c r="M76">
        <f>'2006c'!M82</f>
        <v>765</v>
      </c>
      <c r="N76">
        <f>'2006c'!N82</f>
        <v>836</v>
      </c>
      <c r="O76">
        <f>'2006c'!O82</f>
        <v>881</v>
      </c>
      <c r="P76">
        <f>'2006c'!P82</f>
        <v>903</v>
      </c>
      <c r="Q76">
        <f>'2006c'!Q82</f>
        <v>870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</vt:i4>
      </vt:variant>
    </vt:vector>
  </HeadingPairs>
  <TitlesOfParts>
    <vt:vector size="26" baseType="lpstr">
      <vt:lpstr>Sheet1</vt:lpstr>
      <vt:lpstr>Sheet1 (wo MJ)</vt:lpstr>
      <vt:lpstr>2002-6e</vt:lpstr>
      <vt:lpstr>2002-6e (wo MJ)</vt:lpstr>
      <vt:lpstr>2002e</vt:lpstr>
      <vt:lpstr>2003e</vt:lpstr>
      <vt:lpstr>2004e</vt:lpstr>
      <vt:lpstr>2005e</vt:lpstr>
      <vt:lpstr>2006e</vt:lpstr>
      <vt:lpstr>2007e</vt:lpstr>
      <vt:lpstr>2002p</vt:lpstr>
      <vt:lpstr>2003p</vt:lpstr>
      <vt:lpstr>2004p</vt:lpstr>
      <vt:lpstr>2005p</vt:lpstr>
      <vt:lpstr>2006p</vt:lpstr>
      <vt:lpstr>2007p</vt:lpstr>
      <vt:lpstr>notes</vt:lpstr>
      <vt:lpstr>Sheet27</vt:lpstr>
      <vt:lpstr>2002c</vt:lpstr>
      <vt:lpstr>2003c</vt:lpstr>
      <vt:lpstr>2004c</vt:lpstr>
      <vt:lpstr>2005c</vt:lpstr>
      <vt:lpstr>2006c</vt:lpstr>
      <vt:lpstr>2007c</vt:lpstr>
      <vt:lpstr>'2002-6e'!Print_Area</vt:lpstr>
      <vt:lpstr>'2002-6e (wo MJ)'!Print_Area</vt:lpstr>
    </vt:vector>
  </TitlesOfParts>
  <Company>Regulatory &amp; Cogeneration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RCS</dc:creator>
  <cp:lastModifiedBy>Felienne</cp:lastModifiedBy>
  <cp:lastPrinted>2001-01-16T20:38:08Z</cp:lastPrinted>
  <dcterms:created xsi:type="dcterms:W3CDTF">2001-01-16T18:27:56Z</dcterms:created>
  <dcterms:modified xsi:type="dcterms:W3CDTF">2014-09-05T09:59:49Z</dcterms:modified>
</cp:coreProperties>
</file>