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070" activeTab="4"/>
  </bookViews>
  <sheets>
    <sheet name="Multiples" sheetId="6" r:id="rId1"/>
    <sheet name="Debt Total" sheetId="5" r:id="rId2"/>
    <sheet name="debt information" sheetId="2" r:id="rId3"/>
    <sheet name="Debt Coverage" sheetId="7" r:id="rId4"/>
    <sheet name="income statement" sheetId="3" r:id="rId5"/>
  </sheets>
  <externalReferences>
    <externalReference r:id="rId6"/>
  </externalReferences>
  <definedNames>
    <definedName name="_xlnm.Print_Area" localSheetId="2">'debt information'!$A$1:$L$52</definedName>
    <definedName name="_xlnm.Print_Area" localSheetId="1">'Debt Total'!$A$1:$R$52</definedName>
  </definedNames>
  <calcPr calcId="152511"/>
</workbook>
</file>

<file path=xl/calcChain.xml><?xml version="1.0" encoding="utf-8"?>
<calcChain xmlns="http://schemas.openxmlformats.org/spreadsheetml/2006/main">
  <c r="B6" i="7" l="1"/>
  <c r="B15" i="7" s="1"/>
  <c r="B11" i="7"/>
  <c r="B16" i="7" s="1"/>
  <c r="D6" i="2"/>
  <c r="E6" i="2"/>
  <c r="D8" i="2"/>
  <c r="E8" i="2"/>
  <c r="D19" i="2"/>
  <c r="E19" i="2"/>
  <c r="F23" i="2"/>
  <c r="D24" i="2"/>
  <c r="E24" i="2"/>
  <c r="K31" i="2"/>
  <c r="K38" i="2"/>
  <c r="B5" i="5"/>
  <c r="B25" i="5" s="1"/>
  <c r="B35" i="5" s="1"/>
  <c r="B32" i="5"/>
  <c r="F7" i="3"/>
  <c r="F9" i="3" s="1"/>
  <c r="H7" i="3"/>
  <c r="J7" i="3" s="1"/>
  <c r="J9" i="3" s="1"/>
  <c r="F8" i="3"/>
  <c r="H8" i="3"/>
  <c r="D9" i="3"/>
  <c r="F12" i="3"/>
  <c r="F14" i="3" s="1"/>
  <c r="F13" i="3"/>
  <c r="H13" i="3" s="1"/>
  <c r="J13" i="3" s="1"/>
  <c r="D14" i="3"/>
  <c r="J16" i="3"/>
  <c r="D18" i="3"/>
  <c r="D22" i="3"/>
  <c r="D26" i="3"/>
  <c r="B36" i="6"/>
  <c r="C36" i="6"/>
  <c r="B37" i="6"/>
  <c r="C37" i="6"/>
  <c r="B38" i="6"/>
  <c r="C38" i="6"/>
  <c r="B39" i="6"/>
  <c r="B41" i="6" s="1"/>
  <c r="B43" i="6" s="1"/>
  <c r="C39" i="6"/>
  <c r="C41" i="6" s="1"/>
  <c r="F18" i="3" l="1"/>
  <c r="F22" i="3" s="1"/>
  <c r="H9" i="3"/>
  <c r="C43" i="6"/>
  <c r="H12" i="3"/>
  <c r="H14" i="3" l="1"/>
  <c r="H18" i="3" s="1"/>
  <c r="H22" i="3" s="1"/>
  <c r="J12" i="3"/>
  <c r="J14" i="3" s="1"/>
  <c r="J18" i="3" s="1"/>
  <c r="B13" i="7" l="1"/>
  <c r="B18" i="7" s="1"/>
  <c r="D27" i="3"/>
  <c r="D28" i="3" s="1"/>
  <c r="J22" i="3"/>
</calcChain>
</file>

<file path=xl/sharedStrings.xml><?xml version="1.0" encoding="utf-8"?>
<sst xmlns="http://schemas.openxmlformats.org/spreadsheetml/2006/main" count="146" uniqueCount="134">
  <si>
    <r>
      <t xml:space="preserve">Regulatory Assets </t>
    </r>
    <r>
      <rPr>
        <sz val="8"/>
        <rFont val="Arial"/>
        <family val="2"/>
      </rPr>
      <t>(non-current asset)</t>
    </r>
  </si>
  <si>
    <t>(In Millions)</t>
  </si>
  <si>
    <r>
      <t>Regulatory balancing accounts</t>
    </r>
    <r>
      <rPr>
        <sz val="8"/>
        <rFont val="Arial"/>
        <family val="2"/>
      </rPr>
      <t xml:space="preserve"> (accounts payable)</t>
    </r>
  </si>
  <si>
    <t xml:space="preserve">          Increase/decrease</t>
  </si>
  <si>
    <t>Net cash used by financing activities</t>
  </si>
  <si>
    <t>CFLOWS FROM FINANCING ACTIVITIES</t>
  </si>
  <si>
    <t xml:space="preserve">   Net borrowing (repayments) under credit facilities</t>
  </si>
  <si>
    <t xml:space="preserve">   L-T debt matured, redeemed or repurchased</t>
  </si>
  <si>
    <t xml:space="preserve">   Dividends paid</t>
  </si>
  <si>
    <t xml:space="preserve">   Other net</t>
  </si>
  <si>
    <t xml:space="preserve">   Common stock repurchased</t>
  </si>
  <si>
    <t>Notes:</t>
  </si>
  <si>
    <t>periods upon agreement with the banks.  Total amount outsanding at June 30, 2000 was $480 million.  Note the the utliity would be required to further</t>
  </si>
  <si>
    <t>draw on this facility during the transition period to meet its liquidity requirments.</t>
  </si>
  <si>
    <t>Revolver*</t>
  </si>
  <si>
    <t>*The utility maintains a $1 billion revolving credit facility, which expires in 2002.  The Utility may extend the facility annually for additional one-year</t>
  </si>
  <si>
    <t>(1998 consisted of $567 million commercial paper and</t>
  </si>
  <si>
    <t>$101 million of bank notes)</t>
  </si>
  <si>
    <t xml:space="preserve">The utility has fully utilized its existng CPUC short-term debt authorization by issuing $1.7 billion in commercial paper and drawings under its existing </t>
  </si>
  <si>
    <t>revolving credit facilities to support higher power costs (12-18-00, 8K report)</t>
  </si>
  <si>
    <t>On Nov 1, 2000, the utility issued $1 billion of short-term floating rate notes and $680 million of five-year notes.</t>
  </si>
  <si>
    <t>On Nov 22, 2000, the utility issued an additional $240 million of short-term floating rate notes.</t>
  </si>
  <si>
    <t>The utility is requesting an additioal $2 billion in long-term debt instruments (pending)</t>
  </si>
  <si>
    <t>Utility currently has $1.2 billion (12-18-00, 8K report)</t>
  </si>
  <si>
    <t>Generation-related transition costs</t>
  </si>
  <si>
    <t xml:space="preserve">Unamortized loos, net gain, </t>
  </si>
  <si>
    <t xml:space="preserve">   on reacquired debt</t>
  </si>
  <si>
    <t>Regulatory assets for deferred income tax</t>
  </si>
  <si>
    <t>Other, net</t>
  </si>
  <si>
    <t>TOTAL UTILITY</t>
  </si>
  <si>
    <t>National Energy Group</t>
  </si>
  <si>
    <t>Regulatory liabilities</t>
  </si>
  <si>
    <t xml:space="preserve">   (includes uncollected electric procurement costs)</t>
  </si>
  <si>
    <t>(In thousands)</t>
  </si>
  <si>
    <t>Debt balance:</t>
  </si>
  <si>
    <t>(millions)</t>
  </si>
  <si>
    <t>??</t>
  </si>
  <si>
    <t>current 6-30-00</t>
  </si>
  <si>
    <t>Revenues</t>
  </si>
  <si>
    <t>Costs</t>
  </si>
  <si>
    <t>Growth (Volume)</t>
  </si>
  <si>
    <t>EBITDA</t>
  </si>
  <si>
    <t>pending</t>
  </si>
  <si>
    <t>Utility Debt</t>
  </si>
  <si>
    <t>Issuance of five-year notes on November 1, 2000</t>
  </si>
  <si>
    <t>Rate reduction bonds</t>
  </si>
  <si>
    <t>Current portion of rate reduction bonds</t>
  </si>
  <si>
    <t>Short-term floating rate notes</t>
  </si>
  <si>
    <t>Revolving credit line</t>
  </si>
  <si>
    <t>TOTAL DEBT</t>
  </si>
  <si>
    <t>Electric power procurement</t>
  </si>
  <si>
    <t>Gas procurement</t>
  </si>
  <si>
    <t>Qualifying Facilities</t>
  </si>
  <si>
    <t>Commercial paper</t>
  </si>
  <si>
    <t>Power</t>
  </si>
  <si>
    <t>Operating Expenses</t>
  </si>
  <si>
    <t>Gas</t>
  </si>
  <si>
    <t>(-) Depreciation and Amortization</t>
  </si>
  <si>
    <t>(=) EBIT</t>
  </si>
  <si>
    <t>(=) EBITDA</t>
  </si>
  <si>
    <t>Rate Increase</t>
  </si>
  <si>
    <t>Demand Increase</t>
  </si>
  <si>
    <t>10 year cost</t>
  </si>
  <si>
    <t>$58.43/MWh</t>
  </si>
  <si>
    <t>EBITDA Multiple</t>
  </si>
  <si>
    <t>Valuation</t>
  </si>
  <si>
    <t>Cash Margin</t>
  </si>
  <si>
    <t>EBITDA in 2000</t>
  </si>
  <si>
    <t>EV</t>
  </si>
  <si>
    <t>Long-term debt as of September 30, 2000</t>
  </si>
  <si>
    <t>Current portion of long-term debt</t>
  </si>
  <si>
    <t>Semiannual payment of current long-term debt</t>
  </si>
  <si>
    <t>Semiannual payment of bonds</t>
  </si>
  <si>
    <t>In US$ millions</t>
  </si>
  <si>
    <t>Proforma 2000</t>
  </si>
  <si>
    <t>Utilities</t>
  </si>
  <si>
    <t>EV/EBITDA</t>
  </si>
  <si>
    <t>Current</t>
  </si>
  <si>
    <t>Constellation Energy</t>
  </si>
  <si>
    <t>CMS Energy</t>
  </si>
  <si>
    <t>Dominion Resources</t>
  </si>
  <si>
    <t>DPL Inc.</t>
  </si>
  <si>
    <t>Duke Energy</t>
  </si>
  <si>
    <t>Consolidated Edison</t>
  </si>
  <si>
    <t>FPL</t>
  </si>
  <si>
    <t>Pinnacle West</t>
  </si>
  <si>
    <t>PPL</t>
  </si>
  <si>
    <t>IPALCO</t>
  </si>
  <si>
    <t>IDACORP</t>
  </si>
  <si>
    <t>Kansas City Power and Light</t>
  </si>
  <si>
    <t>Empire District</t>
  </si>
  <si>
    <t>Cleco</t>
  </si>
  <si>
    <t>MDU Resources</t>
  </si>
  <si>
    <t>Sierra Pacific Resources</t>
  </si>
  <si>
    <t>Black Hills Corp</t>
  </si>
  <si>
    <t>PG&amp;E</t>
  </si>
  <si>
    <t>PSEG</t>
  </si>
  <si>
    <t>Reliant Energy</t>
  </si>
  <si>
    <t>TXU Corp</t>
  </si>
  <si>
    <t>Southern Co.</t>
  </si>
  <si>
    <t>Ameren Corp.</t>
  </si>
  <si>
    <t>Progress Energy</t>
  </si>
  <si>
    <t>Cinergy Corp</t>
  </si>
  <si>
    <t>DTE Energy</t>
  </si>
  <si>
    <t>FirstEnergy</t>
  </si>
  <si>
    <t>P.S. New Mexico</t>
  </si>
  <si>
    <t>Montana Power Co.</t>
  </si>
  <si>
    <t>Northwestern Corp.</t>
  </si>
  <si>
    <t>Puget Energy Inc.</t>
  </si>
  <si>
    <t xml:space="preserve">Unisource Energy </t>
  </si>
  <si>
    <t>Average</t>
  </si>
  <si>
    <t>Min</t>
  </si>
  <si>
    <t>Max</t>
  </si>
  <si>
    <t>P50</t>
  </si>
  <si>
    <t>Discount of 15% (Adj. For California)</t>
  </si>
  <si>
    <t>Adjusted EBITDA Multiple</t>
  </si>
  <si>
    <t>Total Debt</t>
  </si>
  <si>
    <t>Energy Procurement</t>
  </si>
  <si>
    <t>Excess/(Shortfall)</t>
  </si>
  <si>
    <t>ESTIMATED LIABILITIES DUE AT 1/31/01</t>
  </si>
  <si>
    <t>TOTAL DEBT + ESTIMATED LIABILITIES DUE AT 1/31/01</t>
  </si>
  <si>
    <t>(in $ millions)</t>
  </si>
  <si>
    <t>Tenor (years)</t>
  </si>
  <si>
    <t>Interest Rate</t>
  </si>
  <si>
    <t>Principal &amp; Interest =</t>
  </si>
  <si>
    <t>Total Debt P&amp;I</t>
  </si>
  <si>
    <t>Energy Procurement P&amp;I</t>
  </si>
  <si>
    <t>Note 1 - Write-off of $1.9 B in Energy Procurement results in $0.00 Excess/(Shortfall)</t>
  </si>
  <si>
    <t>Note 2 - To cover ($252)MM in rate increase is $0.003 for 10 years = 3% rate increase.</t>
  </si>
  <si>
    <t>Revenues are annual utility revenues as reported in 8K statement.</t>
  </si>
  <si>
    <t>Costs are annual utility sales @ $58.43 per MWH.</t>
  </si>
  <si>
    <t>11% rate increase is per CPUC decision of Jan 4, 2001.</t>
  </si>
  <si>
    <t>Operating expenses are annual amounts per 10K statement.</t>
  </si>
  <si>
    <t>2% demand increase is assumed.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</si>
</sst>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mmm\-d\-yy"/>
    <numFmt numFmtId="167" formatCode="_(* #,##0_);_(* \(#,##0\);_(* &quot;-&quot;??_);_(@_)"/>
    <numFmt numFmtId="171" formatCode="_(&quot;$&quot;* #,##0_);_(&quot;$&quot;* \(#,##0\);_(&quot;$&quot;* &quot;-&quot;??_);_(@_)"/>
    <numFmt numFmtId="180" formatCode="_(* #,##0.00000000000_);_(* \(#,##0.00000000000\);_(* &quot;-&quot;??_);_(@_)"/>
  </numFmts>
  <fonts count="13" x14ac:knownFonts="1">
    <font>
      <sz val="10"/>
      <name val="Arial"/>
    </font>
    <font>
      <sz val="10"/>
      <name val="Arial"/>
    </font>
    <font>
      <i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u val="singleAccounting"/>
      <sz val="12"/>
      <name val="Arial"/>
      <family val="2"/>
    </font>
    <font>
      <b/>
      <u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165" fontId="0" fillId="0" borderId="1" xfId="0" applyNumberFormat="1" applyBorder="1"/>
    <xf numFmtId="0" fontId="2" fillId="0" borderId="0" xfId="0" applyFont="1"/>
    <xf numFmtId="165" fontId="0" fillId="0" borderId="0" xfId="0" applyNumberFormat="1" applyBorder="1"/>
    <xf numFmtId="0" fontId="4" fillId="0" borderId="0" xfId="0" applyFont="1"/>
    <xf numFmtId="167" fontId="0" fillId="0" borderId="0" xfId="1" applyNumberFormat="1" applyFont="1"/>
    <xf numFmtId="167" fontId="2" fillId="0" borderId="0" xfId="1" applyNumberFormat="1" applyFont="1"/>
    <xf numFmtId="167" fontId="0" fillId="0" borderId="1" xfId="1" applyNumberFormat="1" applyFont="1" applyBorder="1"/>
    <xf numFmtId="0" fontId="0" fillId="2" borderId="0" xfId="0" applyFill="1"/>
    <xf numFmtId="0" fontId="0" fillId="3" borderId="0" xfId="0" applyFill="1"/>
    <xf numFmtId="167" fontId="0" fillId="4" borderId="0" xfId="1" applyNumberFormat="1" applyFont="1" applyFill="1"/>
    <xf numFmtId="167" fontId="4" fillId="0" borderId="0" xfId="1" applyNumberFormat="1" applyFont="1"/>
    <xf numFmtId="167" fontId="5" fillId="0" borderId="0" xfId="1" applyNumberFormat="1" applyFont="1"/>
    <xf numFmtId="167" fontId="5" fillId="0" borderId="2" xfId="1" applyNumberFormat="1" applyFont="1" applyBorder="1"/>
    <xf numFmtId="167" fontId="5" fillId="0" borderId="1" xfId="1" applyNumberFormat="1" applyFont="1" applyBorder="1"/>
    <xf numFmtId="167" fontId="5" fillId="2" borderId="3" xfId="1" applyNumberFormat="1" applyFont="1" applyFill="1" applyBorder="1"/>
    <xf numFmtId="165" fontId="4" fillId="0" borderId="0" xfId="0" applyNumberFormat="1" applyFont="1" applyBorder="1"/>
    <xf numFmtId="0" fontId="6" fillId="0" borderId="0" xfId="0" applyFont="1"/>
    <xf numFmtId="0" fontId="0" fillId="0" borderId="0" xfId="0" applyAlignment="1">
      <alignment horizontal="right"/>
    </xf>
    <xf numFmtId="167" fontId="0" fillId="2" borderId="0" xfId="1" applyNumberFormat="1" applyFont="1" applyFill="1"/>
    <xf numFmtId="167" fontId="0" fillId="0" borderId="3" xfId="1" applyNumberFormat="1" applyFont="1" applyBorder="1"/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9" fontId="9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1" applyNumberFormat="1" applyFont="1" applyAlignment="1">
      <alignment horizontal="center"/>
    </xf>
    <xf numFmtId="9" fontId="9" fillId="0" borderId="0" xfId="0" applyNumberFormat="1" applyFont="1" applyAlignment="1">
      <alignment horizontal="center"/>
    </xf>
    <xf numFmtId="9" fontId="9" fillId="0" borderId="0" xfId="3" applyFont="1" applyAlignment="1">
      <alignment horizontal="center"/>
    </xf>
    <xf numFmtId="167" fontId="11" fillId="0" borderId="0" xfId="1" applyNumberFormat="1" applyFont="1" applyAlignment="1">
      <alignment horizontal="center"/>
    </xf>
    <xf numFmtId="167" fontId="9" fillId="0" borderId="0" xfId="1" applyNumberFormat="1" applyFont="1" applyAlignment="1">
      <alignment horizontal="center"/>
    </xf>
    <xf numFmtId="9" fontId="10" fillId="0" borderId="0" xfId="0" applyNumberFormat="1" applyFont="1"/>
    <xf numFmtId="0" fontId="8" fillId="0" borderId="0" xfId="0" applyFont="1" applyAlignment="1">
      <alignment wrapText="1"/>
    </xf>
    <xf numFmtId="167" fontId="10" fillId="0" borderId="0" xfId="1" applyNumberFormat="1" applyFont="1" applyAlignment="1">
      <alignment horizontal="center"/>
    </xf>
    <xf numFmtId="0" fontId="8" fillId="5" borderId="0" xfId="0" applyFont="1" applyFill="1" applyAlignment="1">
      <alignment wrapText="1"/>
    </xf>
    <xf numFmtId="0" fontId="8" fillId="5" borderId="0" xfId="0" applyFont="1" applyFill="1" applyAlignment="1">
      <alignment horizontal="center" vertical="top" wrapText="1"/>
    </xf>
    <xf numFmtId="0" fontId="12" fillId="0" borderId="0" xfId="0" applyFont="1"/>
    <xf numFmtId="0" fontId="12" fillId="0" borderId="4" xfId="0" applyFont="1" applyBorder="1"/>
    <xf numFmtId="0" fontId="9" fillId="0" borderId="5" xfId="0" applyFont="1" applyBorder="1"/>
    <xf numFmtId="0" fontId="9" fillId="0" borderId="6" xfId="0" applyFont="1" applyBorder="1" applyAlignment="1">
      <alignment horizontal="center"/>
    </xf>
    <xf numFmtId="0" fontId="8" fillId="0" borderId="7" xfId="0" applyFont="1" applyBorder="1"/>
    <xf numFmtId="0" fontId="8" fillId="0" borderId="0" xfId="0" applyFont="1" applyBorder="1"/>
    <xf numFmtId="43" fontId="8" fillId="0" borderId="8" xfId="0" applyNumberFormat="1" applyFont="1" applyBorder="1"/>
    <xf numFmtId="0" fontId="9" fillId="0" borderId="0" xfId="0" applyFont="1" applyBorder="1"/>
    <xf numFmtId="167" fontId="8" fillId="0" borderId="8" xfId="0" applyNumberFormat="1" applyFont="1" applyBorder="1" applyAlignment="1">
      <alignment horizontal="center"/>
    </xf>
    <xf numFmtId="0" fontId="8" fillId="5" borderId="7" xfId="0" applyFont="1" applyFill="1" applyBorder="1"/>
    <xf numFmtId="0" fontId="9" fillId="5" borderId="0" xfId="0" applyFont="1" applyFill="1" applyBorder="1"/>
    <xf numFmtId="167" fontId="8" fillId="5" borderId="8" xfId="1" applyNumberFormat="1" applyFont="1" applyFill="1" applyBorder="1" applyAlignment="1">
      <alignment horizontal="center"/>
    </xf>
    <xf numFmtId="0" fontId="9" fillId="0" borderId="9" xfId="0" applyFont="1" applyBorder="1"/>
    <xf numFmtId="0" fontId="9" fillId="0" borderId="1" xfId="0" applyFont="1" applyBorder="1"/>
    <xf numFmtId="0" fontId="9" fillId="0" borderId="10" xfId="0" applyFont="1" applyBorder="1" applyAlignment="1">
      <alignment horizontal="center"/>
    </xf>
    <xf numFmtId="0" fontId="8" fillId="6" borderId="0" xfId="0" applyFont="1" applyFill="1"/>
    <xf numFmtId="0" fontId="0" fillId="6" borderId="0" xfId="0" applyFill="1"/>
    <xf numFmtId="0" fontId="7" fillId="6" borderId="1" xfId="0" applyFont="1" applyFill="1" applyBorder="1" applyAlignment="1">
      <alignment horizontal="center"/>
    </xf>
    <xf numFmtId="171" fontId="1" fillId="6" borderId="0" xfId="2" applyNumberFormat="1" applyFill="1"/>
    <xf numFmtId="167" fontId="1" fillId="6" borderId="0" xfId="1" applyNumberFormat="1" applyFill="1"/>
    <xf numFmtId="167" fontId="1" fillId="6" borderId="0" xfId="1" applyNumberFormat="1" applyFill="1" applyBorder="1"/>
    <xf numFmtId="167" fontId="1" fillId="6" borderId="1" xfId="1" applyNumberFormat="1" applyFill="1" applyBorder="1"/>
    <xf numFmtId="171" fontId="7" fillId="6" borderId="0" xfId="2" applyNumberFormat="1" applyFont="1" applyFill="1"/>
    <xf numFmtId="0" fontId="7" fillId="6" borderId="0" xfId="0" applyFont="1" applyFill="1"/>
    <xf numFmtId="43" fontId="7" fillId="0" borderId="0" xfId="1" applyFont="1" applyAlignment="1">
      <alignment horizontal="center"/>
    </xf>
    <xf numFmtId="43" fontId="1" fillId="0" borderId="0" xfId="1"/>
    <xf numFmtId="0" fontId="7" fillId="5" borderId="0" xfId="0" applyFont="1" applyFill="1"/>
    <xf numFmtId="43" fontId="7" fillId="5" borderId="0" xfId="1" applyFont="1" applyFill="1"/>
    <xf numFmtId="43" fontId="7" fillId="0" borderId="0" xfId="1" applyFont="1"/>
    <xf numFmtId="1" fontId="7" fillId="0" borderId="0" xfId="1" applyNumberFormat="1" applyFont="1" applyAlignment="1">
      <alignment horizontal="center"/>
    </xf>
    <xf numFmtId="171" fontId="1" fillId="6" borderId="11" xfId="2" applyNumberFormat="1" applyFont="1" applyFill="1" applyBorder="1"/>
    <xf numFmtId="8" fontId="8" fillId="0" borderId="0" xfId="2" applyNumberFormat="1" applyFont="1"/>
    <xf numFmtId="10" fontId="9" fillId="0" borderId="0" xfId="0" applyNumberFormat="1" applyFont="1"/>
    <xf numFmtId="7" fontId="8" fillId="0" borderId="0" xfId="2" applyNumberFormat="1" applyFont="1"/>
    <xf numFmtId="44" fontId="9" fillId="0" borderId="0" xfId="2" applyFont="1"/>
    <xf numFmtId="43" fontId="9" fillId="0" borderId="0" xfId="1" applyFont="1"/>
    <xf numFmtId="180" fontId="9" fillId="0" borderId="0" xfId="0" applyNumberFormat="1" applyFont="1"/>
    <xf numFmtId="43" fontId="7" fillId="0" borderId="0" xfId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5</xdr:row>
      <xdr:rowOff>85725</xdr:rowOff>
    </xdr:from>
    <xdr:to>
      <xdr:col>6</xdr:col>
      <xdr:colOff>171450</xdr:colOff>
      <xdr:row>5</xdr:row>
      <xdr:rowOff>85725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4619625" y="895350"/>
          <a:ext cx="7905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15</xdr:row>
      <xdr:rowOff>95250</xdr:rowOff>
    </xdr:from>
    <xdr:to>
      <xdr:col>11</xdr:col>
      <xdr:colOff>285750</xdr:colOff>
      <xdr:row>21</xdr:row>
      <xdr:rowOff>104775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8572500" y="2524125"/>
          <a:ext cx="2295525" cy="981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During 1999, regulatory asets related to electric industry restructuring decreased by $1359 million.  The decrease reflects the recovery of eligible transition costs of $806 million through amortization and $553 millionthrough the gain on the sale of generating plants.</a:t>
          </a:r>
        </a:p>
      </xdr:txBody>
    </xdr:sp>
    <xdr:clientData/>
  </xdr:twoCellAnchor>
  <xdr:twoCellAnchor>
    <xdr:from>
      <xdr:col>8</xdr:col>
      <xdr:colOff>238125</xdr:colOff>
      <xdr:row>31</xdr:row>
      <xdr:rowOff>95250</xdr:rowOff>
    </xdr:from>
    <xdr:to>
      <xdr:col>9</xdr:col>
      <xdr:colOff>485775</xdr:colOff>
      <xdr:row>31</xdr:row>
      <xdr:rowOff>95250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>
          <a:off x="8782050" y="5114925"/>
          <a:ext cx="914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942975</xdr:colOff>
      <xdr:row>33</xdr:row>
      <xdr:rowOff>76200</xdr:rowOff>
    </xdr:from>
    <xdr:to>
      <xdr:col>9</xdr:col>
      <xdr:colOff>466725</xdr:colOff>
      <xdr:row>33</xdr:row>
      <xdr:rowOff>76200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>
          <a:off x="6867525" y="5419725"/>
          <a:ext cx="2809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609600</xdr:colOff>
      <xdr:row>34</xdr:row>
      <xdr:rowOff>104775</xdr:rowOff>
    </xdr:from>
    <xdr:to>
      <xdr:col>9</xdr:col>
      <xdr:colOff>466725</xdr:colOff>
      <xdr:row>34</xdr:row>
      <xdr:rowOff>104775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>
          <a:off x="6534150" y="5610225"/>
          <a:ext cx="3143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1866900</xdr:colOff>
      <xdr:row>35</xdr:row>
      <xdr:rowOff>104775</xdr:rowOff>
    </xdr:from>
    <xdr:to>
      <xdr:col>9</xdr:col>
      <xdr:colOff>314325</xdr:colOff>
      <xdr:row>35</xdr:row>
      <xdr:rowOff>104775</xdr:rowOff>
    </xdr:to>
    <xdr:sp macro="" textlink="">
      <xdr:nvSpPr>
        <xdr:cNvPr id="1033" name="Line 9"/>
        <xdr:cNvSpPr>
          <a:spLocks noChangeShapeType="1"/>
        </xdr:cNvSpPr>
      </xdr:nvSpPr>
      <xdr:spPr bwMode="auto">
        <a:xfrm>
          <a:off x="7791450" y="5772150"/>
          <a:ext cx="1733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171450</xdr:colOff>
      <xdr:row>29</xdr:row>
      <xdr:rowOff>57150</xdr:rowOff>
    </xdr:from>
    <xdr:to>
      <xdr:col>9</xdr:col>
      <xdr:colOff>304800</xdr:colOff>
      <xdr:row>29</xdr:row>
      <xdr:rowOff>57150</xdr:rowOff>
    </xdr:to>
    <xdr:sp macro="" textlink="">
      <xdr:nvSpPr>
        <xdr:cNvPr id="1034" name="Line 10"/>
        <xdr:cNvSpPr>
          <a:spLocks noChangeShapeType="1"/>
        </xdr:cNvSpPr>
      </xdr:nvSpPr>
      <xdr:spPr bwMode="auto">
        <a:xfrm>
          <a:off x="8715375" y="4752975"/>
          <a:ext cx="800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jsteffe/LOCALS~1/Temp/Multip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7">
          <cell r="B47">
            <v>6.2679999999999998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13" workbookViewId="0">
      <selection activeCell="A37" sqref="A37"/>
    </sheetView>
  </sheetViews>
  <sheetFormatPr defaultRowHeight="12.75" x14ac:dyDescent="0.2"/>
  <cols>
    <col min="1" max="1" width="38.5703125" customWidth="1"/>
    <col min="2" max="2" width="12" style="64" customWidth="1"/>
    <col min="3" max="3" width="13.140625" style="64" customWidth="1"/>
  </cols>
  <sheetData>
    <row r="1" spans="1:3" s="23" customFormat="1" x14ac:dyDescent="0.2">
      <c r="A1" s="23" t="s">
        <v>75</v>
      </c>
      <c r="B1" s="76" t="s">
        <v>76</v>
      </c>
      <c r="C1" s="76"/>
    </row>
    <row r="2" spans="1:3" s="23" customFormat="1" x14ac:dyDescent="0.2">
      <c r="B2" s="63" t="s">
        <v>77</v>
      </c>
      <c r="C2" s="68">
        <v>1999</v>
      </c>
    </row>
    <row r="3" spans="1:3" x14ac:dyDescent="0.2">
      <c r="A3" t="s">
        <v>78</v>
      </c>
      <c r="B3" s="64">
        <v>7</v>
      </c>
      <c r="C3" s="64">
        <v>6.36</v>
      </c>
    </row>
    <row r="4" spans="1:3" x14ac:dyDescent="0.2">
      <c r="A4" t="s">
        <v>79</v>
      </c>
      <c r="B4" s="64">
        <v>7.64</v>
      </c>
      <c r="C4" s="64">
        <v>7.69</v>
      </c>
    </row>
    <row r="5" spans="1:3" x14ac:dyDescent="0.2">
      <c r="A5" t="s">
        <v>80</v>
      </c>
      <c r="B5" s="64">
        <v>10.119999999999999</v>
      </c>
      <c r="C5" s="64">
        <v>7.76</v>
      </c>
    </row>
    <row r="6" spans="1:3" x14ac:dyDescent="0.2">
      <c r="A6" t="s">
        <v>81</v>
      </c>
      <c r="B6" s="64">
        <v>14.52</v>
      </c>
      <c r="C6" s="64">
        <v>7.92</v>
      </c>
    </row>
    <row r="7" spans="1:3" x14ac:dyDescent="0.2">
      <c r="A7" t="s">
        <v>82</v>
      </c>
      <c r="B7" s="64">
        <v>10.66</v>
      </c>
      <c r="C7" s="64">
        <v>10.210000000000001</v>
      </c>
    </row>
    <row r="8" spans="1:3" x14ac:dyDescent="0.2">
      <c r="A8" t="s">
        <v>83</v>
      </c>
      <c r="B8" s="64">
        <v>6.47</v>
      </c>
      <c r="C8" s="64">
        <v>6.47</v>
      </c>
    </row>
    <row r="9" spans="1:3" x14ac:dyDescent="0.2">
      <c r="A9" t="s">
        <v>84</v>
      </c>
      <c r="B9" s="64">
        <v>6.66</v>
      </c>
      <c r="C9" s="64">
        <v>5.35</v>
      </c>
    </row>
    <row r="10" spans="1:3" x14ac:dyDescent="0.2">
      <c r="A10" t="s">
        <v>85</v>
      </c>
      <c r="B10" s="64">
        <v>5.29</v>
      </c>
      <c r="C10" s="64">
        <v>4.95</v>
      </c>
    </row>
    <row r="11" spans="1:3" x14ac:dyDescent="0.2">
      <c r="A11" t="s">
        <v>86</v>
      </c>
      <c r="B11" s="64">
        <v>8.16</v>
      </c>
      <c r="C11" s="64">
        <v>7.71</v>
      </c>
    </row>
    <row r="12" spans="1:3" x14ac:dyDescent="0.2">
      <c r="A12" t="s">
        <v>87</v>
      </c>
      <c r="B12" s="64">
        <v>7.79</v>
      </c>
      <c r="C12" s="64">
        <v>6.55</v>
      </c>
    </row>
    <row r="13" spans="1:3" x14ac:dyDescent="0.2">
      <c r="A13" t="s">
        <v>88</v>
      </c>
      <c r="B13" s="64">
        <v>9.4</v>
      </c>
      <c r="C13" s="64">
        <v>7.22</v>
      </c>
    </row>
    <row r="14" spans="1:3" x14ac:dyDescent="0.2">
      <c r="A14" t="s">
        <v>89</v>
      </c>
      <c r="B14" s="64">
        <v>8.34</v>
      </c>
      <c r="C14" s="64">
        <v>7.71</v>
      </c>
    </row>
    <row r="15" spans="1:3" x14ac:dyDescent="0.2">
      <c r="A15" t="s">
        <v>90</v>
      </c>
      <c r="B15" s="64">
        <v>7.93</v>
      </c>
      <c r="C15" s="64">
        <v>7.65</v>
      </c>
    </row>
    <row r="16" spans="1:3" x14ac:dyDescent="0.2">
      <c r="A16" t="s">
        <v>91</v>
      </c>
      <c r="B16" s="64">
        <v>9.3699999999999992</v>
      </c>
      <c r="C16" s="64">
        <v>8.19</v>
      </c>
    </row>
    <row r="17" spans="1:3" x14ac:dyDescent="0.2">
      <c r="A17" t="s">
        <v>92</v>
      </c>
      <c r="B17" s="64">
        <v>9.33</v>
      </c>
      <c r="C17" s="64">
        <v>6.85</v>
      </c>
    </row>
    <row r="18" spans="1:3" x14ac:dyDescent="0.2">
      <c r="A18" t="s">
        <v>93</v>
      </c>
      <c r="B18" s="64">
        <v>16.96</v>
      </c>
      <c r="C18" s="64">
        <v>13.4</v>
      </c>
    </row>
    <row r="19" spans="1:3" x14ac:dyDescent="0.2">
      <c r="A19" t="s">
        <v>94</v>
      </c>
      <c r="B19" s="64">
        <v>9.9</v>
      </c>
      <c r="C19" s="64">
        <v>8.26</v>
      </c>
    </row>
    <row r="20" spans="1:3" x14ac:dyDescent="0.2">
      <c r="A20" s="65" t="s">
        <v>95</v>
      </c>
      <c r="B20" s="66">
        <v>3.16</v>
      </c>
      <c r="C20" s="66">
        <v>4.9000000000000004</v>
      </c>
    </row>
    <row r="21" spans="1:3" x14ac:dyDescent="0.2">
      <c r="A21" t="s">
        <v>96</v>
      </c>
      <c r="B21" s="64">
        <v>7.67</v>
      </c>
      <c r="C21" s="64">
        <v>6.53</v>
      </c>
    </row>
    <row r="22" spans="1:3" x14ac:dyDescent="0.2">
      <c r="A22" t="s">
        <v>97</v>
      </c>
      <c r="B22" s="64">
        <v>7.31</v>
      </c>
      <c r="C22" s="64">
        <v>7.13</v>
      </c>
    </row>
    <row r="23" spans="1:3" x14ac:dyDescent="0.2">
      <c r="A23" t="s">
        <v>98</v>
      </c>
      <c r="B23" s="64">
        <v>6.93</v>
      </c>
      <c r="C23" s="64">
        <v>7.85</v>
      </c>
    </row>
    <row r="24" spans="1:3" x14ac:dyDescent="0.2">
      <c r="A24" t="s">
        <v>99</v>
      </c>
      <c r="B24" s="64">
        <v>8.26</v>
      </c>
      <c r="C24" s="64">
        <v>8.1</v>
      </c>
    </row>
    <row r="25" spans="1:3" x14ac:dyDescent="0.2">
      <c r="A25" t="s">
        <v>100</v>
      </c>
      <c r="B25" s="64">
        <v>6.41</v>
      </c>
      <c r="C25" s="64">
        <v>6.01</v>
      </c>
    </row>
    <row r="26" spans="1:3" x14ac:dyDescent="0.2">
      <c r="A26" t="s">
        <v>101</v>
      </c>
      <c r="B26" s="64">
        <v>7.88</v>
      </c>
      <c r="C26" s="64">
        <v>5.76</v>
      </c>
    </row>
    <row r="27" spans="1:3" x14ac:dyDescent="0.2">
      <c r="A27" t="s">
        <v>102</v>
      </c>
      <c r="B27" s="64">
        <v>7.16</v>
      </c>
      <c r="C27" s="64">
        <v>7.05</v>
      </c>
    </row>
    <row r="28" spans="1:3" x14ac:dyDescent="0.2">
      <c r="A28" t="s">
        <v>103</v>
      </c>
      <c r="B28" s="64">
        <v>6.21</v>
      </c>
      <c r="C28" s="64">
        <v>5.63</v>
      </c>
    </row>
    <row r="29" spans="1:3" x14ac:dyDescent="0.2">
      <c r="A29" t="s">
        <v>104</v>
      </c>
      <c r="B29" s="64">
        <v>5.31</v>
      </c>
      <c r="C29" s="64">
        <v>5.14</v>
      </c>
    </row>
    <row r="30" spans="1:3" x14ac:dyDescent="0.2">
      <c r="A30" t="s">
        <v>105</v>
      </c>
      <c r="B30" s="64">
        <v>6.63</v>
      </c>
      <c r="C30" s="64">
        <v>6.25</v>
      </c>
    </row>
    <row r="31" spans="1:3" x14ac:dyDescent="0.2">
      <c r="A31" t="s">
        <v>106</v>
      </c>
      <c r="B31" s="64">
        <v>10.95</v>
      </c>
      <c r="C31" s="64">
        <v>11.69</v>
      </c>
    </row>
    <row r="32" spans="1:3" x14ac:dyDescent="0.2">
      <c r="A32" t="s">
        <v>107</v>
      </c>
      <c r="B32" s="64">
        <v>16.61</v>
      </c>
      <c r="C32" s="64">
        <v>11.93</v>
      </c>
    </row>
    <row r="33" spans="1:3" x14ac:dyDescent="0.2">
      <c r="A33" t="s">
        <v>108</v>
      </c>
      <c r="B33" s="64">
        <v>7.3</v>
      </c>
      <c r="C33" s="64">
        <v>7.13</v>
      </c>
    </row>
    <row r="34" spans="1:3" x14ac:dyDescent="0.2">
      <c r="A34" t="s">
        <v>109</v>
      </c>
      <c r="B34" s="64">
        <v>8.61</v>
      </c>
      <c r="C34" s="64">
        <v>8.64</v>
      </c>
    </row>
    <row r="36" spans="1:3" s="21" customFormat="1" x14ac:dyDescent="0.2">
      <c r="A36" s="21" t="s">
        <v>110</v>
      </c>
      <c r="B36" s="67">
        <f>AVERAGE(B3:B34)</f>
        <v>8.4981250000000017</v>
      </c>
      <c r="C36" s="67">
        <f>AVERAGE(C3:C34)</f>
        <v>7.4996874999999985</v>
      </c>
    </row>
    <row r="37" spans="1:3" s="21" customFormat="1" x14ac:dyDescent="0.2">
      <c r="A37" s="21" t="s">
        <v>111</v>
      </c>
      <c r="B37" s="67">
        <f>MIN(B$3:B$34)</f>
        <v>3.16</v>
      </c>
      <c r="C37" s="67">
        <f>MIN(C$3:C$34)</f>
        <v>4.9000000000000004</v>
      </c>
    </row>
    <row r="38" spans="1:3" s="21" customFormat="1" x14ac:dyDescent="0.2">
      <c r="A38" s="21" t="s">
        <v>112</v>
      </c>
      <c r="B38" s="67">
        <f>MAX(B$3:B$34)</f>
        <v>16.96</v>
      </c>
      <c r="C38" s="67">
        <f>MAX(C$3:C$34)</f>
        <v>13.4</v>
      </c>
    </row>
    <row r="39" spans="1:3" x14ac:dyDescent="0.2">
      <c r="A39" s="21" t="s">
        <v>113</v>
      </c>
      <c r="B39" s="67">
        <f>MEDIAN(B3:B34)</f>
        <v>7.835</v>
      </c>
      <c r="C39" s="67">
        <f>MEDIAN(C3:C34)</f>
        <v>7.1749999999999998</v>
      </c>
    </row>
    <row r="41" spans="1:3" s="21" customFormat="1" x14ac:dyDescent="0.2">
      <c r="A41" s="21" t="s">
        <v>114</v>
      </c>
      <c r="B41" s="67">
        <f>B39*0.2</f>
        <v>1.5670000000000002</v>
      </c>
      <c r="C41" s="67">
        <f>C39*0.2</f>
        <v>1.4350000000000001</v>
      </c>
    </row>
    <row r="42" spans="1:3" s="21" customFormat="1" x14ac:dyDescent="0.2">
      <c r="B42" s="67"/>
      <c r="C42" s="67"/>
    </row>
    <row r="43" spans="1:3" s="21" customFormat="1" x14ac:dyDescent="0.2">
      <c r="A43" s="21" t="s">
        <v>115</v>
      </c>
      <c r="B43" s="67">
        <f>B39-B41</f>
        <v>6.2679999999999998</v>
      </c>
      <c r="C43" s="67">
        <f>C39-C41</f>
        <v>5.74</v>
      </c>
    </row>
  </sheetData>
  <mergeCells count="1">
    <mergeCell ref="B1:C1"/>
  </mergeCells>
  <phoneticPr fontId="0" type="noConversion"/>
  <pageMargins left="0.75" right="0.75" top="1" bottom="1" header="0.5" footer="0.5"/>
  <pageSetup orientation="portrait" verticalDpi="0" r:id="rId1"/>
  <headerFooter alignWithMargins="0">
    <oddHeader>&amp;C&amp;"Arial,Bold"&amp;12EBITDA COMPARISON FOR UTILITY COMPANIES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26" workbookViewId="0">
      <selection activeCell="B44" sqref="B44"/>
    </sheetView>
  </sheetViews>
  <sheetFormatPr defaultRowHeight="12.75" x14ac:dyDescent="0.2"/>
  <cols>
    <col min="1" max="1" width="9.140625" style="55"/>
    <col min="2" max="2" width="11.28515625" style="55" customWidth="1"/>
    <col min="3" max="16384" width="9.140625" style="55"/>
  </cols>
  <sheetData>
    <row r="1" spans="1:3" ht="15.75" x14ac:dyDescent="0.25">
      <c r="A1" s="54"/>
    </row>
    <row r="4" spans="1:3" x14ac:dyDescent="0.2">
      <c r="B4" s="56" t="s">
        <v>43</v>
      </c>
      <c r="C4" s="62" t="s">
        <v>121</v>
      </c>
    </row>
    <row r="5" spans="1:3" x14ac:dyDescent="0.2">
      <c r="B5" s="57">
        <f>4866+399</f>
        <v>5265</v>
      </c>
      <c r="C5" s="55" t="s">
        <v>69</v>
      </c>
    </row>
    <row r="6" spans="1:3" ht="4.5" customHeight="1" x14ac:dyDescent="0.2">
      <c r="B6" s="57"/>
    </row>
    <row r="7" spans="1:3" x14ac:dyDescent="0.2">
      <c r="B7" s="58">
        <v>399</v>
      </c>
      <c r="C7" s="55" t="s">
        <v>70</v>
      </c>
    </row>
    <row r="8" spans="1:3" ht="4.5" customHeight="1" x14ac:dyDescent="0.2">
      <c r="B8" s="57"/>
    </row>
    <row r="9" spans="1:3" x14ac:dyDescent="0.2">
      <c r="B9" s="59">
        <v>-200</v>
      </c>
      <c r="C9" s="55" t="s">
        <v>71</v>
      </c>
    </row>
    <row r="10" spans="1:3" ht="4.5" customHeight="1" x14ac:dyDescent="0.2">
      <c r="B10" s="57"/>
    </row>
    <row r="11" spans="1:3" x14ac:dyDescent="0.2">
      <c r="B11" s="59">
        <v>680</v>
      </c>
      <c r="C11" s="55" t="s">
        <v>44</v>
      </c>
    </row>
    <row r="12" spans="1:3" ht="4.5" customHeight="1" x14ac:dyDescent="0.2">
      <c r="B12" s="57"/>
    </row>
    <row r="13" spans="1:3" x14ac:dyDescent="0.2">
      <c r="B13" s="58">
        <v>1817</v>
      </c>
      <c r="C13" s="55" t="s">
        <v>45</v>
      </c>
    </row>
    <row r="14" spans="1:3" ht="4.5" customHeight="1" x14ac:dyDescent="0.2">
      <c r="B14" s="57"/>
    </row>
    <row r="15" spans="1:3" x14ac:dyDescent="0.2">
      <c r="B15" s="58">
        <v>290</v>
      </c>
      <c r="C15" s="55" t="s">
        <v>46</v>
      </c>
    </row>
    <row r="16" spans="1:3" ht="4.5" customHeight="1" x14ac:dyDescent="0.2">
      <c r="B16" s="57"/>
    </row>
    <row r="17" spans="2:3" x14ac:dyDescent="0.2">
      <c r="B17" s="58">
        <v>-145</v>
      </c>
      <c r="C17" s="55" t="s">
        <v>72</v>
      </c>
    </row>
    <row r="18" spans="2:3" ht="4.5" customHeight="1" x14ac:dyDescent="0.2">
      <c r="B18" s="57"/>
    </row>
    <row r="19" spans="2:3" x14ac:dyDescent="0.2">
      <c r="B19" s="58">
        <v>1240</v>
      </c>
      <c r="C19" s="55" t="s">
        <v>47</v>
      </c>
    </row>
    <row r="20" spans="2:3" ht="4.5" customHeight="1" x14ac:dyDescent="0.2">
      <c r="B20" s="57"/>
    </row>
    <row r="21" spans="2:3" x14ac:dyDescent="0.2">
      <c r="B21" s="58">
        <v>1427.758</v>
      </c>
      <c r="C21" s="55" t="s">
        <v>48</v>
      </c>
    </row>
    <row r="22" spans="2:3" ht="4.5" customHeight="1" x14ac:dyDescent="0.2">
      <c r="B22" s="57"/>
    </row>
    <row r="23" spans="2:3" x14ac:dyDescent="0.2">
      <c r="B23" s="60">
        <v>411.3</v>
      </c>
      <c r="C23" s="55" t="s">
        <v>53</v>
      </c>
    </row>
    <row r="24" spans="2:3" ht="4.5" customHeight="1" x14ac:dyDescent="0.2">
      <c r="B24" s="57"/>
    </row>
    <row r="25" spans="2:3" x14ac:dyDescent="0.2">
      <c r="B25" s="61">
        <f>SUM(B5:B23)</f>
        <v>11185.057999999999</v>
      </c>
      <c r="C25" s="62" t="s">
        <v>49</v>
      </c>
    </row>
    <row r="26" spans="2:3" ht="4.5" customHeight="1" x14ac:dyDescent="0.2">
      <c r="B26" s="57"/>
    </row>
    <row r="27" spans="2:3" x14ac:dyDescent="0.2">
      <c r="B27" s="58">
        <v>2813</v>
      </c>
      <c r="C27" s="55" t="s">
        <v>50</v>
      </c>
    </row>
    <row r="28" spans="2:3" ht="4.5" customHeight="1" x14ac:dyDescent="0.2">
      <c r="B28" s="57"/>
    </row>
    <row r="29" spans="2:3" x14ac:dyDescent="0.2">
      <c r="B29" s="58">
        <v>356.8</v>
      </c>
      <c r="C29" s="55" t="s">
        <v>51</v>
      </c>
    </row>
    <row r="30" spans="2:3" ht="4.5" customHeight="1" x14ac:dyDescent="0.2">
      <c r="B30" s="57"/>
    </row>
    <row r="31" spans="2:3" x14ac:dyDescent="0.2">
      <c r="B31" s="60">
        <v>323.15100000000001</v>
      </c>
      <c r="C31" s="55" t="s">
        <v>52</v>
      </c>
    </row>
    <row r="32" spans="2:3" ht="15" customHeight="1" x14ac:dyDescent="0.2">
      <c r="B32" s="61">
        <f>SUM(B27:B31)</f>
        <v>3492.951</v>
      </c>
      <c r="C32" s="62" t="s">
        <v>119</v>
      </c>
    </row>
    <row r="33" spans="2:3" ht="4.5" customHeight="1" x14ac:dyDescent="0.2">
      <c r="B33" s="57"/>
    </row>
    <row r="34" spans="2:3" ht="6" customHeight="1" thickBot="1" x14ac:dyDescent="0.25">
      <c r="B34" s="69"/>
    </row>
    <row r="35" spans="2:3" ht="17.25" customHeight="1" x14ac:dyDescent="0.2">
      <c r="B35" s="61">
        <f>SUM(B25:B31)</f>
        <v>14678.008999999998</v>
      </c>
      <c r="C35" s="62" t="s">
        <v>120</v>
      </c>
    </row>
    <row r="36" spans="2:3" x14ac:dyDescent="0.2">
      <c r="B36" s="58"/>
    </row>
    <row r="37" spans="2:3" x14ac:dyDescent="0.2">
      <c r="B37" s="58"/>
    </row>
    <row r="38" spans="2:3" x14ac:dyDescent="0.2">
      <c r="B38" s="58"/>
    </row>
    <row r="39" spans="2:3" x14ac:dyDescent="0.2">
      <c r="B39" s="58"/>
    </row>
    <row r="40" spans="2:3" x14ac:dyDescent="0.2">
      <c r="B40" s="58"/>
    </row>
    <row r="41" spans="2:3" x14ac:dyDescent="0.2">
      <c r="B41" s="58"/>
    </row>
    <row r="42" spans="2:3" x14ac:dyDescent="0.2">
      <c r="B42" s="58"/>
    </row>
    <row r="43" spans="2:3" x14ac:dyDescent="0.2">
      <c r="B43" s="58"/>
    </row>
    <row r="44" spans="2:3" x14ac:dyDescent="0.2">
      <c r="B44" s="58"/>
    </row>
    <row r="45" spans="2:3" x14ac:dyDescent="0.2">
      <c r="B45" s="58"/>
    </row>
    <row r="46" spans="2:3" x14ac:dyDescent="0.2">
      <c r="B46" s="58"/>
    </row>
    <row r="47" spans="2:3" x14ac:dyDescent="0.2">
      <c r="B47" s="58"/>
    </row>
    <row r="48" spans="2:3" x14ac:dyDescent="0.2">
      <c r="B48" s="58"/>
    </row>
    <row r="49" spans="2:2" x14ac:dyDescent="0.2">
      <c r="B49" s="58"/>
    </row>
    <row r="50" spans="2:2" x14ac:dyDescent="0.2">
      <c r="B50" s="58"/>
    </row>
    <row r="51" spans="2:2" x14ac:dyDescent="0.2">
      <c r="B51" s="58"/>
    </row>
    <row r="52" spans="2:2" x14ac:dyDescent="0.2">
      <c r="B52" s="58"/>
    </row>
    <row r="53" spans="2:2" x14ac:dyDescent="0.2">
      <c r="B53" s="58"/>
    </row>
    <row r="54" spans="2:2" x14ac:dyDescent="0.2">
      <c r="B54" s="58"/>
    </row>
    <row r="55" spans="2:2" x14ac:dyDescent="0.2">
      <c r="B55" s="58"/>
    </row>
  </sheetData>
  <phoneticPr fontId="0" type="noConversion"/>
  <pageMargins left="0.75" right="0.75" top="1" bottom="1" header="0.5" footer="0.5"/>
  <pageSetup orientation="portrait" verticalDpi="0" r:id="rId1"/>
  <headerFooter alignWithMargins="0">
    <oddHeader>&amp;C&amp;"Arial,Bold"&amp;12TOTAL DEBT FOR PACIFIC GAS + ELECTRIC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1"/>
  <sheetViews>
    <sheetView zoomScale="80" workbookViewId="0">
      <selection activeCell="A16" sqref="A16"/>
    </sheetView>
  </sheetViews>
  <sheetFormatPr defaultRowHeight="12.75" x14ac:dyDescent="0.2"/>
  <cols>
    <col min="1" max="1" width="2.5703125" customWidth="1"/>
    <col min="2" max="2" width="41.140625" customWidth="1"/>
    <col min="3" max="3" width="2.7109375" customWidth="1"/>
    <col min="4" max="4" width="10.140625" bestFit="1" customWidth="1"/>
    <col min="5" max="5" width="11.5703125" bestFit="1" customWidth="1"/>
    <col min="6" max="6" width="10.42578125" bestFit="1" customWidth="1"/>
    <col min="7" max="7" width="10.28515625" bestFit="1" customWidth="1"/>
    <col min="8" max="8" width="39.28515625" bestFit="1" customWidth="1"/>
    <col min="9" max="9" width="10" bestFit="1" customWidth="1"/>
    <col min="10" max="11" width="10.28515625" bestFit="1" customWidth="1"/>
  </cols>
  <sheetData>
    <row r="2" spans="2:11" x14ac:dyDescent="0.2">
      <c r="B2" s="8" t="s">
        <v>1</v>
      </c>
      <c r="H2" s="8" t="s">
        <v>33</v>
      </c>
    </row>
    <row r="3" spans="2:11" x14ac:dyDescent="0.2">
      <c r="D3" s="1">
        <v>36707</v>
      </c>
      <c r="E3" s="1">
        <v>36525</v>
      </c>
      <c r="F3" s="1">
        <v>36160</v>
      </c>
      <c r="G3" s="3"/>
      <c r="H3" s="3"/>
      <c r="I3" s="1">
        <v>36707</v>
      </c>
      <c r="J3" s="1">
        <v>36525</v>
      </c>
      <c r="K3" s="1">
        <v>36160</v>
      </c>
    </row>
    <row r="4" spans="2:11" x14ac:dyDescent="0.2">
      <c r="D4" s="3"/>
      <c r="E4" s="3"/>
      <c r="F4" s="3"/>
      <c r="G4" s="3"/>
      <c r="H4" s="3" t="s">
        <v>24</v>
      </c>
      <c r="I4" s="12">
        <v>4400</v>
      </c>
      <c r="J4" s="12">
        <v>3996</v>
      </c>
      <c r="K4" s="12">
        <v>5335</v>
      </c>
    </row>
    <row r="5" spans="2:11" x14ac:dyDescent="0.2">
      <c r="B5" t="s">
        <v>0</v>
      </c>
      <c r="D5" s="5">
        <v>5273</v>
      </c>
      <c r="E5" s="5">
        <v>4895</v>
      </c>
      <c r="F5" s="5">
        <v>6288</v>
      </c>
      <c r="G5" s="5"/>
      <c r="H5" s="16" t="s">
        <v>32</v>
      </c>
      <c r="I5" s="12"/>
      <c r="J5" s="12"/>
      <c r="K5" s="12"/>
    </row>
    <row r="6" spans="2:11" s="2" customFormat="1" x14ac:dyDescent="0.2">
      <c r="B6" s="2" t="s">
        <v>3</v>
      </c>
      <c r="D6" s="6">
        <f>D5-E5</f>
        <v>378</v>
      </c>
      <c r="E6" s="6">
        <f>E5-F5</f>
        <v>-1393</v>
      </c>
      <c r="F6" s="6"/>
      <c r="G6" s="6"/>
      <c r="H6" s="5" t="s">
        <v>25</v>
      </c>
      <c r="I6" s="12"/>
      <c r="J6" s="12">
        <v>288</v>
      </c>
      <c r="K6" s="12">
        <v>289</v>
      </c>
    </row>
    <row r="7" spans="2:11" x14ac:dyDescent="0.2">
      <c r="B7" t="s">
        <v>2</v>
      </c>
      <c r="D7" s="5">
        <v>574</v>
      </c>
      <c r="E7" s="5">
        <v>384</v>
      </c>
      <c r="F7" s="5">
        <v>79</v>
      </c>
      <c r="G7" s="5"/>
      <c r="H7" s="12" t="s">
        <v>26</v>
      </c>
      <c r="I7" s="12"/>
      <c r="J7" s="12"/>
      <c r="K7" s="12"/>
    </row>
    <row r="8" spans="2:11" s="2" customFormat="1" x14ac:dyDescent="0.2">
      <c r="B8" s="2" t="s">
        <v>3</v>
      </c>
      <c r="D8" s="6">
        <f>D7-E7</f>
        <v>190</v>
      </c>
      <c r="E8" s="6">
        <f>E7-F7</f>
        <v>305</v>
      </c>
      <c r="F8" s="6"/>
      <c r="G8" s="6"/>
      <c r="H8" s="5" t="s">
        <v>27</v>
      </c>
      <c r="I8" s="12"/>
      <c r="J8" s="12">
        <v>295</v>
      </c>
      <c r="K8" s="12">
        <v>293</v>
      </c>
    </row>
    <row r="9" spans="2:11" s="2" customFormat="1" x14ac:dyDescent="0.2">
      <c r="D9" s="6"/>
      <c r="E9" s="6"/>
      <c r="F9" s="6"/>
      <c r="G9" s="6"/>
      <c r="H9" s="12" t="s">
        <v>28</v>
      </c>
      <c r="I9" s="12"/>
      <c r="J9" s="12">
        <v>316</v>
      </c>
      <c r="K9" s="12">
        <v>351</v>
      </c>
    </row>
    <row r="10" spans="2:11" s="2" customFormat="1" x14ac:dyDescent="0.2">
      <c r="D10" s="6"/>
      <c r="E10" s="6"/>
      <c r="F10" s="6"/>
      <c r="G10" s="6"/>
      <c r="H10" s="12" t="s">
        <v>29</v>
      </c>
      <c r="I10" s="15">
        <v>5273</v>
      </c>
      <c r="J10" s="15">
        <v>4895</v>
      </c>
      <c r="K10" s="15">
        <v>6288</v>
      </c>
    </row>
    <row r="11" spans="2:11" x14ac:dyDescent="0.2">
      <c r="D11" s="5"/>
      <c r="E11" s="5"/>
      <c r="F11" s="5"/>
      <c r="G11" s="5"/>
      <c r="H11" s="12" t="s">
        <v>30</v>
      </c>
      <c r="I11" s="12"/>
      <c r="J11" s="12">
        <v>62</v>
      </c>
      <c r="K11" s="14">
        <v>59</v>
      </c>
    </row>
    <row r="12" spans="2:11" x14ac:dyDescent="0.2">
      <c r="D12" s="5"/>
      <c r="E12" s="5"/>
      <c r="F12" s="5"/>
      <c r="G12" s="5"/>
      <c r="H12" s="12" t="s">
        <v>27</v>
      </c>
      <c r="I12" s="12"/>
      <c r="J12" s="13">
        <v>4957</v>
      </c>
      <c r="K12" s="12">
        <v>6347</v>
      </c>
    </row>
    <row r="13" spans="2:11" x14ac:dyDescent="0.2">
      <c r="B13" t="s">
        <v>5</v>
      </c>
      <c r="D13" s="5"/>
      <c r="E13" s="5"/>
      <c r="F13" s="5"/>
      <c r="G13" s="5"/>
      <c r="H13" s="12"/>
      <c r="I13" s="12"/>
      <c r="J13" s="12"/>
      <c r="K13" s="12"/>
    </row>
    <row r="14" spans="2:11" x14ac:dyDescent="0.2">
      <c r="B14" t="s">
        <v>6</v>
      </c>
      <c r="D14" s="10">
        <v>31</v>
      </c>
      <c r="E14" s="5">
        <v>-688</v>
      </c>
      <c r="F14" s="5"/>
      <c r="G14" s="5"/>
      <c r="H14" s="5" t="s">
        <v>31</v>
      </c>
      <c r="I14" s="15"/>
      <c r="J14" s="15">
        <v>771</v>
      </c>
      <c r="K14" s="15">
        <v>526</v>
      </c>
    </row>
    <row r="15" spans="2:11" x14ac:dyDescent="0.2">
      <c r="B15" t="s">
        <v>7</v>
      </c>
      <c r="D15" s="5">
        <v>-216</v>
      </c>
      <c r="E15" s="5">
        <v>-369</v>
      </c>
      <c r="F15" s="5"/>
      <c r="G15" s="5"/>
      <c r="H15" s="5"/>
    </row>
    <row r="16" spans="2:11" x14ac:dyDescent="0.2">
      <c r="B16" t="s">
        <v>10</v>
      </c>
      <c r="D16" s="5">
        <v>-275</v>
      </c>
      <c r="E16" s="5">
        <v>-725</v>
      </c>
      <c r="F16" s="5"/>
      <c r="G16" s="5"/>
      <c r="H16" s="5"/>
    </row>
    <row r="17" spans="1:11" x14ac:dyDescent="0.2">
      <c r="B17" t="s">
        <v>8</v>
      </c>
      <c r="D17" s="5">
        <v>-250</v>
      </c>
      <c r="E17" s="5">
        <v>-208</v>
      </c>
      <c r="F17" s="5"/>
      <c r="G17" s="5"/>
      <c r="H17" s="5"/>
    </row>
    <row r="18" spans="1:11" x14ac:dyDescent="0.2">
      <c r="B18" t="s">
        <v>9</v>
      </c>
      <c r="D18" s="7">
        <v>4</v>
      </c>
      <c r="E18" s="7">
        <v>1</v>
      </c>
      <c r="F18" s="5"/>
      <c r="G18" s="5"/>
      <c r="H18" s="5"/>
    </row>
    <row r="19" spans="1:11" x14ac:dyDescent="0.2">
      <c r="B19" t="s">
        <v>4</v>
      </c>
      <c r="D19" s="5">
        <f>SUM(D14:D18)</f>
        <v>-706</v>
      </c>
      <c r="E19" s="5">
        <f>SUM(E14:E18)</f>
        <v>-1989</v>
      </c>
      <c r="F19" s="5"/>
      <c r="G19" s="5"/>
      <c r="H19" s="5"/>
    </row>
    <row r="20" spans="1:11" x14ac:dyDescent="0.2">
      <c r="D20" s="5"/>
      <c r="E20" s="5"/>
      <c r="F20" s="5"/>
      <c r="G20" s="5"/>
      <c r="H20" s="5"/>
    </row>
    <row r="21" spans="1:11" x14ac:dyDescent="0.2">
      <c r="D21" s="5"/>
      <c r="E21" s="5"/>
      <c r="F21" s="5"/>
      <c r="G21" s="5"/>
      <c r="H21" s="5"/>
    </row>
    <row r="22" spans="1:11" x14ac:dyDescent="0.2">
      <c r="D22" s="5"/>
      <c r="E22" s="5"/>
      <c r="F22" s="5"/>
      <c r="G22" s="5"/>
      <c r="H22" s="5"/>
    </row>
    <row r="23" spans="1:11" x14ac:dyDescent="0.2">
      <c r="B23" t="s">
        <v>14</v>
      </c>
      <c r="D23" s="5">
        <v>480</v>
      </c>
      <c r="E23" s="5">
        <v>449</v>
      </c>
      <c r="F23" s="5">
        <f>567+101</f>
        <v>668</v>
      </c>
      <c r="G23" s="11" t="s">
        <v>16</v>
      </c>
      <c r="H23" s="5"/>
    </row>
    <row r="24" spans="1:11" s="2" customFormat="1" x14ac:dyDescent="0.2">
      <c r="B24" s="2" t="s">
        <v>3</v>
      </c>
      <c r="D24" s="6">
        <f>D23-E23</f>
        <v>31</v>
      </c>
      <c r="E24" s="6">
        <f>E23-F23</f>
        <v>-219</v>
      </c>
      <c r="F24" s="6"/>
      <c r="G24" s="11" t="s">
        <v>17</v>
      </c>
      <c r="H24" s="5"/>
      <c r="I24"/>
      <c r="J24"/>
      <c r="K24"/>
    </row>
    <row r="25" spans="1:11" x14ac:dyDescent="0.2">
      <c r="D25" s="5"/>
      <c r="E25" s="5"/>
      <c r="F25" s="5"/>
      <c r="G25" s="5"/>
      <c r="H25" s="5"/>
      <c r="I25" s="2"/>
      <c r="J25" s="2"/>
      <c r="K25" s="2"/>
    </row>
    <row r="26" spans="1:11" x14ac:dyDescent="0.2">
      <c r="D26" s="5"/>
      <c r="E26" s="5"/>
      <c r="F26" s="5"/>
      <c r="G26" s="5"/>
      <c r="H26" s="6"/>
    </row>
    <row r="27" spans="1:11" x14ac:dyDescent="0.2">
      <c r="D27" s="5"/>
      <c r="E27" s="5"/>
      <c r="F27" s="5"/>
      <c r="G27" s="5"/>
      <c r="H27" s="5"/>
      <c r="J27" t="s">
        <v>35</v>
      </c>
    </row>
    <row r="28" spans="1:11" x14ac:dyDescent="0.2">
      <c r="B28" t="s">
        <v>11</v>
      </c>
      <c r="D28" s="5"/>
      <c r="E28" s="5"/>
      <c r="F28" s="5"/>
      <c r="G28" s="5"/>
      <c r="H28" s="5"/>
      <c r="K28" s="17" t="s">
        <v>34</v>
      </c>
    </row>
    <row r="29" spans="1:11" x14ac:dyDescent="0.2">
      <c r="A29" s="9">
        <v>1</v>
      </c>
      <c r="B29" t="s">
        <v>15</v>
      </c>
      <c r="D29" s="5"/>
      <c r="E29" s="5"/>
      <c r="F29" s="5"/>
      <c r="G29" s="5"/>
      <c r="H29" s="5"/>
      <c r="K29" s="5"/>
    </row>
    <row r="30" spans="1:11" x14ac:dyDescent="0.2">
      <c r="B30" t="s">
        <v>12</v>
      </c>
      <c r="D30" s="5"/>
      <c r="E30" s="5"/>
      <c r="F30" s="5"/>
      <c r="G30" s="5"/>
      <c r="H30" s="5"/>
      <c r="J30" s="18" t="s">
        <v>36</v>
      </c>
      <c r="K30" s="5">
        <v>1000</v>
      </c>
    </row>
    <row r="31" spans="1:11" x14ac:dyDescent="0.2">
      <c r="B31" t="s">
        <v>13</v>
      </c>
      <c r="D31" s="5"/>
      <c r="E31" s="5"/>
      <c r="F31" s="5"/>
      <c r="G31" s="5"/>
      <c r="H31" s="5"/>
      <c r="J31" s="4" t="s">
        <v>37</v>
      </c>
      <c r="K31" s="5">
        <f>(4866)+(320)</f>
        <v>5186</v>
      </c>
    </row>
    <row r="32" spans="1:11" x14ac:dyDescent="0.2">
      <c r="A32" s="9">
        <v>2</v>
      </c>
      <c r="B32" t="s">
        <v>18</v>
      </c>
      <c r="H32" s="5"/>
      <c r="K32" s="5">
        <v>1700</v>
      </c>
    </row>
    <row r="33" spans="1:12" x14ac:dyDescent="0.2">
      <c r="B33" t="s">
        <v>19</v>
      </c>
      <c r="H33" s="5"/>
      <c r="K33" s="5"/>
    </row>
    <row r="34" spans="1:12" x14ac:dyDescent="0.2">
      <c r="A34" s="9">
        <v>3</v>
      </c>
      <c r="B34" t="s">
        <v>20</v>
      </c>
      <c r="K34" s="5">
        <v>1680</v>
      </c>
    </row>
    <row r="35" spans="1:12" x14ac:dyDescent="0.2">
      <c r="A35" s="9">
        <v>4</v>
      </c>
      <c r="B35" t="s">
        <v>21</v>
      </c>
      <c r="K35" s="5">
        <v>240</v>
      </c>
    </row>
    <row r="36" spans="1:12" x14ac:dyDescent="0.2">
      <c r="A36" s="9">
        <v>5</v>
      </c>
      <c r="B36" t="s">
        <v>22</v>
      </c>
      <c r="J36" s="18" t="s">
        <v>36</v>
      </c>
      <c r="K36" s="19">
        <v>2000</v>
      </c>
      <c r="L36" s="22" t="s">
        <v>42</v>
      </c>
    </row>
    <row r="37" spans="1:12" x14ac:dyDescent="0.2">
      <c r="B37" t="s">
        <v>23</v>
      </c>
      <c r="K37" s="5"/>
    </row>
    <row r="38" spans="1:12" x14ac:dyDescent="0.2">
      <c r="A38" s="9">
        <v>6</v>
      </c>
      <c r="K38" s="20">
        <f>SUM(K30:K36)</f>
        <v>11806</v>
      </c>
    </row>
    <row r="39" spans="1:12" x14ac:dyDescent="0.2">
      <c r="K39" s="5"/>
    </row>
    <row r="40" spans="1:12" x14ac:dyDescent="0.2">
      <c r="K40" s="5"/>
    </row>
    <row r="41" spans="1:12" x14ac:dyDescent="0.2">
      <c r="K41" s="5"/>
    </row>
  </sheetData>
  <phoneticPr fontId="0" type="noConversion"/>
  <pageMargins left="0.75" right="0.75" top="1" bottom="1" header="0.5" footer="0.5"/>
  <pageSetup scale="71" orientation="landscape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/>
  </sheetViews>
  <sheetFormatPr defaultRowHeight="15" x14ac:dyDescent="0.2"/>
  <cols>
    <col min="1" max="1" width="29.7109375" style="24" customWidth="1"/>
    <col min="2" max="2" width="13.5703125" style="24" bestFit="1" customWidth="1"/>
    <col min="3" max="16384" width="9.140625" style="24"/>
  </cols>
  <sheetData>
    <row r="1" spans="1:2" ht="15.75" x14ac:dyDescent="0.25">
      <c r="A1" s="27"/>
    </row>
    <row r="3" spans="1:2" s="27" customFormat="1" ht="15.75" x14ac:dyDescent="0.25">
      <c r="A3" s="27" t="s">
        <v>116</v>
      </c>
      <c r="B3" s="70">
        <v>11185</v>
      </c>
    </row>
    <row r="4" spans="1:2" x14ac:dyDescent="0.2">
      <c r="A4" s="24" t="s">
        <v>122</v>
      </c>
      <c r="B4" s="24">
        <v>10</v>
      </c>
    </row>
    <row r="5" spans="1:2" x14ac:dyDescent="0.2">
      <c r="A5" s="24" t="s">
        <v>123</v>
      </c>
      <c r="B5" s="71">
        <v>7.4999999999999997E-2</v>
      </c>
    </row>
    <row r="6" spans="1:2" s="27" customFormat="1" ht="15.75" x14ac:dyDescent="0.25">
      <c r="A6" s="27" t="s">
        <v>124</v>
      </c>
      <c r="B6" s="70">
        <f>PMT('Debt Coverage'!B5,B4,B3,0)</f>
        <v>-1629.4970982611781</v>
      </c>
    </row>
    <row r="8" spans="1:2" s="27" customFormat="1" ht="15.75" x14ac:dyDescent="0.25">
      <c r="A8" s="27" t="s">
        <v>117</v>
      </c>
      <c r="B8" s="70">
        <v>3493</v>
      </c>
    </row>
    <row r="9" spans="1:2" x14ac:dyDescent="0.2">
      <c r="A9" s="24" t="s">
        <v>122</v>
      </c>
      <c r="B9" s="24">
        <v>10</v>
      </c>
    </row>
    <row r="10" spans="1:2" x14ac:dyDescent="0.2">
      <c r="A10" s="24" t="s">
        <v>123</v>
      </c>
      <c r="B10" s="71">
        <v>0.06</v>
      </c>
    </row>
    <row r="11" spans="1:2" ht="15.75" x14ac:dyDescent="0.25">
      <c r="A11" s="27" t="s">
        <v>124</v>
      </c>
      <c r="B11" s="70">
        <f>PMT('Debt Coverage'!B10,B9,B8,0)</f>
        <v>-474.58677806380075</v>
      </c>
    </row>
    <row r="13" spans="1:2" s="27" customFormat="1" ht="15.75" x14ac:dyDescent="0.25">
      <c r="A13" s="27" t="s">
        <v>41</v>
      </c>
      <c r="B13" s="72">
        <f>'income statement'!J18</f>
        <v>1851.8104000000012</v>
      </c>
    </row>
    <row r="14" spans="1:2" s="27" customFormat="1" ht="15.75" x14ac:dyDescent="0.25">
      <c r="B14" s="72"/>
    </row>
    <row r="15" spans="1:2" s="27" customFormat="1" ht="13.5" customHeight="1" x14ac:dyDescent="0.25">
      <c r="A15" s="27" t="s">
        <v>125</v>
      </c>
      <c r="B15" s="72">
        <f>B6</f>
        <v>-1629.4970982611781</v>
      </c>
    </row>
    <row r="16" spans="1:2" s="27" customFormat="1" ht="15.75" x14ac:dyDescent="0.25">
      <c r="A16" s="27" t="s">
        <v>126</v>
      </c>
      <c r="B16" s="72">
        <f>B11</f>
        <v>-474.58677806380075</v>
      </c>
    </row>
    <row r="17" spans="1:2" x14ac:dyDescent="0.2">
      <c r="B17" s="73"/>
    </row>
    <row r="18" spans="1:2" s="27" customFormat="1" ht="15.75" x14ac:dyDescent="0.25">
      <c r="A18" s="27" t="s">
        <v>118</v>
      </c>
      <c r="B18" s="70">
        <f>(B15+B16)+B13</f>
        <v>-252.27347632497776</v>
      </c>
    </row>
    <row r="22" spans="1:2" x14ac:dyDescent="0.2">
      <c r="A22" s="24" t="s">
        <v>127</v>
      </c>
    </row>
    <row r="23" spans="1:2" x14ac:dyDescent="0.2">
      <c r="A23" s="24" t="s">
        <v>128</v>
      </c>
    </row>
    <row r="26" spans="1:2" x14ac:dyDescent="0.2">
      <c r="A26" s="74"/>
    </row>
    <row r="27" spans="1:2" x14ac:dyDescent="0.2">
      <c r="A27" s="75"/>
    </row>
  </sheetData>
  <phoneticPr fontId="0" type="noConversion"/>
  <pageMargins left="0.75" right="0.75" top="1" bottom="1" header="0.5" footer="0.5"/>
  <pageSetup orientation="portrait" verticalDpi="0" r:id="rId1"/>
  <headerFooter alignWithMargins="0">
    <oddHeader>&amp;C&amp;"Arial,Bold"DEBT COVERAGE FOR PACIFIC GAS + ELECTRIC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6"/>
  <sheetViews>
    <sheetView tabSelected="1" zoomScale="80" workbookViewId="0">
      <selection activeCell="H26" sqref="H26"/>
    </sheetView>
  </sheetViews>
  <sheetFormatPr defaultRowHeight="15" x14ac:dyDescent="0.2"/>
  <cols>
    <col min="1" max="1" width="35.140625" style="24" bestFit="1" customWidth="1"/>
    <col min="2" max="2" width="20.28515625" style="24" hidden="1" customWidth="1"/>
    <col min="3" max="3" width="1.42578125" style="24" customWidth="1"/>
    <col min="4" max="4" width="24.5703125" style="25" customWidth="1"/>
    <col min="5" max="5" width="10.7109375" style="25" customWidth="1"/>
    <col min="6" max="6" width="24.7109375" style="25" customWidth="1"/>
    <col min="7" max="7" width="10.5703125" style="25" customWidth="1"/>
    <col min="8" max="8" width="24.7109375" style="25" customWidth="1"/>
    <col min="9" max="9" width="15.42578125" style="25" customWidth="1"/>
    <col min="10" max="10" width="24.7109375" style="25" customWidth="1"/>
    <col min="11" max="16384" width="9.140625" style="24"/>
  </cols>
  <sheetData>
    <row r="4" spans="1:10" s="35" customFormat="1" ht="31.5" x14ac:dyDescent="0.25">
      <c r="A4" s="37" t="s">
        <v>73</v>
      </c>
      <c r="B4" s="37" t="s">
        <v>40</v>
      </c>
      <c r="C4" s="37"/>
      <c r="D4" s="38">
        <v>1999</v>
      </c>
      <c r="E4" s="38" t="s">
        <v>61</v>
      </c>
      <c r="F4" s="38" t="s">
        <v>74</v>
      </c>
      <c r="G4" s="38" t="s">
        <v>60</v>
      </c>
      <c r="H4" s="38" t="s">
        <v>74</v>
      </c>
      <c r="I4" s="38" t="s">
        <v>62</v>
      </c>
      <c r="J4" s="38" t="s">
        <v>74</v>
      </c>
    </row>
    <row r="5" spans="1:10" s="27" customFormat="1" ht="15.75" x14ac:dyDescent="0.25">
      <c r="D5" s="28"/>
      <c r="E5" s="28"/>
      <c r="F5" s="28"/>
      <c r="G5" s="28"/>
      <c r="H5" s="28"/>
      <c r="I5" s="28"/>
      <c r="J5" s="28"/>
    </row>
    <row r="6" spans="1:10" s="27" customFormat="1" ht="15.75" x14ac:dyDescent="0.25">
      <c r="A6" s="39" t="s">
        <v>54</v>
      </c>
      <c r="D6" s="28"/>
      <c r="E6" s="28"/>
      <c r="F6" s="29"/>
      <c r="G6" s="29"/>
      <c r="H6" s="29"/>
      <c r="I6" s="29"/>
      <c r="J6" s="30"/>
    </row>
    <row r="7" spans="1:10" x14ac:dyDescent="0.2">
      <c r="A7" s="24" t="s">
        <v>38</v>
      </c>
      <c r="B7" s="26">
        <v>0</v>
      </c>
      <c r="D7" s="33">
        <v>7232</v>
      </c>
      <c r="E7" s="30">
        <v>0.02</v>
      </c>
      <c r="F7" s="33">
        <f>D7*(1+$B7)*(1+$E7)</f>
        <v>7376.64</v>
      </c>
      <c r="G7" s="31">
        <v>0.11</v>
      </c>
      <c r="H7" s="33">
        <f>F7*(1+$B7)*(1+G7)</f>
        <v>8188.0704000000014</v>
      </c>
      <c r="J7" s="33">
        <f>H7</f>
        <v>8188.0704000000014</v>
      </c>
    </row>
    <row r="8" spans="1:10" ht="17.25" x14ac:dyDescent="0.35">
      <c r="A8" s="24" t="s">
        <v>39</v>
      </c>
      <c r="B8" s="26">
        <v>0</v>
      </c>
      <c r="D8" s="36">
        <v>2411</v>
      </c>
      <c r="E8" s="30">
        <v>0.02</v>
      </c>
      <c r="F8" s="32">
        <f>D8*(1+$B8)*(1+$E8)</f>
        <v>2459.2200000000003</v>
      </c>
      <c r="G8" s="32"/>
      <c r="H8" s="32">
        <f>F8*(1+$B8)*(1+G8)</f>
        <v>2459.2200000000003</v>
      </c>
      <c r="I8" s="33" t="s">
        <v>63</v>
      </c>
      <c r="J8" s="32">
        <v>5223.42</v>
      </c>
    </row>
    <row r="9" spans="1:10" x14ac:dyDescent="0.2">
      <c r="A9" s="24" t="s">
        <v>66</v>
      </c>
      <c r="B9" s="26"/>
      <c r="D9" s="33">
        <f>D7-D8</f>
        <v>4821</v>
      </c>
      <c r="E9" s="30"/>
      <c r="F9" s="33">
        <f>F7-F8</f>
        <v>4917.42</v>
      </c>
      <c r="G9" s="33"/>
      <c r="H9" s="33">
        <f>F9*(1+$B9)*(1+G9)</f>
        <v>4917.42</v>
      </c>
      <c r="I9" s="33"/>
      <c r="J9" s="33">
        <f>J7-J8</f>
        <v>2964.6504000000014</v>
      </c>
    </row>
    <row r="10" spans="1:10" x14ac:dyDescent="0.2">
      <c r="B10" s="26"/>
      <c r="D10" s="33"/>
      <c r="E10" s="30"/>
      <c r="F10" s="33"/>
      <c r="G10" s="33"/>
      <c r="H10" s="33"/>
      <c r="I10" s="33"/>
      <c r="J10" s="33"/>
    </row>
    <row r="11" spans="1:10" s="27" customFormat="1" ht="15.75" x14ac:dyDescent="0.25">
      <c r="A11" s="39" t="s">
        <v>56</v>
      </c>
      <c r="D11" s="28"/>
      <c r="E11" s="28"/>
      <c r="F11" s="29"/>
      <c r="G11" s="29"/>
      <c r="H11" s="29"/>
      <c r="I11" s="29"/>
      <c r="J11" s="30"/>
    </row>
    <row r="12" spans="1:10" x14ac:dyDescent="0.2">
      <c r="A12" s="24" t="s">
        <v>38</v>
      </c>
      <c r="B12" s="26">
        <v>0</v>
      </c>
      <c r="D12" s="33">
        <v>1996</v>
      </c>
      <c r="E12" s="30">
        <v>0.02</v>
      </c>
      <c r="F12" s="33">
        <f>D12*(1+$B12)*(1+$E12)</f>
        <v>2035.92</v>
      </c>
      <c r="G12" s="33"/>
      <c r="H12" s="33">
        <f>F12*(1+$B12)*(1+G12)</f>
        <v>2035.92</v>
      </c>
      <c r="I12" s="33"/>
      <c r="J12" s="33">
        <f>H12*(1+$B12)*(1+I12)</f>
        <v>2035.92</v>
      </c>
    </row>
    <row r="13" spans="1:10" ht="17.25" x14ac:dyDescent="0.35">
      <c r="A13" s="24" t="s">
        <v>39</v>
      </c>
      <c r="B13" s="34">
        <v>0</v>
      </c>
      <c r="D13" s="36">
        <v>738</v>
      </c>
      <c r="E13" s="30">
        <v>0.02</v>
      </c>
      <c r="F13" s="32">
        <f>D13*(1+$B13)*(1+$E13)</f>
        <v>752.76</v>
      </c>
      <c r="G13" s="32"/>
      <c r="H13" s="33">
        <f>F13*(1+$B13)*(1+G13)</f>
        <v>752.76</v>
      </c>
      <c r="I13" s="32"/>
      <c r="J13" s="33">
        <f>H13*(1+$B13)*(1+I13)</f>
        <v>752.76</v>
      </c>
    </row>
    <row r="14" spans="1:10" x14ac:dyDescent="0.2">
      <c r="A14" s="24" t="s">
        <v>66</v>
      </c>
      <c r="B14" s="26"/>
      <c r="D14" s="33">
        <f>D12-D13</f>
        <v>1258</v>
      </c>
      <c r="E14" s="30"/>
      <c r="F14" s="33">
        <f>F12-F13</f>
        <v>1283.1600000000001</v>
      </c>
      <c r="G14" s="33"/>
      <c r="H14" s="33">
        <f>H12-H13</f>
        <v>1283.1600000000001</v>
      </c>
      <c r="I14" s="33"/>
      <c r="J14" s="33">
        <f>J12-J13</f>
        <v>1283.1600000000001</v>
      </c>
    </row>
    <row r="15" spans="1:10" x14ac:dyDescent="0.2">
      <c r="B15" s="26"/>
      <c r="D15" s="33"/>
      <c r="E15" s="30"/>
      <c r="F15" s="33"/>
      <c r="G15" s="33"/>
      <c r="H15" s="33"/>
      <c r="I15" s="33"/>
      <c r="J15" s="33"/>
    </row>
    <row r="16" spans="1:10" x14ac:dyDescent="0.2">
      <c r="A16" s="24" t="s">
        <v>55</v>
      </c>
      <c r="B16" s="26">
        <v>0</v>
      </c>
      <c r="D16" s="33">
        <v>2522</v>
      </c>
      <c r="E16" s="30">
        <v>0</v>
      </c>
      <c r="F16" s="33">
        <v>2396</v>
      </c>
      <c r="G16" s="33"/>
      <c r="H16" s="33">
        <v>2396</v>
      </c>
      <c r="I16" s="33"/>
      <c r="J16" s="33">
        <f>F16*(1+$B$16)*(1+$E$16)</f>
        <v>2396</v>
      </c>
    </row>
    <row r="17" spans="1:10" ht="15.75" x14ac:dyDescent="0.25">
      <c r="D17" s="29"/>
      <c r="F17" s="29"/>
      <c r="G17" s="29"/>
      <c r="H17" s="29"/>
      <c r="I17" s="29"/>
      <c r="J17" s="29"/>
    </row>
    <row r="18" spans="1:10" s="27" customFormat="1" ht="15.75" x14ac:dyDescent="0.25">
      <c r="A18" s="27" t="s">
        <v>59</v>
      </c>
      <c r="D18" s="29">
        <f>D9+D14-D16</f>
        <v>3557</v>
      </c>
      <c r="E18" s="28"/>
      <c r="F18" s="29">
        <f>F9+F14-F16</f>
        <v>3804.58</v>
      </c>
      <c r="G18" s="29"/>
      <c r="H18" s="29">
        <f>H9+H14-H16</f>
        <v>3804.58</v>
      </c>
      <c r="I18" s="29"/>
      <c r="J18" s="29">
        <f>J9+J14-J16</f>
        <v>1851.8104000000012</v>
      </c>
    </row>
    <row r="19" spans="1:10" x14ac:dyDescent="0.2">
      <c r="D19" s="33"/>
      <c r="F19" s="33"/>
      <c r="G19" s="33"/>
      <c r="H19" s="33"/>
      <c r="I19" s="33"/>
      <c r="J19" s="33"/>
    </row>
    <row r="20" spans="1:10" x14ac:dyDescent="0.2">
      <c r="A20" s="24" t="s">
        <v>57</v>
      </c>
      <c r="D20" s="33">
        <v>1564</v>
      </c>
      <c r="F20" s="33">
        <v>2880</v>
      </c>
      <c r="G20" s="33"/>
      <c r="H20" s="33">
        <v>2880</v>
      </c>
      <c r="I20" s="33"/>
      <c r="J20" s="33">
        <v>2880</v>
      </c>
    </row>
    <row r="21" spans="1:10" x14ac:dyDescent="0.2">
      <c r="D21" s="33"/>
      <c r="F21" s="33"/>
      <c r="G21" s="33"/>
      <c r="H21" s="33"/>
      <c r="I21" s="33"/>
      <c r="J21" s="33"/>
    </row>
    <row r="22" spans="1:10" s="27" customFormat="1" ht="15.75" x14ac:dyDescent="0.25">
      <c r="A22" s="27" t="s">
        <v>58</v>
      </c>
      <c r="D22" s="29">
        <f>D18-D20</f>
        <v>1993</v>
      </c>
      <c r="E22" s="28"/>
      <c r="F22" s="29">
        <f>F18-F20</f>
        <v>924.57999999999993</v>
      </c>
      <c r="G22" s="29"/>
      <c r="H22" s="29">
        <f>H18-H20</f>
        <v>924.57999999999993</v>
      </c>
      <c r="I22" s="29"/>
      <c r="J22" s="29">
        <f>J18-J20</f>
        <v>-1028.1895999999988</v>
      </c>
    </row>
    <row r="23" spans="1:10" x14ac:dyDescent="0.2">
      <c r="D23" s="33"/>
      <c r="F23" s="33"/>
      <c r="G23" s="33"/>
      <c r="H23" s="33"/>
      <c r="I23" s="33"/>
      <c r="J23" s="33"/>
    </row>
    <row r="25" spans="1:10" ht="15.75" x14ac:dyDescent="0.25">
      <c r="A25" s="40" t="s">
        <v>65</v>
      </c>
      <c r="B25" s="41"/>
      <c r="C25" s="41"/>
      <c r="D25" s="42"/>
    </row>
    <row r="26" spans="1:10" s="27" customFormat="1" ht="15.75" x14ac:dyDescent="0.25">
      <c r="A26" s="43" t="s">
        <v>64</v>
      </c>
      <c r="B26" s="44"/>
      <c r="C26" s="44"/>
      <c r="D26" s="45">
        <f>[1]Sheet1!$B$47</f>
        <v>6.2679999999999998</v>
      </c>
      <c r="E26" s="28"/>
      <c r="F26" s="28"/>
      <c r="G26" s="28"/>
      <c r="H26" s="28"/>
      <c r="I26" s="28"/>
      <c r="J26" s="29"/>
    </row>
    <row r="27" spans="1:10" ht="15.75" x14ac:dyDescent="0.25">
      <c r="A27" s="43" t="s">
        <v>67</v>
      </c>
      <c r="B27" s="46"/>
      <c r="C27" s="46"/>
      <c r="D27" s="47">
        <f>J18</f>
        <v>1851.8104000000012</v>
      </c>
    </row>
    <row r="28" spans="1:10" ht="15.75" x14ac:dyDescent="0.25">
      <c r="A28" s="48" t="s">
        <v>68</v>
      </c>
      <c r="B28" s="49"/>
      <c r="C28" s="49"/>
      <c r="D28" s="50">
        <f>D26*D27</f>
        <v>11607.147587200006</v>
      </c>
    </row>
    <row r="29" spans="1:10" x14ac:dyDescent="0.2">
      <c r="A29" s="51"/>
      <c r="B29" s="52"/>
      <c r="C29" s="52"/>
      <c r="D29" s="53"/>
    </row>
    <row r="32" spans="1:10" x14ac:dyDescent="0.2">
      <c r="A32" s="24" t="s">
        <v>129</v>
      </c>
    </row>
    <row r="33" spans="1:1" x14ac:dyDescent="0.2">
      <c r="A33" s="24" t="s">
        <v>130</v>
      </c>
    </row>
    <row r="34" spans="1:1" x14ac:dyDescent="0.2">
      <c r="A34" s="24" t="s">
        <v>131</v>
      </c>
    </row>
    <row r="35" spans="1:1" x14ac:dyDescent="0.2">
      <c r="A35" s="24" t="s">
        <v>132</v>
      </c>
    </row>
    <row r="36" spans="1:1" x14ac:dyDescent="0.2">
      <c r="A36" s="24" t="s">
        <v>133</v>
      </c>
    </row>
  </sheetData>
  <phoneticPr fontId="0" type="noConversion"/>
  <pageMargins left="0.25" right="0.25" top="0.5" bottom="0.5" header="0.5" footer="0.5"/>
  <pageSetup scale="75" orientation="landscape" verticalDpi="0" r:id="rId1"/>
  <headerFooter alignWithMargins="0">
    <oddHeader>&amp;C&amp;"Arial,Bold"&amp;12INCOME STATEMENT FOR PACIFIC GAS + ELECTRIC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Multiples</vt:lpstr>
      <vt:lpstr>Debt Total</vt:lpstr>
      <vt:lpstr>debt information</vt:lpstr>
      <vt:lpstr>Debt Coverage</vt:lpstr>
      <vt:lpstr>income statement</vt:lpstr>
      <vt:lpstr>'debt information'!Print_Area</vt:lpstr>
      <vt:lpstr>'Debt Total'!Print_Area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 Benke</dc:creator>
  <cp:lastModifiedBy>Felienne</cp:lastModifiedBy>
  <cp:lastPrinted>2001-01-12T03:48:54Z</cp:lastPrinted>
  <dcterms:created xsi:type="dcterms:W3CDTF">2001-01-11T17:26:02Z</dcterms:created>
  <dcterms:modified xsi:type="dcterms:W3CDTF">2014-09-04T08:24:35Z</dcterms:modified>
</cp:coreProperties>
</file>