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180" yWindow="1170" windowWidth="14775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Completed="0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<sst xmlns="http://schemas.openxmlformats.org/spreadsheetml/2006/main" count="1076" uniqueCount="206">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</sst>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0.13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0.155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0.19500000000000001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0.51</v>
          </cell>
          <cell r="J17">
            <v>0.16500000000000001</v>
          </cell>
          <cell r="K17">
            <v>0.4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1.22</v>
          </cell>
          <cell r="J18">
            <v>0.13500000000000001</v>
          </cell>
          <cell r="K18">
            <v>0.85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2.4249999999999998</v>
          </cell>
          <cell r="J19">
            <v>4.4999999999999998E-2</v>
          </cell>
          <cell r="K19">
            <v>1.34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2.2949999999999999</v>
          </cell>
          <cell r="J20">
            <v>4.4999999999999998E-2</v>
          </cell>
          <cell r="K20">
            <v>1.32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0.81</v>
          </cell>
          <cell r="J21">
            <v>4.4999999999999998E-2</v>
          </cell>
          <cell r="K21">
            <v>0.64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4.4999999999999998E-2</v>
          </cell>
          <cell r="K22">
            <v>0.37</v>
          </cell>
        </row>
        <row r="23">
          <cell r="A23">
            <v>37377</v>
          </cell>
          <cell r="B23">
            <v>0.34</v>
          </cell>
          <cell r="E23">
            <v>2.9380000000000002</v>
          </cell>
          <cell r="G23">
            <v>0.39</v>
          </cell>
          <cell r="J23">
            <v>4.4999999999999998E-2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3.1030000000000002</v>
          </cell>
          <cell r="G24">
            <v>0.37</v>
          </cell>
          <cell r="J24">
            <v>4.4999999999999998E-2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3.25</v>
          </cell>
          <cell r="G25">
            <v>0.44</v>
          </cell>
          <cell r="J25">
            <v>4.4999999999999998E-2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3.2480000000000002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3.1949999999999998</v>
          </cell>
          <cell r="G27">
            <v>0.39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3.0950000000000002</v>
          </cell>
          <cell r="G28">
            <v>0.41</v>
          </cell>
          <cell r="J28">
            <v>0.16</v>
          </cell>
          <cell r="K28">
            <v>0.38</v>
          </cell>
        </row>
        <row r="29">
          <cell r="A29">
            <v>37561</v>
          </cell>
          <cell r="B29">
            <v>0.38</v>
          </cell>
          <cell r="E29">
            <v>3.125</v>
          </cell>
          <cell r="G29">
            <v>0.66</v>
          </cell>
          <cell r="J29">
            <v>0.155</v>
          </cell>
          <cell r="K29">
            <v>0.52</v>
          </cell>
        </row>
        <row r="30">
          <cell r="A30">
            <v>37591</v>
          </cell>
          <cell r="B30">
            <v>0.9</v>
          </cell>
          <cell r="E30">
            <v>3.165</v>
          </cell>
          <cell r="G30">
            <v>1.01</v>
          </cell>
          <cell r="J30">
            <v>0.15</v>
          </cell>
          <cell r="K30">
            <v>0.86</v>
          </cell>
        </row>
        <row r="31">
          <cell r="A31">
            <v>37622</v>
          </cell>
          <cell r="B31">
            <v>1.1499999999999999</v>
          </cell>
          <cell r="E31">
            <v>3.2</v>
          </cell>
          <cell r="G31">
            <v>1.89</v>
          </cell>
          <cell r="J31">
            <v>0.04</v>
          </cell>
          <cell r="K31">
            <v>1.1200000000000001</v>
          </cell>
        </row>
        <row r="32">
          <cell r="A32">
            <v>37653</v>
          </cell>
          <cell r="B32">
            <v>1.1499999999999999</v>
          </cell>
          <cell r="E32">
            <v>3.2349999999999999</v>
          </cell>
          <cell r="G32">
            <v>1.89</v>
          </cell>
          <cell r="J32">
            <v>0.04</v>
          </cell>
          <cell r="K32">
            <v>1.1200000000000001</v>
          </cell>
        </row>
        <row r="33">
          <cell r="A33">
            <v>37681</v>
          </cell>
          <cell r="B33">
            <v>0.65</v>
          </cell>
          <cell r="E33">
            <v>3.2349999999999999</v>
          </cell>
          <cell r="G33">
            <v>0.7</v>
          </cell>
          <cell r="J33">
            <v>0.04</v>
          </cell>
          <cell r="K33">
            <v>0.63</v>
          </cell>
        </row>
        <row r="34">
          <cell r="A34">
            <v>37712</v>
          </cell>
          <cell r="B34">
            <v>0.435</v>
          </cell>
          <cell r="E34">
            <v>3.2650000000000001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3.4330000000000003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3.6220000000000003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3.7470000000000003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3.6549999999999998</v>
          </cell>
          <cell r="G38">
            <v>0.41</v>
          </cell>
          <cell r="J38">
            <v>0.14000000000000001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3.56</v>
          </cell>
          <cell r="G39">
            <v>0.36</v>
          </cell>
          <cell r="J39">
            <v>0.14000000000000001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3.4350000000000001</v>
          </cell>
          <cell r="G40">
            <v>0.4</v>
          </cell>
          <cell r="J40">
            <v>0.14000000000000001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3.4350000000000001</v>
          </cell>
          <cell r="G41">
            <v>0.72</v>
          </cell>
          <cell r="J41">
            <v>0.14000000000000001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3.4550000000000001</v>
          </cell>
          <cell r="G42">
            <v>0.97</v>
          </cell>
          <cell r="J42">
            <v>0.14000000000000001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3.48</v>
          </cell>
          <cell r="G43">
            <v>1.6</v>
          </cell>
          <cell r="J43">
            <v>0.04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3.512</v>
          </cell>
          <cell r="G44">
            <v>1.6</v>
          </cell>
          <cell r="J44">
            <v>0.04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3.5170000000000003</v>
          </cell>
          <cell r="G45">
            <v>0.71</v>
          </cell>
          <cell r="J45">
            <v>0.04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3.5370000000000004</v>
          </cell>
          <cell r="G46">
            <v>0.38</v>
          </cell>
          <cell r="J46">
            <v>0.04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3.7050000000000001</v>
          </cell>
          <cell r="G47">
            <v>0.33</v>
          </cell>
          <cell r="J47">
            <v>0.04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3.8570000000000002</v>
          </cell>
          <cell r="G48">
            <v>0.37</v>
          </cell>
          <cell r="J48">
            <v>0.04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3.907</v>
          </cell>
          <cell r="G49">
            <v>0.41</v>
          </cell>
          <cell r="J49">
            <v>0.04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3.8190000000000004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3.68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3.5260000000000002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3.5310000000000001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3.569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3.6140000000000003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3.6520000000000001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3.6460000000000004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3.6460000000000004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3.7949999999999999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3.9470000000000001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4.0070000000000006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3.919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3.78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3.6260000000000003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3.6310000000000002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3.669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3.714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3.7520000000000002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3.746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3.746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3.895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4.0470000000000006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4.1095000000000006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4.0215000000000005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3.8824999999999998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3.7285000000000004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3.7335000000000003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3.7715000000000001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3.8165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3.8545000000000003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3.8485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3.8485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3.9975000000000001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4.1495000000000006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4.2145000000000001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4.1265000000000001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3.9874999999999998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3.8335000000000004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3.8385000000000002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3.8765000000000001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3.9215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3.9595000000000002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3.9535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3.9535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4.1025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4.2545000000000002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4.3220000000000001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4.234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4.0949999999999998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3.9410000000000003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3.9460000000000002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3.984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4.0289999999999999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4.0670000000000002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4.0609999999999999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4.0609999999999999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4.21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4.3620000000000001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4.4320000000000004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4.3440000000000003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4.2050000000000001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4.0510000000000002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4.056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4.0940000000000003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4.1390000000000002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4.1770000000000005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4.1710000000000003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4.1710000000000003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4.32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4.4720000000000004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4.5445000000000002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4.4565000000000001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4.3174999999999999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4.1635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4.1684999999999999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4.2065000000000001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4.2515000000000001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4.2895000000000003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4.2835000000000001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4.2835000000000001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4.4325000000000001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4.5845000000000002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4.6595000000000004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4.5715000000000003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37191</v>
          </cell>
          <cell r="C7">
            <v>32.9</v>
          </cell>
          <cell r="G7">
            <v>22.8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37192</v>
          </cell>
          <cell r="C8">
            <v>27.1</v>
          </cell>
          <cell r="G8">
            <v>27.1</v>
          </cell>
          <cell r="J8">
            <v>37165</v>
          </cell>
          <cell r="L8">
            <v>34.5</v>
          </cell>
          <cell r="P8">
            <v>25.88</v>
          </cell>
        </row>
        <row r="9">
          <cell r="A9">
            <v>37193</v>
          </cell>
          <cell r="C9">
            <v>34</v>
          </cell>
          <cell r="G9">
            <v>27.1</v>
          </cell>
          <cell r="J9">
            <v>37196</v>
          </cell>
          <cell r="L9">
            <v>32.75</v>
          </cell>
          <cell r="P9">
            <v>24.56</v>
          </cell>
        </row>
        <row r="10">
          <cell r="A10">
            <v>37194</v>
          </cell>
          <cell r="C10">
            <v>34.5</v>
          </cell>
          <cell r="G10">
            <v>23.75</v>
          </cell>
          <cell r="J10">
            <v>37226</v>
          </cell>
          <cell r="L10">
            <v>36.5</v>
          </cell>
          <cell r="P10">
            <v>27.375</v>
          </cell>
        </row>
        <row r="11">
          <cell r="A11">
            <v>37195</v>
          </cell>
          <cell r="C11">
            <v>34.5</v>
          </cell>
          <cell r="G11">
            <v>23.75</v>
          </cell>
          <cell r="J11">
            <v>37257</v>
          </cell>
          <cell r="L11">
            <v>36.75</v>
          </cell>
          <cell r="P11">
            <v>27.563000000000002</v>
          </cell>
        </row>
        <row r="12">
          <cell r="A12">
            <v>37196</v>
          </cell>
          <cell r="C12">
            <v>32.75</v>
          </cell>
          <cell r="G12">
            <v>22</v>
          </cell>
          <cell r="J12">
            <v>37288</v>
          </cell>
          <cell r="L12">
            <v>35.5</v>
          </cell>
          <cell r="P12">
            <v>26.625</v>
          </cell>
        </row>
        <row r="13">
          <cell r="A13">
            <v>37197</v>
          </cell>
          <cell r="C13">
            <v>32.75</v>
          </cell>
          <cell r="G13">
            <v>22</v>
          </cell>
          <cell r="J13">
            <v>37316</v>
          </cell>
          <cell r="L13">
            <v>35</v>
          </cell>
          <cell r="P13">
            <v>26.25</v>
          </cell>
        </row>
        <row r="14">
          <cell r="A14">
            <v>37198</v>
          </cell>
          <cell r="C14">
            <v>32.75</v>
          </cell>
          <cell r="G14">
            <v>22</v>
          </cell>
          <cell r="J14">
            <v>37347</v>
          </cell>
          <cell r="L14">
            <v>32.5</v>
          </cell>
          <cell r="P14">
            <v>24.375</v>
          </cell>
        </row>
        <row r="15">
          <cell r="A15">
            <v>37199</v>
          </cell>
          <cell r="C15">
            <v>22</v>
          </cell>
          <cell r="G15">
            <v>22</v>
          </cell>
          <cell r="J15">
            <v>37377</v>
          </cell>
          <cell r="L15">
            <v>37.5</v>
          </cell>
          <cell r="P15">
            <v>28.125</v>
          </cell>
        </row>
        <row r="16">
          <cell r="A16">
            <v>37200</v>
          </cell>
          <cell r="C16">
            <v>32.75</v>
          </cell>
          <cell r="G16">
            <v>22</v>
          </cell>
          <cell r="J16">
            <v>37408</v>
          </cell>
          <cell r="L16">
            <v>45</v>
          </cell>
          <cell r="P16">
            <v>33.75</v>
          </cell>
        </row>
        <row r="17">
          <cell r="A17">
            <v>37201</v>
          </cell>
          <cell r="C17">
            <v>32.75</v>
          </cell>
          <cell r="G17">
            <v>22</v>
          </cell>
          <cell r="J17">
            <v>37438</v>
          </cell>
          <cell r="L17">
            <v>53.5</v>
          </cell>
          <cell r="P17">
            <v>40.125</v>
          </cell>
        </row>
        <row r="18">
          <cell r="A18">
            <v>37202</v>
          </cell>
          <cell r="C18">
            <v>32.75</v>
          </cell>
          <cell r="G18">
            <v>22</v>
          </cell>
          <cell r="J18">
            <v>37469</v>
          </cell>
          <cell r="L18">
            <v>63.5</v>
          </cell>
          <cell r="P18">
            <v>47.625</v>
          </cell>
        </row>
        <row r="19">
          <cell r="A19">
            <v>37203</v>
          </cell>
          <cell r="C19">
            <v>32.75</v>
          </cell>
          <cell r="G19">
            <v>22</v>
          </cell>
          <cell r="J19">
            <v>37500</v>
          </cell>
          <cell r="L19">
            <v>51</v>
          </cell>
          <cell r="P19">
            <v>38.25</v>
          </cell>
        </row>
        <row r="20">
          <cell r="A20">
            <v>37204</v>
          </cell>
          <cell r="C20">
            <v>32.75</v>
          </cell>
          <cell r="G20">
            <v>22</v>
          </cell>
          <cell r="J20">
            <v>37530</v>
          </cell>
          <cell r="L20">
            <v>38.5</v>
          </cell>
          <cell r="P20">
            <v>28.875</v>
          </cell>
        </row>
        <row r="21">
          <cell r="A21">
            <v>37205</v>
          </cell>
          <cell r="C21">
            <v>32.75</v>
          </cell>
          <cell r="G21">
            <v>22</v>
          </cell>
          <cell r="J21">
            <v>37561</v>
          </cell>
          <cell r="L21">
            <v>36.5</v>
          </cell>
          <cell r="P21">
            <v>27.375</v>
          </cell>
        </row>
        <row r="22">
          <cell r="A22">
            <v>37206</v>
          </cell>
          <cell r="C22">
            <v>22</v>
          </cell>
          <cell r="G22">
            <v>22</v>
          </cell>
          <cell r="J22">
            <v>37591</v>
          </cell>
          <cell r="L22">
            <v>37</v>
          </cell>
          <cell r="P22">
            <v>27.75</v>
          </cell>
        </row>
        <row r="23">
          <cell r="A23">
            <v>37207</v>
          </cell>
          <cell r="C23">
            <v>32.75</v>
          </cell>
          <cell r="G23">
            <v>22</v>
          </cell>
          <cell r="J23">
            <v>37622</v>
          </cell>
          <cell r="L23">
            <v>37</v>
          </cell>
          <cell r="P23">
            <v>27.75</v>
          </cell>
        </row>
        <row r="24">
          <cell r="A24">
            <v>37208</v>
          </cell>
          <cell r="C24">
            <v>32.75</v>
          </cell>
          <cell r="G24">
            <v>22</v>
          </cell>
          <cell r="J24">
            <v>37653</v>
          </cell>
          <cell r="L24">
            <v>37</v>
          </cell>
          <cell r="P24">
            <v>27.75</v>
          </cell>
        </row>
        <row r="25">
          <cell r="A25">
            <v>37209</v>
          </cell>
          <cell r="C25">
            <v>32.75</v>
          </cell>
          <cell r="G25">
            <v>22</v>
          </cell>
          <cell r="J25">
            <v>37681</v>
          </cell>
          <cell r="L25">
            <v>36.5</v>
          </cell>
          <cell r="P25">
            <v>27.375</v>
          </cell>
        </row>
        <row r="26">
          <cell r="A26">
            <v>37210</v>
          </cell>
          <cell r="C26">
            <v>32.75</v>
          </cell>
          <cell r="G26">
            <v>22</v>
          </cell>
          <cell r="J26">
            <v>37712</v>
          </cell>
          <cell r="L26">
            <v>35.5</v>
          </cell>
          <cell r="P26">
            <v>26.625</v>
          </cell>
        </row>
        <row r="27">
          <cell r="A27">
            <v>37211</v>
          </cell>
          <cell r="C27">
            <v>32.75</v>
          </cell>
          <cell r="G27">
            <v>22</v>
          </cell>
          <cell r="J27">
            <v>37742</v>
          </cell>
          <cell r="L27">
            <v>36.5</v>
          </cell>
          <cell r="P27">
            <v>27.375</v>
          </cell>
        </row>
        <row r="28">
          <cell r="A28">
            <v>37212</v>
          </cell>
          <cell r="C28">
            <v>32.75</v>
          </cell>
          <cell r="G28">
            <v>22</v>
          </cell>
          <cell r="J28">
            <v>37773</v>
          </cell>
          <cell r="L28">
            <v>43.5</v>
          </cell>
          <cell r="P28">
            <v>32.625</v>
          </cell>
        </row>
        <row r="29">
          <cell r="A29">
            <v>37213</v>
          </cell>
          <cell r="C29">
            <v>22</v>
          </cell>
          <cell r="G29">
            <v>22</v>
          </cell>
          <cell r="J29">
            <v>37803</v>
          </cell>
          <cell r="L29">
            <v>54.5</v>
          </cell>
          <cell r="P29">
            <v>40.875</v>
          </cell>
        </row>
        <row r="30">
          <cell r="A30">
            <v>37214</v>
          </cell>
          <cell r="C30">
            <v>32.75</v>
          </cell>
          <cell r="G30">
            <v>22</v>
          </cell>
          <cell r="J30">
            <v>37834</v>
          </cell>
          <cell r="L30">
            <v>63</v>
          </cell>
          <cell r="P30">
            <v>47.25</v>
          </cell>
        </row>
        <row r="31">
          <cell r="A31">
            <v>37215</v>
          </cell>
          <cell r="C31">
            <v>32.75</v>
          </cell>
          <cell r="G31">
            <v>22</v>
          </cell>
          <cell r="J31">
            <v>37865</v>
          </cell>
          <cell r="L31">
            <v>52</v>
          </cell>
          <cell r="P31">
            <v>39</v>
          </cell>
        </row>
        <row r="32">
          <cell r="A32">
            <v>37216</v>
          </cell>
          <cell r="C32">
            <v>32.75</v>
          </cell>
          <cell r="G32">
            <v>22</v>
          </cell>
          <cell r="J32">
            <v>37895</v>
          </cell>
          <cell r="L32">
            <v>38.5</v>
          </cell>
          <cell r="P32">
            <v>28.875</v>
          </cell>
        </row>
        <row r="33">
          <cell r="A33">
            <v>37217</v>
          </cell>
          <cell r="C33">
            <v>32.75</v>
          </cell>
          <cell r="G33">
            <v>22</v>
          </cell>
          <cell r="J33">
            <v>37926</v>
          </cell>
          <cell r="L33">
            <v>37.5</v>
          </cell>
          <cell r="P33">
            <v>28.125</v>
          </cell>
        </row>
        <row r="34">
          <cell r="A34">
            <v>37218</v>
          </cell>
          <cell r="C34">
            <v>32.75</v>
          </cell>
          <cell r="G34">
            <v>22</v>
          </cell>
          <cell r="J34">
            <v>37956</v>
          </cell>
          <cell r="L34">
            <v>37</v>
          </cell>
          <cell r="P34">
            <v>27.75</v>
          </cell>
        </row>
        <row r="35">
          <cell r="A35">
            <v>37219</v>
          </cell>
          <cell r="C35">
            <v>32.75</v>
          </cell>
          <cell r="G35">
            <v>22</v>
          </cell>
          <cell r="J35">
            <v>37987</v>
          </cell>
          <cell r="L35">
            <v>37.700000000000003</v>
          </cell>
          <cell r="P35">
            <v>28.274999999999999</v>
          </cell>
        </row>
        <row r="36">
          <cell r="A36">
            <v>37220</v>
          </cell>
          <cell r="C36">
            <v>22</v>
          </cell>
          <cell r="G36">
            <v>22</v>
          </cell>
          <cell r="J36">
            <v>38018</v>
          </cell>
          <cell r="L36">
            <v>37.700000000000003</v>
          </cell>
          <cell r="P36">
            <v>28.274999999999999</v>
          </cell>
        </row>
        <row r="37">
          <cell r="A37">
            <v>37221</v>
          </cell>
          <cell r="C37">
            <v>32.75</v>
          </cell>
          <cell r="G37">
            <v>22</v>
          </cell>
          <cell r="J37">
            <v>38047</v>
          </cell>
          <cell r="L37">
            <v>37.229999999999997</v>
          </cell>
          <cell r="P37">
            <v>27.923000000000002</v>
          </cell>
        </row>
        <row r="38">
          <cell r="A38">
            <v>37225</v>
          </cell>
          <cell r="C38">
            <v>32.75</v>
          </cell>
          <cell r="G38">
            <v>21.396000000000001</v>
          </cell>
          <cell r="J38">
            <v>38078</v>
          </cell>
          <cell r="L38">
            <v>36.31</v>
          </cell>
          <cell r="P38">
            <v>27.233000000000001</v>
          </cell>
        </row>
        <row r="39">
          <cell r="A39">
            <v>37226</v>
          </cell>
          <cell r="C39">
            <v>36.5</v>
          </cell>
          <cell r="G39">
            <v>24.427</v>
          </cell>
          <cell r="J39">
            <v>38108</v>
          </cell>
          <cell r="L39">
            <v>37.229999999999997</v>
          </cell>
          <cell r="P39">
            <v>27.923000000000002</v>
          </cell>
        </row>
        <row r="40">
          <cell r="A40">
            <v>37257</v>
          </cell>
          <cell r="C40">
            <v>36.75</v>
          </cell>
          <cell r="G40">
            <v>24.173000000000002</v>
          </cell>
          <cell r="J40">
            <v>38139</v>
          </cell>
          <cell r="L40">
            <v>43.72</v>
          </cell>
          <cell r="P40">
            <v>32.79</v>
          </cell>
        </row>
        <row r="41">
          <cell r="A41">
            <v>37288</v>
          </cell>
          <cell r="C41">
            <v>35.5</v>
          </cell>
          <cell r="G41">
            <v>23.893000000000001</v>
          </cell>
          <cell r="J41">
            <v>38169</v>
          </cell>
          <cell r="L41">
            <v>53.91</v>
          </cell>
          <cell r="P41">
            <v>40.433</v>
          </cell>
        </row>
        <row r="42">
          <cell r="A42">
            <v>37316</v>
          </cell>
          <cell r="C42">
            <v>35</v>
          </cell>
          <cell r="G42">
            <v>23.274000000000001</v>
          </cell>
          <cell r="J42">
            <v>38200</v>
          </cell>
          <cell r="L42">
            <v>61.79</v>
          </cell>
          <cell r="P42">
            <v>46.343000000000004</v>
          </cell>
        </row>
        <row r="43">
          <cell r="A43">
            <v>37347</v>
          </cell>
          <cell r="C43">
            <v>32.5</v>
          </cell>
          <cell r="G43">
            <v>23.9</v>
          </cell>
          <cell r="J43">
            <v>38231</v>
          </cell>
          <cell r="L43">
            <v>51.6</v>
          </cell>
          <cell r="P43">
            <v>38.700000000000003</v>
          </cell>
        </row>
        <row r="44">
          <cell r="A44">
            <v>37377</v>
          </cell>
          <cell r="C44">
            <v>37.5</v>
          </cell>
          <cell r="G44">
            <v>23.331</v>
          </cell>
          <cell r="J44">
            <v>38261</v>
          </cell>
          <cell r="L44">
            <v>39.090000000000003</v>
          </cell>
          <cell r="P44">
            <v>29.318000000000001</v>
          </cell>
        </row>
        <row r="45">
          <cell r="A45">
            <v>37408</v>
          </cell>
          <cell r="C45">
            <v>45</v>
          </cell>
          <cell r="G45">
            <v>22.083000000000002</v>
          </cell>
          <cell r="J45">
            <v>38292</v>
          </cell>
          <cell r="L45">
            <v>38.159999999999997</v>
          </cell>
          <cell r="P45">
            <v>28.62</v>
          </cell>
        </row>
        <row r="46">
          <cell r="A46">
            <v>37438</v>
          </cell>
          <cell r="C46">
            <v>53.5</v>
          </cell>
          <cell r="G46">
            <v>30.702000000000002</v>
          </cell>
          <cell r="J46">
            <v>38322</v>
          </cell>
          <cell r="L46">
            <v>37.700000000000003</v>
          </cell>
          <cell r="P46">
            <v>28.274999999999999</v>
          </cell>
        </row>
        <row r="47">
          <cell r="A47">
            <v>37469</v>
          </cell>
          <cell r="C47">
            <v>63.5</v>
          </cell>
          <cell r="G47">
            <v>33</v>
          </cell>
          <cell r="J47">
            <v>38353</v>
          </cell>
          <cell r="L47">
            <v>37.96</v>
          </cell>
          <cell r="P47">
            <v>28.47</v>
          </cell>
        </row>
        <row r="48">
          <cell r="A48">
            <v>37500</v>
          </cell>
          <cell r="C48">
            <v>51</v>
          </cell>
          <cell r="G48">
            <v>28.1</v>
          </cell>
          <cell r="J48">
            <v>38384</v>
          </cell>
          <cell r="L48">
            <v>37.96</v>
          </cell>
          <cell r="P48">
            <v>28.47</v>
          </cell>
        </row>
        <row r="49">
          <cell r="A49">
            <v>37530</v>
          </cell>
          <cell r="C49">
            <v>38.5</v>
          </cell>
          <cell r="G49">
            <v>25.258000000000003</v>
          </cell>
          <cell r="J49">
            <v>38412</v>
          </cell>
          <cell r="L49">
            <v>37.49</v>
          </cell>
          <cell r="P49">
            <v>28.118000000000002</v>
          </cell>
        </row>
        <row r="50">
          <cell r="A50">
            <v>37561</v>
          </cell>
          <cell r="C50">
            <v>36.5</v>
          </cell>
          <cell r="G50">
            <v>24.208000000000002</v>
          </cell>
          <cell r="J50">
            <v>38443</v>
          </cell>
          <cell r="L50">
            <v>36.56</v>
          </cell>
          <cell r="P50">
            <v>27.42</v>
          </cell>
        </row>
        <row r="51">
          <cell r="A51">
            <v>37591</v>
          </cell>
          <cell r="C51">
            <v>37</v>
          </cell>
          <cell r="G51">
            <v>23.934999999999999</v>
          </cell>
          <cell r="J51">
            <v>38473</v>
          </cell>
          <cell r="L51">
            <v>37.5</v>
          </cell>
          <cell r="P51">
            <v>28.125</v>
          </cell>
        </row>
        <row r="52">
          <cell r="A52">
            <v>37622</v>
          </cell>
          <cell r="C52">
            <v>37</v>
          </cell>
          <cell r="G52">
            <v>23.452000000000002</v>
          </cell>
          <cell r="J52">
            <v>38504</v>
          </cell>
          <cell r="L52">
            <v>44.03</v>
          </cell>
          <cell r="P52">
            <v>33.023000000000003</v>
          </cell>
        </row>
        <row r="53">
          <cell r="A53">
            <v>37653</v>
          </cell>
          <cell r="C53">
            <v>37</v>
          </cell>
          <cell r="G53">
            <v>23.571000000000002</v>
          </cell>
          <cell r="J53">
            <v>38534</v>
          </cell>
          <cell r="L53">
            <v>54.29</v>
          </cell>
          <cell r="P53">
            <v>40.718000000000004</v>
          </cell>
        </row>
        <row r="54">
          <cell r="A54">
            <v>37681</v>
          </cell>
          <cell r="C54">
            <v>36.5</v>
          </cell>
          <cell r="G54">
            <v>22.911000000000001</v>
          </cell>
          <cell r="J54">
            <v>38565</v>
          </cell>
          <cell r="L54">
            <v>62.22</v>
          </cell>
          <cell r="P54">
            <v>46.664999999999999</v>
          </cell>
        </row>
        <row r="55">
          <cell r="A55">
            <v>37712</v>
          </cell>
          <cell r="C55">
            <v>35.5</v>
          </cell>
          <cell r="G55">
            <v>22.667000000000002</v>
          </cell>
          <cell r="J55">
            <v>38596</v>
          </cell>
          <cell r="L55">
            <v>51.96</v>
          </cell>
          <cell r="P55">
            <v>38.97</v>
          </cell>
        </row>
        <row r="56">
          <cell r="A56">
            <v>37742</v>
          </cell>
          <cell r="C56">
            <v>36.5</v>
          </cell>
          <cell r="G56">
            <v>22.25</v>
          </cell>
          <cell r="J56">
            <v>38626</v>
          </cell>
          <cell r="L56">
            <v>39.36</v>
          </cell>
          <cell r="P56">
            <v>29.52</v>
          </cell>
        </row>
        <row r="57">
          <cell r="A57">
            <v>37773</v>
          </cell>
          <cell r="C57">
            <v>43.5</v>
          </cell>
          <cell r="G57">
            <v>22.458000000000002</v>
          </cell>
          <cell r="J57">
            <v>38657</v>
          </cell>
          <cell r="L57">
            <v>38.43</v>
          </cell>
          <cell r="P57">
            <v>28.823</v>
          </cell>
        </row>
        <row r="58">
          <cell r="A58">
            <v>37803</v>
          </cell>
          <cell r="C58">
            <v>54.5</v>
          </cell>
          <cell r="G58">
            <v>27.815000000000001</v>
          </cell>
          <cell r="J58">
            <v>38687</v>
          </cell>
          <cell r="L58">
            <v>37.96</v>
          </cell>
          <cell r="P58">
            <v>28.47</v>
          </cell>
        </row>
        <row r="59">
          <cell r="A59">
            <v>37834</v>
          </cell>
          <cell r="C59">
            <v>63</v>
          </cell>
          <cell r="G59">
            <v>31.048000000000002</v>
          </cell>
          <cell r="J59">
            <v>38718</v>
          </cell>
          <cell r="L59">
            <v>38.229999999999997</v>
          </cell>
          <cell r="P59">
            <v>28.673000000000002</v>
          </cell>
        </row>
        <row r="60">
          <cell r="A60">
            <v>37865</v>
          </cell>
          <cell r="C60">
            <v>52</v>
          </cell>
          <cell r="G60">
            <v>29</v>
          </cell>
          <cell r="J60">
            <v>38749</v>
          </cell>
          <cell r="L60">
            <v>38.229999999999997</v>
          </cell>
          <cell r="P60">
            <v>28.673000000000002</v>
          </cell>
        </row>
        <row r="61">
          <cell r="A61">
            <v>37895</v>
          </cell>
          <cell r="C61">
            <v>38.5</v>
          </cell>
          <cell r="G61">
            <v>25.887</v>
          </cell>
          <cell r="J61">
            <v>38777</v>
          </cell>
          <cell r="L61">
            <v>37.76</v>
          </cell>
          <cell r="P61">
            <v>28.32</v>
          </cell>
        </row>
        <row r="62">
          <cell r="A62">
            <v>37926</v>
          </cell>
          <cell r="C62">
            <v>37.5</v>
          </cell>
          <cell r="G62">
            <v>21.65</v>
          </cell>
          <cell r="J62">
            <v>38808</v>
          </cell>
          <cell r="L62">
            <v>36.82</v>
          </cell>
          <cell r="P62">
            <v>27.614999999999998</v>
          </cell>
        </row>
        <row r="63">
          <cell r="A63">
            <v>37956</v>
          </cell>
          <cell r="C63">
            <v>37</v>
          </cell>
          <cell r="G63">
            <v>22.79</v>
          </cell>
          <cell r="J63">
            <v>38838</v>
          </cell>
          <cell r="L63">
            <v>37.76</v>
          </cell>
          <cell r="P63">
            <v>28.32</v>
          </cell>
        </row>
        <row r="64">
          <cell r="A64">
            <v>37987</v>
          </cell>
          <cell r="C64">
            <v>37.700000000000003</v>
          </cell>
          <cell r="G64">
            <v>23.957000000000001</v>
          </cell>
          <cell r="J64">
            <v>38869</v>
          </cell>
          <cell r="L64">
            <v>44.33</v>
          </cell>
          <cell r="P64">
            <v>33.248000000000005</v>
          </cell>
        </row>
        <row r="65">
          <cell r="A65">
            <v>38018</v>
          </cell>
          <cell r="C65">
            <v>37.700000000000003</v>
          </cell>
          <cell r="G65">
            <v>23.884</v>
          </cell>
          <cell r="J65">
            <v>38899</v>
          </cell>
          <cell r="L65">
            <v>54.67</v>
          </cell>
          <cell r="P65">
            <v>41.003</v>
          </cell>
        </row>
        <row r="66">
          <cell r="A66">
            <v>38047</v>
          </cell>
          <cell r="C66">
            <v>37.229999999999997</v>
          </cell>
          <cell r="G66">
            <v>23.743000000000002</v>
          </cell>
          <cell r="J66">
            <v>38930</v>
          </cell>
          <cell r="L66">
            <v>62.66</v>
          </cell>
          <cell r="P66">
            <v>46.994999999999997</v>
          </cell>
        </row>
        <row r="67">
          <cell r="A67">
            <v>38078</v>
          </cell>
          <cell r="C67">
            <v>36.31</v>
          </cell>
          <cell r="G67">
            <v>23.379000000000001</v>
          </cell>
          <cell r="J67">
            <v>38961</v>
          </cell>
          <cell r="L67">
            <v>52.32</v>
          </cell>
          <cell r="P67">
            <v>39.24</v>
          </cell>
        </row>
        <row r="68">
          <cell r="A68">
            <v>38108</v>
          </cell>
          <cell r="C68">
            <v>37.229999999999997</v>
          </cell>
          <cell r="G68">
            <v>22.759</v>
          </cell>
          <cell r="J68">
            <v>38991</v>
          </cell>
          <cell r="L68">
            <v>39.64</v>
          </cell>
          <cell r="P68">
            <v>29.73</v>
          </cell>
        </row>
        <row r="69">
          <cell r="A69">
            <v>38139</v>
          </cell>
          <cell r="C69">
            <v>43.72</v>
          </cell>
          <cell r="G69">
            <v>23.48</v>
          </cell>
          <cell r="J69">
            <v>39022</v>
          </cell>
          <cell r="L69">
            <v>38.700000000000003</v>
          </cell>
          <cell r="P69">
            <v>29.024999999999999</v>
          </cell>
        </row>
        <row r="70">
          <cell r="A70">
            <v>38169</v>
          </cell>
          <cell r="C70">
            <v>53.91</v>
          </cell>
          <cell r="G70">
            <v>27.164000000000001</v>
          </cell>
          <cell r="J70">
            <v>39052</v>
          </cell>
          <cell r="L70">
            <v>38.229999999999997</v>
          </cell>
          <cell r="P70">
            <v>28.673000000000002</v>
          </cell>
        </row>
        <row r="71">
          <cell r="A71">
            <v>38200</v>
          </cell>
          <cell r="C71">
            <v>61.79</v>
          </cell>
          <cell r="G71">
            <v>29.635000000000002</v>
          </cell>
          <cell r="J71">
            <v>39083</v>
          </cell>
          <cell r="L71">
            <v>38.49</v>
          </cell>
          <cell r="P71">
            <v>28.868000000000002</v>
          </cell>
        </row>
        <row r="72">
          <cell r="A72">
            <v>38231</v>
          </cell>
          <cell r="C72">
            <v>51.6</v>
          </cell>
          <cell r="G72">
            <v>28.193000000000001</v>
          </cell>
          <cell r="J72">
            <v>39114</v>
          </cell>
          <cell r="L72">
            <v>38.49</v>
          </cell>
          <cell r="P72">
            <v>28.868000000000002</v>
          </cell>
        </row>
        <row r="73">
          <cell r="A73">
            <v>38261</v>
          </cell>
          <cell r="C73">
            <v>39.090000000000003</v>
          </cell>
          <cell r="G73">
            <v>25.842000000000002</v>
          </cell>
          <cell r="J73">
            <v>39142</v>
          </cell>
          <cell r="L73">
            <v>38.020000000000003</v>
          </cell>
          <cell r="P73">
            <v>28.515000000000001</v>
          </cell>
        </row>
        <row r="74">
          <cell r="A74">
            <v>38292</v>
          </cell>
          <cell r="C74">
            <v>38.159999999999997</v>
          </cell>
          <cell r="G74">
            <v>22.74</v>
          </cell>
          <cell r="J74">
            <v>39173</v>
          </cell>
          <cell r="L74">
            <v>37.07</v>
          </cell>
          <cell r="P74">
            <v>27.803000000000001</v>
          </cell>
        </row>
        <row r="75">
          <cell r="A75">
            <v>38322</v>
          </cell>
          <cell r="C75">
            <v>37.700000000000003</v>
          </cell>
          <cell r="G75">
            <v>23.454000000000001</v>
          </cell>
          <cell r="J75">
            <v>39203</v>
          </cell>
          <cell r="L75">
            <v>38.020000000000003</v>
          </cell>
          <cell r="P75">
            <v>28.515000000000001</v>
          </cell>
        </row>
        <row r="76">
          <cell r="A76">
            <v>38353</v>
          </cell>
          <cell r="C76">
            <v>37.96</v>
          </cell>
          <cell r="G76">
            <v>24.141999999999999</v>
          </cell>
          <cell r="J76">
            <v>39234</v>
          </cell>
          <cell r="L76">
            <v>44.64</v>
          </cell>
          <cell r="P76">
            <v>33.479999999999997</v>
          </cell>
        </row>
        <row r="77">
          <cell r="A77">
            <v>38384</v>
          </cell>
          <cell r="C77">
            <v>37.96</v>
          </cell>
          <cell r="G77">
            <v>24.459</v>
          </cell>
          <cell r="J77">
            <v>39264</v>
          </cell>
          <cell r="L77">
            <v>55.05</v>
          </cell>
          <cell r="P77">
            <v>41.288000000000004</v>
          </cell>
        </row>
        <row r="78">
          <cell r="A78">
            <v>38412</v>
          </cell>
          <cell r="C78">
            <v>37.49</v>
          </cell>
          <cell r="G78">
            <v>24.17</v>
          </cell>
          <cell r="J78">
            <v>39295</v>
          </cell>
          <cell r="L78">
            <v>63.09</v>
          </cell>
          <cell r="P78">
            <v>47.318000000000005</v>
          </cell>
        </row>
        <row r="79">
          <cell r="A79">
            <v>38443</v>
          </cell>
          <cell r="C79">
            <v>36.56</v>
          </cell>
          <cell r="G79">
            <v>23.861000000000001</v>
          </cell>
          <cell r="J79">
            <v>39326</v>
          </cell>
          <cell r="L79">
            <v>52.68</v>
          </cell>
          <cell r="P79">
            <v>39.51</v>
          </cell>
        </row>
        <row r="80">
          <cell r="A80">
            <v>38473</v>
          </cell>
          <cell r="C80">
            <v>37.5</v>
          </cell>
          <cell r="G80">
            <v>23.263000000000002</v>
          </cell>
          <cell r="J80">
            <v>39356</v>
          </cell>
          <cell r="L80">
            <v>39.909999999999997</v>
          </cell>
          <cell r="P80">
            <v>29.933</v>
          </cell>
        </row>
        <row r="81">
          <cell r="A81">
            <v>38504</v>
          </cell>
          <cell r="C81">
            <v>44.03</v>
          </cell>
          <cell r="G81">
            <v>23.798000000000002</v>
          </cell>
          <cell r="J81">
            <v>39387</v>
          </cell>
          <cell r="L81">
            <v>38.97</v>
          </cell>
          <cell r="P81">
            <v>29.228000000000002</v>
          </cell>
        </row>
        <row r="82">
          <cell r="A82">
            <v>38534</v>
          </cell>
          <cell r="C82">
            <v>54.29</v>
          </cell>
          <cell r="G82">
            <v>26.184000000000001</v>
          </cell>
          <cell r="J82">
            <v>39417</v>
          </cell>
          <cell r="L82">
            <v>38.49</v>
          </cell>
          <cell r="P82">
            <v>28.868000000000002</v>
          </cell>
        </row>
        <row r="83">
          <cell r="A83">
            <v>38565</v>
          </cell>
          <cell r="C83">
            <v>62.22</v>
          </cell>
          <cell r="G83">
            <v>29.788</v>
          </cell>
          <cell r="J83">
            <v>39448</v>
          </cell>
          <cell r="L83">
            <v>38.76</v>
          </cell>
          <cell r="P83">
            <v>29.07</v>
          </cell>
        </row>
        <row r="84">
          <cell r="A84">
            <v>38596</v>
          </cell>
          <cell r="C84">
            <v>51.96</v>
          </cell>
          <cell r="G84">
            <v>27.85</v>
          </cell>
          <cell r="J84">
            <v>39479</v>
          </cell>
          <cell r="L84">
            <v>38.76</v>
          </cell>
          <cell r="P84">
            <v>29.07</v>
          </cell>
        </row>
        <row r="85">
          <cell r="A85">
            <v>38626</v>
          </cell>
          <cell r="C85">
            <v>39.36</v>
          </cell>
          <cell r="G85">
            <v>26.042000000000002</v>
          </cell>
          <cell r="J85">
            <v>39508</v>
          </cell>
          <cell r="L85">
            <v>38.28</v>
          </cell>
          <cell r="P85">
            <v>28.71</v>
          </cell>
        </row>
        <row r="86">
          <cell r="A86">
            <v>38657</v>
          </cell>
          <cell r="C86">
            <v>38.43</v>
          </cell>
          <cell r="G86">
            <v>23.246000000000002</v>
          </cell>
          <cell r="J86">
            <v>39539</v>
          </cell>
          <cell r="L86">
            <v>37.33</v>
          </cell>
          <cell r="P86">
            <v>27.998000000000001</v>
          </cell>
        </row>
        <row r="87">
          <cell r="A87">
            <v>38687</v>
          </cell>
          <cell r="C87">
            <v>37.96</v>
          </cell>
          <cell r="G87">
            <v>23.907</v>
          </cell>
          <cell r="J87">
            <v>39569</v>
          </cell>
          <cell r="L87">
            <v>38.28</v>
          </cell>
          <cell r="P87">
            <v>28.71</v>
          </cell>
        </row>
        <row r="88">
          <cell r="A88">
            <v>38718</v>
          </cell>
          <cell r="C88">
            <v>38.229999999999997</v>
          </cell>
          <cell r="G88">
            <v>24.508000000000003</v>
          </cell>
          <cell r="J88">
            <v>39600</v>
          </cell>
          <cell r="L88">
            <v>44.95</v>
          </cell>
          <cell r="P88">
            <v>33.713000000000001</v>
          </cell>
        </row>
        <row r="89">
          <cell r="A89">
            <v>38749</v>
          </cell>
          <cell r="C89">
            <v>38.229999999999997</v>
          </cell>
          <cell r="G89">
            <v>24.824999999999999</v>
          </cell>
          <cell r="J89">
            <v>39630</v>
          </cell>
          <cell r="L89">
            <v>55.43</v>
          </cell>
          <cell r="P89">
            <v>41.573</v>
          </cell>
        </row>
        <row r="90">
          <cell r="A90">
            <v>38777</v>
          </cell>
          <cell r="C90">
            <v>37.76</v>
          </cell>
          <cell r="G90">
            <v>24.584</v>
          </cell>
          <cell r="J90">
            <v>39661</v>
          </cell>
          <cell r="L90">
            <v>63.53</v>
          </cell>
          <cell r="P90">
            <v>47.648000000000003</v>
          </cell>
        </row>
        <row r="91">
          <cell r="A91">
            <v>38808</v>
          </cell>
          <cell r="C91">
            <v>36.82</v>
          </cell>
          <cell r="G91">
            <v>24.141999999999999</v>
          </cell>
          <cell r="J91">
            <v>39692</v>
          </cell>
          <cell r="L91">
            <v>53.05</v>
          </cell>
          <cell r="P91">
            <v>39.788000000000004</v>
          </cell>
        </row>
        <row r="92">
          <cell r="A92">
            <v>38838</v>
          </cell>
          <cell r="C92">
            <v>37.76</v>
          </cell>
          <cell r="G92">
            <v>23.954999999999998</v>
          </cell>
          <cell r="J92">
            <v>39722</v>
          </cell>
          <cell r="L92">
            <v>40.19</v>
          </cell>
          <cell r="P92">
            <v>30.143000000000001</v>
          </cell>
        </row>
        <row r="93">
          <cell r="A93">
            <v>38869</v>
          </cell>
          <cell r="C93">
            <v>44.33</v>
          </cell>
          <cell r="G93">
            <v>24.118000000000002</v>
          </cell>
          <cell r="J93">
            <v>39753</v>
          </cell>
          <cell r="L93">
            <v>39.229999999999997</v>
          </cell>
          <cell r="P93">
            <v>29.423000000000002</v>
          </cell>
        </row>
        <row r="94">
          <cell r="A94">
            <v>38899</v>
          </cell>
          <cell r="C94">
            <v>54.67</v>
          </cell>
          <cell r="G94">
            <v>25.907</v>
          </cell>
          <cell r="J94">
            <v>39783</v>
          </cell>
          <cell r="L94">
            <v>38.76</v>
          </cell>
          <cell r="P94">
            <v>29.07</v>
          </cell>
        </row>
        <row r="95">
          <cell r="A95">
            <v>38930</v>
          </cell>
          <cell r="C95">
            <v>62.66</v>
          </cell>
          <cell r="G95">
            <v>29.187000000000001</v>
          </cell>
          <cell r="J95">
            <v>39814</v>
          </cell>
          <cell r="L95">
            <v>39.020000000000003</v>
          </cell>
          <cell r="P95">
            <v>29.265000000000001</v>
          </cell>
        </row>
        <row r="96">
          <cell r="A96">
            <v>38961</v>
          </cell>
          <cell r="C96">
            <v>52.32</v>
          </cell>
          <cell r="G96">
            <v>27.547000000000001</v>
          </cell>
          <cell r="J96">
            <v>39845</v>
          </cell>
          <cell r="L96">
            <v>39.020000000000003</v>
          </cell>
          <cell r="P96">
            <v>29.265000000000001</v>
          </cell>
        </row>
        <row r="97">
          <cell r="A97">
            <v>38991</v>
          </cell>
          <cell r="C97">
            <v>39.64</v>
          </cell>
          <cell r="G97">
            <v>26.225000000000001</v>
          </cell>
          <cell r="J97">
            <v>39873</v>
          </cell>
          <cell r="L97">
            <v>38.54</v>
          </cell>
          <cell r="P97">
            <v>28.905000000000001</v>
          </cell>
        </row>
        <row r="98">
          <cell r="A98">
            <v>39022</v>
          </cell>
          <cell r="C98">
            <v>38.700000000000003</v>
          </cell>
          <cell r="G98">
            <v>23.725000000000001</v>
          </cell>
          <cell r="J98">
            <v>39904</v>
          </cell>
          <cell r="L98">
            <v>37.58</v>
          </cell>
          <cell r="P98">
            <v>28.184999999999999</v>
          </cell>
        </row>
        <row r="99">
          <cell r="A99">
            <v>39052</v>
          </cell>
          <cell r="C99">
            <v>38.229999999999997</v>
          </cell>
          <cell r="G99">
            <v>24.119</v>
          </cell>
          <cell r="J99">
            <v>39934</v>
          </cell>
          <cell r="L99">
            <v>38.54</v>
          </cell>
          <cell r="P99">
            <v>28.905000000000001</v>
          </cell>
        </row>
        <row r="100">
          <cell r="A100">
            <v>39083</v>
          </cell>
          <cell r="C100">
            <v>38.49</v>
          </cell>
          <cell r="G100">
            <v>25.062000000000001</v>
          </cell>
          <cell r="J100">
            <v>39965</v>
          </cell>
          <cell r="L100">
            <v>45.26</v>
          </cell>
          <cell r="P100">
            <v>33.945</v>
          </cell>
        </row>
        <row r="101">
          <cell r="A101">
            <v>39114</v>
          </cell>
          <cell r="C101">
            <v>38.49</v>
          </cell>
          <cell r="G101">
            <v>25.168000000000003</v>
          </cell>
          <cell r="J101">
            <v>39995</v>
          </cell>
          <cell r="L101">
            <v>55.81</v>
          </cell>
          <cell r="P101">
            <v>41.858000000000004</v>
          </cell>
        </row>
        <row r="102">
          <cell r="A102">
            <v>39142</v>
          </cell>
          <cell r="C102">
            <v>38.020000000000003</v>
          </cell>
          <cell r="G102">
            <v>24.961000000000002</v>
          </cell>
          <cell r="J102">
            <v>40026</v>
          </cell>
          <cell r="L102">
            <v>63.96</v>
          </cell>
          <cell r="P102">
            <v>47.97</v>
          </cell>
        </row>
        <row r="103">
          <cell r="A103">
            <v>39173</v>
          </cell>
          <cell r="C103">
            <v>37.07</v>
          </cell>
          <cell r="G103">
            <v>24.586000000000002</v>
          </cell>
          <cell r="J103">
            <v>40057</v>
          </cell>
          <cell r="L103">
            <v>53.41</v>
          </cell>
          <cell r="P103">
            <v>40.058</v>
          </cell>
        </row>
        <row r="104">
          <cell r="A104">
            <v>39203</v>
          </cell>
          <cell r="C104">
            <v>38.020000000000003</v>
          </cell>
          <cell r="G104">
            <v>24.395</v>
          </cell>
          <cell r="J104">
            <v>40087</v>
          </cell>
          <cell r="L104">
            <v>40.46</v>
          </cell>
          <cell r="P104">
            <v>30.344999999999999</v>
          </cell>
        </row>
        <row r="105">
          <cell r="A105">
            <v>39234</v>
          </cell>
          <cell r="C105">
            <v>44.64</v>
          </cell>
          <cell r="G105">
            <v>24.423000000000002</v>
          </cell>
          <cell r="J105">
            <v>40118</v>
          </cell>
          <cell r="L105">
            <v>39.5</v>
          </cell>
          <cell r="P105">
            <v>29.625</v>
          </cell>
        </row>
        <row r="106">
          <cell r="A106">
            <v>39264</v>
          </cell>
          <cell r="C106">
            <v>55.05</v>
          </cell>
          <cell r="G106">
            <v>25.672000000000001</v>
          </cell>
          <cell r="J106">
            <v>40148</v>
          </cell>
          <cell r="L106">
            <v>39.020000000000003</v>
          </cell>
          <cell r="P106">
            <v>29.265000000000001</v>
          </cell>
        </row>
        <row r="107">
          <cell r="A107">
            <v>39295</v>
          </cell>
          <cell r="C107">
            <v>63.09</v>
          </cell>
          <cell r="G107">
            <v>28.676000000000002</v>
          </cell>
          <cell r="J107">
            <v>40179</v>
          </cell>
          <cell r="L107">
            <v>39.29</v>
          </cell>
          <cell r="P107">
            <v>29.468</v>
          </cell>
        </row>
        <row r="108">
          <cell r="A108">
            <v>39326</v>
          </cell>
          <cell r="C108">
            <v>52.68</v>
          </cell>
          <cell r="G108">
            <v>26.686</v>
          </cell>
          <cell r="J108">
            <v>40210</v>
          </cell>
          <cell r="L108">
            <v>39.29</v>
          </cell>
          <cell r="P108">
            <v>29.468</v>
          </cell>
        </row>
        <row r="109">
          <cell r="A109">
            <v>39356</v>
          </cell>
          <cell r="C109">
            <v>39.909999999999997</v>
          </cell>
          <cell r="G109">
            <v>26.594999999999999</v>
          </cell>
          <cell r="J109">
            <v>40238</v>
          </cell>
          <cell r="L109">
            <v>38.799999999999997</v>
          </cell>
          <cell r="P109">
            <v>29.1</v>
          </cell>
        </row>
        <row r="110">
          <cell r="A110">
            <v>39387</v>
          </cell>
          <cell r="C110">
            <v>38.97</v>
          </cell>
          <cell r="G110">
            <v>24.178000000000001</v>
          </cell>
          <cell r="J110">
            <v>40269</v>
          </cell>
          <cell r="L110">
            <v>37.840000000000003</v>
          </cell>
          <cell r="P110">
            <v>28.38</v>
          </cell>
        </row>
        <row r="111">
          <cell r="A111">
            <v>39417</v>
          </cell>
          <cell r="C111">
            <v>38.49</v>
          </cell>
          <cell r="G111">
            <v>24.543000000000003</v>
          </cell>
          <cell r="J111">
            <v>40299</v>
          </cell>
          <cell r="L111">
            <v>38.799999999999997</v>
          </cell>
          <cell r="P111">
            <v>29.1</v>
          </cell>
        </row>
        <row r="112">
          <cell r="A112">
            <v>39448</v>
          </cell>
          <cell r="C112">
            <v>38.76</v>
          </cell>
          <cell r="G112">
            <v>25.367000000000001</v>
          </cell>
          <cell r="J112">
            <v>40330</v>
          </cell>
          <cell r="L112">
            <v>45.56</v>
          </cell>
          <cell r="P112">
            <v>34.17</v>
          </cell>
        </row>
        <row r="113">
          <cell r="A113">
            <v>39479</v>
          </cell>
          <cell r="C113">
            <v>38.76</v>
          </cell>
          <cell r="G113">
            <v>25.51</v>
          </cell>
          <cell r="J113">
            <v>40360</v>
          </cell>
          <cell r="L113">
            <v>56.19</v>
          </cell>
          <cell r="P113">
            <v>42.143000000000001</v>
          </cell>
        </row>
        <row r="114">
          <cell r="A114">
            <v>39508</v>
          </cell>
          <cell r="C114">
            <v>38.28</v>
          </cell>
          <cell r="G114">
            <v>25.126000000000001</v>
          </cell>
          <cell r="J114">
            <v>40391</v>
          </cell>
          <cell r="L114">
            <v>64.39</v>
          </cell>
          <cell r="P114">
            <v>48.292999999999999</v>
          </cell>
        </row>
        <row r="115">
          <cell r="A115">
            <v>39539</v>
          </cell>
          <cell r="C115">
            <v>37.33</v>
          </cell>
          <cell r="G115">
            <v>25.113</v>
          </cell>
          <cell r="J115">
            <v>40422</v>
          </cell>
          <cell r="L115">
            <v>53.77</v>
          </cell>
          <cell r="P115">
            <v>40.328000000000003</v>
          </cell>
        </row>
        <row r="116">
          <cell r="A116">
            <v>39569</v>
          </cell>
          <cell r="C116">
            <v>38.28</v>
          </cell>
          <cell r="G116">
            <v>24.769000000000002</v>
          </cell>
          <cell r="J116">
            <v>40452</v>
          </cell>
          <cell r="L116">
            <v>40.74</v>
          </cell>
          <cell r="P116">
            <v>30.555</v>
          </cell>
        </row>
        <row r="117">
          <cell r="A117">
            <v>39600</v>
          </cell>
          <cell r="C117">
            <v>44.95</v>
          </cell>
          <cell r="G117">
            <v>24.216000000000001</v>
          </cell>
          <cell r="J117">
            <v>40483</v>
          </cell>
          <cell r="L117">
            <v>39.770000000000003</v>
          </cell>
          <cell r="P117">
            <v>29.828000000000003</v>
          </cell>
        </row>
        <row r="118">
          <cell r="A118">
            <v>39630</v>
          </cell>
          <cell r="C118">
            <v>55.43</v>
          </cell>
          <cell r="G118">
            <v>26.293000000000003</v>
          </cell>
          <cell r="J118">
            <v>40513</v>
          </cell>
          <cell r="L118">
            <v>39.29</v>
          </cell>
          <cell r="P118">
            <v>29.468</v>
          </cell>
        </row>
        <row r="119">
          <cell r="A119">
            <v>39661</v>
          </cell>
          <cell r="C119">
            <v>63.53</v>
          </cell>
          <cell r="G119">
            <v>27.362000000000002</v>
          </cell>
          <cell r="J119">
            <v>40544</v>
          </cell>
          <cell r="L119">
            <v>39.549999999999997</v>
          </cell>
          <cell r="P119">
            <v>29.663</v>
          </cell>
        </row>
        <row r="120">
          <cell r="A120">
            <v>39692</v>
          </cell>
          <cell r="C120">
            <v>53.05</v>
          </cell>
          <cell r="G120">
            <v>27.164000000000001</v>
          </cell>
          <cell r="J120">
            <v>40575</v>
          </cell>
          <cell r="L120">
            <v>39.549999999999997</v>
          </cell>
          <cell r="P120">
            <v>29.663</v>
          </cell>
        </row>
        <row r="121">
          <cell r="A121">
            <v>39722</v>
          </cell>
          <cell r="C121">
            <v>40.19</v>
          </cell>
          <cell r="G121">
            <v>26.78</v>
          </cell>
          <cell r="J121">
            <v>40603</v>
          </cell>
          <cell r="L121">
            <v>39.07</v>
          </cell>
          <cell r="P121">
            <v>29.303000000000001</v>
          </cell>
        </row>
        <row r="122">
          <cell r="A122">
            <v>39753</v>
          </cell>
          <cell r="C122">
            <v>39.229999999999997</v>
          </cell>
          <cell r="G122">
            <v>24.309000000000001</v>
          </cell>
          <cell r="J122">
            <v>40634</v>
          </cell>
          <cell r="L122">
            <v>38.090000000000003</v>
          </cell>
          <cell r="P122">
            <v>28.568000000000001</v>
          </cell>
        </row>
        <row r="123">
          <cell r="A123">
            <v>39783</v>
          </cell>
          <cell r="C123">
            <v>38.76</v>
          </cell>
          <cell r="G123">
            <v>25.089000000000002</v>
          </cell>
          <cell r="J123">
            <v>40664</v>
          </cell>
          <cell r="L123">
            <v>39.07</v>
          </cell>
          <cell r="P123">
            <v>29.303000000000001</v>
          </cell>
        </row>
        <row r="124">
          <cell r="A124">
            <v>39814</v>
          </cell>
          <cell r="C124">
            <v>39.020000000000003</v>
          </cell>
          <cell r="G124">
            <v>25.661000000000001</v>
          </cell>
          <cell r="J124">
            <v>40695</v>
          </cell>
          <cell r="L124">
            <v>45.87</v>
          </cell>
          <cell r="P124">
            <v>34.402999999999999</v>
          </cell>
        </row>
        <row r="125">
          <cell r="A125">
            <v>39845</v>
          </cell>
          <cell r="C125">
            <v>39.020000000000003</v>
          </cell>
          <cell r="G125">
            <v>25.774000000000001</v>
          </cell>
          <cell r="J125">
            <v>40725</v>
          </cell>
          <cell r="L125">
            <v>56.57</v>
          </cell>
          <cell r="P125">
            <v>42.428000000000004</v>
          </cell>
        </row>
        <row r="126">
          <cell r="A126">
            <v>39873</v>
          </cell>
          <cell r="C126">
            <v>38.54</v>
          </cell>
          <cell r="G126">
            <v>25.46</v>
          </cell>
          <cell r="J126">
            <v>40756</v>
          </cell>
          <cell r="L126">
            <v>64.83</v>
          </cell>
          <cell r="P126">
            <v>48.623000000000005</v>
          </cell>
        </row>
        <row r="127">
          <cell r="A127">
            <v>39904</v>
          </cell>
          <cell r="C127">
            <v>37.58</v>
          </cell>
          <cell r="G127">
            <v>25.468</v>
          </cell>
          <cell r="J127">
            <v>40787</v>
          </cell>
          <cell r="L127">
            <v>54.14</v>
          </cell>
          <cell r="P127">
            <v>40.604999999999997</v>
          </cell>
        </row>
        <row r="128">
          <cell r="A128">
            <v>39934</v>
          </cell>
          <cell r="C128">
            <v>38.54</v>
          </cell>
          <cell r="G128">
            <v>24.945</v>
          </cell>
          <cell r="J128">
            <v>40817</v>
          </cell>
          <cell r="L128">
            <v>41.01</v>
          </cell>
          <cell r="P128">
            <v>30.758000000000003</v>
          </cell>
        </row>
        <row r="129">
          <cell r="A129">
            <v>39965</v>
          </cell>
          <cell r="C129">
            <v>45.26</v>
          </cell>
          <cell r="G129">
            <v>24.958000000000002</v>
          </cell>
          <cell r="J129">
            <v>40848</v>
          </cell>
          <cell r="L129">
            <v>40.04</v>
          </cell>
          <cell r="P129">
            <v>30.03</v>
          </cell>
        </row>
        <row r="130">
          <cell r="A130">
            <v>39995</v>
          </cell>
          <cell r="C130">
            <v>55.81</v>
          </cell>
          <cell r="G130">
            <v>26.215</v>
          </cell>
          <cell r="J130">
            <v>40878</v>
          </cell>
          <cell r="L130">
            <v>39.549999999999997</v>
          </cell>
          <cell r="P130">
            <v>29.663</v>
          </cell>
        </row>
        <row r="131">
          <cell r="A131">
            <v>40026</v>
          </cell>
          <cell r="C131">
            <v>63.96</v>
          </cell>
          <cell r="G131">
            <v>27.047000000000001</v>
          </cell>
          <cell r="J131">
            <v>40909</v>
          </cell>
          <cell r="L131">
            <v>39.82</v>
          </cell>
          <cell r="P131">
            <v>29.864999999999998</v>
          </cell>
        </row>
        <row r="132">
          <cell r="A132">
            <v>40057</v>
          </cell>
          <cell r="C132">
            <v>53.41</v>
          </cell>
          <cell r="G132">
            <v>27.061</v>
          </cell>
          <cell r="J132">
            <v>40940</v>
          </cell>
          <cell r="L132">
            <v>39.82</v>
          </cell>
          <cell r="P132">
            <v>29.864999999999998</v>
          </cell>
        </row>
        <row r="133">
          <cell r="A133">
            <v>40087</v>
          </cell>
          <cell r="C133">
            <v>40.46</v>
          </cell>
          <cell r="G133">
            <v>26.98</v>
          </cell>
          <cell r="J133">
            <v>40969</v>
          </cell>
          <cell r="L133">
            <v>39.33</v>
          </cell>
          <cell r="P133">
            <v>29.498000000000001</v>
          </cell>
        </row>
        <row r="134">
          <cell r="A134">
            <v>40118</v>
          </cell>
          <cell r="C134">
            <v>39.5</v>
          </cell>
          <cell r="G134">
            <v>24.676000000000002</v>
          </cell>
          <cell r="J134">
            <v>41000</v>
          </cell>
          <cell r="L134">
            <v>38.35</v>
          </cell>
          <cell r="P134">
            <v>28.763000000000002</v>
          </cell>
        </row>
        <row r="135">
          <cell r="A135">
            <v>40148</v>
          </cell>
          <cell r="C135">
            <v>39.020000000000003</v>
          </cell>
          <cell r="G135">
            <v>25.436</v>
          </cell>
          <cell r="J135">
            <v>41030</v>
          </cell>
          <cell r="L135">
            <v>39.33</v>
          </cell>
          <cell r="P135">
            <v>29.498000000000001</v>
          </cell>
        </row>
        <row r="136">
          <cell r="A136">
            <v>40179</v>
          </cell>
          <cell r="C136">
            <v>39.29</v>
          </cell>
          <cell r="G136">
            <v>25.781000000000002</v>
          </cell>
          <cell r="J136">
            <v>41061</v>
          </cell>
          <cell r="L136">
            <v>46.18</v>
          </cell>
          <cell r="P136">
            <v>34.634999999999998</v>
          </cell>
        </row>
        <row r="137">
          <cell r="A137">
            <v>40210</v>
          </cell>
          <cell r="C137">
            <v>39.29</v>
          </cell>
          <cell r="G137">
            <v>26.064</v>
          </cell>
          <cell r="J137">
            <v>41091</v>
          </cell>
          <cell r="L137">
            <v>56.94</v>
          </cell>
          <cell r="P137">
            <v>42.704999999999998</v>
          </cell>
        </row>
        <row r="138">
          <cell r="A138">
            <v>40238</v>
          </cell>
          <cell r="C138">
            <v>38.799999999999997</v>
          </cell>
          <cell r="G138">
            <v>25.942</v>
          </cell>
          <cell r="J138">
            <v>41122</v>
          </cell>
          <cell r="L138">
            <v>65.260000000000005</v>
          </cell>
          <cell r="P138">
            <v>48.945</v>
          </cell>
        </row>
        <row r="139">
          <cell r="A139">
            <v>40269</v>
          </cell>
          <cell r="C139">
            <v>37.840000000000003</v>
          </cell>
          <cell r="G139">
            <v>25.809000000000001</v>
          </cell>
          <cell r="J139">
            <v>41153</v>
          </cell>
          <cell r="L139">
            <v>54.5</v>
          </cell>
          <cell r="P139">
            <v>40.875</v>
          </cell>
        </row>
        <row r="140">
          <cell r="A140">
            <v>40299</v>
          </cell>
          <cell r="C140">
            <v>38.799999999999997</v>
          </cell>
          <cell r="G140">
            <v>25.298999999999999</v>
          </cell>
          <cell r="J140">
            <v>41183</v>
          </cell>
          <cell r="L140">
            <v>41.29</v>
          </cell>
          <cell r="P140">
            <v>30.968</v>
          </cell>
        </row>
        <row r="141">
          <cell r="A141">
            <v>40330</v>
          </cell>
          <cell r="C141">
            <v>45.56</v>
          </cell>
          <cell r="G141">
            <v>25.215</v>
          </cell>
          <cell r="J141">
            <v>41214</v>
          </cell>
          <cell r="L141">
            <v>40.31</v>
          </cell>
          <cell r="P141">
            <v>30.233000000000001</v>
          </cell>
        </row>
        <row r="142">
          <cell r="A142">
            <v>40360</v>
          </cell>
          <cell r="C142">
            <v>56.19</v>
          </cell>
          <cell r="G142">
            <v>26.149000000000001</v>
          </cell>
          <cell r="J142">
            <v>41244</v>
          </cell>
          <cell r="L142">
            <v>39.82</v>
          </cell>
          <cell r="P142">
            <v>29.864999999999998</v>
          </cell>
        </row>
        <row r="143">
          <cell r="A143">
            <v>40391</v>
          </cell>
          <cell r="C143">
            <v>64.39</v>
          </cell>
          <cell r="G143">
            <v>26.771000000000001</v>
          </cell>
          <cell r="J143">
            <v>41275</v>
          </cell>
          <cell r="L143">
            <v>40.08</v>
          </cell>
          <cell r="P143">
            <v>30.06</v>
          </cell>
        </row>
        <row r="144">
          <cell r="A144">
            <v>40422</v>
          </cell>
          <cell r="C144">
            <v>53.77</v>
          </cell>
          <cell r="G144">
            <v>26.971</v>
          </cell>
          <cell r="J144">
            <v>41306</v>
          </cell>
          <cell r="L144">
            <v>40.08</v>
          </cell>
          <cell r="P144">
            <v>30.06</v>
          </cell>
        </row>
        <row r="145">
          <cell r="A145">
            <v>40452</v>
          </cell>
          <cell r="C145">
            <v>40.74</v>
          </cell>
          <cell r="G145">
            <v>27.004000000000001</v>
          </cell>
          <cell r="J145">
            <v>41334</v>
          </cell>
          <cell r="L145">
            <v>39.590000000000003</v>
          </cell>
          <cell r="P145">
            <v>29.693000000000001</v>
          </cell>
        </row>
        <row r="146">
          <cell r="A146">
            <v>40483</v>
          </cell>
          <cell r="C146">
            <v>39.770000000000003</v>
          </cell>
          <cell r="G146">
            <v>25.271000000000001</v>
          </cell>
          <cell r="J146">
            <v>41365</v>
          </cell>
          <cell r="L146">
            <v>38.6</v>
          </cell>
          <cell r="P146">
            <v>28.95</v>
          </cell>
        </row>
        <row r="147">
          <cell r="A147">
            <v>40513</v>
          </cell>
          <cell r="C147">
            <v>39.29</v>
          </cell>
          <cell r="G147">
            <v>25.754000000000001</v>
          </cell>
          <cell r="J147">
            <v>41395</v>
          </cell>
          <cell r="L147">
            <v>39.590000000000003</v>
          </cell>
          <cell r="P147">
            <v>29.693000000000001</v>
          </cell>
        </row>
        <row r="148">
          <cell r="A148">
            <v>40544</v>
          </cell>
          <cell r="C148">
            <v>39.549999999999997</v>
          </cell>
          <cell r="G148">
            <v>26.053000000000001</v>
          </cell>
          <cell r="J148">
            <v>41426</v>
          </cell>
          <cell r="L148">
            <v>46.49</v>
          </cell>
          <cell r="P148">
            <v>34.868000000000002</v>
          </cell>
        </row>
        <row r="149">
          <cell r="A149">
            <v>40575</v>
          </cell>
          <cell r="C149">
            <v>39.549999999999997</v>
          </cell>
          <cell r="G149">
            <v>26.329000000000001</v>
          </cell>
          <cell r="J149">
            <v>41456</v>
          </cell>
          <cell r="L149">
            <v>57.32</v>
          </cell>
          <cell r="P149">
            <v>42.99</v>
          </cell>
        </row>
        <row r="150">
          <cell r="A150">
            <v>40603</v>
          </cell>
          <cell r="C150">
            <v>39.07</v>
          </cell>
          <cell r="G150">
            <v>26.217000000000002</v>
          </cell>
          <cell r="J150">
            <v>41487</v>
          </cell>
          <cell r="L150">
            <v>65.7</v>
          </cell>
          <cell r="P150">
            <v>49.274999999999999</v>
          </cell>
        </row>
        <row r="151">
          <cell r="A151">
            <v>40634</v>
          </cell>
          <cell r="C151">
            <v>38.090000000000003</v>
          </cell>
          <cell r="G151">
            <v>26.101000000000003</v>
          </cell>
          <cell r="J151">
            <v>41518</v>
          </cell>
          <cell r="L151">
            <v>54.86</v>
          </cell>
          <cell r="P151">
            <v>41.145000000000003</v>
          </cell>
        </row>
        <row r="152">
          <cell r="A152">
            <v>40664</v>
          </cell>
          <cell r="C152">
            <v>39.07</v>
          </cell>
          <cell r="G152">
            <v>25.594999999999999</v>
          </cell>
          <cell r="J152">
            <v>41548</v>
          </cell>
          <cell r="L152">
            <v>41.56</v>
          </cell>
          <cell r="P152">
            <v>31.17</v>
          </cell>
        </row>
        <row r="153">
          <cell r="A153">
            <v>40695</v>
          </cell>
          <cell r="C153">
            <v>45.87</v>
          </cell>
          <cell r="G153">
            <v>25.457000000000001</v>
          </cell>
          <cell r="J153">
            <v>41579</v>
          </cell>
          <cell r="L153">
            <v>40.58</v>
          </cell>
          <cell r="P153">
            <v>30.434999999999999</v>
          </cell>
        </row>
        <row r="154">
          <cell r="A154">
            <v>40725</v>
          </cell>
          <cell r="C154">
            <v>56.57</v>
          </cell>
          <cell r="G154">
            <v>25.37</v>
          </cell>
          <cell r="J154">
            <v>41609</v>
          </cell>
          <cell r="L154">
            <v>40.08</v>
          </cell>
          <cell r="P154">
            <v>30.06</v>
          </cell>
        </row>
        <row r="155">
          <cell r="A155">
            <v>40756</v>
          </cell>
          <cell r="C155">
            <v>64.83</v>
          </cell>
          <cell r="G155">
            <v>27.71</v>
          </cell>
          <cell r="J155">
            <v>41640</v>
          </cell>
          <cell r="L155">
            <v>40.35</v>
          </cell>
          <cell r="P155">
            <v>30.263000000000002</v>
          </cell>
        </row>
        <row r="156">
          <cell r="A156">
            <v>40787</v>
          </cell>
          <cell r="C156">
            <v>54.14</v>
          </cell>
          <cell r="G156">
            <v>26.972000000000001</v>
          </cell>
          <cell r="J156">
            <v>41671</v>
          </cell>
          <cell r="L156">
            <v>40.35</v>
          </cell>
          <cell r="P156">
            <v>30.263000000000002</v>
          </cell>
        </row>
        <row r="157">
          <cell r="A157">
            <v>40817</v>
          </cell>
          <cell r="C157">
            <v>41.01</v>
          </cell>
          <cell r="G157">
            <v>27.203000000000003</v>
          </cell>
          <cell r="J157">
            <v>41699</v>
          </cell>
          <cell r="L157">
            <v>39.85</v>
          </cell>
          <cell r="P157">
            <v>29.888000000000002</v>
          </cell>
        </row>
        <row r="158">
          <cell r="A158">
            <v>40848</v>
          </cell>
          <cell r="C158">
            <v>40.04</v>
          </cell>
          <cell r="G158">
            <v>25.577000000000002</v>
          </cell>
          <cell r="J158">
            <v>41730</v>
          </cell>
          <cell r="L158">
            <v>38.86</v>
          </cell>
          <cell r="P158">
            <v>29.145</v>
          </cell>
        </row>
        <row r="159">
          <cell r="A159">
            <v>40878</v>
          </cell>
          <cell r="C159">
            <v>39.549999999999997</v>
          </cell>
          <cell r="G159">
            <v>26.048999999999999</v>
          </cell>
          <cell r="J159">
            <v>41760</v>
          </cell>
          <cell r="L159">
            <v>39.85</v>
          </cell>
          <cell r="P159">
            <v>29.887499999999999</v>
          </cell>
        </row>
        <row r="160">
          <cell r="A160">
            <v>40909</v>
          </cell>
          <cell r="C160">
            <v>39.82</v>
          </cell>
          <cell r="G160">
            <v>26.307000000000002</v>
          </cell>
          <cell r="J160">
            <v>41791</v>
          </cell>
          <cell r="L160">
            <v>46.79</v>
          </cell>
          <cell r="P160">
            <v>35.092500000000001</v>
          </cell>
        </row>
        <row r="161">
          <cell r="A161">
            <v>40940</v>
          </cell>
          <cell r="C161">
            <v>39.82</v>
          </cell>
          <cell r="G161">
            <v>26.605</v>
          </cell>
          <cell r="J161">
            <v>41821</v>
          </cell>
          <cell r="L161">
            <v>57.7</v>
          </cell>
          <cell r="P161">
            <v>43.274999999999999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33</v>
          </cell>
          <cell r="G7">
            <v>26</v>
          </cell>
          <cell r="L7">
            <v>19.75</v>
          </cell>
          <cell r="P7">
            <v>24</v>
          </cell>
        </row>
        <row r="8">
          <cell r="C8">
            <v>28.8</v>
          </cell>
          <cell r="G8">
            <v>28.8</v>
          </cell>
          <cell r="L8">
            <v>33</v>
          </cell>
          <cell r="P8">
            <v>23.625</v>
          </cell>
        </row>
        <row r="9">
          <cell r="C9">
            <v>33.450000000000003</v>
          </cell>
          <cell r="G9">
            <v>28.8</v>
          </cell>
          <cell r="L9">
            <v>35.5</v>
          </cell>
          <cell r="P9">
            <v>21</v>
          </cell>
        </row>
        <row r="10">
          <cell r="C10">
            <v>33</v>
          </cell>
          <cell r="G10">
            <v>28.8</v>
          </cell>
          <cell r="L10">
            <v>43</v>
          </cell>
          <cell r="P10">
            <v>32.25</v>
          </cell>
        </row>
        <row r="11">
          <cell r="C11">
            <v>33</v>
          </cell>
          <cell r="G11">
            <v>28.8</v>
          </cell>
          <cell r="L11">
            <v>42.75</v>
          </cell>
          <cell r="P11">
            <v>32.063000000000002</v>
          </cell>
        </row>
        <row r="12">
          <cell r="C12">
            <v>35.5</v>
          </cell>
          <cell r="G12">
            <v>28</v>
          </cell>
          <cell r="L12">
            <v>38.9</v>
          </cell>
          <cell r="P12">
            <v>29.175000000000001</v>
          </cell>
        </row>
        <row r="13">
          <cell r="C13">
            <v>35.5</v>
          </cell>
          <cell r="G13">
            <v>28</v>
          </cell>
          <cell r="L13">
            <v>34.25</v>
          </cell>
          <cell r="P13">
            <v>25.688000000000002</v>
          </cell>
        </row>
        <row r="14">
          <cell r="C14">
            <v>35.5</v>
          </cell>
          <cell r="G14">
            <v>28</v>
          </cell>
          <cell r="L14">
            <v>32.5</v>
          </cell>
          <cell r="P14">
            <v>24.375</v>
          </cell>
        </row>
        <row r="15">
          <cell r="C15">
            <v>28</v>
          </cell>
          <cell r="G15">
            <v>28</v>
          </cell>
          <cell r="L15">
            <v>31.5</v>
          </cell>
          <cell r="P15">
            <v>23.625</v>
          </cell>
        </row>
        <row r="16">
          <cell r="C16">
            <v>35.5</v>
          </cell>
          <cell r="G16">
            <v>28</v>
          </cell>
          <cell r="L16">
            <v>32</v>
          </cell>
          <cell r="P16">
            <v>24</v>
          </cell>
        </row>
        <row r="17">
          <cell r="C17">
            <v>35.5</v>
          </cell>
          <cell r="G17">
            <v>28</v>
          </cell>
          <cell r="L17">
            <v>46.5</v>
          </cell>
          <cell r="P17">
            <v>34.875</v>
          </cell>
        </row>
        <row r="18">
          <cell r="C18">
            <v>35.5</v>
          </cell>
          <cell r="G18">
            <v>28</v>
          </cell>
          <cell r="L18">
            <v>53</v>
          </cell>
          <cell r="P18">
            <v>39.75</v>
          </cell>
        </row>
        <row r="19">
          <cell r="C19">
            <v>35.5</v>
          </cell>
          <cell r="G19">
            <v>28</v>
          </cell>
          <cell r="L19">
            <v>47</v>
          </cell>
          <cell r="P19">
            <v>35.25</v>
          </cell>
        </row>
        <row r="20">
          <cell r="C20">
            <v>35.5</v>
          </cell>
          <cell r="G20">
            <v>28</v>
          </cell>
          <cell r="L20">
            <v>39</v>
          </cell>
          <cell r="P20">
            <v>29.25</v>
          </cell>
        </row>
        <row r="21">
          <cell r="C21">
            <v>35.5</v>
          </cell>
          <cell r="G21">
            <v>28</v>
          </cell>
          <cell r="L21">
            <v>37</v>
          </cell>
          <cell r="P21">
            <v>27.75</v>
          </cell>
        </row>
        <row r="22">
          <cell r="C22">
            <v>28</v>
          </cell>
          <cell r="G22">
            <v>28</v>
          </cell>
          <cell r="L22">
            <v>38.5</v>
          </cell>
          <cell r="P22">
            <v>28.875</v>
          </cell>
        </row>
        <row r="23">
          <cell r="C23">
            <v>35.5</v>
          </cell>
          <cell r="G23">
            <v>28</v>
          </cell>
          <cell r="L23">
            <v>42.25</v>
          </cell>
          <cell r="P23">
            <v>31.6875</v>
          </cell>
        </row>
        <row r="24">
          <cell r="C24">
            <v>35.5</v>
          </cell>
          <cell r="G24">
            <v>28</v>
          </cell>
          <cell r="L24">
            <v>41.5</v>
          </cell>
          <cell r="P24">
            <v>31.125</v>
          </cell>
        </row>
        <row r="25">
          <cell r="C25">
            <v>35.5</v>
          </cell>
          <cell r="G25">
            <v>28</v>
          </cell>
          <cell r="L25">
            <v>36.75</v>
          </cell>
          <cell r="P25">
            <v>27.5625</v>
          </cell>
        </row>
        <row r="26">
          <cell r="C26">
            <v>35.5</v>
          </cell>
          <cell r="G26">
            <v>28</v>
          </cell>
          <cell r="L26">
            <v>36.5</v>
          </cell>
          <cell r="P26">
            <v>27.375</v>
          </cell>
        </row>
        <row r="27">
          <cell r="C27">
            <v>35.5</v>
          </cell>
          <cell r="G27">
            <v>28</v>
          </cell>
          <cell r="L27">
            <v>32.5</v>
          </cell>
          <cell r="P27">
            <v>24.375</v>
          </cell>
        </row>
        <row r="28">
          <cell r="C28">
            <v>35.5</v>
          </cell>
          <cell r="G28">
            <v>28</v>
          </cell>
          <cell r="L28">
            <v>30.75</v>
          </cell>
          <cell r="P28">
            <v>23.0625</v>
          </cell>
        </row>
        <row r="29">
          <cell r="C29">
            <v>28</v>
          </cell>
          <cell r="G29">
            <v>28</v>
          </cell>
          <cell r="L29">
            <v>53.5</v>
          </cell>
          <cell r="P29">
            <v>40.125</v>
          </cell>
        </row>
        <row r="30">
          <cell r="C30">
            <v>35.5</v>
          </cell>
          <cell r="G30">
            <v>28</v>
          </cell>
          <cell r="L30">
            <v>60.5</v>
          </cell>
          <cell r="P30">
            <v>45.375</v>
          </cell>
        </row>
        <row r="31">
          <cell r="C31">
            <v>35.5</v>
          </cell>
          <cell r="G31">
            <v>28</v>
          </cell>
          <cell r="L31">
            <v>50.5</v>
          </cell>
          <cell r="P31">
            <v>37.875</v>
          </cell>
        </row>
        <row r="32">
          <cell r="C32">
            <v>35.5</v>
          </cell>
          <cell r="G32">
            <v>28</v>
          </cell>
          <cell r="L32">
            <v>41.5</v>
          </cell>
          <cell r="P32">
            <v>31.125</v>
          </cell>
        </row>
        <row r="33">
          <cell r="C33">
            <v>28</v>
          </cell>
          <cell r="G33">
            <v>28</v>
          </cell>
          <cell r="L33">
            <v>37.5</v>
          </cell>
          <cell r="P33">
            <v>28.125</v>
          </cell>
        </row>
        <row r="34">
          <cell r="C34">
            <v>35.5</v>
          </cell>
          <cell r="G34">
            <v>28</v>
          </cell>
          <cell r="L34">
            <v>39.25</v>
          </cell>
          <cell r="P34">
            <v>29.4375</v>
          </cell>
        </row>
        <row r="35">
          <cell r="C35">
            <v>35.5</v>
          </cell>
          <cell r="G35">
            <v>28</v>
          </cell>
          <cell r="L35">
            <v>42.61</v>
          </cell>
          <cell r="P35">
            <v>31.9575</v>
          </cell>
        </row>
        <row r="36">
          <cell r="C36">
            <v>28</v>
          </cell>
          <cell r="G36">
            <v>28</v>
          </cell>
          <cell r="L36">
            <v>41.96</v>
          </cell>
          <cell r="P36">
            <v>31.47</v>
          </cell>
        </row>
        <row r="37">
          <cell r="C37">
            <v>35.5</v>
          </cell>
          <cell r="G37">
            <v>28</v>
          </cell>
          <cell r="L37">
            <v>37.89</v>
          </cell>
          <cell r="P37">
            <v>28.4175</v>
          </cell>
        </row>
        <row r="38">
          <cell r="C38">
            <v>35.5</v>
          </cell>
          <cell r="G38">
            <v>30.333000000000002</v>
          </cell>
          <cell r="L38">
            <v>37.67</v>
          </cell>
          <cell r="P38">
            <v>28.252500000000001</v>
          </cell>
        </row>
        <row r="39">
          <cell r="C39">
            <v>43</v>
          </cell>
          <cell r="G39">
            <v>31.903000000000002</v>
          </cell>
          <cell r="L39">
            <v>34.24</v>
          </cell>
          <cell r="P39">
            <v>25.68</v>
          </cell>
        </row>
        <row r="40">
          <cell r="C40">
            <v>42.75</v>
          </cell>
          <cell r="G40">
            <v>30.657</v>
          </cell>
          <cell r="L40">
            <v>32.74</v>
          </cell>
          <cell r="P40">
            <v>24.555</v>
          </cell>
        </row>
        <row r="41">
          <cell r="C41">
            <v>38.9</v>
          </cell>
          <cell r="G41">
            <v>28.95</v>
          </cell>
          <cell r="L41">
            <v>52.26</v>
          </cell>
          <cell r="P41">
            <v>39.195</v>
          </cell>
        </row>
        <row r="42">
          <cell r="C42">
            <v>34.25</v>
          </cell>
          <cell r="G42">
            <v>25.44</v>
          </cell>
          <cell r="L42">
            <v>58.27</v>
          </cell>
          <cell r="P42">
            <v>43.702500000000001</v>
          </cell>
        </row>
        <row r="43">
          <cell r="C43">
            <v>32.5</v>
          </cell>
          <cell r="G43">
            <v>20.100000000000001</v>
          </cell>
          <cell r="L43">
            <v>49.69</v>
          </cell>
          <cell r="P43">
            <v>37.267499999999998</v>
          </cell>
        </row>
        <row r="44">
          <cell r="C44">
            <v>31.5</v>
          </cell>
          <cell r="G44">
            <v>21.476000000000003</v>
          </cell>
          <cell r="L44">
            <v>41.96</v>
          </cell>
          <cell r="P44">
            <v>31.47</v>
          </cell>
        </row>
        <row r="45">
          <cell r="C45">
            <v>32</v>
          </cell>
          <cell r="G45">
            <v>22.667000000000002</v>
          </cell>
          <cell r="L45">
            <v>38.53</v>
          </cell>
          <cell r="P45">
            <v>28.897500000000001</v>
          </cell>
        </row>
        <row r="46">
          <cell r="C46">
            <v>46.5</v>
          </cell>
          <cell r="G46">
            <v>31.734000000000002</v>
          </cell>
          <cell r="L46">
            <v>40.03</v>
          </cell>
          <cell r="P46">
            <v>30.022500000000001</v>
          </cell>
        </row>
        <row r="47">
          <cell r="C47">
            <v>53</v>
          </cell>
          <cell r="G47">
            <v>34.402999999999999</v>
          </cell>
          <cell r="L47">
            <v>42.88</v>
          </cell>
          <cell r="P47">
            <v>32.159999999999997</v>
          </cell>
        </row>
        <row r="48">
          <cell r="C48">
            <v>47</v>
          </cell>
          <cell r="G48">
            <v>30</v>
          </cell>
          <cell r="L48">
            <v>42.34</v>
          </cell>
          <cell r="P48">
            <v>31.754999999999999</v>
          </cell>
        </row>
        <row r="49">
          <cell r="C49">
            <v>39</v>
          </cell>
          <cell r="G49">
            <v>29.565000000000001</v>
          </cell>
          <cell r="L49">
            <v>38.85</v>
          </cell>
          <cell r="P49">
            <v>29.137499999999999</v>
          </cell>
        </row>
        <row r="50">
          <cell r="C50">
            <v>37</v>
          </cell>
          <cell r="G50">
            <v>23.417000000000002</v>
          </cell>
          <cell r="L50">
            <v>38.67</v>
          </cell>
          <cell r="P50">
            <v>29.002500000000001</v>
          </cell>
        </row>
        <row r="51">
          <cell r="C51">
            <v>38.5</v>
          </cell>
          <cell r="G51">
            <v>27.661000000000001</v>
          </cell>
          <cell r="L51">
            <v>35.74</v>
          </cell>
          <cell r="P51">
            <v>26.805</v>
          </cell>
        </row>
        <row r="52">
          <cell r="C52">
            <v>42.25</v>
          </cell>
          <cell r="G52">
            <v>27.472000000000001</v>
          </cell>
          <cell r="L52">
            <v>34.46</v>
          </cell>
          <cell r="P52">
            <v>25.844999999999999</v>
          </cell>
        </row>
        <row r="53">
          <cell r="C53">
            <v>41.5</v>
          </cell>
          <cell r="G53">
            <v>27.429000000000002</v>
          </cell>
          <cell r="L53">
            <v>51.2</v>
          </cell>
          <cell r="P53">
            <v>38.4</v>
          </cell>
        </row>
        <row r="54">
          <cell r="C54">
            <v>36.75</v>
          </cell>
          <cell r="G54">
            <v>26.157</v>
          </cell>
          <cell r="L54">
            <v>56.35</v>
          </cell>
          <cell r="P54">
            <v>42.262500000000003</v>
          </cell>
        </row>
        <row r="55">
          <cell r="C55">
            <v>36.5</v>
          </cell>
          <cell r="G55">
            <v>24.683</v>
          </cell>
          <cell r="L55">
            <v>49</v>
          </cell>
          <cell r="P55">
            <v>36.75</v>
          </cell>
        </row>
        <row r="56">
          <cell r="C56">
            <v>32.5</v>
          </cell>
          <cell r="G56">
            <v>15.944000000000001</v>
          </cell>
          <cell r="L56">
            <v>42.39</v>
          </cell>
          <cell r="P56">
            <v>31.7925</v>
          </cell>
        </row>
        <row r="57">
          <cell r="C57">
            <v>30.75</v>
          </cell>
          <cell r="G57">
            <v>20.979000000000003</v>
          </cell>
          <cell r="L57">
            <v>39.450000000000003</v>
          </cell>
          <cell r="P57">
            <v>29.587499999999999</v>
          </cell>
        </row>
        <row r="58">
          <cell r="C58">
            <v>53.5</v>
          </cell>
          <cell r="G58">
            <v>37.314999999999998</v>
          </cell>
          <cell r="L58">
            <v>40.74</v>
          </cell>
          <cell r="P58">
            <v>30.555</v>
          </cell>
        </row>
        <row r="59">
          <cell r="C59">
            <v>60.5</v>
          </cell>
          <cell r="G59">
            <v>39.39</v>
          </cell>
          <cell r="L59">
            <v>43.61</v>
          </cell>
          <cell r="P59">
            <v>32.707500000000003</v>
          </cell>
        </row>
        <row r="60">
          <cell r="C60">
            <v>50.5</v>
          </cell>
          <cell r="G60">
            <v>33.707999999999998</v>
          </cell>
          <cell r="L60">
            <v>43.11</v>
          </cell>
          <cell r="P60">
            <v>32.332500000000003</v>
          </cell>
        </row>
        <row r="61">
          <cell r="C61">
            <v>41.5</v>
          </cell>
          <cell r="G61">
            <v>30.653000000000002</v>
          </cell>
          <cell r="L61">
            <v>39.92</v>
          </cell>
          <cell r="P61">
            <v>29.94</v>
          </cell>
        </row>
        <row r="62">
          <cell r="C62">
            <v>37.5</v>
          </cell>
          <cell r="G62">
            <v>26.2</v>
          </cell>
          <cell r="L62">
            <v>39.76</v>
          </cell>
          <cell r="P62">
            <v>29.82</v>
          </cell>
        </row>
        <row r="63">
          <cell r="C63">
            <v>39.25</v>
          </cell>
          <cell r="G63">
            <v>32.496000000000002</v>
          </cell>
          <cell r="L63">
            <v>37.07</v>
          </cell>
          <cell r="P63">
            <v>27.802499999999998</v>
          </cell>
        </row>
        <row r="64">
          <cell r="C64">
            <v>42.61</v>
          </cell>
          <cell r="G64">
            <v>27.371000000000002</v>
          </cell>
          <cell r="L64">
            <v>35.9</v>
          </cell>
          <cell r="P64">
            <v>26.925000000000001</v>
          </cell>
        </row>
        <row r="65">
          <cell r="C65">
            <v>41.96</v>
          </cell>
          <cell r="G65">
            <v>27.22</v>
          </cell>
          <cell r="L65">
            <v>51.23</v>
          </cell>
          <cell r="P65">
            <v>38.422499999999999</v>
          </cell>
        </row>
        <row r="66">
          <cell r="C66">
            <v>37.89</v>
          </cell>
          <cell r="G66">
            <v>26.521000000000001</v>
          </cell>
          <cell r="L66">
            <v>55.95</v>
          </cell>
          <cell r="P66">
            <v>41.962499999999999</v>
          </cell>
        </row>
        <row r="67">
          <cell r="C67">
            <v>37.67</v>
          </cell>
          <cell r="G67">
            <v>25.298000000000002</v>
          </cell>
          <cell r="L67">
            <v>49.22</v>
          </cell>
          <cell r="P67">
            <v>36.914999999999999</v>
          </cell>
        </row>
        <row r="68">
          <cell r="C68">
            <v>34.24</v>
          </cell>
          <cell r="G68">
            <v>17.801000000000002</v>
          </cell>
          <cell r="L68">
            <v>43.16</v>
          </cell>
          <cell r="P68">
            <v>32.369999999999997</v>
          </cell>
        </row>
        <row r="69">
          <cell r="C69">
            <v>32.74</v>
          </cell>
          <cell r="G69">
            <v>22.446000000000002</v>
          </cell>
          <cell r="L69">
            <v>40.479999999999997</v>
          </cell>
          <cell r="P69">
            <v>30.36</v>
          </cell>
        </row>
        <row r="70">
          <cell r="C70">
            <v>52.26</v>
          </cell>
          <cell r="G70">
            <v>35.578000000000003</v>
          </cell>
          <cell r="L70">
            <v>41.66</v>
          </cell>
          <cell r="P70">
            <v>31.245000000000001</v>
          </cell>
        </row>
        <row r="71">
          <cell r="C71">
            <v>58.27</v>
          </cell>
          <cell r="G71">
            <v>37.271000000000001</v>
          </cell>
          <cell r="L71">
            <v>44.34</v>
          </cell>
          <cell r="P71">
            <v>33.255000000000003</v>
          </cell>
        </row>
        <row r="72">
          <cell r="C72">
            <v>49.69</v>
          </cell>
          <cell r="G72">
            <v>32.724000000000004</v>
          </cell>
          <cell r="L72">
            <v>43.88</v>
          </cell>
          <cell r="P72">
            <v>32.909999999999997</v>
          </cell>
        </row>
        <row r="73">
          <cell r="C73">
            <v>41.96</v>
          </cell>
          <cell r="G73">
            <v>30.319000000000003</v>
          </cell>
          <cell r="L73">
            <v>40.96</v>
          </cell>
          <cell r="P73">
            <v>30.72</v>
          </cell>
        </row>
        <row r="74">
          <cell r="C74">
            <v>38.53</v>
          </cell>
          <cell r="G74">
            <v>26.807000000000002</v>
          </cell>
          <cell r="L74">
            <v>40.82</v>
          </cell>
          <cell r="P74">
            <v>30.614999999999998</v>
          </cell>
        </row>
        <row r="75">
          <cell r="C75">
            <v>40.03</v>
          </cell>
          <cell r="G75">
            <v>31.963000000000001</v>
          </cell>
          <cell r="L75">
            <v>38.36</v>
          </cell>
          <cell r="P75">
            <v>28.77</v>
          </cell>
        </row>
        <row r="76">
          <cell r="C76">
            <v>42.88</v>
          </cell>
          <cell r="G76">
            <v>27.624000000000002</v>
          </cell>
          <cell r="L76">
            <v>37.28</v>
          </cell>
          <cell r="P76">
            <v>27.96</v>
          </cell>
        </row>
        <row r="77">
          <cell r="C77">
            <v>42.34</v>
          </cell>
          <cell r="G77">
            <v>27.879000000000001</v>
          </cell>
          <cell r="L77">
            <v>51.32</v>
          </cell>
          <cell r="P77">
            <v>38.49</v>
          </cell>
        </row>
        <row r="78">
          <cell r="C78">
            <v>38.85</v>
          </cell>
          <cell r="G78">
            <v>27.027000000000001</v>
          </cell>
          <cell r="L78">
            <v>55.65</v>
          </cell>
          <cell r="P78">
            <v>41.737499999999997</v>
          </cell>
        </row>
        <row r="79">
          <cell r="C79">
            <v>38.67</v>
          </cell>
          <cell r="G79">
            <v>25.909000000000002</v>
          </cell>
          <cell r="L79">
            <v>49.48</v>
          </cell>
          <cell r="P79">
            <v>37.11</v>
          </cell>
        </row>
        <row r="80">
          <cell r="C80">
            <v>35.74</v>
          </cell>
          <cell r="G80">
            <v>18.989000000000001</v>
          </cell>
          <cell r="L80">
            <v>43.94</v>
          </cell>
          <cell r="P80">
            <v>32.954999999999998</v>
          </cell>
        </row>
        <row r="81">
          <cell r="C81">
            <v>34.46</v>
          </cell>
          <cell r="G81">
            <v>23.266999999999999</v>
          </cell>
          <cell r="L81">
            <v>41.48</v>
          </cell>
          <cell r="P81">
            <v>31.11</v>
          </cell>
        </row>
        <row r="82">
          <cell r="C82">
            <v>51.2</v>
          </cell>
          <cell r="G82">
            <v>35.307000000000002</v>
          </cell>
          <cell r="L82">
            <v>42.57</v>
          </cell>
          <cell r="P82">
            <v>31.927499999999998</v>
          </cell>
        </row>
        <row r="83">
          <cell r="C83">
            <v>56.35</v>
          </cell>
          <cell r="G83">
            <v>37.328000000000003</v>
          </cell>
          <cell r="L83">
            <v>45.07</v>
          </cell>
          <cell r="P83">
            <v>33.802500000000002</v>
          </cell>
        </row>
        <row r="84">
          <cell r="C84">
            <v>49</v>
          </cell>
          <cell r="G84">
            <v>32.817</v>
          </cell>
          <cell r="L84">
            <v>44.65</v>
          </cell>
          <cell r="P84">
            <v>33.487499999999997</v>
          </cell>
        </row>
        <row r="85">
          <cell r="C85">
            <v>42.39</v>
          </cell>
          <cell r="G85">
            <v>30.533000000000001</v>
          </cell>
          <cell r="L85">
            <v>41.92</v>
          </cell>
          <cell r="P85">
            <v>31.44</v>
          </cell>
        </row>
        <row r="86">
          <cell r="C86">
            <v>39.450000000000003</v>
          </cell>
          <cell r="G86">
            <v>27.298000000000002</v>
          </cell>
          <cell r="L86">
            <v>41.78</v>
          </cell>
          <cell r="P86">
            <v>31.335000000000001</v>
          </cell>
        </row>
        <row r="87">
          <cell r="C87">
            <v>40.74</v>
          </cell>
          <cell r="G87">
            <v>32.003</v>
          </cell>
          <cell r="L87">
            <v>39.479999999999997</v>
          </cell>
          <cell r="P87">
            <v>29.61</v>
          </cell>
        </row>
        <row r="88">
          <cell r="C88">
            <v>43.61</v>
          </cell>
          <cell r="G88">
            <v>27.912000000000003</v>
          </cell>
          <cell r="L88">
            <v>38.479999999999997</v>
          </cell>
          <cell r="P88">
            <v>28.86</v>
          </cell>
        </row>
        <row r="89">
          <cell r="C89">
            <v>43.11</v>
          </cell>
          <cell r="G89">
            <v>28.202000000000002</v>
          </cell>
          <cell r="L89">
            <v>51.61</v>
          </cell>
          <cell r="P89">
            <v>38.707500000000003</v>
          </cell>
        </row>
        <row r="90">
          <cell r="C90">
            <v>39.92</v>
          </cell>
          <cell r="G90">
            <v>27.462</v>
          </cell>
          <cell r="L90">
            <v>55.66</v>
          </cell>
          <cell r="P90">
            <v>41.744999999999997</v>
          </cell>
        </row>
        <row r="91">
          <cell r="C91">
            <v>39.76</v>
          </cell>
          <cell r="G91">
            <v>26.273</v>
          </cell>
          <cell r="L91">
            <v>49.89</v>
          </cell>
          <cell r="P91">
            <v>37.417499999999997</v>
          </cell>
        </row>
        <row r="92">
          <cell r="C92">
            <v>37.07</v>
          </cell>
          <cell r="G92">
            <v>20.484999999999999</v>
          </cell>
          <cell r="L92">
            <v>44.71</v>
          </cell>
          <cell r="P92">
            <v>33.532499999999999</v>
          </cell>
        </row>
        <row r="93">
          <cell r="C93">
            <v>35.9</v>
          </cell>
          <cell r="G93">
            <v>24.081</v>
          </cell>
          <cell r="L93">
            <v>42.41</v>
          </cell>
          <cell r="P93">
            <v>31.807500000000001</v>
          </cell>
        </row>
        <row r="94">
          <cell r="C94">
            <v>51.23</v>
          </cell>
          <cell r="G94">
            <v>34.978999999999999</v>
          </cell>
          <cell r="L94">
            <v>43.42</v>
          </cell>
          <cell r="P94">
            <v>32.564999999999998</v>
          </cell>
        </row>
        <row r="95">
          <cell r="C95">
            <v>55.95</v>
          </cell>
          <cell r="G95">
            <v>36.889000000000003</v>
          </cell>
          <cell r="L95">
            <v>45.81</v>
          </cell>
          <cell r="P95">
            <v>34.357500000000002</v>
          </cell>
        </row>
        <row r="96">
          <cell r="C96">
            <v>49.22</v>
          </cell>
          <cell r="G96">
            <v>32.774999999999999</v>
          </cell>
          <cell r="L96">
            <v>45.41</v>
          </cell>
          <cell r="P96">
            <v>34.057499999999997</v>
          </cell>
        </row>
        <row r="97">
          <cell r="C97">
            <v>43.16</v>
          </cell>
          <cell r="G97">
            <v>30.717000000000002</v>
          </cell>
          <cell r="L97">
            <v>42.86</v>
          </cell>
          <cell r="P97">
            <v>32.145000000000003</v>
          </cell>
        </row>
        <row r="98">
          <cell r="C98">
            <v>40.479999999999997</v>
          </cell>
          <cell r="G98">
            <v>27.773</v>
          </cell>
          <cell r="L98">
            <v>42.73</v>
          </cell>
          <cell r="P98">
            <v>32.047499999999999</v>
          </cell>
        </row>
        <row r="99">
          <cell r="C99">
            <v>41.66</v>
          </cell>
          <cell r="G99">
            <v>32.126000000000005</v>
          </cell>
          <cell r="L99">
            <v>40.58</v>
          </cell>
          <cell r="P99">
            <v>30.434999999999999</v>
          </cell>
        </row>
        <row r="100">
          <cell r="C100">
            <v>44.34</v>
          </cell>
          <cell r="G100">
            <v>28.342000000000002</v>
          </cell>
          <cell r="L100">
            <v>39.64</v>
          </cell>
          <cell r="P100">
            <v>29.73</v>
          </cell>
        </row>
        <row r="101">
          <cell r="C101">
            <v>43.88</v>
          </cell>
          <cell r="G101">
            <v>28.474</v>
          </cell>
          <cell r="L101">
            <v>51.93</v>
          </cell>
          <cell r="P101">
            <v>38.947499999999998</v>
          </cell>
        </row>
        <row r="102">
          <cell r="C102">
            <v>40.96</v>
          </cell>
          <cell r="G102">
            <v>27.877000000000002</v>
          </cell>
          <cell r="L102">
            <v>55.71</v>
          </cell>
          <cell r="P102">
            <v>41.782499999999999</v>
          </cell>
        </row>
        <row r="103">
          <cell r="C103">
            <v>40.82</v>
          </cell>
          <cell r="G103">
            <v>26.808</v>
          </cell>
          <cell r="L103">
            <v>50.32</v>
          </cell>
          <cell r="P103">
            <v>37.74</v>
          </cell>
        </row>
        <row r="104">
          <cell r="C104">
            <v>38.36</v>
          </cell>
          <cell r="G104">
            <v>21.588000000000001</v>
          </cell>
          <cell r="L104">
            <v>45.47</v>
          </cell>
          <cell r="P104">
            <v>34.102499999999999</v>
          </cell>
        </row>
        <row r="105">
          <cell r="C105">
            <v>37.28</v>
          </cell>
          <cell r="G105">
            <v>24.945</v>
          </cell>
          <cell r="L105">
            <v>43.32</v>
          </cell>
          <cell r="P105">
            <v>32.49</v>
          </cell>
        </row>
        <row r="106">
          <cell r="C106">
            <v>51.32</v>
          </cell>
          <cell r="G106">
            <v>34.924999999999997</v>
          </cell>
          <cell r="L106">
            <v>44.27</v>
          </cell>
          <cell r="P106">
            <v>33.202500000000001</v>
          </cell>
        </row>
        <row r="107">
          <cell r="C107">
            <v>55.65</v>
          </cell>
          <cell r="G107">
            <v>36.783999999999999</v>
          </cell>
          <cell r="L107">
            <v>46.55</v>
          </cell>
          <cell r="P107">
            <v>34.912500000000001</v>
          </cell>
        </row>
        <row r="108">
          <cell r="C108">
            <v>49.48</v>
          </cell>
          <cell r="G108">
            <v>32.868000000000002</v>
          </cell>
          <cell r="L108">
            <v>46.18</v>
          </cell>
          <cell r="P108">
            <v>34.634999999999998</v>
          </cell>
        </row>
        <row r="109">
          <cell r="C109">
            <v>43.94</v>
          </cell>
          <cell r="G109">
            <v>31.313000000000002</v>
          </cell>
          <cell r="L109">
            <v>43.79</v>
          </cell>
          <cell r="P109">
            <v>32.842500000000001</v>
          </cell>
        </row>
        <row r="110">
          <cell r="C110">
            <v>41.48</v>
          </cell>
          <cell r="G110">
            <v>28.59</v>
          </cell>
          <cell r="L110">
            <v>43.67</v>
          </cell>
          <cell r="P110">
            <v>32.752499999999998</v>
          </cell>
        </row>
        <row r="111">
          <cell r="C111">
            <v>42.57</v>
          </cell>
          <cell r="G111">
            <v>32.652000000000001</v>
          </cell>
          <cell r="L111">
            <v>41.66</v>
          </cell>
          <cell r="P111">
            <v>31.245000000000001</v>
          </cell>
        </row>
        <row r="112">
          <cell r="C112">
            <v>45.07</v>
          </cell>
          <cell r="G112">
            <v>29.395</v>
          </cell>
          <cell r="L112">
            <v>40.78</v>
          </cell>
          <cell r="P112">
            <v>30.585000000000001</v>
          </cell>
        </row>
        <row r="113">
          <cell r="C113">
            <v>44.65</v>
          </cell>
          <cell r="G113">
            <v>29.561</v>
          </cell>
          <cell r="L113">
            <v>52.27</v>
          </cell>
          <cell r="P113">
            <v>39.202500000000001</v>
          </cell>
        </row>
        <row r="114">
          <cell r="C114">
            <v>41.92</v>
          </cell>
          <cell r="G114">
            <v>28.835000000000001</v>
          </cell>
          <cell r="L114">
            <v>55.81</v>
          </cell>
          <cell r="P114">
            <v>41.857500000000002</v>
          </cell>
        </row>
        <row r="115">
          <cell r="C115">
            <v>41.78</v>
          </cell>
          <cell r="G115">
            <v>28.162000000000003</v>
          </cell>
          <cell r="L115">
            <v>50.77</v>
          </cell>
          <cell r="P115">
            <v>38.077500000000001</v>
          </cell>
        </row>
        <row r="116">
          <cell r="C116">
            <v>39.479999999999997</v>
          </cell>
          <cell r="G116">
            <v>23.037000000000003</v>
          </cell>
          <cell r="L116">
            <v>46.24</v>
          </cell>
          <cell r="P116">
            <v>34.68</v>
          </cell>
        </row>
        <row r="117">
          <cell r="C117">
            <v>38.479999999999997</v>
          </cell>
          <cell r="G117">
            <v>26.087</v>
          </cell>
          <cell r="L117">
            <v>44.23</v>
          </cell>
          <cell r="P117">
            <v>33.172499999999999</v>
          </cell>
        </row>
        <row r="118">
          <cell r="C118">
            <v>51.61</v>
          </cell>
          <cell r="G118">
            <v>35.92</v>
          </cell>
          <cell r="L118">
            <v>45.12</v>
          </cell>
          <cell r="P118">
            <v>33.840000000000003</v>
          </cell>
        </row>
        <row r="119">
          <cell r="C119">
            <v>55.66</v>
          </cell>
          <cell r="G119">
            <v>37.321000000000005</v>
          </cell>
          <cell r="L119">
            <v>47.29</v>
          </cell>
          <cell r="P119">
            <v>35.467500000000001</v>
          </cell>
        </row>
        <row r="120">
          <cell r="C120">
            <v>49.89</v>
          </cell>
          <cell r="G120">
            <v>34.033999999999999</v>
          </cell>
          <cell r="L120">
            <v>46.94</v>
          </cell>
          <cell r="P120">
            <v>35.204999999999998</v>
          </cell>
        </row>
        <row r="121">
          <cell r="C121">
            <v>44.71</v>
          </cell>
          <cell r="G121">
            <v>32.347000000000001</v>
          </cell>
          <cell r="L121">
            <v>44.71</v>
          </cell>
          <cell r="P121">
            <v>33.532499999999999</v>
          </cell>
        </row>
        <row r="122">
          <cell r="C122">
            <v>42.41</v>
          </cell>
          <cell r="G122">
            <v>29.683</v>
          </cell>
          <cell r="L122">
            <v>44.6</v>
          </cell>
          <cell r="P122">
            <v>33.450000000000003</v>
          </cell>
        </row>
        <row r="123">
          <cell r="C123">
            <v>43.42</v>
          </cell>
          <cell r="G123">
            <v>33.630000000000003</v>
          </cell>
          <cell r="L123">
            <v>42.72</v>
          </cell>
          <cell r="P123">
            <v>32.04</v>
          </cell>
        </row>
        <row r="124">
          <cell r="C124">
            <v>45.81</v>
          </cell>
          <cell r="G124">
            <v>30.631</v>
          </cell>
          <cell r="L124">
            <v>41.9</v>
          </cell>
          <cell r="P124">
            <v>31.425000000000001</v>
          </cell>
        </row>
        <row r="125">
          <cell r="C125">
            <v>45.41</v>
          </cell>
          <cell r="G125">
            <v>30.756</v>
          </cell>
          <cell r="L125">
            <v>52.64</v>
          </cell>
          <cell r="P125">
            <v>39.479999999999997</v>
          </cell>
        </row>
        <row r="126">
          <cell r="C126">
            <v>42.86</v>
          </cell>
          <cell r="G126">
            <v>30.102</v>
          </cell>
          <cell r="L126">
            <v>55.95</v>
          </cell>
          <cell r="P126">
            <v>41.962499999999999</v>
          </cell>
        </row>
        <row r="127">
          <cell r="C127">
            <v>42.73</v>
          </cell>
          <cell r="G127">
            <v>29.441000000000003</v>
          </cell>
          <cell r="L127">
            <v>51.24</v>
          </cell>
          <cell r="P127">
            <v>38.43</v>
          </cell>
        </row>
        <row r="128">
          <cell r="C128">
            <v>40.58</v>
          </cell>
          <cell r="G128">
            <v>24.311</v>
          </cell>
          <cell r="L128">
            <v>47</v>
          </cell>
          <cell r="P128">
            <v>35.25</v>
          </cell>
        </row>
        <row r="129">
          <cell r="C129">
            <v>39.64</v>
          </cell>
          <cell r="G129">
            <v>27.602</v>
          </cell>
          <cell r="L129">
            <v>45.12</v>
          </cell>
          <cell r="P129">
            <v>33.840000000000003</v>
          </cell>
        </row>
        <row r="130">
          <cell r="C130">
            <v>51.93</v>
          </cell>
          <cell r="G130">
            <v>36.901000000000003</v>
          </cell>
          <cell r="L130">
            <v>45.96</v>
          </cell>
          <cell r="P130">
            <v>34.47</v>
          </cell>
        </row>
        <row r="131">
          <cell r="C131">
            <v>55.71</v>
          </cell>
          <cell r="G131">
            <v>38.248000000000005</v>
          </cell>
          <cell r="L131">
            <v>48.01</v>
          </cell>
          <cell r="P131">
            <v>36.0075</v>
          </cell>
        </row>
        <row r="132">
          <cell r="C132">
            <v>50.32</v>
          </cell>
          <cell r="G132">
            <v>35.1</v>
          </cell>
          <cell r="L132">
            <v>47.69</v>
          </cell>
          <cell r="P132">
            <v>35.767499999999998</v>
          </cell>
        </row>
        <row r="133">
          <cell r="C133">
            <v>45.47</v>
          </cell>
          <cell r="G133">
            <v>33.457999999999998</v>
          </cell>
          <cell r="L133">
            <v>45.61</v>
          </cell>
          <cell r="P133">
            <v>34.207500000000003</v>
          </cell>
        </row>
        <row r="134">
          <cell r="C134">
            <v>43.32</v>
          </cell>
          <cell r="G134">
            <v>30.978000000000002</v>
          </cell>
          <cell r="L134">
            <v>45.51</v>
          </cell>
          <cell r="P134">
            <v>34.1325</v>
          </cell>
        </row>
        <row r="135">
          <cell r="C135">
            <v>44.27</v>
          </cell>
          <cell r="G135">
            <v>34.707000000000001</v>
          </cell>
          <cell r="L135">
            <v>43.76</v>
          </cell>
          <cell r="P135">
            <v>32.82</v>
          </cell>
        </row>
        <row r="136">
          <cell r="C136">
            <v>46.55</v>
          </cell>
          <cell r="G136">
            <v>31.719000000000001</v>
          </cell>
          <cell r="L136">
            <v>42.99</v>
          </cell>
          <cell r="P136">
            <v>32.2425</v>
          </cell>
        </row>
        <row r="137">
          <cell r="C137">
            <v>46.18</v>
          </cell>
          <cell r="G137">
            <v>31.98</v>
          </cell>
          <cell r="L137">
            <v>53.04</v>
          </cell>
          <cell r="P137">
            <v>39.78</v>
          </cell>
        </row>
        <row r="138">
          <cell r="C138">
            <v>43.79</v>
          </cell>
          <cell r="G138">
            <v>31.443000000000001</v>
          </cell>
          <cell r="L138">
            <v>56.14</v>
          </cell>
          <cell r="P138">
            <v>42.104999999999997</v>
          </cell>
        </row>
        <row r="139">
          <cell r="C139">
            <v>43.67</v>
          </cell>
          <cell r="G139">
            <v>30.723000000000003</v>
          </cell>
          <cell r="L139">
            <v>51.74</v>
          </cell>
          <cell r="P139">
            <v>38.805</v>
          </cell>
        </row>
        <row r="140">
          <cell r="C140">
            <v>41.66</v>
          </cell>
          <cell r="G140">
            <v>25.884</v>
          </cell>
          <cell r="L140">
            <v>47.78</v>
          </cell>
          <cell r="P140">
            <v>35.835000000000001</v>
          </cell>
        </row>
        <row r="141">
          <cell r="C141">
            <v>40.78</v>
          </cell>
          <cell r="G141">
            <v>28.983000000000001</v>
          </cell>
          <cell r="L141">
            <v>46.03</v>
          </cell>
          <cell r="P141">
            <v>34.522500000000001</v>
          </cell>
        </row>
        <row r="142">
          <cell r="C142">
            <v>52.27</v>
          </cell>
          <cell r="G142">
            <v>37.877000000000002</v>
          </cell>
          <cell r="L142">
            <v>46.81</v>
          </cell>
          <cell r="P142">
            <v>35.107500000000002</v>
          </cell>
        </row>
        <row r="143">
          <cell r="C143">
            <v>55.81</v>
          </cell>
          <cell r="G143">
            <v>39.176000000000002</v>
          </cell>
          <cell r="L143">
            <v>49.01</v>
          </cell>
          <cell r="P143">
            <v>36.7575</v>
          </cell>
        </row>
        <row r="144">
          <cell r="C144">
            <v>50.77</v>
          </cell>
          <cell r="G144">
            <v>36.188000000000002</v>
          </cell>
          <cell r="L144">
            <v>48.69</v>
          </cell>
          <cell r="P144">
            <v>36.517499999999998</v>
          </cell>
        </row>
        <row r="145">
          <cell r="C145">
            <v>46.24</v>
          </cell>
          <cell r="G145">
            <v>34.574000000000005</v>
          </cell>
          <cell r="L145">
            <v>46.56</v>
          </cell>
          <cell r="P145">
            <v>34.92</v>
          </cell>
        </row>
        <row r="146">
          <cell r="C146">
            <v>44.23</v>
          </cell>
          <cell r="G146">
            <v>32.316000000000003</v>
          </cell>
          <cell r="L146">
            <v>46.46</v>
          </cell>
          <cell r="P146">
            <v>34.844999999999999</v>
          </cell>
        </row>
        <row r="147">
          <cell r="C147">
            <v>45.12</v>
          </cell>
          <cell r="G147">
            <v>35.797000000000004</v>
          </cell>
          <cell r="L147">
            <v>44.67</v>
          </cell>
          <cell r="P147">
            <v>33.502499999999998</v>
          </cell>
        </row>
        <row r="148">
          <cell r="C148">
            <v>47.29</v>
          </cell>
          <cell r="G148">
            <v>32.974000000000004</v>
          </cell>
          <cell r="L148">
            <v>43.89</v>
          </cell>
          <cell r="P148">
            <v>32.917499999999997</v>
          </cell>
        </row>
        <row r="149">
          <cell r="C149">
            <v>46.94</v>
          </cell>
          <cell r="G149">
            <v>33.18</v>
          </cell>
          <cell r="L149">
            <v>54.14</v>
          </cell>
          <cell r="P149">
            <v>40.604999999999997</v>
          </cell>
        </row>
        <row r="150">
          <cell r="C150">
            <v>44.71</v>
          </cell>
          <cell r="G150">
            <v>32.636000000000003</v>
          </cell>
          <cell r="L150">
            <v>57.31</v>
          </cell>
          <cell r="P150">
            <v>42.982500000000002</v>
          </cell>
        </row>
        <row r="151">
          <cell r="C151">
            <v>44.6</v>
          </cell>
          <cell r="G151">
            <v>31.943000000000001</v>
          </cell>
          <cell r="L151">
            <v>52.82</v>
          </cell>
          <cell r="P151">
            <v>39.615000000000002</v>
          </cell>
        </row>
        <row r="152">
          <cell r="C152">
            <v>42.72</v>
          </cell>
          <cell r="G152">
            <v>27.282</v>
          </cell>
          <cell r="L152">
            <v>48.78</v>
          </cell>
          <cell r="P152">
            <v>36.585000000000001</v>
          </cell>
        </row>
        <row r="153">
          <cell r="C153">
            <v>41.9</v>
          </cell>
          <cell r="G153">
            <v>30.241000000000003</v>
          </cell>
          <cell r="L153">
            <v>46.99</v>
          </cell>
          <cell r="P153">
            <v>35.2425</v>
          </cell>
        </row>
        <row r="154">
          <cell r="C154">
            <v>52.64</v>
          </cell>
          <cell r="G154">
            <v>38.966999999999999</v>
          </cell>
          <cell r="L154">
            <v>47.79</v>
          </cell>
          <cell r="P154">
            <v>35.842500000000001</v>
          </cell>
        </row>
        <row r="155">
          <cell r="C155">
            <v>55.95</v>
          </cell>
          <cell r="G155">
            <v>40.362000000000002</v>
          </cell>
          <cell r="L155">
            <v>50.01</v>
          </cell>
          <cell r="P155">
            <v>37.5075</v>
          </cell>
        </row>
        <row r="156">
          <cell r="C156">
            <v>51.24</v>
          </cell>
          <cell r="G156">
            <v>37.35</v>
          </cell>
          <cell r="L156">
            <v>49.68</v>
          </cell>
          <cell r="P156">
            <v>37.26</v>
          </cell>
        </row>
        <row r="157">
          <cell r="C157">
            <v>47</v>
          </cell>
          <cell r="G157">
            <v>35.753</v>
          </cell>
          <cell r="L157">
            <v>47.51</v>
          </cell>
          <cell r="P157">
            <v>35.6325</v>
          </cell>
        </row>
        <row r="158">
          <cell r="C158">
            <v>45.12</v>
          </cell>
          <cell r="G158">
            <v>33.547000000000004</v>
          </cell>
          <cell r="L158">
            <v>47.41</v>
          </cell>
          <cell r="P158">
            <v>35.557499999999997</v>
          </cell>
        </row>
        <row r="159">
          <cell r="C159">
            <v>45.96</v>
          </cell>
          <cell r="G159">
            <v>36.93</v>
          </cell>
          <cell r="L159">
            <v>45.58</v>
          </cell>
          <cell r="P159">
            <v>34.185000000000002</v>
          </cell>
        </row>
        <row r="160">
          <cell r="C160">
            <v>48.01</v>
          </cell>
          <cell r="G160">
            <v>34.249000000000002</v>
          </cell>
          <cell r="L160">
            <v>44.79</v>
          </cell>
          <cell r="P160">
            <v>33.592500000000001</v>
          </cell>
        </row>
        <row r="161">
          <cell r="C161">
            <v>47.69</v>
          </cell>
          <cell r="G161">
            <v>34.405999999999999</v>
          </cell>
          <cell r="L161">
            <v>55.25</v>
          </cell>
          <cell r="P161">
            <v>41.4375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33</v>
          </cell>
          <cell r="G7">
            <v>26</v>
          </cell>
          <cell r="L7">
            <v>18.5</v>
          </cell>
          <cell r="P7">
            <v>24</v>
          </cell>
        </row>
        <row r="8">
          <cell r="C8">
            <v>28.8</v>
          </cell>
          <cell r="G8">
            <v>28.8</v>
          </cell>
          <cell r="L8">
            <v>33</v>
          </cell>
          <cell r="P8">
            <v>23.625</v>
          </cell>
        </row>
        <row r="9">
          <cell r="C9">
            <v>32.65</v>
          </cell>
          <cell r="G9">
            <v>28.8</v>
          </cell>
          <cell r="L9">
            <v>35.299999999999997</v>
          </cell>
          <cell r="P9">
            <v>20.4375</v>
          </cell>
        </row>
        <row r="10">
          <cell r="C10">
            <v>33</v>
          </cell>
          <cell r="G10">
            <v>28.8</v>
          </cell>
          <cell r="L10">
            <v>42.75</v>
          </cell>
          <cell r="P10">
            <v>32.063000000000002</v>
          </cell>
        </row>
        <row r="11">
          <cell r="C11">
            <v>33</v>
          </cell>
          <cell r="G11">
            <v>28</v>
          </cell>
          <cell r="L11">
            <v>42.75</v>
          </cell>
          <cell r="P11">
            <v>32.063000000000002</v>
          </cell>
        </row>
        <row r="12">
          <cell r="C12">
            <v>35.299999999999997</v>
          </cell>
          <cell r="G12">
            <v>28</v>
          </cell>
          <cell r="L12">
            <v>39</v>
          </cell>
          <cell r="P12">
            <v>29.25</v>
          </cell>
        </row>
        <row r="13">
          <cell r="C13">
            <v>35.299999999999997</v>
          </cell>
          <cell r="G13">
            <v>28</v>
          </cell>
          <cell r="L13">
            <v>34.25</v>
          </cell>
          <cell r="P13">
            <v>25.688000000000002</v>
          </cell>
        </row>
        <row r="14">
          <cell r="C14">
            <v>35.299999999999997</v>
          </cell>
          <cell r="G14">
            <v>28</v>
          </cell>
          <cell r="L14">
            <v>30.5</v>
          </cell>
          <cell r="P14">
            <v>22.875</v>
          </cell>
        </row>
        <row r="15">
          <cell r="C15">
            <v>28</v>
          </cell>
          <cell r="G15">
            <v>28</v>
          </cell>
          <cell r="L15">
            <v>29</v>
          </cell>
          <cell r="P15">
            <v>21.75</v>
          </cell>
        </row>
        <row r="16">
          <cell r="C16">
            <v>35.299999999999997</v>
          </cell>
          <cell r="G16">
            <v>28</v>
          </cell>
          <cell r="L16">
            <v>29.5</v>
          </cell>
          <cell r="P16">
            <v>22.125</v>
          </cell>
        </row>
        <row r="17">
          <cell r="C17">
            <v>35.299999999999997</v>
          </cell>
          <cell r="G17">
            <v>28</v>
          </cell>
          <cell r="L17">
            <v>43.5</v>
          </cell>
          <cell r="P17">
            <v>32.625</v>
          </cell>
        </row>
        <row r="18">
          <cell r="C18">
            <v>35.299999999999997</v>
          </cell>
          <cell r="G18">
            <v>28</v>
          </cell>
          <cell r="L18">
            <v>50.5</v>
          </cell>
          <cell r="P18">
            <v>37.875</v>
          </cell>
        </row>
        <row r="19">
          <cell r="C19">
            <v>35.299999999999997</v>
          </cell>
          <cell r="G19">
            <v>28</v>
          </cell>
          <cell r="L19">
            <v>43.5</v>
          </cell>
          <cell r="P19">
            <v>32.625</v>
          </cell>
        </row>
        <row r="20">
          <cell r="C20">
            <v>35.299999999999997</v>
          </cell>
          <cell r="G20">
            <v>28</v>
          </cell>
          <cell r="L20">
            <v>39</v>
          </cell>
          <cell r="P20">
            <v>29.25</v>
          </cell>
        </row>
        <row r="21">
          <cell r="C21">
            <v>35.299999999999997</v>
          </cell>
          <cell r="G21">
            <v>28</v>
          </cell>
          <cell r="L21">
            <v>37</v>
          </cell>
          <cell r="P21">
            <v>27.75</v>
          </cell>
        </row>
        <row r="22">
          <cell r="C22">
            <v>28</v>
          </cell>
          <cell r="G22">
            <v>28</v>
          </cell>
          <cell r="L22">
            <v>38.5</v>
          </cell>
          <cell r="P22">
            <v>28.875</v>
          </cell>
        </row>
        <row r="23">
          <cell r="C23">
            <v>35.299999999999997</v>
          </cell>
          <cell r="G23">
            <v>28</v>
          </cell>
          <cell r="L23">
            <v>42</v>
          </cell>
          <cell r="P23">
            <v>31.5</v>
          </cell>
        </row>
        <row r="24">
          <cell r="C24">
            <v>35.299999999999997</v>
          </cell>
          <cell r="G24">
            <v>28</v>
          </cell>
          <cell r="L24">
            <v>41</v>
          </cell>
          <cell r="P24">
            <v>30.75</v>
          </cell>
        </row>
        <row r="25">
          <cell r="C25">
            <v>35.299999999999997</v>
          </cell>
          <cell r="G25">
            <v>28</v>
          </cell>
          <cell r="L25">
            <v>36</v>
          </cell>
          <cell r="P25">
            <v>27</v>
          </cell>
        </row>
        <row r="26">
          <cell r="C26">
            <v>35.299999999999997</v>
          </cell>
          <cell r="G26">
            <v>28</v>
          </cell>
          <cell r="L26">
            <v>33</v>
          </cell>
          <cell r="P26">
            <v>24.75</v>
          </cell>
        </row>
        <row r="27">
          <cell r="C27">
            <v>35.299999999999997</v>
          </cell>
          <cell r="G27">
            <v>28</v>
          </cell>
          <cell r="L27">
            <v>29</v>
          </cell>
          <cell r="P27">
            <v>21.75</v>
          </cell>
        </row>
        <row r="28">
          <cell r="C28">
            <v>35.299999999999997</v>
          </cell>
          <cell r="G28">
            <v>28</v>
          </cell>
          <cell r="L28">
            <v>30</v>
          </cell>
          <cell r="P28">
            <v>22.5</v>
          </cell>
        </row>
        <row r="29">
          <cell r="C29">
            <v>28</v>
          </cell>
          <cell r="G29">
            <v>28</v>
          </cell>
          <cell r="L29">
            <v>49</v>
          </cell>
          <cell r="P29">
            <v>36.75</v>
          </cell>
        </row>
        <row r="30">
          <cell r="C30">
            <v>35.299999999999997</v>
          </cell>
          <cell r="G30">
            <v>28</v>
          </cell>
          <cell r="L30">
            <v>57</v>
          </cell>
          <cell r="P30">
            <v>42.75</v>
          </cell>
        </row>
        <row r="31">
          <cell r="C31">
            <v>35.299999999999997</v>
          </cell>
          <cell r="G31">
            <v>28</v>
          </cell>
          <cell r="L31">
            <v>47</v>
          </cell>
          <cell r="P31">
            <v>35.25</v>
          </cell>
        </row>
        <row r="32">
          <cell r="C32">
            <v>35.299999999999997</v>
          </cell>
          <cell r="G32">
            <v>28</v>
          </cell>
          <cell r="L32">
            <v>41</v>
          </cell>
          <cell r="P32">
            <v>30.75</v>
          </cell>
        </row>
        <row r="33">
          <cell r="C33">
            <v>35.299999999999997</v>
          </cell>
          <cell r="G33">
            <v>28</v>
          </cell>
          <cell r="L33">
            <v>37</v>
          </cell>
          <cell r="P33">
            <v>27.75</v>
          </cell>
        </row>
        <row r="34">
          <cell r="C34">
            <v>35.299999999999997</v>
          </cell>
          <cell r="G34">
            <v>28</v>
          </cell>
          <cell r="L34">
            <v>39</v>
          </cell>
          <cell r="P34">
            <v>29.25</v>
          </cell>
        </row>
        <row r="35">
          <cell r="C35">
            <v>35.299999999999997</v>
          </cell>
          <cell r="G35">
            <v>28</v>
          </cell>
          <cell r="L35">
            <v>42.13</v>
          </cell>
          <cell r="P35">
            <v>31.5975</v>
          </cell>
        </row>
        <row r="36">
          <cell r="C36">
            <v>28</v>
          </cell>
          <cell r="G36">
            <v>28</v>
          </cell>
          <cell r="L36">
            <v>41.27</v>
          </cell>
          <cell r="P36">
            <v>30.952500000000001</v>
          </cell>
        </row>
        <row r="37">
          <cell r="C37">
            <v>35.299999999999997</v>
          </cell>
          <cell r="G37">
            <v>28</v>
          </cell>
          <cell r="L37">
            <v>36.979999999999997</v>
          </cell>
          <cell r="P37">
            <v>27.734999999999999</v>
          </cell>
        </row>
        <row r="38">
          <cell r="C38">
            <v>35.299999999999997</v>
          </cell>
          <cell r="G38">
            <v>30.521000000000001</v>
          </cell>
          <cell r="L38">
            <v>34.4</v>
          </cell>
          <cell r="P38">
            <v>25.8</v>
          </cell>
        </row>
        <row r="39">
          <cell r="C39">
            <v>42.75</v>
          </cell>
          <cell r="G39">
            <v>31.976000000000003</v>
          </cell>
          <cell r="L39">
            <v>30.97</v>
          </cell>
          <cell r="P39">
            <v>23.227499999999999</v>
          </cell>
        </row>
        <row r="40">
          <cell r="C40">
            <v>42.75</v>
          </cell>
          <cell r="G40">
            <v>31.319000000000003</v>
          </cell>
          <cell r="L40">
            <v>31.83</v>
          </cell>
          <cell r="P40">
            <v>23.872499999999999</v>
          </cell>
        </row>
        <row r="41">
          <cell r="C41">
            <v>39</v>
          </cell>
          <cell r="G41">
            <v>29.571000000000002</v>
          </cell>
          <cell r="L41">
            <v>48.14</v>
          </cell>
          <cell r="P41">
            <v>36.104999999999997</v>
          </cell>
        </row>
        <row r="42">
          <cell r="C42">
            <v>34.25</v>
          </cell>
          <cell r="G42">
            <v>24.778000000000002</v>
          </cell>
          <cell r="L42">
            <v>55.01</v>
          </cell>
          <cell r="P42">
            <v>41.2575</v>
          </cell>
        </row>
        <row r="43">
          <cell r="C43">
            <v>30.5</v>
          </cell>
          <cell r="G43">
            <v>19.233000000000001</v>
          </cell>
          <cell r="L43">
            <v>46.42</v>
          </cell>
          <cell r="P43">
            <v>34.814999999999998</v>
          </cell>
        </row>
        <row r="44">
          <cell r="C44">
            <v>29</v>
          </cell>
          <cell r="G44">
            <v>20.097000000000001</v>
          </cell>
          <cell r="L44">
            <v>41.27</v>
          </cell>
          <cell r="P44">
            <v>30.952500000000001</v>
          </cell>
        </row>
        <row r="45">
          <cell r="C45">
            <v>29.5</v>
          </cell>
          <cell r="G45">
            <v>21.292000000000002</v>
          </cell>
          <cell r="L45">
            <v>37.840000000000003</v>
          </cell>
          <cell r="P45">
            <v>28.38</v>
          </cell>
        </row>
        <row r="46">
          <cell r="C46">
            <v>43.5</v>
          </cell>
          <cell r="G46">
            <v>30.476000000000003</v>
          </cell>
          <cell r="L46">
            <v>39.56</v>
          </cell>
          <cell r="P46">
            <v>29.67</v>
          </cell>
        </row>
        <row r="47">
          <cell r="C47">
            <v>50.5</v>
          </cell>
          <cell r="G47">
            <v>33</v>
          </cell>
          <cell r="L47">
            <v>42.24</v>
          </cell>
          <cell r="P47">
            <v>31.68</v>
          </cell>
        </row>
        <row r="48">
          <cell r="C48">
            <v>43.5</v>
          </cell>
          <cell r="G48">
            <v>28.95</v>
          </cell>
          <cell r="L48">
            <v>41.5</v>
          </cell>
          <cell r="P48">
            <v>31.125</v>
          </cell>
        </row>
        <row r="49">
          <cell r="C49">
            <v>39</v>
          </cell>
          <cell r="G49">
            <v>27.677</v>
          </cell>
          <cell r="L49">
            <v>37.83</v>
          </cell>
          <cell r="P49">
            <v>28.372499999999999</v>
          </cell>
        </row>
        <row r="50">
          <cell r="C50">
            <v>37</v>
          </cell>
          <cell r="G50">
            <v>24.75</v>
          </cell>
          <cell r="L50">
            <v>35.619999999999997</v>
          </cell>
          <cell r="P50">
            <v>26.715</v>
          </cell>
        </row>
        <row r="51">
          <cell r="C51">
            <v>38.5</v>
          </cell>
          <cell r="G51">
            <v>29.048000000000002</v>
          </cell>
          <cell r="L51">
            <v>32.68</v>
          </cell>
          <cell r="P51">
            <v>24.51</v>
          </cell>
        </row>
        <row r="52">
          <cell r="C52">
            <v>42</v>
          </cell>
          <cell r="G52">
            <v>28.855</v>
          </cell>
          <cell r="L52">
            <v>33.409999999999997</v>
          </cell>
          <cell r="P52">
            <v>25.057500000000001</v>
          </cell>
        </row>
        <row r="53">
          <cell r="C53">
            <v>41</v>
          </cell>
          <cell r="G53">
            <v>27.857000000000003</v>
          </cell>
          <cell r="L53">
            <v>47.4</v>
          </cell>
          <cell r="P53">
            <v>35.549999999999997</v>
          </cell>
        </row>
        <row r="54">
          <cell r="C54">
            <v>36</v>
          </cell>
          <cell r="G54">
            <v>25.677</v>
          </cell>
          <cell r="L54">
            <v>53.29</v>
          </cell>
          <cell r="P54">
            <v>39.967500000000001</v>
          </cell>
        </row>
        <row r="55">
          <cell r="C55">
            <v>33</v>
          </cell>
          <cell r="G55">
            <v>22.533000000000001</v>
          </cell>
          <cell r="L55">
            <v>45.93</v>
          </cell>
          <cell r="P55">
            <v>34.447499999999998</v>
          </cell>
        </row>
        <row r="56">
          <cell r="C56">
            <v>29</v>
          </cell>
          <cell r="G56">
            <v>12.823</v>
          </cell>
          <cell r="L56">
            <v>41.52</v>
          </cell>
          <cell r="P56">
            <v>31.14</v>
          </cell>
        </row>
        <row r="57">
          <cell r="C57">
            <v>30</v>
          </cell>
          <cell r="G57">
            <v>16.5</v>
          </cell>
          <cell r="L57">
            <v>38.57</v>
          </cell>
          <cell r="P57">
            <v>28.927499999999998</v>
          </cell>
        </row>
        <row r="58">
          <cell r="C58">
            <v>49</v>
          </cell>
          <cell r="G58">
            <v>35.758000000000003</v>
          </cell>
          <cell r="L58">
            <v>40.049999999999997</v>
          </cell>
          <cell r="P58">
            <v>30.037500000000001</v>
          </cell>
        </row>
        <row r="59">
          <cell r="C59">
            <v>57</v>
          </cell>
          <cell r="G59">
            <v>37.79</v>
          </cell>
          <cell r="L59">
            <v>42.51</v>
          </cell>
          <cell r="P59">
            <v>31.8825</v>
          </cell>
        </row>
        <row r="60">
          <cell r="C60">
            <v>47</v>
          </cell>
          <cell r="G60">
            <v>32.25</v>
          </cell>
          <cell r="L60">
            <v>41.84</v>
          </cell>
          <cell r="P60">
            <v>31.38</v>
          </cell>
        </row>
        <row r="61">
          <cell r="C61">
            <v>41</v>
          </cell>
          <cell r="G61">
            <v>28.548000000000002</v>
          </cell>
          <cell r="L61">
            <v>38.5</v>
          </cell>
          <cell r="P61">
            <v>28.875</v>
          </cell>
        </row>
        <row r="62">
          <cell r="C62">
            <v>37</v>
          </cell>
          <cell r="G62">
            <v>23.9</v>
          </cell>
          <cell r="L62">
            <v>36.49</v>
          </cell>
          <cell r="P62">
            <v>27.3675</v>
          </cell>
        </row>
        <row r="63">
          <cell r="C63">
            <v>39</v>
          </cell>
          <cell r="G63">
            <v>30.242000000000001</v>
          </cell>
          <cell r="L63">
            <v>33.82</v>
          </cell>
          <cell r="P63">
            <v>25.364999999999998</v>
          </cell>
        </row>
        <row r="64">
          <cell r="C64">
            <v>42.13</v>
          </cell>
          <cell r="G64">
            <v>28.189</v>
          </cell>
          <cell r="L64">
            <v>34.49</v>
          </cell>
          <cell r="P64">
            <v>25.8675</v>
          </cell>
        </row>
        <row r="65">
          <cell r="C65">
            <v>41.27</v>
          </cell>
          <cell r="G65">
            <v>27.291</v>
          </cell>
          <cell r="L65">
            <v>47.2</v>
          </cell>
          <cell r="P65">
            <v>35.4</v>
          </cell>
        </row>
        <row r="66">
          <cell r="C66">
            <v>36.979999999999997</v>
          </cell>
          <cell r="G66">
            <v>25.829000000000001</v>
          </cell>
          <cell r="L66">
            <v>52.56</v>
          </cell>
          <cell r="P66">
            <v>39.42</v>
          </cell>
        </row>
        <row r="67">
          <cell r="C67">
            <v>34.4</v>
          </cell>
          <cell r="G67">
            <v>23.254000000000001</v>
          </cell>
          <cell r="L67">
            <v>45.87</v>
          </cell>
          <cell r="P67">
            <v>34.402500000000003</v>
          </cell>
        </row>
        <row r="68">
          <cell r="C68">
            <v>30.97</v>
          </cell>
          <cell r="G68">
            <v>14.95</v>
          </cell>
          <cell r="L68">
            <v>41.86</v>
          </cell>
          <cell r="P68">
            <v>31.395</v>
          </cell>
        </row>
        <row r="69">
          <cell r="C69">
            <v>31.83</v>
          </cell>
          <cell r="G69">
            <v>18.638000000000002</v>
          </cell>
          <cell r="L69">
            <v>39.18</v>
          </cell>
          <cell r="P69">
            <v>29.385000000000002</v>
          </cell>
        </row>
        <row r="70">
          <cell r="C70">
            <v>48.14</v>
          </cell>
          <cell r="G70">
            <v>34.034999999999997</v>
          </cell>
          <cell r="L70">
            <v>40.520000000000003</v>
          </cell>
          <cell r="P70">
            <v>30.39</v>
          </cell>
        </row>
        <row r="71">
          <cell r="C71">
            <v>55.01</v>
          </cell>
          <cell r="G71">
            <v>35.68</v>
          </cell>
          <cell r="L71">
            <v>42.78</v>
          </cell>
          <cell r="P71">
            <v>32.085000000000001</v>
          </cell>
        </row>
        <row r="72">
          <cell r="C72">
            <v>46.42</v>
          </cell>
          <cell r="G72">
            <v>31.248000000000001</v>
          </cell>
          <cell r="L72">
            <v>42.18</v>
          </cell>
          <cell r="P72">
            <v>31.635000000000002</v>
          </cell>
        </row>
        <row r="73">
          <cell r="C73">
            <v>41.27</v>
          </cell>
          <cell r="G73">
            <v>28.211000000000002</v>
          </cell>
          <cell r="L73">
            <v>39.14</v>
          </cell>
          <cell r="P73">
            <v>29.355</v>
          </cell>
        </row>
        <row r="74">
          <cell r="C74">
            <v>37.840000000000003</v>
          </cell>
          <cell r="G74">
            <v>24.687000000000001</v>
          </cell>
          <cell r="L74">
            <v>37.32</v>
          </cell>
          <cell r="P74">
            <v>27.99</v>
          </cell>
        </row>
        <row r="75">
          <cell r="C75">
            <v>39.56</v>
          </cell>
          <cell r="G75">
            <v>29.802000000000003</v>
          </cell>
          <cell r="L75">
            <v>34.89</v>
          </cell>
          <cell r="P75">
            <v>26.1675</v>
          </cell>
        </row>
        <row r="76">
          <cell r="C76">
            <v>42.24</v>
          </cell>
          <cell r="G76">
            <v>28.323</v>
          </cell>
          <cell r="L76">
            <v>35.51</v>
          </cell>
          <cell r="P76">
            <v>26.6325</v>
          </cell>
        </row>
        <row r="77">
          <cell r="C77">
            <v>41.5</v>
          </cell>
          <cell r="G77">
            <v>27.801000000000002</v>
          </cell>
          <cell r="L77">
            <v>47.06</v>
          </cell>
          <cell r="P77">
            <v>35.295000000000002</v>
          </cell>
        </row>
        <row r="78">
          <cell r="C78">
            <v>37.83</v>
          </cell>
          <cell r="G78">
            <v>26.268000000000001</v>
          </cell>
          <cell r="L78">
            <v>51.93</v>
          </cell>
          <cell r="P78">
            <v>38.947499999999998</v>
          </cell>
        </row>
        <row r="79">
          <cell r="C79">
            <v>35.619999999999997</v>
          </cell>
          <cell r="G79">
            <v>23.897000000000002</v>
          </cell>
          <cell r="L79">
            <v>45.85</v>
          </cell>
          <cell r="P79">
            <v>34.387500000000003</v>
          </cell>
        </row>
        <row r="80">
          <cell r="C80">
            <v>32.68</v>
          </cell>
          <cell r="G80">
            <v>16.215</v>
          </cell>
          <cell r="L80">
            <v>42.21</v>
          </cell>
          <cell r="P80">
            <v>31.657499999999999</v>
          </cell>
        </row>
        <row r="81">
          <cell r="C81">
            <v>33.409999999999997</v>
          </cell>
          <cell r="G81">
            <v>19.652000000000001</v>
          </cell>
          <cell r="L81">
            <v>39.78</v>
          </cell>
          <cell r="P81">
            <v>29.835000000000001</v>
          </cell>
        </row>
        <row r="82">
          <cell r="C82">
            <v>47.4</v>
          </cell>
          <cell r="G82">
            <v>33.788000000000004</v>
          </cell>
          <cell r="L82">
            <v>41</v>
          </cell>
          <cell r="P82">
            <v>30.75</v>
          </cell>
        </row>
        <row r="83">
          <cell r="C83">
            <v>53.29</v>
          </cell>
          <cell r="G83">
            <v>35.667999999999999</v>
          </cell>
          <cell r="L83">
            <v>43.2</v>
          </cell>
          <cell r="P83">
            <v>32.4</v>
          </cell>
        </row>
        <row r="84">
          <cell r="C84">
            <v>45.93</v>
          </cell>
          <cell r="G84">
            <v>31.304000000000002</v>
          </cell>
          <cell r="L84">
            <v>42.64</v>
          </cell>
          <cell r="P84">
            <v>31.98</v>
          </cell>
        </row>
        <row r="85">
          <cell r="C85">
            <v>41.52</v>
          </cell>
          <cell r="G85">
            <v>28.468</v>
          </cell>
          <cell r="L85">
            <v>39.81</v>
          </cell>
          <cell r="P85">
            <v>29.857500000000002</v>
          </cell>
        </row>
        <row r="86">
          <cell r="C86">
            <v>38.57</v>
          </cell>
          <cell r="G86">
            <v>25.211000000000002</v>
          </cell>
          <cell r="L86">
            <v>38.119999999999997</v>
          </cell>
          <cell r="P86">
            <v>28.59</v>
          </cell>
        </row>
        <row r="87">
          <cell r="C87">
            <v>40.049999999999997</v>
          </cell>
          <cell r="G87">
            <v>29.882000000000001</v>
          </cell>
          <cell r="L87">
            <v>35.86</v>
          </cell>
          <cell r="P87">
            <v>26.895</v>
          </cell>
        </row>
        <row r="88">
          <cell r="C88">
            <v>42.51</v>
          </cell>
          <cell r="G88">
            <v>28.508000000000003</v>
          </cell>
          <cell r="L88">
            <v>36.43</v>
          </cell>
          <cell r="P88">
            <v>27.322500000000002</v>
          </cell>
        </row>
        <row r="89">
          <cell r="C89">
            <v>41.84</v>
          </cell>
          <cell r="G89">
            <v>28.063000000000002</v>
          </cell>
          <cell r="L89">
            <v>47.19</v>
          </cell>
          <cell r="P89">
            <v>35.392499999999998</v>
          </cell>
        </row>
        <row r="90">
          <cell r="C90">
            <v>38.5</v>
          </cell>
          <cell r="G90">
            <v>26.667000000000002</v>
          </cell>
          <cell r="L90">
            <v>51.72</v>
          </cell>
          <cell r="P90">
            <v>38.79</v>
          </cell>
        </row>
        <row r="91">
          <cell r="C91">
            <v>36.49</v>
          </cell>
          <cell r="G91">
            <v>24.357000000000003</v>
          </cell>
          <cell r="L91">
            <v>46.06</v>
          </cell>
          <cell r="P91">
            <v>34.545000000000002</v>
          </cell>
        </row>
        <row r="92">
          <cell r="C92">
            <v>33.82</v>
          </cell>
          <cell r="G92">
            <v>17.859000000000002</v>
          </cell>
          <cell r="L92">
            <v>42.67</v>
          </cell>
          <cell r="P92">
            <v>32.002499999999998</v>
          </cell>
        </row>
        <row r="93">
          <cell r="C93">
            <v>34.49</v>
          </cell>
          <cell r="G93">
            <v>20.652000000000001</v>
          </cell>
          <cell r="L93">
            <v>40.409999999999997</v>
          </cell>
          <cell r="P93">
            <v>30.307500000000001</v>
          </cell>
        </row>
        <row r="94">
          <cell r="C94">
            <v>47.2</v>
          </cell>
          <cell r="G94">
            <v>33.472000000000001</v>
          </cell>
          <cell r="L94">
            <v>41.54</v>
          </cell>
          <cell r="P94">
            <v>31.155000000000001</v>
          </cell>
        </row>
        <row r="95">
          <cell r="C95">
            <v>52.56</v>
          </cell>
          <cell r="G95">
            <v>35.204999999999998</v>
          </cell>
          <cell r="L95">
            <v>43.62</v>
          </cell>
          <cell r="P95">
            <v>32.715000000000003</v>
          </cell>
        </row>
        <row r="96">
          <cell r="C96">
            <v>45.87</v>
          </cell>
          <cell r="G96">
            <v>31.212</v>
          </cell>
          <cell r="L96">
            <v>43.1</v>
          </cell>
          <cell r="P96">
            <v>32.325000000000003</v>
          </cell>
        </row>
        <row r="97">
          <cell r="C97">
            <v>41.86</v>
          </cell>
          <cell r="G97">
            <v>28.637</v>
          </cell>
          <cell r="L97">
            <v>40.47</v>
          </cell>
          <cell r="P97">
            <v>30.352499999999999</v>
          </cell>
        </row>
        <row r="98">
          <cell r="C98">
            <v>39.18</v>
          </cell>
          <cell r="G98">
            <v>25.672000000000001</v>
          </cell>
          <cell r="L98">
            <v>38.9</v>
          </cell>
          <cell r="P98">
            <v>29.175000000000001</v>
          </cell>
        </row>
        <row r="99">
          <cell r="C99">
            <v>40.520000000000003</v>
          </cell>
          <cell r="G99">
            <v>29.891000000000002</v>
          </cell>
          <cell r="L99">
            <v>36.79</v>
          </cell>
          <cell r="P99">
            <v>27.592500000000001</v>
          </cell>
        </row>
        <row r="100">
          <cell r="C100">
            <v>42.78</v>
          </cell>
          <cell r="G100">
            <v>28.785</v>
          </cell>
          <cell r="L100">
            <v>37.32</v>
          </cell>
          <cell r="P100">
            <v>27.99</v>
          </cell>
        </row>
        <row r="101">
          <cell r="C101">
            <v>42.18</v>
          </cell>
          <cell r="G101">
            <v>28.247</v>
          </cell>
          <cell r="L101">
            <v>47.34</v>
          </cell>
          <cell r="P101">
            <v>35.505000000000003</v>
          </cell>
        </row>
        <row r="102">
          <cell r="C102">
            <v>39.14</v>
          </cell>
          <cell r="G102">
            <v>26.996000000000002</v>
          </cell>
          <cell r="L102">
            <v>51.56</v>
          </cell>
          <cell r="P102">
            <v>38.67</v>
          </cell>
        </row>
        <row r="103">
          <cell r="C103">
            <v>37.32</v>
          </cell>
          <cell r="G103">
            <v>24.87</v>
          </cell>
          <cell r="L103">
            <v>46.29</v>
          </cell>
          <cell r="P103">
            <v>34.717500000000001</v>
          </cell>
        </row>
        <row r="104">
          <cell r="C104">
            <v>34.89</v>
          </cell>
          <cell r="G104">
            <v>18.976000000000003</v>
          </cell>
          <cell r="L104">
            <v>43.13</v>
          </cell>
          <cell r="P104">
            <v>32.347499999999997</v>
          </cell>
        </row>
        <row r="105">
          <cell r="C105">
            <v>35.51</v>
          </cell>
          <cell r="G105">
            <v>21.524999999999999</v>
          </cell>
          <cell r="L105">
            <v>41.03</v>
          </cell>
          <cell r="P105">
            <v>30.772500000000001</v>
          </cell>
        </row>
        <row r="106">
          <cell r="C106">
            <v>47.06</v>
          </cell>
          <cell r="G106">
            <v>33.124000000000002</v>
          </cell>
          <cell r="L106">
            <v>42.09</v>
          </cell>
          <cell r="P106">
            <v>31.567499999999999</v>
          </cell>
        </row>
        <row r="107">
          <cell r="C107">
            <v>51.93</v>
          </cell>
          <cell r="G107">
            <v>34.749000000000002</v>
          </cell>
          <cell r="L107">
            <v>44.05</v>
          </cell>
          <cell r="P107">
            <v>33.037500000000001</v>
          </cell>
        </row>
        <row r="108">
          <cell r="C108">
            <v>45.85</v>
          </cell>
          <cell r="G108">
            <v>30.947000000000003</v>
          </cell>
          <cell r="L108">
            <v>43.57</v>
          </cell>
          <cell r="P108">
            <v>32.677500000000002</v>
          </cell>
        </row>
        <row r="109">
          <cell r="C109">
            <v>42.21</v>
          </cell>
          <cell r="G109">
            <v>28.918000000000003</v>
          </cell>
          <cell r="L109">
            <v>41.12</v>
          </cell>
          <cell r="P109">
            <v>30.84</v>
          </cell>
        </row>
        <row r="110">
          <cell r="C110">
            <v>39.78</v>
          </cell>
          <cell r="G110">
            <v>26.082000000000001</v>
          </cell>
          <cell r="L110">
            <v>39.65</v>
          </cell>
          <cell r="P110">
            <v>29.737500000000001</v>
          </cell>
        </row>
        <row r="111">
          <cell r="C111">
            <v>41</v>
          </cell>
          <cell r="G111">
            <v>29.904</v>
          </cell>
          <cell r="L111">
            <v>37.700000000000003</v>
          </cell>
          <cell r="P111">
            <v>28.274999999999999</v>
          </cell>
        </row>
        <row r="112">
          <cell r="C112">
            <v>43.2</v>
          </cell>
          <cell r="G112">
            <v>28.908000000000001</v>
          </cell>
          <cell r="L112">
            <v>38.19</v>
          </cell>
          <cell r="P112">
            <v>28.642499999999998</v>
          </cell>
        </row>
        <row r="113">
          <cell r="C113">
            <v>42.64</v>
          </cell>
          <cell r="G113">
            <v>28.446000000000002</v>
          </cell>
          <cell r="L113">
            <v>47.51</v>
          </cell>
          <cell r="P113">
            <v>35.6325</v>
          </cell>
        </row>
        <row r="114">
          <cell r="C114">
            <v>39.81</v>
          </cell>
          <cell r="G114">
            <v>27.136000000000003</v>
          </cell>
          <cell r="L114">
            <v>51.44</v>
          </cell>
          <cell r="P114">
            <v>38.58</v>
          </cell>
        </row>
        <row r="115">
          <cell r="C115">
            <v>38.119999999999997</v>
          </cell>
          <cell r="G115">
            <v>25.449000000000002</v>
          </cell>
          <cell r="L115">
            <v>46.54</v>
          </cell>
          <cell r="P115">
            <v>34.905000000000001</v>
          </cell>
        </row>
        <row r="116">
          <cell r="C116">
            <v>35.86</v>
          </cell>
          <cell r="G116">
            <v>19.826000000000001</v>
          </cell>
          <cell r="L116">
            <v>43.6</v>
          </cell>
          <cell r="P116">
            <v>32.700000000000003</v>
          </cell>
        </row>
        <row r="117">
          <cell r="C117">
            <v>36.43</v>
          </cell>
          <cell r="G117">
            <v>21.932000000000002</v>
          </cell>
          <cell r="L117">
            <v>41.64</v>
          </cell>
          <cell r="P117">
            <v>31.23</v>
          </cell>
        </row>
        <row r="118">
          <cell r="C118">
            <v>47.19</v>
          </cell>
          <cell r="G118">
            <v>33.034999999999997</v>
          </cell>
          <cell r="L118">
            <v>42.63</v>
          </cell>
          <cell r="P118">
            <v>31.9725</v>
          </cell>
        </row>
        <row r="119">
          <cell r="C119">
            <v>51.72</v>
          </cell>
          <cell r="G119">
            <v>34.254000000000005</v>
          </cell>
          <cell r="L119">
            <v>44.49</v>
          </cell>
          <cell r="P119">
            <v>33.3675</v>
          </cell>
        </row>
        <row r="120">
          <cell r="C120">
            <v>46.06</v>
          </cell>
          <cell r="G120">
            <v>31.072000000000003</v>
          </cell>
          <cell r="L120">
            <v>44.04</v>
          </cell>
          <cell r="P120">
            <v>33.03</v>
          </cell>
        </row>
        <row r="121">
          <cell r="C121">
            <v>42.67</v>
          </cell>
          <cell r="G121">
            <v>29.068000000000001</v>
          </cell>
          <cell r="L121">
            <v>41.76</v>
          </cell>
          <cell r="P121">
            <v>31.32</v>
          </cell>
        </row>
        <row r="122">
          <cell r="C122">
            <v>40.409999999999997</v>
          </cell>
          <cell r="G122">
            <v>26.223000000000003</v>
          </cell>
          <cell r="L122">
            <v>40.39</v>
          </cell>
          <cell r="P122">
            <v>30.2925</v>
          </cell>
        </row>
        <row r="123">
          <cell r="C123">
            <v>41.54</v>
          </cell>
          <cell r="G123">
            <v>29.998000000000001</v>
          </cell>
          <cell r="L123">
            <v>38.57</v>
          </cell>
          <cell r="P123">
            <v>28.927499999999998</v>
          </cell>
        </row>
        <row r="124">
          <cell r="C124">
            <v>43.62</v>
          </cell>
          <cell r="G124">
            <v>29.032</v>
          </cell>
          <cell r="L124">
            <v>39.03</v>
          </cell>
          <cell r="P124">
            <v>29.272500000000001</v>
          </cell>
        </row>
        <row r="125">
          <cell r="C125">
            <v>43.1</v>
          </cell>
          <cell r="G125">
            <v>28.603000000000002</v>
          </cell>
          <cell r="L125">
            <v>47.71</v>
          </cell>
          <cell r="P125">
            <v>35.782499999999999</v>
          </cell>
        </row>
        <row r="126">
          <cell r="C126">
            <v>40.47</v>
          </cell>
          <cell r="G126">
            <v>27.4</v>
          </cell>
          <cell r="L126">
            <v>51.37</v>
          </cell>
          <cell r="P126">
            <v>38.527500000000003</v>
          </cell>
        </row>
        <row r="127">
          <cell r="C127">
            <v>38.9</v>
          </cell>
          <cell r="G127">
            <v>25.85</v>
          </cell>
          <cell r="L127">
            <v>46.81</v>
          </cell>
          <cell r="P127">
            <v>35.107500000000002</v>
          </cell>
        </row>
        <row r="128">
          <cell r="C128">
            <v>36.79</v>
          </cell>
          <cell r="G128">
            <v>20.279</v>
          </cell>
          <cell r="L128">
            <v>44.07</v>
          </cell>
          <cell r="P128">
            <v>33.052500000000002</v>
          </cell>
        </row>
        <row r="129">
          <cell r="C129">
            <v>37.32</v>
          </cell>
          <cell r="G129">
            <v>22.847000000000001</v>
          </cell>
          <cell r="L129">
            <v>42.25</v>
          </cell>
          <cell r="P129">
            <v>31.6875</v>
          </cell>
        </row>
        <row r="130">
          <cell r="C130">
            <v>47.34</v>
          </cell>
          <cell r="G130">
            <v>32.880000000000003</v>
          </cell>
          <cell r="L130">
            <v>43.17</v>
          </cell>
          <cell r="P130">
            <v>32.377499999999998</v>
          </cell>
        </row>
        <row r="131">
          <cell r="C131">
            <v>51.56</v>
          </cell>
          <cell r="G131">
            <v>34.001000000000005</v>
          </cell>
          <cell r="L131">
            <v>44.93</v>
          </cell>
          <cell r="P131">
            <v>33.697499999999998</v>
          </cell>
        </row>
        <row r="132">
          <cell r="C132">
            <v>46.29</v>
          </cell>
          <cell r="G132">
            <v>31.054000000000002</v>
          </cell>
          <cell r="L132">
            <v>44.51</v>
          </cell>
          <cell r="P132">
            <v>33.3825</v>
          </cell>
        </row>
        <row r="133">
          <cell r="C133">
            <v>43.13</v>
          </cell>
          <cell r="G133">
            <v>29.218</v>
          </cell>
          <cell r="L133">
            <v>42.39</v>
          </cell>
          <cell r="P133">
            <v>31.7925</v>
          </cell>
        </row>
        <row r="134">
          <cell r="C134">
            <v>41.03</v>
          </cell>
          <cell r="G134">
            <v>26.541</v>
          </cell>
          <cell r="L134">
            <v>41.12</v>
          </cell>
          <cell r="P134">
            <v>30.84</v>
          </cell>
        </row>
        <row r="135">
          <cell r="C135">
            <v>42.09</v>
          </cell>
          <cell r="G135">
            <v>30.076000000000001</v>
          </cell>
          <cell r="L135">
            <v>39.42</v>
          </cell>
          <cell r="P135">
            <v>29.565000000000001</v>
          </cell>
        </row>
        <row r="136">
          <cell r="C136">
            <v>44.05</v>
          </cell>
          <cell r="G136">
            <v>28.977</v>
          </cell>
          <cell r="L136">
            <v>39.85</v>
          </cell>
          <cell r="P136">
            <v>29.887499999999999</v>
          </cell>
        </row>
        <row r="137">
          <cell r="C137">
            <v>43.57</v>
          </cell>
          <cell r="G137">
            <v>28.772000000000002</v>
          </cell>
          <cell r="L137">
            <v>47.93</v>
          </cell>
          <cell r="P137">
            <v>35.947499999999998</v>
          </cell>
        </row>
        <row r="138">
          <cell r="C138">
            <v>41.12</v>
          </cell>
          <cell r="G138">
            <v>27.808</v>
          </cell>
          <cell r="L138">
            <v>51.33</v>
          </cell>
          <cell r="P138">
            <v>38.497500000000002</v>
          </cell>
        </row>
        <row r="139">
          <cell r="C139">
            <v>39.65</v>
          </cell>
          <cell r="G139">
            <v>26.245000000000001</v>
          </cell>
          <cell r="L139">
            <v>47.09</v>
          </cell>
          <cell r="P139">
            <v>35.317500000000003</v>
          </cell>
        </row>
        <row r="140">
          <cell r="C140">
            <v>37.700000000000003</v>
          </cell>
          <cell r="G140">
            <v>21.027000000000001</v>
          </cell>
          <cell r="L140">
            <v>44.54</v>
          </cell>
          <cell r="P140">
            <v>33.405000000000001</v>
          </cell>
        </row>
        <row r="141">
          <cell r="C141">
            <v>38.19</v>
          </cell>
          <cell r="G141">
            <v>23.459</v>
          </cell>
          <cell r="L141">
            <v>42.85</v>
          </cell>
          <cell r="P141">
            <v>32.137500000000003</v>
          </cell>
        </row>
        <row r="142">
          <cell r="C142">
            <v>47.51</v>
          </cell>
          <cell r="G142">
            <v>32.746000000000002</v>
          </cell>
          <cell r="L142">
            <v>43.7</v>
          </cell>
          <cell r="P142">
            <v>32.774999999999999</v>
          </cell>
        </row>
        <row r="143">
          <cell r="C143">
            <v>51.44</v>
          </cell>
          <cell r="G143">
            <v>33.792000000000002</v>
          </cell>
          <cell r="L143">
            <v>45.44</v>
          </cell>
          <cell r="P143">
            <v>34.08</v>
          </cell>
        </row>
        <row r="144">
          <cell r="C144">
            <v>46.54</v>
          </cell>
          <cell r="G144">
            <v>31.058</v>
          </cell>
          <cell r="L144">
            <v>45.01</v>
          </cell>
          <cell r="P144">
            <v>33.7575</v>
          </cell>
        </row>
        <row r="145">
          <cell r="C145">
            <v>43.6</v>
          </cell>
          <cell r="G145">
            <v>29.208000000000002</v>
          </cell>
          <cell r="L145">
            <v>42.87</v>
          </cell>
          <cell r="P145">
            <v>32.152500000000003</v>
          </cell>
        </row>
        <row r="146">
          <cell r="C146">
            <v>41.64</v>
          </cell>
          <cell r="G146">
            <v>27.057000000000002</v>
          </cell>
          <cell r="L146">
            <v>41.58</v>
          </cell>
          <cell r="P146">
            <v>31.184999999999999</v>
          </cell>
        </row>
        <row r="147">
          <cell r="C147">
            <v>42.63</v>
          </cell>
          <cell r="G147">
            <v>30.157</v>
          </cell>
          <cell r="L147">
            <v>39.869999999999997</v>
          </cell>
          <cell r="P147">
            <v>29.9025</v>
          </cell>
        </row>
        <row r="148">
          <cell r="C148">
            <v>44.49</v>
          </cell>
          <cell r="G148">
            <v>29.14</v>
          </cell>
          <cell r="L148">
            <v>40.299999999999997</v>
          </cell>
          <cell r="P148">
            <v>30.225000000000001</v>
          </cell>
        </row>
        <row r="149">
          <cell r="C149">
            <v>44.04</v>
          </cell>
          <cell r="G149">
            <v>28.967000000000002</v>
          </cell>
          <cell r="L149">
            <v>48.47</v>
          </cell>
          <cell r="P149">
            <v>36.352499999999999</v>
          </cell>
        </row>
        <row r="150">
          <cell r="C150">
            <v>41.76</v>
          </cell>
          <cell r="G150">
            <v>28.062000000000001</v>
          </cell>
          <cell r="L150">
            <v>51.91</v>
          </cell>
          <cell r="P150">
            <v>38.932499999999997</v>
          </cell>
        </row>
        <row r="151">
          <cell r="C151">
            <v>40.39</v>
          </cell>
          <cell r="G151">
            <v>26.565000000000001</v>
          </cell>
          <cell r="L151">
            <v>47.62</v>
          </cell>
          <cell r="P151">
            <v>35.715000000000003</v>
          </cell>
        </row>
        <row r="152">
          <cell r="C152">
            <v>38.57</v>
          </cell>
          <cell r="G152">
            <v>21.579000000000001</v>
          </cell>
          <cell r="L152">
            <v>45.05</v>
          </cell>
          <cell r="P152">
            <v>33.787500000000001</v>
          </cell>
        </row>
        <row r="153">
          <cell r="C153">
            <v>39.03</v>
          </cell>
          <cell r="G153">
            <v>23.923999999999999</v>
          </cell>
          <cell r="L153">
            <v>43.33</v>
          </cell>
          <cell r="P153">
            <v>32.497500000000002</v>
          </cell>
        </row>
        <row r="154">
          <cell r="C154">
            <v>47.71</v>
          </cell>
          <cell r="G154">
            <v>32.603000000000002</v>
          </cell>
          <cell r="L154">
            <v>44.2</v>
          </cell>
          <cell r="P154">
            <v>33.15</v>
          </cell>
        </row>
        <row r="155">
          <cell r="C155">
            <v>51.37</v>
          </cell>
          <cell r="G155">
            <v>33.989000000000004</v>
          </cell>
          <cell r="L155">
            <v>45.94</v>
          </cell>
          <cell r="P155">
            <v>34.454999999999998</v>
          </cell>
        </row>
        <row r="156">
          <cell r="C156">
            <v>46.81</v>
          </cell>
          <cell r="G156">
            <v>31.138000000000002</v>
          </cell>
          <cell r="L156">
            <v>45.51</v>
          </cell>
          <cell r="P156">
            <v>34.1325</v>
          </cell>
        </row>
        <row r="157">
          <cell r="C157">
            <v>44.07</v>
          </cell>
          <cell r="G157">
            <v>29.386000000000003</v>
          </cell>
          <cell r="L157">
            <v>43.35</v>
          </cell>
          <cell r="P157">
            <v>32.512500000000003</v>
          </cell>
        </row>
        <row r="158">
          <cell r="C158">
            <v>42.25</v>
          </cell>
          <cell r="G158">
            <v>27.331000000000003</v>
          </cell>
          <cell r="L158">
            <v>42.05</v>
          </cell>
          <cell r="P158">
            <v>31.537500000000001</v>
          </cell>
        </row>
        <row r="159">
          <cell r="C159">
            <v>43.17</v>
          </cell>
          <cell r="G159">
            <v>30.278000000000002</v>
          </cell>
          <cell r="L159">
            <v>40.32</v>
          </cell>
          <cell r="P159">
            <v>30.24</v>
          </cell>
        </row>
        <row r="160">
          <cell r="C160">
            <v>44.93</v>
          </cell>
          <cell r="G160">
            <v>29.29</v>
          </cell>
          <cell r="L160">
            <v>40.76</v>
          </cell>
          <cell r="P160">
            <v>30.57</v>
          </cell>
        </row>
        <row r="161">
          <cell r="C161">
            <v>44.51</v>
          </cell>
          <cell r="G161">
            <v>29.194000000000003</v>
          </cell>
          <cell r="L161">
            <v>49.01</v>
          </cell>
          <cell r="P161">
            <v>36.7575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32.89</v>
          </cell>
          <cell r="G7">
            <v>24.8</v>
          </cell>
          <cell r="L7">
            <v>21.5</v>
          </cell>
          <cell r="P7">
            <v>17.03</v>
          </cell>
        </row>
        <row r="8">
          <cell r="C8">
            <v>26.99</v>
          </cell>
          <cell r="G8">
            <v>26.99</v>
          </cell>
          <cell r="L8">
            <v>34.700000000000003</v>
          </cell>
          <cell r="P8">
            <v>26.02</v>
          </cell>
        </row>
        <row r="9">
          <cell r="C9">
            <v>33.81</v>
          </cell>
          <cell r="G9">
            <v>26.99</v>
          </cell>
          <cell r="L9">
            <v>35.35</v>
          </cell>
          <cell r="P9">
            <v>26.51</v>
          </cell>
        </row>
        <row r="10">
          <cell r="C10">
            <v>34.700000000000003</v>
          </cell>
          <cell r="G10">
            <v>25</v>
          </cell>
          <cell r="L10">
            <v>42.5</v>
          </cell>
          <cell r="P10">
            <v>31.875</v>
          </cell>
        </row>
        <row r="11">
          <cell r="C11">
            <v>34.700000000000003</v>
          </cell>
          <cell r="G11">
            <v>25</v>
          </cell>
          <cell r="L11">
            <v>42.75</v>
          </cell>
          <cell r="P11">
            <v>32.063000000000002</v>
          </cell>
        </row>
        <row r="12">
          <cell r="C12">
            <v>35.35</v>
          </cell>
          <cell r="G12">
            <v>27.75</v>
          </cell>
          <cell r="L12">
            <v>40.5</v>
          </cell>
          <cell r="P12">
            <v>30.375</v>
          </cell>
        </row>
        <row r="13">
          <cell r="C13">
            <v>35.35</v>
          </cell>
          <cell r="G13">
            <v>27.75</v>
          </cell>
          <cell r="L13">
            <v>38.25</v>
          </cell>
          <cell r="P13">
            <v>28.688000000000002</v>
          </cell>
        </row>
        <row r="14">
          <cell r="C14">
            <v>35.35</v>
          </cell>
          <cell r="G14">
            <v>27.75</v>
          </cell>
          <cell r="L14">
            <v>33.75</v>
          </cell>
          <cell r="P14">
            <v>25.313000000000002</v>
          </cell>
        </row>
        <row r="15">
          <cell r="C15">
            <v>27.75</v>
          </cell>
          <cell r="G15">
            <v>27.75</v>
          </cell>
          <cell r="L15">
            <v>33.5</v>
          </cell>
          <cell r="P15">
            <v>25.125</v>
          </cell>
        </row>
        <row r="16">
          <cell r="C16">
            <v>35.35</v>
          </cell>
          <cell r="G16">
            <v>27.75</v>
          </cell>
          <cell r="L16">
            <v>40</v>
          </cell>
          <cell r="P16">
            <v>30</v>
          </cell>
        </row>
        <row r="17">
          <cell r="C17">
            <v>35.35</v>
          </cell>
          <cell r="G17">
            <v>27.75</v>
          </cell>
          <cell r="L17">
            <v>49.75</v>
          </cell>
          <cell r="P17">
            <v>37.313000000000002</v>
          </cell>
        </row>
        <row r="18">
          <cell r="C18">
            <v>35.35</v>
          </cell>
          <cell r="G18">
            <v>27.75</v>
          </cell>
          <cell r="L18">
            <v>56</v>
          </cell>
          <cell r="P18">
            <v>42</v>
          </cell>
        </row>
        <row r="19">
          <cell r="C19">
            <v>35.35</v>
          </cell>
          <cell r="G19">
            <v>27.75</v>
          </cell>
          <cell r="L19">
            <v>48.75</v>
          </cell>
          <cell r="P19">
            <v>36.563000000000002</v>
          </cell>
        </row>
        <row r="20">
          <cell r="C20">
            <v>35.35</v>
          </cell>
          <cell r="G20">
            <v>27.75</v>
          </cell>
          <cell r="L20">
            <v>42.25</v>
          </cell>
          <cell r="P20">
            <v>31.688000000000002</v>
          </cell>
        </row>
        <row r="21">
          <cell r="C21">
            <v>35.35</v>
          </cell>
          <cell r="G21">
            <v>27.75</v>
          </cell>
          <cell r="L21">
            <v>41.25</v>
          </cell>
          <cell r="P21">
            <v>30.938000000000002</v>
          </cell>
        </row>
        <row r="22">
          <cell r="C22">
            <v>27.75</v>
          </cell>
          <cell r="G22">
            <v>27.75</v>
          </cell>
          <cell r="L22">
            <v>43.25</v>
          </cell>
          <cell r="P22">
            <v>32.438000000000002</v>
          </cell>
        </row>
        <row r="23">
          <cell r="C23">
            <v>35.35</v>
          </cell>
          <cell r="G23">
            <v>27.75</v>
          </cell>
          <cell r="L23">
            <v>44.5</v>
          </cell>
          <cell r="P23">
            <v>33.375</v>
          </cell>
        </row>
        <row r="24">
          <cell r="C24">
            <v>35.35</v>
          </cell>
          <cell r="G24">
            <v>27.75</v>
          </cell>
          <cell r="L24">
            <v>42.5</v>
          </cell>
          <cell r="P24">
            <v>31.875</v>
          </cell>
        </row>
        <row r="25">
          <cell r="C25">
            <v>35.35</v>
          </cell>
          <cell r="G25">
            <v>27.75</v>
          </cell>
          <cell r="L25">
            <v>40.5</v>
          </cell>
          <cell r="P25">
            <v>30.375</v>
          </cell>
        </row>
        <row r="26">
          <cell r="C26">
            <v>35.35</v>
          </cell>
          <cell r="G26">
            <v>27.75</v>
          </cell>
          <cell r="L26">
            <v>35.75</v>
          </cell>
          <cell r="P26">
            <v>26.813000000000002</v>
          </cell>
        </row>
        <row r="27">
          <cell r="C27">
            <v>35.35</v>
          </cell>
          <cell r="G27">
            <v>27.75</v>
          </cell>
          <cell r="L27">
            <v>36.25</v>
          </cell>
          <cell r="P27">
            <v>27.188000000000002</v>
          </cell>
        </row>
        <row r="28">
          <cell r="C28">
            <v>35.35</v>
          </cell>
          <cell r="G28">
            <v>27.75</v>
          </cell>
          <cell r="L28">
            <v>41.25</v>
          </cell>
          <cell r="P28">
            <v>30.938000000000002</v>
          </cell>
        </row>
        <row r="29">
          <cell r="C29">
            <v>27.75</v>
          </cell>
          <cell r="G29">
            <v>27.75</v>
          </cell>
          <cell r="L29">
            <v>52</v>
          </cell>
          <cell r="P29">
            <v>39</v>
          </cell>
        </row>
        <row r="30">
          <cell r="C30">
            <v>35.35</v>
          </cell>
          <cell r="G30">
            <v>27.75</v>
          </cell>
          <cell r="L30">
            <v>60.5</v>
          </cell>
          <cell r="P30">
            <v>45.375</v>
          </cell>
        </row>
        <row r="31">
          <cell r="C31">
            <v>35.35</v>
          </cell>
          <cell r="G31">
            <v>27.75</v>
          </cell>
          <cell r="L31">
            <v>55.5</v>
          </cell>
          <cell r="P31">
            <v>41.625</v>
          </cell>
        </row>
        <row r="32">
          <cell r="C32">
            <v>35.35</v>
          </cell>
          <cell r="G32">
            <v>27.75</v>
          </cell>
          <cell r="L32">
            <v>41.75</v>
          </cell>
          <cell r="P32">
            <v>31.313000000000002</v>
          </cell>
        </row>
        <row r="33">
          <cell r="C33">
            <v>35.35</v>
          </cell>
          <cell r="G33">
            <v>27.75</v>
          </cell>
          <cell r="L33">
            <v>41.75</v>
          </cell>
          <cell r="P33">
            <v>31.313000000000002</v>
          </cell>
        </row>
        <row r="34">
          <cell r="C34">
            <v>35.35</v>
          </cell>
          <cell r="G34">
            <v>27.75</v>
          </cell>
          <cell r="L34">
            <v>44.75</v>
          </cell>
          <cell r="P34">
            <v>33.563000000000002</v>
          </cell>
        </row>
        <row r="35">
          <cell r="C35">
            <v>35.35</v>
          </cell>
          <cell r="G35">
            <v>27.75</v>
          </cell>
          <cell r="L35">
            <v>44.77</v>
          </cell>
          <cell r="P35">
            <v>33.578000000000003</v>
          </cell>
        </row>
        <row r="36">
          <cell r="C36">
            <v>27.75</v>
          </cell>
          <cell r="G36">
            <v>27.75</v>
          </cell>
          <cell r="L36">
            <v>42.75</v>
          </cell>
          <cell r="P36">
            <v>32.063000000000002</v>
          </cell>
        </row>
        <row r="37">
          <cell r="C37">
            <v>35.35</v>
          </cell>
          <cell r="G37">
            <v>27.75</v>
          </cell>
          <cell r="L37">
            <v>40.74</v>
          </cell>
          <cell r="P37">
            <v>30.555</v>
          </cell>
        </row>
        <row r="38">
          <cell r="C38">
            <v>35.35</v>
          </cell>
          <cell r="G38">
            <v>28.163</v>
          </cell>
          <cell r="L38">
            <v>35.96</v>
          </cell>
          <cell r="P38">
            <v>26.97</v>
          </cell>
        </row>
        <row r="39">
          <cell r="C39">
            <v>42.5</v>
          </cell>
          <cell r="G39">
            <v>30.315000000000001</v>
          </cell>
          <cell r="L39">
            <v>36.46</v>
          </cell>
          <cell r="P39">
            <v>27.344999999999999</v>
          </cell>
        </row>
        <row r="40">
          <cell r="C40">
            <v>42.75</v>
          </cell>
          <cell r="G40">
            <v>30.657</v>
          </cell>
          <cell r="L40">
            <v>41.48</v>
          </cell>
          <cell r="P40">
            <v>31.11</v>
          </cell>
        </row>
        <row r="41">
          <cell r="C41">
            <v>40.5</v>
          </cell>
          <cell r="G41">
            <v>30.214000000000002</v>
          </cell>
          <cell r="L41">
            <v>52.29</v>
          </cell>
          <cell r="P41">
            <v>39.218000000000004</v>
          </cell>
        </row>
        <row r="42">
          <cell r="C42">
            <v>38.25</v>
          </cell>
          <cell r="G42">
            <v>28.77</v>
          </cell>
          <cell r="L42">
            <v>60.83</v>
          </cell>
          <cell r="P42">
            <v>45.623000000000005</v>
          </cell>
        </row>
        <row r="43">
          <cell r="C43">
            <v>33.75</v>
          </cell>
          <cell r="G43">
            <v>24.917000000000002</v>
          </cell>
          <cell r="L43">
            <v>55.79</v>
          </cell>
          <cell r="P43">
            <v>41.843000000000004</v>
          </cell>
        </row>
        <row r="44">
          <cell r="C44">
            <v>33.5</v>
          </cell>
          <cell r="G44">
            <v>27.274000000000001</v>
          </cell>
          <cell r="L44">
            <v>41.97</v>
          </cell>
          <cell r="P44">
            <v>31.477</v>
          </cell>
        </row>
        <row r="45">
          <cell r="C45">
            <v>40</v>
          </cell>
          <cell r="G45">
            <v>29</v>
          </cell>
          <cell r="L45">
            <v>41.96</v>
          </cell>
          <cell r="P45">
            <v>31.47</v>
          </cell>
        </row>
        <row r="46">
          <cell r="C46">
            <v>49.75</v>
          </cell>
          <cell r="G46">
            <v>32.600999999999999</v>
          </cell>
          <cell r="L46">
            <v>44.97</v>
          </cell>
          <cell r="P46">
            <v>33.727000000000004</v>
          </cell>
        </row>
        <row r="47">
          <cell r="C47">
            <v>56</v>
          </cell>
          <cell r="G47">
            <v>33.508000000000003</v>
          </cell>
          <cell r="L47">
            <v>44.97</v>
          </cell>
          <cell r="P47">
            <v>33.727000000000004</v>
          </cell>
        </row>
        <row r="48">
          <cell r="C48">
            <v>48.75</v>
          </cell>
          <cell r="G48">
            <v>32.625</v>
          </cell>
          <cell r="L48">
            <v>42.94</v>
          </cell>
          <cell r="P48">
            <v>32.204999999999998</v>
          </cell>
        </row>
        <row r="49">
          <cell r="C49">
            <v>42.25</v>
          </cell>
          <cell r="G49">
            <v>26.734000000000002</v>
          </cell>
          <cell r="L49">
            <v>40.92</v>
          </cell>
          <cell r="P49">
            <v>30.69</v>
          </cell>
        </row>
        <row r="50">
          <cell r="C50">
            <v>41.25</v>
          </cell>
          <cell r="G50">
            <v>28.021000000000001</v>
          </cell>
          <cell r="L50">
            <v>36.119999999999997</v>
          </cell>
          <cell r="P50">
            <v>27.09</v>
          </cell>
        </row>
        <row r="51">
          <cell r="C51">
            <v>43.25</v>
          </cell>
          <cell r="G51">
            <v>29.75</v>
          </cell>
          <cell r="L51">
            <v>36.619999999999997</v>
          </cell>
          <cell r="P51">
            <v>27.465</v>
          </cell>
        </row>
        <row r="52">
          <cell r="C52">
            <v>44.5</v>
          </cell>
          <cell r="G52">
            <v>29.903000000000002</v>
          </cell>
          <cell r="L52">
            <v>41.66</v>
          </cell>
          <cell r="P52">
            <v>31.245000000000001</v>
          </cell>
        </row>
        <row r="53">
          <cell r="C53">
            <v>42.5</v>
          </cell>
          <cell r="G53">
            <v>28.179000000000002</v>
          </cell>
          <cell r="L53">
            <v>52.52</v>
          </cell>
          <cell r="P53">
            <v>39.39</v>
          </cell>
        </row>
        <row r="54">
          <cell r="C54">
            <v>40.5</v>
          </cell>
          <cell r="G54">
            <v>27.234000000000002</v>
          </cell>
          <cell r="L54">
            <v>61.1</v>
          </cell>
          <cell r="P54">
            <v>45.825000000000003</v>
          </cell>
        </row>
        <row r="55">
          <cell r="C55">
            <v>35.75</v>
          </cell>
          <cell r="G55">
            <v>26.417000000000002</v>
          </cell>
          <cell r="L55">
            <v>56.04</v>
          </cell>
          <cell r="P55">
            <v>42.03</v>
          </cell>
        </row>
        <row r="56">
          <cell r="C56">
            <v>36.25</v>
          </cell>
          <cell r="G56">
            <v>27.27</v>
          </cell>
          <cell r="L56">
            <v>42.15</v>
          </cell>
          <cell r="P56">
            <v>31.613000000000003</v>
          </cell>
        </row>
        <row r="57">
          <cell r="C57">
            <v>41.25</v>
          </cell>
          <cell r="G57">
            <v>29.021000000000001</v>
          </cell>
          <cell r="L57">
            <v>42.15</v>
          </cell>
          <cell r="P57">
            <v>31.613000000000003</v>
          </cell>
        </row>
        <row r="58">
          <cell r="C58">
            <v>52</v>
          </cell>
          <cell r="G58">
            <v>31.726000000000003</v>
          </cell>
          <cell r="L58">
            <v>45.17</v>
          </cell>
          <cell r="P58">
            <v>33.877000000000002</v>
          </cell>
        </row>
        <row r="59">
          <cell r="C59">
            <v>60.5</v>
          </cell>
          <cell r="G59">
            <v>31.653000000000002</v>
          </cell>
          <cell r="L59">
            <v>45.17</v>
          </cell>
          <cell r="P59">
            <v>33.877000000000002</v>
          </cell>
        </row>
        <row r="60">
          <cell r="C60">
            <v>55.5</v>
          </cell>
          <cell r="G60">
            <v>30.792000000000002</v>
          </cell>
          <cell r="L60">
            <v>43.13</v>
          </cell>
          <cell r="P60">
            <v>32.347000000000001</v>
          </cell>
        </row>
        <row r="61">
          <cell r="C61">
            <v>41.75</v>
          </cell>
          <cell r="G61">
            <v>29.032</v>
          </cell>
          <cell r="L61">
            <v>41.1</v>
          </cell>
          <cell r="P61">
            <v>30.824999999999999</v>
          </cell>
        </row>
        <row r="62">
          <cell r="C62">
            <v>41.75</v>
          </cell>
          <cell r="G62">
            <v>28.425000000000001</v>
          </cell>
          <cell r="L62">
            <v>36.28</v>
          </cell>
          <cell r="P62">
            <v>27.21</v>
          </cell>
        </row>
        <row r="63">
          <cell r="C63">
            <v>44.75</v>
          </cell>
          <cell r="G63">
            <v>30.504000000000001</v>
          </cell>
          <cell r="L63">
            <v>36.78</v>
          </cell>
          <cell r="P63">
            <v>27.585000000000001</v>
          </cell>
        </row>
        <row r="64">
          <cell r="C64">
            <v>44.77</v>
          </cell>
          <cell r="G64">
            <v>29.838000000000001</v>
          </cell>
          <cell r="L64">
            <v>41.85</v>
          </cell>
          <cell r="P64">
            <v>31.387</v>
          </cell>
        </row>
        <row r="65">
          <cell r="C65">
            <v>42.75</v>
          </cell>
          <cell r="G65">
            <v>27.944000000000003</v>
          </cell>
          <cell r="L65">
            <v>52.75</v>
          </cell>
          <cell r="P65">
            <v>39.563000000000002</v>
          </cell>
        </row>
        <row r="66">
          <cell r="C66">
            <v>40.74</v>
          </cell>
          <cell r="G66">
            <v>27.341000000000001</v>
          </cell>
          <cell r="L66">
            <v>61.37</v>
          </cell>
          <cell r="P66">
            <v>46.027999999999999</v>
          </cell>
        </row>
        <row r="67">
          <cell r="C67">
            <v>35.96</v>
          </cell>
          <cell r="G67">
            <v>26.375</v>
          </cell>
          <cell r="L67">
            <v>56.29</v>
          </cell>
          <cell r="P67">
            <v>42.218000000000004</v>
          </cell>
        </row>
        <row r="68">
          <cell r="C68">
            <v>36.46</v>
          </cell>
          <cell r="G68">
            <v>27.213000000000001</v>
          </cell>
          <cell r="L68">
            <v>42.34</v>
          </cell>
          <cell r="P68">
            <v>31.754999999999999</v>
          </cell>
        </row>
        <row r="69">
          <cell r="C69">
            <v>41.48</v>
          </cell>
          <cell r="G69">
            <v>29.071000000000002</v>
          </cell>
          <cell r="L69">
            <v>42.34</v>
          </cell>
          <cell r="P69">
            <v>31.754999999999999</v>
          </cell>
        </row>
        <row r="70">
          <cell r="C70">
            <v>52.29</v>
          </cell>
          <cell r="G70">
            <v>31.656000000000002</v>
          </cell>
          <cell r="L70">
            <v>45.37</v>
          </cell>
          <cell r="P70">
            <v>34.027999999999999</v>
          </cell>
        </row>
        <row r="71">
          <cell r="C71">
            <v>60.83</v>
          </cell>
          <cell r="G71">
            <v>31.573</v>
          </cell>
          <cell r="L71">
            <v>45.37</v>
          </cell>
          <cell r="P71">
            <v>34.027999999999999</v>
          </cell>
        </row>
        <row r="72">
          <cell r="C72">
            <v>55.79</v>
          </cell>
          <cell r="G72">
            <v>30.719000000000001</v>
          </cell>
          <cell r="L72">
            <v>43.32</v>
          </cell>
          <cell r="P72">
            <v>32.49</v>
          </cell>
        </row>
        <row r="73">
          <cell r="C73">
            <v>41.97</v>
          </cell>
          <cell r="G73">
            <v>28.862000000000002</v>
          </cell>
          <cell r="L73">
            <v>41.28</v>
          </cell>
          <cell r="P73">
            <v>30.96</v>
          </cell>
        </row>
        <row r="74">
          <cell r="C74">
            <v>41.96</v>
          </cell>
          <cell r="G74">
            <v>28.51</v>
          </cell>
          <cell r="L74">
            <v>36.44</v>
          </cell>
          <cell r="P74">
            <v>27.33</v>
          </cell>
        </row>
        <row r="75">
          <cell r="C75">
            <v>44.97</v>
          </cell>
          <cell r="G75">
            <v>30.451000000000001</v>
          </cell>
          <cell r="L75">
            <v>36.94</v>
          </cell>
          <cell r="P75">
            <v>27.704999999999998</v>
          </cell>
        </row>
        <row r="76">
          <cell r="C76">
            <v>44.97</v>
          </cell>
          <cell r="G76">
            <v>29.597000000000001</v>
          </cell>
          <cell r="L76">
            <v>42.03</v>
          </cell>
          <cell r="P76">
            <v>31.523000000000003</v>
          </cell>
        </row>
        <row r="77">
          <cell r="C77">
            <v>42.94</v>
          </cell>
          <cell r="G77">
            <v>28.084</v>
          </cell>
          <cell r="L77">
            <v>52.98</v>
          </cell>
          <cell r="P77">
            <v>39.734999999999999</v>
          </cell>
        </row>
        <row r="78">
          <cell r="C78">
            <v>40.92</v>
          </cell>
          <cell r="G78">
            <v>27.306000000000001</v>
          </cell>
          <cell r="L78">
            <v>61.64</v>
          </cell>
          <cell r="P78">
            <v>46.23</v>
          </cell>
        </row>
        <row r="79">
          <cell r="C79">
            <v>36.119999999999997</v>
          </cell>
          <cell r="G79">
            <v>26.343</v>
          </cell>
          <cell r="L79">
            <v>56.54</v>
          </cell>
          <cell r="P79">
            <v>42.405000000000001</v>
          </cell>
        </row>
        <row r="80">
          <cell r="C80">
            <v>36.619999999999997</v>
          </cell>
          <cell r="G80">
            <v>27.167000000000002</v>
          </cell>
          <cell r="L80">
            <v>42.53</v>
          </cell>
          <cell r="P80">
            <v>31.898000000000003</v>
          </cell>
        </row>
        <row r="81">
          <cell r="C81">
            <v>41.66</v>
          </cell>
          <cell r="G81">
            <v>29.035</v>
          </cell>
          <cell r="L81">
            <v>42.52</v>
          </cell>
          <cell r="P81">
            <v>31.89</v>
          </cell>
        </row>
        <row r="82">
          <cell r="C82">
            <v>52.52</v>
          </cell>
          <cell r="G82">
            <v>31.22</v>
          </cell>
          <cell r="L82">
            <v>45.57</v>
          </cell>
          <cell r="P82">
            <v>34.178000000000004</v>
          </cell>
        </row>
        <row r="83">
          <cell r="C83">
            <v>61.1</v>
          </cell>
          <cell r="G83">
            <v>32.206000000000003</v>
          </cell>
          <cell r="L83">
            <v>45.57</v>
          </cell>
          <cell r="P83">
            <v>34.178000000000004</v>
          </cell>
        </row>
        <row r="84">
          <cell r="C84">
            <v>56.04</v>
          </cell>
          <cell r="G84">
            <v>30.657</v>
          </cell>
          <cell r="L84">
            <v>43.51</v>
          </cell>
          <cell r="P84">
            <v>32.633000000000003</v>
          </cell>
        </row>
        <row r="85">
          <cell r="C85">
            <v>42.15</v>
          </cell>
          <cell r="G85">
            <v>28.819000000000003</v>
          </cell>
          <cell r="L85">
            <v>41.46</v>
          </cell>
          <cell r="P85">
            <v>31.094999999999999</v>
          </cell>
        </row>
        <row r="86">
          <cell r="C86">
            <v>42.15</v>
          </cell>
          <cell r="G86">
            <v>28.462</v>
          </cell>
          <cell r="L86">
            <v>36.6</v>
          </cell>
          <cell r="P86">
            <v>27.45</v>
          </cell>
        </row>
        <row r="87">
          <cell r="C87">
            <v>45.17</v>
          </cell>
          <cell r="G87">
            <v>30.402000000000001</v>
          </cell>
          <cell r="L87">
            <v>37.1</v>
          </cell>
          <cell r="P87">
            <v>27.824999999999999</v>
          </cell>
        </row>
        <row r="88">
          <cell r="C88">
            <v>45.17</v>
          </cell>
          <cell r="G88">
            <v>29.539000000000001</v>
          </cell>
          <cell r="L88">
            <v>42.22</v>
          </cell>
          <cell r="P88">
            <v>31.664999999999999</v>
          </cell>
        </row>
        <row r="89">
          <cell r="C89">
            <v>43.13</v>
          </cell>
          <cell r="G89">
            <v>28.044</v>
          </cell>
          <cell r="L89">
            <v>53.21</v>
          </cell>
          <cell r="P89">
            <v>39.907000000000004</v>
          </cell>
        </row>
        <row r="90">
          <cell r="C90">
            <v>41.1</v>
          </cell>
          <cell r="G90">
            <v>27.271000000000001</v>
          </cell>
          <cell r="L90">
            <v>61.91</v>
          </cell>
          <cell r="P90">
            <v>46.432000000000002</v>
          </cell>
        </row>
        <row r="91">
          <cell r="C91">
            <v>36.28</v>
          </cell>
          <cell r="G91">
            <v>26.263000000000002</v>
          </cell>
          <cell r="L91">
            <v>56.78</v>
          </cell>
          <cell r="P91">
            <v>42.585000000000001</v>
          </cell>
        </row>
        <row r="92">
          <cell r="C92">
            <v>36.78</v>
          </cell>
          <cell r="G92">
            <v>27.142000000000003</v>
          </cell>
          <cell r="L92">
            <v>42.71</v>
          </cell>
          <cell r="P92">
            <v>32.032000000000004</v>
          </cell>
        </row>
        <row r="93">
          <cell r="C93">
            <v>41.85</v>
          </cell>
          <cell r="G93">
            <v>28.997</v>
          </cell>
          <cell r="L93">
            <v>42.71</v>
          </cell>
          <cell r="P93">
            <v>32.032000000000004</v>
          </cell>
        </row>
        <row r="94">
          <cell r="C94">
            <v>52.75</v>
          </cell>
          <cell r="G94">
            <v>31.153000000000002</v>
          </cell>
          <cell r="L94">
            <v>45.77</v>
          </cell>
          <cell r="P94">
            <v>34.328000000000003</v>
          </cell>
        </row>
        <row r="95">
          <cell r="C95">
            <v>61.37</v>
          </cell>
          <cell r="G95">
            <v>32.154000000000003</v>
          </cell>
          <cell r="L95">
            <v>45.77</v>
          </cell>
          <cell r="P95">
            <v>34.328000000000003</v>
          </cell>
        </row>
        <row r="96">
          <cell r="C96">
            <v>56.29</v>
          </cell>
          <cell r="G96">
            <v>30.594000000000001</v>
          </cell>
          <cell r="L96">
            <v>43.71</v>
          </cell>
          <cell r="P96">
            <v>32.782000000000004</v>
          </cell>
        </row>
        <row r="97">
          <cell r="C97">
            <v>42.34</v>
          </cell>
          <cell r="G97">
            <v>28.773</v>
          </cell>
          <cell r="L97">
            <v>41.64</v>
          </cell>
          <cell r="P97">
            <v>31.23</v>
          </cell>
        </row>
        <row r="98">
          <cell r="C98">
            <v>42.34</v>
          </cell>
          <cell r="G98">
            <v>28.414999999999999</v>
          </cell>
          <cell r="L98">
            <v>36.76</v>
          </cell>
          <cell r="P98">
            <v>27.57</v>
          </cell>
        </row>
        <row r="99">
          <cell r="C99">
            <v>45.37</v>
          </cell>
          <cell r="G99">
            <v>30.175000000000001</v>
          </cell>
          <cell r="L99">
            <v>37.270000000000003</v>
          </cell>
          <cell r="P99">
            <v>27.953000000000003</v>
          </cell>
        </row>
        <row r="100">
          <cell r="C100">
            <v>45.37</v>
          </cell>
          <cell r="G100">
            <v>29.693000000000001</v>
          </cell>
          <cell r="L100">
            <v>42.4</v>
          </cell>
          <cell r="P100">
            <v>31.8</v>
          </cell>
        </row>
        <row r="101">
          <cell r="C101">
            <v>43.32</v>
          </cell>
          <cell r="G101">
            <v>28.003</v>
          </cell>
          <cell r="L101">
            <v>53.45</v>
          </cell>
          <cell r="P101">
            <v>40.087000000000003</v>
          </cell>
        </row>
        <row r="102">
          <cell r="C102">
            <v>41.28</v>
          </cell>
          <cell r="G102">
            <v>27.236000000000001</v>
          </cell>
          <cell r="L102">
            <v>62.18</v>
          </cell>
          <cell r="P102">
            <v>46.634999999999998</v>
          </cell>
        </row>
        <row r="103">
          <cell r="C103">
            <v>36.44</v>
          </cell>
          <cell r="G103">
            <v>26.223000000000003</v>
          </cell>
          <cell r="L103">
            <v>57.03</v>
          </cell>
          <cell r="P103">
            <v>42.773000000000003</v>
          </cell>
        </row>
        <row r="104">
          <cell r="C104">
            <v>36.94</v>
          </cell>
          <cell r="G104">
            <v>27.103000000000002</v>
          </cell>
          <cell r="L104">
            <v>42.9</v>
          </cell>
          <cell r="P104">
            <v>32.174999999999997</v>
          </cell>
        </row>
        <row r="105">
          <cell r="C105">
            <v>42.03</v>
          </cell>
          <cell r="G105">
            <v>28.961000000000002</v>
          </cell>
          <cell r="L105">
            <v>42.89</v>
          </cell>
          <cell r="P105">
            <v>32.167000000000002</v>
          </cell>
        </row>
        <row r="106">
          <cell r="C106">
            <v>52.98</v>
          </cell>
          <cell r="G106">
            <v>31.086000000000002</v>
          </cell>
          <cell r="L106">
            <v>45.97</v>
          </cell>
          <cell r="P106">
            <v>34.477000000000004</v>
          </cell>
        </row>
        <row r="107">
          <cell r="C107">
            <v>61.64</v>
          </cell>
          <cell r="G107">
            <v>32.102000000000004</v>
          </cell>
          <cell r="L107">
            <v>45.97</v>
          </cell>
          <cell r="P107">
            <v>34.477000000000004</v>
          </cell>
        </row>
        <row r="108">
          <cell r="C108">
            <v>56.54</v>
          </cell>
          <cell r="G108">
            <v>29.938000000000002</v>
          </cell>
          <cell r="L108">
            <v>43.9</v>
          </cell>
          <cell r="P108">
            <v>32.924999999999997</v>
          </cell>
        </row>
        <row r="109">
          <cell r="C109">
            <v>42.53</v>
          </cell>
          <cell r="G109">
            <v>28.881</v>
          </cell>
          <cell r="L109">
            <v>41.83</v>
          </cell>
          <cell r="P109">
            <v>31.372</v>
          </cell>
        </row>
        <row r="110">
          <cell r="C110">
            <v>42.52</v>
          </cell>
          <cell r="G110">
            <v>28.37</v>
          </cell>
          <cell r="L110">
            <v>36.92</v>
          </cell>
          <cell r="P110">
            <v>27.69</v>
          </cell>
        </row>
        <row r="111">
          <cell r="C111">
            <v>45.57</v>
          </cell>
          <cell r="G111">
            <v>30.117000000000001</v>
          </cell>
          <cell r="L111">
            <v>37.43</v>
          </cell>
          <cell r="P111">
            <v>28.073</v>
          </cell>
        </row>
        <row r="112">
          <cell r="C112">
            <v>45.57</v>
          </cell>
          <cell r="G112">
            <v>29.644000000000002</v>
          </cell>
          <cell r="L112">
            <v>42.59</v>
          </cell>
          <cell r="P112">
            <v>31.942</v>
          </cell>
        </row>
        <row r="113">
          <cell r="C113">
            <v>43.51</v>
          </cell>
          <cell r="G113">
            <v>27.998000000000001</v>
          </cell>
          <cell r="L113">
            <v>53.68</v>
          </cell>
          <cell r="P113">
            <v>40.26</v>
          </cell>
        </row>
        <row r="114">
          <cell r="C114">
            <v>41.46</v>
          </cell>
          <cell r="G114">
            <v>27.002000000000002</v>
          </cell>
          <cell r="L114">
            <v>62.45</v>
          </cell>
          <cell r="P114">
            <v>46.837000000000003</v>
          </cell>
        </row>
        <row r="115">
          <cell r="C115">
            <v>36.6</v>
          </cell>
          <cell r="G115">
            <v>26.247</v>
          </cell>
          <cell r="L115">
            <v>57.28</v>
          </cell>
          <cell r="P115">
            <v>42.96</v>
          </cell>
        </row>
        <row r="116">
          <cell r="C116">
            <v>37.1</v>
          </cell>
          <cell r="G116">
            <v>27.065000000000001</v>
          </cell>
          <cell r="L116">
            <v>43.08</v>
          </cell>
          <cell r="P116">
            <v>32.31</v>
          </cell>
        </row>
        <row r="117">
          <cell r="C117">
            <v>42.22</v>
          </cell>
          <cell r="G117">
            <v>28.778000000000002</v>
          </cell>
          <cell r="L117">
            <v>43.08</v>
          </cell>
          <cell r="P117">
            <v>32.31</v>
          </cell>
        </row>
        <row r="118">
          <cell r="C118">
            <v>53.21</v>
          </cell>
          <cell r="G118">
            <v>31.433</v>
          </cell>
          <cell r="L118">
            <v>46.17</v>
          </cell>
          <cell r="P118">
            <v>34.627000000000002</v>
          </cell>
        </row>
        <row r="119">
          <cell r="C119">
            <v>61.91</v>
          </cell>
          <cell r="G119">
            <v>31.312000000000001</v>
          </cell>
          <cell r="L119">
            <v>46.17</v>
          </cell>
          <cell r="P119">
            <v>34.627000000000002</v>
          </cell>
        </row>
        <row r="120">
          <cell r="C120">
            <v>56.78</v>
          </cell>
          <cell r="G120">
            <v>30.472000000000001</v>
          </cell>
          <cell r="L120">
            <v>44.09</v>
          </cell>
          <cell r="P120">
            <v>33.068000000000005</v>
          </cell>
        </row>
        <row r="121">
          <cell r="C121">
            <v>42.71</v>
          </cell>
          <cell r="G121">
            <v>28.846</v>
          </cell>
          <cell r="L121">
            <v>42.01</v>
          </cell>
          <cell r="P121">
            <v>31.508000000000003</v>
          </cell>
        </row>
        <row r="122">
          <cell r="C122">
            <v>42.71</v>
          </cell>
          <cell r="G122">
            <v>28.137</v>
          </cell>
          <cell r="L122">
            <v>37.08</v>
          </cell>
          <cell r="P122">
            <v>27.81</v>
          </cell>
        </row>
        <row r="123">
          <cell r="C123">
            <v>45.77</v>
          </cell>
          <cell r="G123">
            <v>30.257000000000001</v>
          </cell>
          <cell r="L123">
            <v>37.590000000000003</v>
          </cell>
          <cell r="P123">
            <v>28.192</v>
          </cell>
        </row>
        <row r="124">
          <cell r="C124">
            <v>45.77</v>
          </cell>
          <cell r="G124">
            <v>29.596</v>
          </cell>
          <cell r="L124">
            <v>42.77</v>
          </cell>
          <cell r="P124">
            <v>32.078000000000003</v>
          </cell>
        </row>
        <row r="125">
          <cell r="C125">
            <v>43.71</v>
          </cell>
          <cell r="G125">
            <v>27.919</v>
          </cell>
          <cell r="L125">
            <v>53.91</v>
          </cell>
          <cell r="P125">
            <v>40.432000000000002</v>
          </cell>
        </row>
        <row r="126">
          <cell r="C126">
            <v>41.64</v>
          </cell>
          <cell r="G126">
            <v>26.958000000000002</v>
          </cell>
          <cell r="L126">
            <v>62.72</v>
          </cell>
          <cell r="P126">
            <v>47.04</v>
          </cell>
        </row>
        <row r="127">
          <cell r="C127">
            <v>36.76</v>
          </cell>
          <cell r="G127">
            <v>26.215</v>
          </cell>
          <cell r="L127">
            <v>57.53</v>
          </cell>
          <cell r="P127">
            <v>43.148000000000003</v>
          </cell>
        </row>
        <row r="128">
          <cell r="C128">
            <v>37.270000000000003</v>
          </cell>
          <cell r="G128">
            <v>26.978000000000002</v>
          </cell>
          <cell r="L128">
            <v>43.27</v>
          </cell>
          <cell r="P128">
            <v>32.453000000000003</v>
          </cell>
        </row>
        <row r="129">
          <cell r="C129">
            <v>42.4</v>
          </cell>
          <cell r="G129">
            <v>28.887</v>
          </cell>
          <cell r="L129">
            <v>43.27</v>
          </cell>
          <cell r="P129">
            <v>32.453000000000003</v>
          </cell>
        </row>
        <row r="130">
          <cell r="C130">
            <v>53.45</v>
          </cell>
          <cell r="G130">
            <v>31.375</v>
          </cell>
          <cell r="L130">
            <v>46.37</v>
          </cell>
          <cell r="P130">
            <v>34.777999999999999</v>
          </cell>
        </row>
        <row r="131">
          <cell r="C131">
            <v>62.18</v>
          </cell>
          <cell r="G131">
            <v>31.247</v>
          </cell>
          <cell r="L131">
            <v>46.36</v>
          </cell>
          <cell r="P131">
            <v>34.770000000000003</v>
          </cell>
        </row>
        <row r="132">
          <cell r="C132">
            <v>57.03</v>
          </cell>
          <cell r="G132">
            <v>30.409000000000002</v>
          </cell>
          <cell r="L132">
            <v>44.28</v>
          </cell>
          <cell r="P132">
            <v>33.21</v>
          </cell>
        </row>
        <row r="133">
          <cell r="C133">
            <v>42.9</v>
          </cell>
          <cell r="G133">
            <v>28.81</v>
          </cell>
          <cell r="L133">
            <v>42.19</v>
          </cell>
          <cell r="P133">
            <v>31.642000000000003</v>
          </cell>
        </row>
        <row r="134">
          <cell r="C134">
            <v>42.89</v>
          </cell>
          <cell r="G134">
            <v>28.083000000000002</v>
          </cell>
          <cell r="L134">
            <v>37.24</v>
          </cell>
          <cell r="P134">
            <v>27.93</v>
          </cell>
        </row>
        <row r="135">
          <cell r="C135">
            <v>45.97</v>
          </cell>
          <cell r="G135">
            <v>30.209000000000003</v>
          </cell>
          <cell r="L135">
            <v>37.75</v>
          </cell>
          <cell r="P135">
            <v>28.313000000000002</v>
          </cell>
        </row>
        <row r="136">
          <cell r="C136">
            <v>45.97</v>
          </cell>
          <cell r="G136">
            <v>29.307000000000002</v>
          </cell>
          <cell r="L136">
            <v>42.96</v>
          </cell>
          <cell r="P136">
            <v>32.22</v>
          </cell>
        </row>
        <row r="137">
          <cell r="C137">
            <v>43.9</v>
          </cell>
          <cell r="G137">
            <v>27.879000000000001</v>
          </cell>
          <cell r="L137">
            <v>54.14</v>
          </cell>
          <cell r="P137">
            <v>40.604999999999997</v>
          </cell>
        </row>
        <row r="138">
          <cell r="C138">
            <v>41.83</v>
          </cell>
          <cell r="G138">
            <v>27.13</v>
          </cell>
          <cell r="L138">
            <v>62.99</v>
          </cell>
          <cell r="P138">
            <v>47.242000000000004</v>
          </cell>
        </row>
        <row r="139">
          <cell r="C139">
            <v>36.92</v>
          </cell>
          <cell r="G139">
            <v>26.183</v>
          </cell>
          <cell r="L139">
            <v>57.78</v>
          </cell>
          <cell r="P139">
            <v>43.335000000000001</v>
          </cell>
        </row>
        <row r="140">
          <cell r="C140">
            <v>37.43</v>
          </cell>
          <cell r="G140">
            <v>26.932000000000002</v>
          </cell>
          <cell r="L140">
            <v>43.46</v>
          </cell>
          <cell r="P140">
            <v>32.594999999999999</v>
          </cell>
        </row>
        <row r="141">
          <cell r="C141">
            <v>42.59</v>
          </cell>
          <cell r="G141">
            <v>28.849</v>
          </cell>
          <cell r="L141">
            <v>43.45</v>
          </cell>
          <cell r="P141">
            <v>32.587000000000003</v>
          </cell>
        </row>
        <row r="142">
          <cell r="C142">
            <v>53.68</v>
          </cell>
          <cell r="G142">
            <v>31.319000000000003</v>
          </cell>
          <cell r="L142">
            <v>46.57</v>
          </cell>
          <cell r="P142">
            <v>34.928000000000004</v>
          </cell>
        </row>
        <row r="143">
          <cell r="C143">
            <v>62.45</v>
          </cell>
          <cell r="G143">
            <v>31.181000000000001</v>
          </cell>
          <cell r="L143">
            <v>46.56</v>
          </cell>
          <cell r="P143">
            <v>34.92</v>
          </cell>
        </row>
        <row r="144">
          <cell r="C144">
            <v>57.28</v>
          </cell>
          <cell r="G144">
            <v>30.347000000000001</v>
          </cell>
          <cell r="L144">
            <v>44.47</v>
          </cell>
          <cell r="P144">
            <v>33.352000000000004</v>
          </cell>
        </row>
        <row r="145">
          <cell r="C145">
            <v>43.08</v>
          </cell>
          <cell r="G145">
            <v>28.594000000000001</v>
          </cell>
          <cell r="L145">
            <v>42.37</v>
          </cell>
          <cell r="P145">
            <v>31.777000000000001</v>
          </cell>
        </row>
        <row r="146">
          <cell r="C146">
            <v>43.08</v>
          </cell>
          <cell r="G146">
            <v>28.23</v>
          </cell>
          <cell r="L146">
            <v>37.4</v>
          </cell>
          <cell r="P146">
            <v>28.05</v>
          </cell>
        </row>
        <row r="147">
          <cell r="C147">
            <v>46.17</v>
          </cell>
          <cell r="G147">
            <v>30.16</v>
          </cell>
          <cell r="L147">
            <v>37.909999999999997</v>
          </cell>
          <cell r="P147">
            <v>28.433</v>
          </cell>
        </row>
        <row r="148">
          <cell r="C148">
            <v>46.17</v>
          </cell>
          <cell r="G148">
            <v>29.221</v>
          </cell>
          <cell r="L148">
            <v>43.14</v>
          </cell>
          <cell r="P148">
            <v>32.354999999999997</v>
          </cell>
        </row>
        <row r="149">
          <cell r="C149">
            <v>44.09</v>
          </cell>
          <cell r="G149">
            <v>27.812000000000001</v>
          </cell>
          <cell r="L149">
            <v>54.38</v>
          </cell>
          <cell r="P149">
            <v>40.784999999999997</v>
          </cell>
        </row>
        <row r="150">
          <cell r="C150">
            <v>42.01</v>
          </cell>
          <cell r="G150">
            <v>27.082000000000001</v>
          </cell>
          <cell r="L150">
            <v>63.26</v>
          </cell>
          <cell r="P150">
            <v>47.445</v>
          </cell>
        </row>
        <row r="151">
          <cell r="C151">
            <v>37.08</v>
          </cell>
          <cell r="G151">
            <v>26.138000000000002</v>
          </cell>
          <cell r="L151">
            <v>58.02</v>
          </cell>
          <cell r="P151">
            <v>43.515000000000001</v>
          </cell>
        </row>
        <row r="152">
          <cell r="C152">
            <v>37.590000000000003</v>
          </cell>
          <cell r="G152">
            <v>26.885000000000002</v>
          </cell>
          <cell r="L152">
            <v>43.64</v>
          </cell>
          <cell r="P152">
            <v>32.729999999999997</v>
          </cell>
        </row>
        <row r="153">
          <cell r="C153">
            <v>42.77</v>
          </cell>
          <cell r="G153">
            <v>28.813000000000002</v>
          </cell>
          <cell r="L153">
            <v>43.64</v>
          </cell>
          <cell r="P153">
            <v>32.729999999999997</v>
          </cell>
        </row>
        <row r="154">
          <cell r="C154">
            <v>53.91</v>
          </cell>
          <cell r="G154">
            <v>30.816000000000003</v>
          </cell>
          <cell r="L154">
            <v>46.77</v>
          </cell>
          <cell r="P154">
            <v>35.078000000000003</v>
          </cell>
        </row>
        <row r="155">
          <cell r="C155">
            <v>62.72</v>
          </cell>
          <cell r="G155">
            <v>31.905000000000001</v>
          </cell>
          <cell r="L155">
            <v>46.76</v>
          </cell>
          <cell r="P155">
            <v>35.07</v>
          </cell>
        </row>
        <row r="156">
          <cell r="C156">
            <v>57.53</v>
          </cell>
          <cell r="G156">
            <v>30.297000000000001</v>
          </cell>
          <cell r="L156">
            <v>44.66</v>
          </cell>
          <cell r="P156">
            <v>33.494999999999997</v>
          </cell>
        </row>
        <row r="157">
          <cell r="C157">
            <v>43.27</v>
          </cell>
          <cell r="G157">
            <v>28.574000000000002</v>
          </cell>
          <cell r="L157">
            <v>42.55</v>
          </cell>
          <cell r="P157">
            <v>31.913</v>
          </cell>
        </row>
        <row r="158">
          <cell r="C158">
            <v>43.27</v>
          </cell>
          <cell r="G158">
            <v>28.209</v>
          </cell>
          <cell r="L158">
            <v>37.56</v>
          </cell>
          <cell r="P158">
            <v>28.17</v>
          </cell>
        </row>
        <row r="159">
          <cell r="C159">
            <v>46.37</v>
          </cell>
          <cell r="G159">
            <v>30.152000000000001</v>
          </cell>
          <cell r="L159">
            <v>38.08</v>
          </cell>
          <cell r="P159">
            <v>28.56</v>
          </cell>
        </row>
        <row r="160">
          <cell r="C160">
            <v>46.36</v>
          </cell>
          <cell r="G160">
            <v>29.234999999999999</v>
          </cell>
          <cell r="L160">
            <v>43.32</v>
          </cell>
          <cell r="P160">
            <v>32.49</v>
          </cell>
        </row>
        <row r="161">
          <cell r="C161">
            <v>44.28</v>
          </cell>
          <cell r="G161">
            <v>27.877000000000002</v>
          </cell>
          <cell r="L161">
            <v>54.61</v>
          </cell>
          <cell r="P161">
            <v>40.957999999999998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32.75</v>
          </cell>
          <cell r="G7">
            <v>23.69</v>
          </cell>
          <cell r="L7">
            <v>20.48</v>
          </cell>
          <cell r="P7">
            <v>17.059999999999999</v>
          </cell>
        </row>
        <row r="8">
          <cell r="C8">
            <v>25.47</v>
          </cell>
          <cell r="G8">
            <v>25.47</v>
          </cell>
          <cell r="L8">
            <v>34.700000000000003</v>
          </cell>
          <cell r="P8">
            <v>26.02</v>
          </cell>
        </row>
        <row r="9">
          <cell r="C9">
            <v>33.049999999999997</v>
          </cell>
          <cell r="G9">
            <v>25.47</v>
          </cell>
          <cell r="L9">
            <v>34.1</v>
          </cell>
          <cell r="P9">
            <v>25.58</v>
          </cell>
        </row>
        <row r="10">
          <cell r="C10">
            <v>34.700000000000003</v>
          </cell>
          <cell r="G10">
            <v>24.5</v>
          </cell>
          <cell r="L10">
            <v>38.5</v>
          </cell>
          <cell r="P10">
            <v>28.875</v>
          </cell>
        </row>
        <row r="11">
          <cell r="C11">
            <v>34.700000000000003</v>
          </cell>
          <cell r="G11">
            <v>24.5</v>
          </cell>
          <cell r="L11">
            <v>39.25</v>
          </cell>
          <cell r="P11">
            <v>29.438000000000002</v>
          </cell>
        </row>
        <row r="12">
          <cell r="C12">
            <v>34.1</v>
          </cell>
          <cell r="G12">
            <v>24</v>
          </cell>
          <cell r="L12">
            <v>37.25</v>
          </cell>
          <cell r="P12">
            <v>27.9375</v>
          </cell>
        </row>
        <row r="13">
          <cell r="C13">
            <v>34.1</v>
          </cell>
          <cell r="G13">
            <v>24</v>
          </cell>
          <cell r="L13">
            <v>36</v>
          </cell>
          <cell r="P13">
            <v>27</v>
          </cell>
        </row>
        <row r="14">
          <cell r="C14">
            <v>34.1</v>
          </cell>
          <cell r="G14">
            <v>24</v>
          </cell>
          <cell r="L14">
            <v>34.5</v>
          </cell>
          <cell r="P14">
            <v>25.875</v>
          </cell>
        </row>
        <row r="15">
          <cell r="C15">
            <v>24</v>
          </cell>
          <cell r="G15">
            <v>24</v>
          </cell>
          <cell r="L15">
            <v>36</v>
          </cell>
          <cell r="P15">
            <v>27</v>
          </cell>
        </row>
        <row r="16">
          <cell r="C16">
            <v>34.1</v>
          </cell>
          <cell r="G16">
            <v>24</v>
          </cell>
          <cell r="L16">
            <v>42</v>
          </cell>
          <cell r="P16">
            <v>31.5</v>
          </cell>
        </row>
        <row r="17">
          <cell r="C17">
            <v>34.1</v>
          </cell>
          <cell r="G17">
            <v>24</v>
          </cell>
          <cell r="L17">
            <v>49.25</v>
          </cell>
          <cell r="P17">
            <v>36.938000000000002</v>
          </cell>
        </row>
        <row r="18">
          <cell r="C18">
            <v>34.1</v>
          </cell>
          <cell r="G18">
            <v>24</v>
          </cell>
          <cell r="L18">
            <v>57.25</v>
          </cell>
          <cell r="P18">
            <v>42.938000000000002</v>
          </cell>
        </row>
        <row r="19">
          <cell r="C19">
            <v>34.1</v>
          </cell>
          <cell r="G19">
            <v>24</v>
          </cell>
          <cell r="L19">
            <v>48.75</v>
          </cell>
          <cell r="P19">
            <v>36.563000000000002</v>
          </cell>
        </row>
        <row r="20">
          <cell r="C20">
            <v>34.1</v>
          </cell>
          <cell r="G20">
            <v>24</v>
          </cell>
          <cell r="L20">
            <v>41</v>
          </cell>
          <cell r="P20">
            <v>30.75</v>
          </cell>
        </row>
        <row r="21">
          <cell r="C21">
            <v>34.1</v>
          </cell>
          <cell r="G21">
            <v>24</v>
          </cell>
          <cell r="L21">
            <v>40</v>
          </cell>
          <cell r="P21">
            <v>30</v>
          </cell>
        </row>
        <row r="22">
          <cell r="C22">
            <v>24</v>
          </cell>
          <cell r="G22">
            <v>24</v>
          </cell>
          <cell r="L22">
            <v>42</v>
          </cell>
          <cell r="P22">
            <v>31.5</v>
          </cell>
        </row>
        <row r="23">
          <cell r="C23">
            <v>34.1</v>
          </cell>
          <cell r="G23">
            <v>24</v>
          </cell>
          <cell r="L23">
            <v>42.25</v>
          </cell>
          <cell r="P23">
            <v>31.688000000000002</v>
          </cell>
        </row>
        <row r="24">
          <cell r="C24">
            <v>34.1</v>
          </cell>
          <cell r="G24">
            <v>24</v>
          </cell>
          <cell r="L24">
            <v>40.75</v>
          </cell>
          <cell r="P24">
            <v>30.563000000000002</v>
          </cell>
        </row>
        <row r="25">
          <cell r="C25">
            <v>34.1</v>
          </cell>
          <cell r="G25">
            <v>24</v>
          </cell>
          <cell r="L25">
            <v>40</v>
          </cell>
          <cell r="P25">
            <v>30</v>
          </cell>
        </row>
        <row r="26">
          <cell r="C26">
            <v>34.1</v>
          </cell>
          <cell r="G26">
            <v>24</v>
          </cell>
          <cell r="L26">
            <v>38.25</v>
          </cell>
          <cell r="P26">
            <v>28.688000000000002</v>
          </cell>
        </row>
        <row r="27">
          <cell r="C27">
            <v>34.1</v>
          </cell>
          <cell r="G27">
            <v>24</v>
          </cell>
          <cell r="L27">
            <v>39</v>
          </cell>
          <cell r="P27">
            <v>29.25</v>
          </cell>
        </row>
        <row r="28">
          <cell r="C28">
            <v>34.1</v>
          </cell>
          <cell r="G28">
            <v>24</v>
          </cell>
          <cell r="L28">
            <v>43.5</v>
          </cell>
          <cell r="P28">
            <v>32.625</v>
          </cell>
        </row>
        <row r="29">
          <cell r="C29">
            <v>24</v>
          </cell>
          <cell r="G29">
            <v>24</v>
          </cell>
          <cell r="L29">
            <v>57</v>
          </cell>
          <cell r="P29">
            <v>42.75</v>
          </cell>
        </row>
        <row r="30">
          <cell r="C30">
            <v>34.1</v>
          </cell>
          <cell r="G30">
            <v>24</v>
          </cell>
          <cell r="L30">
            <v>62.75</v>
          </cell>
          <cell r="P30">
            <v>47.063000000000002</v>
          </cell>
        </row>
        <row r="31">
          <cell r="C31">
            <v>34.1</v>
          </cell>
          <cell r="G31">
            <v>24</v>
          </cell>
          <cell r="L31">
            <v>49.75</v>
          </cell>
          <cell r="P31">
            <v>37.313000000000002</v>
          </cell>
        </row>
        <row r="32">
          <cell r="C32">
            <v>34.1</v>
          </cell>
          <cell r="G32">
            <v>24</v>
          </cell>
          <cell r="L32">
            <v>41</v>
          </cell>
          <cell r="P32">
            <v>30.75</v>
          </cell>
        </row>
        <row r="33">
          <cell r="C33">
            <v>34.1</v>
          </cell>
          <cell r="G33">
            <v>24</v>
          </cell>
          <cell r="L33">
            <v>40.75</v>
          </cell>
          <cell r="P33">
            <v>30.563000000000002</v>
          </cell>
        </row>
        <row r="34">
          <cell r="C34">
            <v>34.1</v>
          </cell>
          <cell r="G34">
            <v>24</v>
          </cell>
          <cell r="L34">
            <v>42</v>
          </cell>
          <cell r="P34">
            <v>31.5</v>
          </cell>
        </row>
        <row r="35">
          <cell r="C35">
            <v>34.1</v>
          </cell>
          <cell r="G35">
            <v>24</v>
          </cell>
          <cell r="L35">
            <v>42.51</v>
          </cell>
          <cell r="P35">
            <v>31.883000000000003</v>
          </cell>
        </row>
        <row r="36">
          <cell r="C36">
            <v>24</v>
          </cell>
          <cell r="G36">
            <v>24</v>
          </cell>
          <cell r="L36">
            <v>40.99</v>
          </cell>
          <cell r="P36">
            <v>30.742000000000001</v>
          </cell>
        </row>
        <row r="37">
          <cell r="C37">
            <v>34.1</v>
          </cell>
          <cell r="G37">
            <v>24</v>
          </cell>
          <cell r="L37">
            <v>40.229999999999997</v>
          </cell>
          <cell r="P37">
            <v>30.172000000000001</v>
          </cell>
        </row>
        <row r="38">
          <cell r="C38">
            <v>34.1</v>
          </cell>
          <cell r="G38">
            <v>23.473000000000003</v>
          </cell>
          <cell r="L38">
            <v>38.47</v>
          </cell>
          <cell r="P38">
            <v>28.852</v>
          </cell>
        </row>
        <row r="39">
          <cell r="C39">
            <v>38.5</v>
          </cell>
          <cell r="G39">
            <v>28.008000000000003</v>
          </cell>
          <cell r="L39">
            <v>39.22</v>
          </cell>
          <cell r="P39">
            <v>29.414999999999999</v>
          </cell>
        </row>
        <row r="40">
          <cell r="C40">
            <v>39.25</v>
          </cell>
          <cell r="G40">
            <v>27.867000000000001</v>
          </cell>
          <cell r="L40">
            <v>43.74</v>
          </cell>
          <cell r="P40">
            <v>32.805</v>
          </cell>
        </row>
        <row r="41">
          <cell r="C41">
            <v>37.25</v>
          </cell>
          <cell r="G41">
            <v>26.089000000000002</v>
          </cell>
          <cell r="L41">
            <v>57.31</v>
          </cell>
          <cell r="P41">
            <v>42.983000000000004</v>
          </cell>
        </row>
        <row r="42">
          <cell r="C42">
            <v>36</v>
          </cell>
          <cell r="G42">
            <v>25.016000000000002</v>
          </cell>
          <cell r="L42">
            <v>63.09</v>
          </cell>
          <cell r="P42">
            <v>47.318000000000005</v>
          </cell>
        </row>
        <row r="43">
          <cell r="C43">
            <v>34.5</v>
          </cell>
          <cell r="G43">
            <v>25.4</v>
          </cell>
          <cell r="L43">
            <v>50.01</v>
          </cell>
          <cell r="P43">
            <v>37.508000000000003</v>
          </cell>
        </row>
        <row r="44">
          <cell r="C44">
            <v>36</v>
          </cell>
          <cell r="G44">
            <v>26.008000000000003</v>
          </cell>
          <cell r="L44">
            <v>41.21</v>
          </cell>
          <cell r="P44">
            <v>30.907</v>
          </cell>
        </row>
        <row r="45">
          <cell r="C45">
            <v>42</v>
          </cell>
          <cell r="G45">
            <v>27.5</v>
          </cell>
          <cell r="L45">
            <v>40.96</v>
          </cell>
          <cell r="P45">
            <v>30.72</v>
          </cell>
        </row>
        <row r="46">
          <cell r="C46">
            <v>49.25</v>
          </cell>
          <cell r="G46">
            <v>33.383000000000003</v>
          </cell>
          <cell r="L46">
            <v>42.21</v>
          </cell>
          <cell r="P46">
            <v>31.657</v>
          </cell>
        </row>
        <row r="47">
          <cell r="C47">
            <v>57.25</v>
          </cell>
          <cell r="G47">
            <v>33.895000000000003</v>
          </cell>
          <cell r="L47">
            <v>42.7</v>
          </cell>
          <cell r="P47">
            <v>32.024999999999999</v>
          </cell>
        </row>
        <row r="48">
          <cell r="C48">
            <v>48.75</v>
          </cell>
          <cell r="G48">
            <v>29.125</v>
          </cell>
          <cell r="L48">
            <v>41.18</v>
          </cell>
          <cell r="P48">
            <v>30.885000000000002</v>
          </cell>
        </row>
        <row r="49">
          <cell r="C49">
            <v>41</v>
          </cell>
          <cell r="G49">
            <v>26.661000000000001</v>
          </cell>
          <cell r="L49">
            <v>40.409999999999997</v>
          </cell>
          <cell r="P49">
            <v>30.308</v>
          </cell>
        </row>
        <row r="50">
          <cell r="C50">
            <v>40</v>
          </cell>
          <cell r="G50">
            <v>24.667000000000002</v>
          </cell>
          <cell r="L50">
            <v>38.64</v>
          </cell>
          <cell r="P50">
            <v>28.98</v>
          </cell>
        </row>
        <row r="51">
          <cell r="C51">
            <v>42</v>
          </cell>
          <cell r="G51">
            <v>28.032</v>
          </cell>
          <cell r="L51">
            <v>39.4</v>
          </cell>
          <cell r="P51">
            <v>29.55</v>
          </cell>
        </row>
        <row r="52">
          <cell r="C52">
            <v>42.25</v>
          </cell>
          <cell r="G52">
            <v>26.48</v>
          </cell>
          <cell r="L52">
            <v>43.94</v>
          </cell>
          <cell r="P52">
            <v>32.954999999999998</v>
          </cell>
        </row>
        <row r="53">
          <cell r="C53">
            <v>40.75</v>
          </cell>
          <cell r="G53">
            <v>26.304000000000002</v>
          </cell>
          <cell r="L53">
            <v>57.57</v>
          </cell>
          <cell r="P53">
            <v>43.178000000000004</v>
          </cell>
        </row>
        <row r="54">
          <cell r="C54">
            <v>40</v>
          </cell>
          <cell r="G54">
            <v>25.702000000000002</v>
          </cell>
          <cell r="L54">
            <v>63.37</v>
          </cell>
          <cell r="P54">
            <v>47.528000000000006</v>
          </cell>
        </row>
        <row r="55">
          <cell r="C55">
            <v>38.25</v>
          </cell>
          <cell r="G55">
            <v>26.233000000000001</v>
          </cell>
          <cell r="L55">
            <v>50.24</v>
          </cell>
          <cell r="P55">
            <v>37.68</v>
          </cell>
        </row>
        <row r="56">
          <cell r="C56">
            <v>39</v>
          </cell>
          <cell r="G56">
            <v>25.944000000000003</v>
          </cell>
          <cell r="L56">
            <v>41.4</v>
          </cell>
          <cell r="P56">
            <v>31.05</v>
          </cell>
        </row>
        <row r="57">
          <cell r="C57">
            <v>43.5</v>
          </cell>
          <cell r="G57">
            <v>26.792000000000002</v>
          </cell>
          <cell r="L57">
            <v>41.14</v>
          </cell>
          <cell r="P57">
            <v>30.855</v>
          </cell>
        </row>
        <row r="58">
          <cell r="C58">
            <v>57</v>
          </cell>
          <cell r="G58">
            <v>29.524000000000001</v>
          </cell>
          <cell r="L58">
            <v>42.4</v>
          </cell>
          <cell r="P58">
            <v>31.8</v>
          </cell>
        </row>
        <row r="59">
          <cell r="C59">
            <v>62.75</v>
          </cell>
          <cell r="G59">
            <v>33.423000000000002</v>
          </cell>
          <cell r="L59">
            <v>42.88</v>
          </cell>
          <cell r="P59">
            <v>32.159999999999997</v>
          </cell>
        </row>
        <row r="60">
          <cell r="C60">
            <v>49.75</v>
          </cell>
          <cell r="G60">
            <v>31.896000000000001</v>
          </cell>
          <cell r="L60">
            <v>41.36</v>
          </cell>
          <cell r="P60">
            <v>31.02</v>
          </cell>
        </row>
        <row r="61">
          <cell r="C61">
            <v>41</v>
          </cell>
          <cell r="G61">
            <v>25.403000000000002</v>
          </cell>
          <cell r="L61">
            <v>40.590000000000003</v>
          </cell>
          <cell r="P61">
            <v>30.442</v>
          </cell>
        </row>
        <row r="62">
          <cell r="C62">
            <v>40.75</v>
          </cell>
          <cell r="G62">
            <v>24.524999999999999</v>
          </cell>
          <cell r="L62">
            <v>38.81</v>
          </cell>
          <cell r="P62">
            <v>29.108000000000001</v>
          </cell>
        </row>
        <row r="63">
          <cell r="C63">
            <v>42</v>
          </cell>
          <cell r="G63">
            <v>28.194000000000003</v>
          </cell>
          <cell r="L63">
            <v>39.57</v>
          </cell>
          <cell r="P63">
            <v>29.677000000000003</v>
          </cell>
        </row>
        <row r="64">
          <cell r="C64">
            <v>42.51</v>
          </cell>
          <cell r="G64">
            <v>26.1</v>
          </cell>
          <cell r="L64">
            <v>44.13</v>
          </cell>
          <cell r="P64">
            <v>33.097000000000001</v>
          </cell>
        </row>
        <row r="65">
          <cell r="C65">
            <v>40.99</v>
          </cell>
          <cell r="G65">
            <v>25.736000000000001</v>
          </cell>
          <cell r="L65">
            <v>57.82</v>
          </cell>
          <cell r="P65">
            <v>43.365000000000002</v>
          </cell>
        </row>
        <row r="66">
          <cell r="C66">
            <v>40.229999999999997</v>
          </cell>
          <cell r="G66">
            <v>25.577000000000002</v>
          </cell>
          <cell r="L66">
            <v>63.65</v>
          </cell>
          <cell r="P66">
            <v>47.737000000000002</v>
          </cell>
        </row>
        <row r="67">
          <cell r="C67">
            <v>38.47</v>
          </cell>
          <cell r="G67">
            <v>25.898</v>
          </cell>
          <cell r="L67">
            <v>50.46</v>
          </cell>
          <cell r="P67">
            <v>37.844999999999999</v>
          </cell>
        </row>
        <row r="68">
          <cell r="C68">
            <v>39.22</v>
          </cell>
          <cell r="G68">
            <v>25.399000000000001</v>
          </cell>
          <cell r="L68">
            <v>41.58</v>
          </cell>
          <cell r="P68">
            <v>31.184999999999999</v>
          </cell>
        </row>
        <row r="69">
          <cell r="C69">
            <v>43.74</v>
          </cell>
          <cell r="G69">
            <v>26.731000000000002</v>
          </cell>
          <cell r="L69">
            <v>41.32</v>
          </cell>
          <cell r="P69">
            <v>30.99</v>
          </cell>
        </row>
        <row r="70">
          <cell r="C70">
            <v>57.31</v>
          </cell>
          <cell r="G70">
            <v>29.079000000000001</v>
          </cell>
          <cell r="L70">
            <v>42.58</v>
          </cell>
          <cell r="P70">
            <v>31.934999999999999</v>
          </cell>
        </row>
        <row r="71">
          <cell r="C71">
            <v>63.09</v>
          </cell>
          <cell r="G71">
            <v>32.917999999999999</v>
          </cell>
          <cell r="L71">
            <v>43.07</v>
          </cell>
          <cell r="P71">
            <v>32.303000000000004</v>
          </cell>
        </row>
        <row r="72">
          <cell r="C72">
            <v>50.01</v>
          </cell>
          <cell r="G72">
            <v>31.444000000000003</v>
          </cell>
          <cell r="L72">
            <v>41.54</v>
          </cell>
          <cell r="P72">
            <v>31.155000000000001</v>
          </cell>
        </row>
        <row r="73">
          <cell r="C73">
            <v>41.21</v>
          </cell>
          <cell r="G73">
            <v>24.774000000000001</v>
          </cell>
          <cell r="L73">
            <v>40.770000000000003</v>
          </cell>
          <cell r="P73">
            <v>30.578000000000003</v>
          </cell>
        </row>
        <row r="74">
          <cell r="C74">
            <v>40.96</v>
          </cell>
          <cell r="G74">
            <v>24.452999999999999</v>
          </cell>
          <cell r="L74">
            <v>38.979999999999997</v>
          </cell>
          <cell r="P74">
            <v>29.234999999999999</v>
          </cell>
        </row>
        <row r="75">
          <cell r="C75">
            <v>42.21</v>
          </cell>
          <cell r="G75">
            <v>27.812000000000001</v>
          </cell>
          <cell r="L75">
            <v>39.74</v>
          </cell>
          <cell r="P75">
            <v>29.805</v>
          </cell>
        </row>
        <row r="76">
          <cell r="C76">
            <v>42.7</v>
          </cell>
          <cell r="G76">
            <v>25.263000000000002</v>
          </cell>
          <cell r="L76">
            <v>44.33</v>
          </cell>
          <cell r="P76">
            <v>33.248000000000005</v>
          </cell>
        </row>
        <row r="77">
          <cell r="C77">
            <v>41.18</v>
          </cell>
          <cell r="G77">
            <v>25.491</v>
          </cell>
          <cell r="L77">
            <v>58.08</v>
          </cell>
          <cell r="P77">
            <v>43.56</v>
          </cell>
        </row>
        <row r="78">
          <cell r="C78">
            <v>40.409999999999997</v>
          </cell>
          <cell r="G78">
            <v>25.164999999999999</v>
          </cell>
          <cell r="L78">
            <v>63.93</v>
          </cell>
          <cell r="P78">
            <v>47.947000000000003</v>
          </cell>
        </row>
        <row r="79">
          <cell r="C79">
            <v>38.64</v>
          </cell>
          <cell r="G79">
            <v>25.509</v>
          </cell>
          <cell r="L79">
            <v>50.68</v>
          </cell>
          <cell r="P79">
            <v>38.01</v>
          </cell>
        </row>
        <row r="80">
          <cell r="C80">
            <v>39.4</v>
          </cell>
          <cell r="G80">
            <v>25</v>
          </cell>
          <cell r="L80">
            <v>41.76</v>
          </cell>
          <cell r="P80">
            <v>31.32</v>
          </cell>
        </row>
        <row r="81">
          <cell r="C81">
            <v>43.94</v>
          </cell>
          <cell r="G81">
            <v>26.375</v>
          </cell>
          <cell r="L81">
            <v>41.5</v>
          </cell>
          <cell r="P81">
            <v>31.125</v>
          </cell>
        </row>
        <row r="82">
          <cell r="C82">
            <v>57.57</v>
          </cell>
          <cell r="G82">
            <v>27.965</v>
          </cell>
          <cell r="L82">
            <v>42.77</v>
          </cell>
          <cell r="P82">
            <v>32.078000000000003</v>
          </cell>
        </row>
        <row r="83">
          <cell r="C83">
            <v>63.37</v>
          </cell>
          <cell r="G83">
            <v>33.252000000000002</v>
          </cell>
          <cell r="L83">
            <v>43.26</v>
          </cell>
          <cell r="P83">
            <v>32.445</v>
          </cell>
        </row>
        <row r="84">
          <cell r="C84">
            <v>50.24</v>
          </cell>
          <cell r="G84">
            <v>31.12</v>
          </cell>
          <cell r="L84">
            <v>41.72</v>
          </cell>
          <cell r="P84">
            <v>31.29</v>
          </cell>
        </row>
        <row r="85">
          <cell r="C85">
            <v>41.4</v>
          </cell>
          <cell r="G85">
            <v>24.543000000000003</v>
          </cell>
          <cell r="L85">
            <v>40.950000000000003</v>
          </cell>
          <cell r="P85">
            <v>30.712</v>
          </cell>
        </row>
        <row r="86">
          <cell r="C86">
            <v>41.14</v>
          </cell>
          <cell r="G86">
            <v>24.262</v>
          </cell>
          <cell r="L86">
            <v>39.159999999999997</v>
          </cell>
          <cell r="P86">
            <v>29.37</v>
          </cell>
        </row>
        <row r="87">
          <cell r="C87">
            <v>42.4</v>
          </cell>
          <cell r="G87">
            <v>27.634</v>
          </cell>
          <cell r="L87">
            <v>39.92</v>
          </cell>
          <cell r="P87">
            <v>29.94</v>
          </cell>
        </row>
        <row r="88">
          <cell r="C88">
            <v>42.88</v>
          </cell>
          <cell r="G88">
            <v>25.28</v>
          </cell>
          <cell r="L88">
            <v>44.52</v>
          </cell>
          <cell r="P88">
            <v>33.39</v>
          </cell>
        </row>
        <row r="89">
          <cell r="C89">
            <v>41.36</v>
          </cell>
          <cell r="G89">
            <v>25.504000000000001</v>
          </cell>
          <cell r="L89">
            <v>58.33</v>
          </cell>
          <cell r="P89">
            <v>43.748000000000005</v>
          </cell>
        </row>
        <row r="90">
          <cell r="C90">
            <v>40.590000000000003</v>
          </cell>
          <cell r="G90">
            <v>25.193000000000001</v>
          </cell>
          <cell r="L90">
            <v>64.209999999999994</v>
          </cell>
          <cell r="P90">
            <v>48.157000000000004</v>
          </cell>
        </row>
        <row r="91">
          <cell r="C91">
            <v>38.81</v>
          </cell>
          <cell r="G91">
            <v>25.351000000000003</v>
          </cell>
          <cell r="L91">
            <v>50.9</v>
          </cell>
          <cell r="P91">
            <v>38.174999999999997</v>
          </cell>
        </row>
        <row r="92">
          <cell r="C92">
            <v>39.57</v>
          </cell>
          <cell r="G92">
            <v>25.224</v>
          </cell>
          <cell r="L92">
            <v>41.94</v>
          </cell>
          <cell r="P92">
            <v>31.454999999999998</v>
          </cell>
        </row>
        <row r="93">
          <cell r="C93">
            <v>44.13</v>
          </cell>
          <cell r="G93">
            <v>26.4</v>
          </cell>
          <cell r="L93">
            <v>41.68</v>
          </cell>
          <cell r="P93">
            <v>31.26</v>
          </cell>
        </row>
        <row r="94">
          <cell r="C94">
            <v>57.82</v>
          </cell>
          <cell r="G94">
            <v>27.975000000000001</v>
          </cell>
          <cell r="L94">
            <v>42.96</v>
          </cell>
          <cell r="P94">
            <v>32.22</v>
          </cell>
        </row>
        <row r="95">
          <cell r="C95">
            <v>63.65</v>
          </cell>
          <cell r="G95">
            <v>33.273000000000003</v>
          </cell>
          <cell r="L95">
            <v>43.45</v>
          </cell>
          <cell r="P95">
            <v>32.587000000000003</v>
          </cell>
        </row>
        <row r="96">
          <cell r="C96">
            <v>50.46</v>
          </cell>
          <cell r="G96">
            <v>31.145</v>
          </cell>
          <cell r="L96">
            <v>41.91</v>
          </cell>
          <cell r="P96">
            <v>31.433</v>
          </cell>
        </row>
        <row r="97">
          <cell r="C97">
            <v>41.58</v>
          </cell>
          <cell r="G97">
            <v>24.565000000000001</v>
          </cell>
          <cell r="L97">
            <v>41.13</v>
          </cell>
          <cell r="P97">
            <v>30.848000000000003</v>
          </cell>
        </row>
        <row r="98">
          <cell r="C98">
            <v>41.32</v>
          </cell>
          <cell r="G98">
            <v>24.27</v>
          </cell>
          <cell r="L98">
            <v>39.33</v>
          </cell>
          <cell r="P98">
            <v>29.497</v>
          </cell>
        </row>
        <row r="99">
          <cell r="C99">
            <v>42.58</v>
          </cell>
          <cell r="G99">
            <v>27.448</v>
          </cell>
          <cell r="L99">
            <v>40.090000000000003</v>
          </cell>
          <cell r="P99">
            <v>30.067</v>
          </cell>
        </row>
        <row r="100">
          <cell r="C100">
            <v>43.07</v>
          </cell>
          <cell r="G100">
            <v>25.62</v>
          </cell>
          <cell r="L100">
            <v>44.72</v>
          </cell>
          <cell r="P100">
            <v>33.54</v>
          </cell>
        </row>
        <row r="101">
          <cell r="C101">
            <v>41.54</v>
          </cell>
          <cell r="G101">
            <v>25.53</v>
          </cell>
          <cell r="L101">
            <v>58.59</v>
          </cell>
          <cell r="P101">
            <v>43.943000000000005</v>
          </cell>
        </row>
        <row r="102">
          <cell r="C102">
            <v>40.770000000000003</v>
          </cell>
          <cell r="G102">
            <v>25.209</v>
          </cell>
          <cell r="L102">
            <v>64.489999999999995</v>
          </cell>
          <cell r="P102">
            <v>48.367000000000004</v>
          </cell>
        </row>
        <row r="103">
          <cell r="C103">
            <v>38.979999999999997</v>
          </cell>
          <cell r="G103">
            <v>25.375</v>
          </cell>
          <cell r="L103">
            <v>51.12</v>
          </cell>
          <cell r="P103">
            <v>38.340000000000003</v>
          </cell>
        </row>
        <row r="104">
          <cell r="C104">
            <v>39.74</v>
          </cell>
          <cell r="G104">
            <v>25.249000000000002</v>
          </cell>
          <cell r="L104">
            <v>42.13</v>
          </cell>
          <cell r="P104">
            <v>31.598000000000003</v>
          </cell>
        </row>
        <row r="105">
          <cell r="C105">
            <v>44.33</v>
          </cell>
          <cell r="G105">
            <v>26.423000000000002</v>
          </cell>
          <cell r="L105">
            <v>41.87</v>
          </cell>
          <cell r="P105">
            <v>31.402000000000001</v>
          </cell>
        </row>
        <row r="106">
          <cell r="C106">
            <v>58.08</v>
          </cell>
          <cell r="G106">
            <v>27.983000000000001</v>
          </cell>
          <cell r="L106">
            <v>43.15</v>
          </cell>
          <cell r="P106">
            <v>32.362000000000002</v>
          </cell>
        </row>
        <row r="107">
          <cell r="C107">
            <v>63.93</v>
          </cell>
          <cell r="G107">
            <v>33.307000000000002</v>
          </cell>
          <cell r="L107">
            <v>43.64</v>
          </cell>
          <cell r="P107">
            <v>32.729999999999997</v>
          </cell>
        </row>
        <row r="108">
          <cell r="C108">
            <v>50.68</v>
          </cell>
          <cell r="G108">
            <v>30.828000000000003</v>
          </cell>
          <cell r="L108">
            <v>42.09</v>
          </cell>
          <cell r="P108">
            <v>31.567</v>
          </cell>
        </row>
        <row r="109">
          <cell r="C109">
            <v>41.76</v>
          </cell>
          <cell r="G109">
            <v>24.916</v>
          </cell>
          <cell r="L109">
            <v>41.31</v>
          </cell>
          <cell r="P109">
            <v>30.983000000000001</v>
          </cell>
        </row>
        <row r="110">
          <cell r="C110">
            <v>41.5</v>
          </cell>
          <cell r="G110">
            <v>24.292000000000002</v>
          </cell>
          <cell r="L110">
            <v>39.5</v>
          </cell>
          <cell r="P110">
            <v>29.625</v>
          </cell>
        </row>
        <row r="111">
          <cell r="C111">
            <v>42.77</v>
          </cell>
          <cell r="G111">
            <v>27.462</v>
          </cell>
          <cell r="L111">
            <v>40.270000000000003</v>
          </cell>
          <cell r="P111">
            <v>30.203000000000003</v>
          </cell>
        </row>
        <row r="112">
          <cell r="C112">
            <v>43.26</v>
          </cell>
          <cell r="G112">
            <v>25.64</v>
          </cell>
          <cell r="L112">
            <v>44.91</v>
          </cell>
          <cell r="P112">
            <v>33.682000000000002</v>
          </cell>
        </row>
        <row r="113">
          <cell r="C113">
            <v>41.72</v>
          </cell>
          <cell r="G113">
            <v>25.6</v>
          </cell>
          <cell r="L113">
            <v>58.84</v>
          </cell>
          <cell r="P113">
            <v>44.13</v>
          </cell>
        </row>
        <row r="114">
          <cell r="C114">
            <v>40.950000000000003</v>
          </cell>
          <cell r="G114">
            <v>24.956</v>
          </cell>
          <cell r="L114">
            <v>64.77</v>
          </cell>
          <cell r="P114">
            <v>48.578000000000003</v>
          </cell>
        </row>
        <row r="115">
          <cell r="C115">
            <v>39.159999999999997</v>
          </cell>
          <cell r="G115">
            <v>25.583000000000002</v>
          </cell>
          <cell r="L115">
            <v>51.35</v>
          </cell>
          <cell r="P115">
            <v>38.513000000000005</v>
          </cell>
        </row>
        <row r="116">
          <cell r="C116">
            <v>39.92</v>
          </cell>
          <cell r="G116">
            <v>25.258000000000003</v>
          </cell>
          <cell r="L116">
            <v>42.31</v>
          </cell>
          <cell r="P116">
            <v>31.733000000000001</v>
          </cell>
        </row>
        <row r="117">
          <cell r="C117">
            <v>44.52</v>
          </cell>
          <cell r="G117">
            <v>26.083000000000002</v>
          </cell>
          <cell r="L117">
            <v>42.05</v>
          </cell>
          <cell r="P117">
            <v>31.538</v>
          </cell>
        </row>
        <row r="118">
          <cell r="C118">
            <v>58.33</v>
          </cell>
          <cell r="G118">
            <v>28.713000000000001</v>
          </cell>
          <cell r="L118">
            <v>43.33</v>
          </cell>
          <cell r="P118">
            <v>32.498000000000005</v>
          </cell>
        </row>
        <row r="119">
          <cell r="C119">
            <v>64.209999999999994</v>
          </cell>
          <cell r="G119">
            <v>32.568000000000005</v>
          </cell>
          <cell r="L119">
            <v>43.83</v>
          </cell>
          <cell r="P119">
            <v>32.873000000000005</v>
          </cell>
        </row>
        <row r="120">
          <cell r="C120">
            <v>50.9</v>
          </cell>
          <cell r="G120">
            <v>31.182000000000002</v>
          </cell>
          <cell r="L120">
            <v>42.27</v>
          </cell>
          <cell r="P120">
            <v>31.703000000000003</v>
          </cell>
        </row>
        <row r="121">
          <cell r="C121">
            <v>41.94</v>
          </cell>
          <cell r="G121">
            <v>24.932000000000002</v>
          </cell>
          <cell r="L121">
            <v>41.49</v>
          </cell>
          <cell r="P121">
            <v>31.117000000000001</v>
          </cell>
        </row>
        <row r="122">
          <cell r="C122">
            <v>41.68</v>
          </cell>
          <cell r="G122">
            <v>23.966000000000001</v>
          </cell>
          <cell r="L122">
            <v>39.67</v>
          </cell>
          <cell r="P122">
            <v>29.753</v>
          </cell>
        </row>
        <row r="123">
          <cell r="C123">
            <v>42.96</v>
          </cell>
          <cell r="G123">
            <v>27.697000000000003</v>
          </cell>
          <cell r="L123">
            <v>40.44</v>
          </cell>
          <cell r="P123">
            <v>30.33</v>
          </cell>
        </row>
        <row r="124">
          <cell r="C124">
            <v>43.45</v>
          </cell>
          <cell r="G124">
            <v>25.647000000000002</v>
          </cell>
          <cell r="L124">
            <v>45.1</v>
          </cell>
          <cell r="P124">
            <v>33.825000000000003</v>
          </cell>
        </row>
        <row r="125">
          <cell r="C125">
            <v>41.91</v>
          </cell>
          <cell r="G125">
            <v>25.579000000000001</v>
          </cell>
          <cell r="L125">
            <v>59.1</v>
          </cell>
          <cell r="P125">
            <v>44.325000000000003</v>
          </cell>
        </row>
        <row r="126">
          <cell r="C126">
            <v>41.13</v>
          </cell>
          <cell r="G126">
            <v>24.965</v>
          </cell>
          <cell r="L126">
            <v>65.05</v>
          </cell>
          <cell r="P126">
            <v>48.788000000000004</v>
          </cell>
        </row>
        <row r="127">
          <cell r="C127">
            <v>39.33</v>
          </cell>
          <cell r="G127">
            <v>25.612000000000002</v>
          </cell>
          <cell r="L127">
            <v>51.57</v>
          </cell>
          <cell r="P127">
            <v>38.678000000000004</v>
          </cell>
        </row>
        <row r="128">
          <cell r="C128">
            <v>40.090000000000003</v>
          </cell>
          <cell r="G128">
            <v>25.05</v>
          </cell>
          <cell r="L128">
            <v>42.49</v>
          </cell>
          <cell r="P128">
            <v>31.867000000000001</v>
          </cell>
        </row>
        <row r="129">
          <cell r="C129">
            <v>44.72</v>
          </cell>
          <cell r="G129">
            <v>26.472000000000001</v>
          </cell>
          <cell r="L129">
            <v>42.23</v>
          </cell>
          <cell r="P129">
            <v>31.672000000000001</v>
          </cell>
        </row>
        <row r="130">
          <cell r="C130">
            <v>58.59</v>
          </cell>
          <cell r="G130">
            <v>28.73</v>
          </cell>
          <cell r="L130">
            <v>43.52</v>
          </cell>
          <cell r="P130">
            <v>32.64</v>
          </cell>
        </row>
        <row r="131">
          <cell r="C131">
            <v>64.489999999999995</v>
          </cell>
          <cell r="G131">
            <v>32.579000000000001</v>
          </cell>
          <cell r="L131">
            <v>44.02</v>
          </cell>
          <cell r="P131">
            <v>33.015000000000001</v>
          </cell>
        </row>
        <row r="132">
          <cell r="C132">
            <v>51.12</v>
          </cell>
          <cell r="G132">
            <v>31.207000000000001</v>
          </cell>
          <cell r="L132">
            <v>42.45</v>
          </cell>
          <cell r="P132">
            <v>31.837000000000003</v>
          </cell>
        </row>
        <row r="133">
          <cell r="C133">
            <v>42.13</v>
          </cell>
          <cell r="G133">
            <v>24.958000000000002</v>
          </cell>
          <cell r="L133">
            <v>41.67</v>
          </cell>
          <cell r="P133">
            <v>31.253</v>
          </cell>
        </row>
        <row r="134">
          <cell r="C134">
            <v>41.87</v>
          </cell>
          <cell r="G134">
            <v>23.965</v>
          </cell>
          <cell r="L134">
            <v>39.840000000000003</v>
          </cell>
          <cell r="P134">
            <v>29.88</v>
          </cell>
        </row>
        <row r="135">
          <cell r="C135">
            <v>43.15</v>
          </cell>
          <cell r="G135">
            <v>27.717000000000002</v>
          </cell>
          <cell r="L135">
            <v>40.619999999999997</v>
          </cell>
          <cell r="P135">
            <v>30.465</v>
          </cell>
        </row>
        <row r="136">
          <cell r="C136">
            <v>43.64</v>
          </cell>
          <cell r="G136">
            <v>25.323</v>
          </cell>
          <cell r="L136">
            <v>45.3</v>
          </cell>
          <cell r="P136">
            <v>33.975000000000001</v>
          </cell>
        </row>
        <row r="137">
          <cell r="C137">
            <v>42.09</v>
          </cell>
          <cell r="G137">
            <v>25.592000000000002</v>
          </cell>
          <cell r="L137">
            <v>59.35</v>
          </cell>
          <cell r="P137">
            <v>44.513000000000005</v>
          </cell>
        </row>
        <row r="138">
          <cell r="C138">
            <v>41.31</v>
          </cell>
          <cell r="G138">
            <v>25.28</v>
          </cell>
          <cell r="L138">
            <v>65.33</v>
          </cell>
          <cell r="P138">
            <v>48.998000000000005</v>
          </cell>
        </row>
        <row r="139">
          <cell r="C139">
            <v>39.5</v>
          </cell>
          <cell r="G139">
            <v>25.629000000000001</v>
          </cell>
          <cell r="L139">
            <v>51.79</v>
          </cell>
          <cell r="P139">
            <v>38.843000000000004</v>
          </cell>
        </row>
        <row r="140">
          <cell r="C140">
            <v>40.270000000000003</v>
          </cell>
          <cell r="G140">
            <v>25.067</v>
          </cell>
          <cell r="L140">
            <v>42.68</v>
          </cell>
          <cell r="P140">
            <v>32.01</v>
          </cell>
        </row>
        <row r="141">
          <cell r="C141">
            <v>44.91</v>
          </cell>
          <cell r="G141">
            <v>26.497</v>
          </cell>
          <cell r="L141">
            <v>42.41</v>
          </cell>
          <cell r="P141">
            <v>31.808</v>
          </cell>
        </row>
        <row r="142">
          <cell r="C142">
            <v>58.84</v>
          </cell>
          <cell r="G142">
            <v>28.748000000000001</v>
          </cell>
          <cell r="L142">
            <v>43.71</v>
          </cell>
          <cell r="P142">
            <v>32.782000000000004</v>
          </cell>
        </row>
        <row r="143">
          <cell r="C143">
            <v>64.77</v>
          </cell>
          <cell r="G143">
            <v>32.603999999999999</v>
          </cell>
          <cell r="L143">
            <v>44.21</v>
          </cell>
          <cell r="P143">
            <v>33.157000000000004</v>
          </cell>
        </row>
        <row r="144">
          <cell r="C144">
            <v>51.35</v>
          </cell>
          <cell r="G144">
            <v>31.229000000000003</v>
          </cell>
          <cell r="L144">
            <v>42.64</v>
          </cell>
          <cell r="P144">
            <v>31.98</v>
          </cell>
        </row>
        <row r="145">
          <cell r="C145">
            <v>42.31</v>
          </cell>
          <cell r="G145">
            <v>24.627000000000002</v>
          </cell>
          <cell r="L145">
            <v>41.85</v>
          </cell>
          <cell r="P145">
            <v>31.387</v>
          </cell>
        </row>
        <row r="146">
          <cell r="C146">
            <v>42.05</v>
          </cell>
          <cell r="G146">
            <v>24.341000000000001</v>
          </cell>
          <cell r="L146">
            <v>40.01</v>
          </cell>
          <cell r="P146">
            <v>30.008000000000003</v>
          </cell>
        </row>
        <row r="147">
          <cell r="C147">
            <v>43.33</v>
          </cell>
          <cell r="G147">
            <v>27.74</v>
          </cell>
          <cell r="L147">
            <v>40.79</v>
          </cell>
          <cell r="P147">
            <v>30.593</v>
          </cell>
        </row>
        <row r="148">
          <cell r="C148">
            <v>43.83</v>
          </cell>
          <cell r="G148">
            <v>25.337</v>
          </cell>
          <cell r="L148">
            <v>45.49</v>
          </cell>
          <cell r="P148">
            <v>34.117000000000004</v>
          </cell>
        </row>
        <row r="149">
          <cell r="C149">
            <v>42.27</v>
          </cell>
          <cell r="G149">
            <v>25.618000000000002</v>
          </cell>
          <cell r="L149">
            <v>59.6</v>
          </cell>
          <cell r="P149">
            <v>44.7</v>
          </cell>
        </row>
        <row r="150">
          <cell r="C150">
            <v>41.49</v>
          </cell>
          <cell r="G150">
            <v>25.308</v>
          </cell>
          <cell r="L150">
            <v>65.61</v>
          </cell>
          <cell r="P150">
            <v>49.208000000000006</v>
          </cell>
        </row>
        <row r="151">
          <cell r="C151">
            <v>39.67</v>
          </cell>
          <cell r="G151">
            <v>25.658000000000001</v>
          </cell>
          <cell r="L151">
            <v>52.01</v>
          </cell>
          <cell r="P151">
            <v>39.008000000000003</v>
          </cell>
        </row>
        <row r="152">
          <cell r="C152">
            <v>40.44</v>
          </cell>
          <cell r="G152">
            <v>25.073</v>
          </cell>
          <cell r="L152">
            <v>42.86</v>
          </cell>
          <cell r="P152">
            <v>32.145000000000003</v>
          </cell>
        </row>
        <row r="153">
          <cell r="C153">
            <v>45.1</v>
          </cell>
          <cell r="G153">
            <v>26.523</v>
          </cell>
          <cell r="L153">
            <v>42.59</v>
          </cell>
          <cell r="P153">
            <v>31.942</v>
          </cell>
        </row>
        <row r="154">
          <cell r="C154">
            <v>59.1</v>
          </cell>
          <cell r="G154">
            <v>27.992000000000001</v>
          </cell>
          <cell r="L154">
            <v>43.9</v>
          </cell>
          <cell r="P154">
            <v>32.924999999999997</v>
          </cell>
        </row>
        <row r="155">
          <cell r="C155">
            <v>65.05</v>
          </cell>
          <cell r="G155">
            <v>33.405000000000001</v>
          </cell>
          <cell r="L155">
            <v>44.4</v>
          </cell>
          <cell r="P155">
            <v>33.299999999999997</v>
          </cell>
        </row>
        <row r="156">
          <cell r="C156">
            <v>51.57</v>
          </cell>
          <cell r="G156">
            <v>31.254000000000001</v>
          </cell>
          <cell r="L156">
            <v>42.82</v>
          </cell>
          <cell r="P156">
            <v>32.115000000000002</v>
          </cell>
        </row>
        <row r="157">
          <cell r="C157">
            <v>42.49</v>
          </cell>
          <cell r="G157">
            <v>24.65</v>
          </cell>
          <cell r="L157">
            <v>42.03</v>
          </cell>
          <cell r="P157">
            <v>31.523000000000003</v>
          </cell>
        </row>
        <row r="158">
          <cell r="C158">
            <v>42.23</v>
          </cell>
          <cell r="G158">
            <v>24.349</v>
          </cell>
          <cell r="L158">
            <v>40.18</v>
          </cell>
          <cell r="P158">
            <v>30.135000000000002</v>
          </cell>
        </row>
        <row r="159">
          <cell r="C159">
            <v>43.52</v>
          </cell>
          <cell r="G159">
            <v>27.76</v>
          </cell>
          <cell r="L159">
            <v>40.97</v>
          </cell>
          <cell r="P159">
            <v>30.727</v>
          </cell>
        </row>
        <row r="160">
          <cell r="C160">
            <v>44.02</v>
          </cell>
          <cell r="G160">
            <v>25.351000000000003</v>
          </cell>
          <cell r="L160">
            <v>45.69</v>
          </cell>
          <cell r="P160">
            <v>34.267000000000003</v>
          </cell>
        </row>
        <row r="161">
          <cell r="C161">
            <v>42.45</v>
          </cell>
          <cell r="G161">
            <v>25.691000000000003</v>
          </cell>
          <cell r="L161">
            <v>59.86</v>
          </cell>
          <cell r="P161">
            <v>44.895000000000003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33.9</v>
          </cell>
          <cell r="E6">
            <v>23.3</v>
          </cell>
        </row>
        <row r="7">
          <cell r="D7">
            <v>28.1</v>
          </cell>
          <cell r="E7">
            <v>27.6</v>
          </cell>
        </row>
        <row r="8">
          <cell r="D8">
            <v>35</v>
          </cell>
          <cell r="E8">
            <v>27.6</v>
          </cell>
        </row>
        <row r="9">
          <cell r="D9">
            <v>35.5</v>
          </cell>
          <cell r="E9">
            <v>24.25</v>
          </cell>
        </row>
        <row r="10">
          <cell r="D10">
            <v>35.5</v>
          </cell>
          <cell r="E10">
            <v>24.25</v>
          </cell>
        </row>
        <row r="11">
          <cell r="D11">
            <v>33.75</v>
          </cell>
          <cell r="E11">
            <v>22.5</v>
          </cell>
        </row>
        <row r="12">
          <cell r="D12">
            <v>33.75</v>
          </cell>
          <cell r="E12">
            <v>22.5</v>
          </cell>
        </row>
        <row r="13">
          <cell r="D13">
            <v>33.75</v>
          </cell>
          <cell r="E13">
            <v>22.5</v>
          </cell>
        </row>
        <row r="14">
          <cell r="D14">
            <v>23</v>
          </cell>
          <cell r="E14">
            <v>22.5</v>
          </cell>
        </row>
        <row r="15">
          <cell r="D15">
            <v>33.75</v>
          </cell>
          <cell r="E15">
            <v>22.5</v>
          </cell>
        </row>
        <row r="16">
          <cell r="D16">
            <v>33.75</v>
          </cell>
          <cell r="E16">
            <v>22.5</v>
          </cell>
        </row>
        <row r="17">
          <cell r="D17">
            <v>33.75</v>
          </cell>
          <cell r="E17">
            <v>22.5</v>
          </cell>
        </row>
        <row r="18">
          <cell r="D18">
            <v>33.75</v>
          </cell>
          <cell r="E18">
            <v>22.5</v>
          </cell>
        </row>
        <row r="19">
          <cell r="D19">
            <v>33.75</v>
          </cell>
          <cell r="E19">
            <v>22.5</v>
          </cell>
        </row>
        <row r="20">
          <cell r="D20">
            <v>33.75</v>
          </cell>
          <cell r="E20">
            <v>22.5</v>
          </cell>
        </row>
        <row r="21">
          <cell r="D21">
            <v>23</v>
          </cell>
          <cell r="E21">
            <v>22.5</v>
          </cell>
        </row>
        <row r="22">
          <cell r="D22">
            <v>33.75</v>
          </cell>
          <cell r="E22">
            <v>22.5</v>
          </cell>
        </row>
        <row r="23">
          <cell r="D23">
            <v>33.75</v>
          </cell>
          <cell r="E23">
            <v>22.5</v>
          </cell>
        </row>
        <row r="24">
          <cell r="D24">
            <v>33.75</v>
          </cell>
          <cell r="E24">
            <v>22.5</v>
          </cell>
        </row>
        <row r="25">
          <cell r="D25">
            <v>33.75</v>
          </cell>
          <cell r="E25">
            <v>22.5</v>
          </cell>
        </row>
        <row r="26">
          <cell r="D26">
            <v>33.75</v>
          </cell>
          <cell r="E26">
            <v>22.5</v>
          </cell>
        </row>
        <row r="27">
          <cell r="D27">
            <v>33.75</v>
          </cell>
          <cell r="E27">
            <v>22.5</v>
          </cell>
        </row>
        <row r="28">
          <cell r="D28">
            <v>23</v>
          </cell>
          <cell r="E28">
            <v>22.5</v>
          </cell>
        </row>
        <row r="29">
          <cell r="D29">
            <v>33.75</v>
          </cell>
          <cell r="E29">
            <v>22.5</v>
          </cell>
        </row>
        <row r="30">
          <cell r="D30">
            <v>33.75</v>
          </cell>
          <cell r="E30">
            <v>22.5</v>
          </cell>
        </row>
        <row r="31">
          <cell r="D31">
            <v>33.75</v>
          </cell>
          <cell r="E31">
            <v>22.5</v>
          </cell>
        </row>
        <row r="32">
          <cell r="D32">
            <v>33.75</v>
          </cell>
          <cell r="E32">
            <v>22.5</v>
          </cell>
        </row>
        <row r="33">
          <cell r="D33">
            <v>33.75</v>
          </cell>
          <cell r="E33">
            <v>22.5</v>
          </cell>
        </row>
        <row r="34">
          <cell r="D34">
            <v>33.75</v>
          </cell>
          <cell r="E34">
            <v>22.5</v>
          </cell>
        </row>
        <row r="35">
          <cell r="D35">
            <v>23</v>
          </cell>
          <cell r="E35">
            <v>22.5</v>
          </cell>
        </row>
        <row r="36">
          <cell r="D36">
            <v>33.75</v>
          </cell>
          <cell r="E36">
            <v>22.5</v>
          </cell>
        </row>
        <row r="37">
          <cell r="D37">
            <v>33.75</v>
          </cell>
          <cell r="E37">
            <v>21.896000000000001</v>
          </cell>
        </row>
        <row r="38">
          <cell r="D38">
            <v>38.5</v>
          </cell>
          <cell r="E38">
            <v>25.427</v>
          </cell>
        </row>
        <row r="39">
          <cell r="D39">
            <v>38.25</v>
          </cell>
          <cell r="E39">
            <v>24.923000000000002</v>
          </cell>
        </row>
        <row r="40">
          <cell r="D40">
            <v>36.75</v>
          </cell>
          <cell r="E40">
            <v>24.523</v>
          </cell>
        </row>
        <row r="41">
          <cell r="D41">
            <v>36.25</v>
          </cell>
          <cell r="E41">
            <v>23.904</v>
          </cell>
        </row>
        <row r="42">
          <cell r="D42">
            <v>34.5</v>
          </cell>
          <cell r="E42">
            <v>24.9</v>
          </cell>
        </row>
        <row r="43">
          <cell r="D43">
            <v>40.5</v>
          </cell>
          <cell r="E43">
            <v>24.831</v>
          </cell>
        </row>
        <row r="44">
          <cell r="D44">
            <v>50</v>
          </cell>
          <cell r="E44">
            <v>24.583000000000002</v>
          </cell>
        </row>
        <row r="45">
          <cell r="D45">
            <v>60.5</v>
          </cell>
          <cell r="E45">
            <v>34.201999999999998</v>
          </cell>
        </row>
        <row r="46">
          <cell r="D46">
            <v>73.5</v>
          </cell>
          <cell r="E46">
            <v>38</v>
          </cell>
        </row>
        <row r="47">
          <cell r="D47">
            <v>58</v>
          </cell>
          <cell r="E47">
            <v>31.6</v>
          </cell>
        </row>
        <row r="48">
          <cell r="D48">
            <v>41</v>
          </cell>
          <cell r="E48">
            <v>26.508000000000003</v>
          </cell>
        </row>
        <row r="49">
          <cell r="D49">
            <v>38.5</v>
          </cell>
          <cell r="E49">
            <v>25.208000000000002</v>
          </cell>
        </row>
        <row r="50">
          <cell r="D50">
            <v>39</v>
          </cell>
          <cell r="E50">
            <v>24.934999999999999</v>
          </cell>
        </row>
        <row r="51">
          <cell r="D51">
            <v>39</v>
          </cell>
          <cell r="E51">
            <v>24.452000000000002</v>
          </cell>
        </row>
        <row r="52">
          <cell r="D52">
            <v>39</v>
          </cell>
          <cell r="E52">
            <v>24.571000000000002</v>
          </cell>
        </row>
        <row r="53">
          <cell r="D53">
            <v>38.5</v>
          </cell>
          <cell r="E53">
            <v>23.911000000000001</v>
          </cell>
        </row>
        <row r="54">
          <cell r="D54">
            <v>37.5</v>
          </cell>
          <cell r="E54">
            <v>23.667000000000002</v>
          </cell>
        </row>
        <row r="55">
          <cell r="D55">
            <v>38.5</v>
          </cell>
          <cell r="E55">
            <v>23.25</v>
          </cell>
        </row>
        <row r="56">
          <cell r="D56">
            <v>48</v>
          </cell>
          <cell r="E56">
            <v>24.708000000000002</v>
          </cell>
        </row>
        <row r="57">
          <cell r="D57">
            <v>60.5</v>
          </cell>
          <cell r="E57">
            <v>30.815000000000001</v>
          </cell>
        </row>
        <row r="58">
          <cell r="D58">
            <v>71</v>
          </cell>
          <cell r="E58">
            <v>35.048000000000002</v>
          </cell>
        </row>
        <row r="59">
          <cell r="D59">
            <v>58</v>
          </cell>
          <cell r="E59">
            <v>32</v>
          </cell>
        </row>
        <row r="60">
          <cell r="D60">
            <v>40.75</v>
          </cell>
          <cell r="E60">
            <v>27.017000000000003</v>
          </cell>
        </row>
        <row r="61">
          <cell r="D61">
            <v>39.25</v>
          </cell>
          <cell r="E61">
            <v>22.53</v>
          </cell>
        </row>
        <row r="62">
          <cell r="D62">
            <v>38.5</v>
          </cell>
          <cell r="E62">
            <v>23.54</v>
          </cell>
        </row>
        <row r="63">
          <cell r="D63">
            <v>39.9</v>
          </cell>
          <cell r="E63">
            <v>25.057000000000002</v>
          </cell>
        </row>
        <row r="64">
          <cell r="D64">
            <v>39.9</v>
          </cell>
          <cell r="E64">
            <v>24.984000000000002</v>
          </cell>
        </row>
        <row r="65">
          <cell r="D65">
            <v>39.43</v>
          </cell>
          <cell r="E65">
            <v>24.843</v>
          </cell>
        </row>
        <row r="66">
          <cell r="D66">
            <v>38.51</v>
          </cell>
          <cell r="E66">
            <v>24.479000000000003</v>
          </cell>
        </row>
        <row r="67">
          <cell r="D67">
            <v>39.43</v>
          </cell>
          <cell r="E67">
            <v>23.859000000000002</v>
          </cell>
        </row>
        <row r="68">
          <cell r="D68">
            <v>48.05</v>
          </cell>
          <cell r="E68">
            <v>25.64</v>
          </cell>
        </row>
        <row r="69">
          <cell r="D69">
            <v>59.51</v>
          </cell>
          <cell r="E69">
            <v>29.964000000000002</v>
          </cell>
        </row>
        <row r="70">
          <cell r="D70">
            <v>69.09</v>
          </cell>
          <cell r="E70">
            <v>33.284999999999997</v>
          </cell>
        </row>
        <row r="71">
          <cell r="D71">
            <v>57.2</v>
          </cell>
          <cell r="E71">
            <v>30.993000000000002</v>
          </cell>
        </row>
        <row r="72">
          <cell r="D72">
            <v>41.5</v>
          </cell>
          <cell r="E72">
            <v>27.042000000000002</v>
          </cell>
        </row>
        <row r="73">
          <cell r="D73">
            <v>40.14</v>
          </cell>
          <cell r="E73">
            <v>23.73</v>
          </cell>
        </row>
        <row r="74">
          <cell r="D74">
            <v>39.47</v>
          </cell>
          <cell r="E74">
            <v>24.344000000000001</v>
          </cell>
        </row>
        <row r="75">
          <cell r="D75">
            <v>40.28</v>
          </cell>
          <cell r="E75">
            <v>25.302</v>
          </cell>
        </row>
        <row r="76">
          <cell r="D76">
            <v>40.28</v>
          </cell>
          <cell r="E76">
            <v>25.619</v>
          </cell>
        </row>
        <row r="77">
          <cell r="D77">
            <v>39.81</v>
          </cell>
          <cell r="E77">
            <v>25.33</v>
          </cell>
        </row>
        <row r="78">
          <cell r="D78">
            <v>38.880000000000003</v>
          </cell>
          <cell r="E78">
            <v>25.021000000000001</v>
          </cell>
        </row>
        <row r="79">
          <cell r="D79">
            <v>39.82</v>
          </cell>
          <cell r="E79">
            <v>24.423000000000002</v>
          </cell>
        </row>
        <row r="80">
          <cell r="D80">
            <v>48.16</v>
          </cell>
          <cell r="E80">
            <v>25.868000000000002</v>
          </cell>
        </row>
        <row r="81">
          <cell r="D81">
            <v>59.49</v>
          </cell>
          <cell r="E81">
            <v>28.784000000000002</v>
          </cell>
        </row>
        <row r="82">
          <cell r="D82">
            <v>68.86</v>
          </cell>
          <cell r="E82">
            <v>33.108000000000004</v>
          </cell>
        </row>
        <row r="83">
          <cell r="D83">
            <v>57.16</v>
          </cell>
          <cell r="E83">
            <v>30.45</v>
          </cell>
        </row>
        <row r="84">
          <cell r="D84">
            <v>41.86</v>
          </cell>
          <cell r="E84">
            <v>27.292000000000002</v>
          </cell>
        </row>
        <row r="85">
          <cell r="D85">
            <v>40.57</v>
          </cell>
          <cell r="E85">
            <v>24.316000000000003</v>
          </cell>
        </row>
        <row r="86">
          <cell r="D86">
            <v>39.92</v>
          </cell>
          <cell r="E86">
            <v>24.887</v>
          </cell>
        </row>
        <row r="87">
          <cell r="D87">
            <v>40.65</v>
          </cell>
          <cell r="E87">
            <v>25.718</v>
          </cell>
        </row>
        <row r="88">
          <cell r="D88">
            <v>40.65</v>
          </cell>
          <cell r="E88">
            <v>26.035</v>
          </cell>
        </row>
        <row r="89">
          <cell r="D89">
            <v>40.18</v>
          </cell>
          <cell r="E89">
            <v>25.794</v>
          </cell>
        </row>
        <row r="90">
          <cell r="D90">
            <v>39.24</v>
          </cell>
          <cell r="E90">
            <v>25.352</v>
          </cell>
        </row>
        <row r="91">
          <cell r="D91">
            <v>40.18</v>
          </cell>
          <cell r="E91">
            <v>25.164999999999999</v>
          </cell>
        </row>
        <row r="92">
          <cell r="D92">
            <v>48.29</v>
          </cell>
          <cell r="E92">
            <v>26.098000000000003</v>
          </cell>
        </row>
        <row r="93">
          <cell r="D93">
            <v>59.53</v>
          </cell>
          <cell r="E93">
            <v>28.337</v>
          </cell>
        </row>
        <row r="94">
          <cell r="D94">
            <v>68.739999999999995</v>
          </cell>
          <cell r="E94">
            <v>32.227000000000004</v>
          </cell>
        </row>
        <row r="95">
          <cell r="D95">
            <v>57.18</v>
          </cell>
          <cell r="E95">
            <v>29.977</v>
          </cell>
        </row>
        <row r="96">
          <cell r="D96">
            <v>42.21</v>
          </cell>
          <cell r="E96">
            <v>27.504999999999999</v>
          </cell>
        </row>
        <row r="97">
          <cell r="D97">
            <v>40.96</v>
          </cell>
          <cell r="E97">
            <v>24.855</v>
          </cell>
        </row>
        <row r="98">
          <cell r="D98">
            <v>40.340000000000003</v>
          </cell>
          <cell r="E98">
            <v>25.169</v>
          </cell>
        </row>
        <row r="99">
          <cell r="D99">
            <v>40.94</v>
          </cell>
          <cell r="E99">
            <v>26.292000000000002</v>
          </cell>
        </row>
        <row r="100">
          <cell r="D100">
            <v>40.94</v>
          </cell>
          <cell r="E100">
            <v>26.398</v>
          </cell>
        </row>
        <row r="101">
          <cell r="D101">
            <v>40.47</v>
          </cell>
          <cell r="E101">
            <v>26.191000000000003</v>
          </cell>
        </row>
        <row r="102">
          <cell r="D102">
            <v>39.53</v>
          </cell>
          <cell r="E102">
            <v>25.816000000000003</v>
          </cell>
        </row>
        <row r="103">
          <cell r="D103">
            <v>40.47</v>
          </cell>
          <cell r="E103">
            <v>25.625</v>
          </cell>
        </row>
        <row r="104">
          <cell r="D104">
            <v>48.48</v>
          </cell>
          <cell r="E104">
            <v>26.343</v>
          </cell>
        </row>
        <row r="105">
          <cell r="D105">
            <v>59.69</v>
          </cell>
          <cell r="E105">
            <v>27.992000000000001</v>
          </cell>
        </row>
        <row r="106">
          <cell r="D106">
            <v>68.83</v>
          </cell>
          <cell r="E106">
            <v>31.546000000000003</v>
          </cell>
        </row>
        <row r="107">
          <cell r="D107">
            <v>57.32</v>
          </cell>
          <cell r="E107">
            <v>29.006</v>
          </cell>
        </row>
        <row r="108">
          <cell r="D108">
            <v>42.49</v>
          </cell>
          <cell r="E108">
            <v>27.885000000000002</v>
          </cell>
        </row>
        <row r="109">
          <cell r="D109">
            <v>41.28</v>
          </cell>
          <cell r="E109">
            <v>25.338000000000001</v>
          </cell>
        </row>
        <row r="110">
          <cell r="D110">
            <v>40.659999999999997</v>
          </cell>
          <cell r="E110">
            <v>25.623000000000001</v>
          </cell>
        </row>
        <row r="111">
          <cell r="D111">
            <v>41.22</v>
          </cell>
          <cell r="E111">
            <v>26.597000000000001</v>
          </cell>
        </row>
        <row r="112">
          <cell r="D112">
            <v>41.22</v>
          </cell>
          <cell r="E112">
            <v>26.74</v>
          </cell>
        </row>
        <row r="113">
          <cell r="D113">
            <v>40.74</v>
          </cell>
          <cell r="E113">
            <v>26.356000000000002</v>
          </cell>
        </row>
        <row r="114">
          <cell r="D114">
            <v>39.799999999999997</v>
          </cell>
          <cell r="E114">
            <v>26.343</v>
          </cell>
        </row>
        <row r="115">
          <cell r="D115">
            <v>40.75</v>
          </cell>
          <cell r="E115">
            <v>25.999000000000002</v>
          </cell>
        </row>
        <row r="116">
          <cell r="D116">
            <v>48.69</v>
          </cell>
          <cell r="E116">
            <v>26.086000000000002</v>
          </cell>
        </row>
        <row r="117">
          <cell r="D117">
            <v>59.9</v>
          </cell>
          <cell r="E117">
            <v>28.523</v>
          </cell>
        </row>
        <row r="118">
          <cell r="D118">
            <v>69.010000000000005</v>
          </cell>
          <cell r="E118">
            <v>30.102</v>
          </cell>
        </row>
        <row r="119">
          <cell r="D119">
            <v>57.52</v>
          </cell>
          <cell r="E119">
            <v>29.404</v>
          </cell>
        </row>
        <row r="120">
          <cell r="D120">
            <v>42.77</v>
          </cell>
          <cell r="E120">
            <v>28.07</v>
          </cell>
        </row>
        <row r="121">
          <cell r="D121">
            <v>41.56</v>
          </cell>
          <cell r="E121">
            <v>25.479000000000003</v>
          </cell>
        </row>
        <row r="122">
          <cell r="D122">
            <v>40.96</v>
          </cell>
          <cell r="E122">
            <v>26.189</v>
          </cell>
        </row>
        <row r="123">
          <cell r="D123">
            <v>41.49</v>
          </cell>
          <cell r="E123">
            <v>26.891000000000002</v>
          </cell>
        </row>
        <row r="124">
          <cell r="D124">
            <v>41.49</v>
          </cell>
          <cell r="E124">
            <v>27.004000000000001</v>
          </cell>
        </row>
        <row r="125">
          <cell r="D125">
            <v>41.01</v>
          </cell>
          <cell r="E125">
            <v>26.7</v>
          </cell>
        </row>
        <row r="126">
          <cell r="D126">
            <v>40.049999999999997</v>
          </cell>
          <cell r="E126">
            <v>26.708000000000002</v>
          </cell>
        </row>
        <row r="127">
          <cell r="D127">
            <v>41.01</v>
          </cell>
          <cell r="E127">
            <v>26.184999999999999</v>
          </cell>
        </row>
        <row r="128">
          <cell r="D128">
            <v>48.91</v>
          </cell>
          <cell r="E128">
            <v>26.778000000000002</v>
          </cell>
        </row>
        <row r="129">
          <cell r="D129">
            <v>60.11</v>
          </cell>
          <cell r="E129">
            <v>28.364999999999998</v>
          </cell>
        </row>
        <row r="130">
          <cell r="D130">
            <v>69.19</v>
          </cell>
          <cell r="E130">
            <v>29.667000000000002</v>
          </cell>
        </row>
        <row r="131">
          <cell r="D131">
            <v>57.72</v>
          </cell>
          <cell r="E131">
            <v>29.221</v>
          </cell>
        </row>
        <row r="132">
          <cell r="D132">
            <v>43.03</v>
          </cell>
          <cell r="E132">
            <v>28.27</v>
          </cell>
        </row>
        <row r="133">
          <cell r="D133">
            <v>41.84</v>
          </cell>
          <cell r="E133">
            <v>25.846</v>
          </cell>
        </row>
        <row r="134">
          <cell r="D134">
            <v>41.24</v>
          </cell>
          <cell r="E134">
            <v>26.546000000000003</v>
          </cell>
        </row>
        <row r="135">
          <cell r="D135">
            <v>41.71</v>
          </cell>
          <cell r="E135">
            <v>26.991</v>
          </cell>
        </row>
        <row r="136">
          <cell r="D136">
            <v>41.71</v>
          </cell>
          <cell r="E136">
            <v>27.274000000000001</v>
          </cell>
        </row>
        <row r="137">
          <cell r="D137">
            <v>41.23</v>
          </cell>
          <cell r="E137">
            <v>27.152000000000001</v>
          </cell>
        </row>
        <row r="138">
          <cell r="D138">
            <v>40.270000000000003</v>
          </cell>
          <cell r="E138">
            <v>27.019000000000002</v>
          </cell>
        </row>
        <row r="139">
          <cell r="D139">
            <v>41.23</v>
          </cell>
          <cell r="E139">
            <v>26.509</v>
          </cell>
        </row>
        <row r="140">
          <cell r="D140">
            <v>49.06</v>
          </cell>
          <cell r="E140">
            <v>26.965</v>
          </cell>
        </row>
        <row r="141">
          <cell r="D141">
            <v>60.28</v>
          </cell>
          <cell r="E141">
            <v>28.199000000000002</v>
          </cell>
        </row>
        <row r="142">
          <cell r="D142">
            <v>69.33</v>
          </cell>
          <cell r="E142">
            <v>29.241</v>
          </cell>
        </row>
        <row r="143">
          <cell r="D143">
            <v>57.87</v>
          </cell>
          <cell r="E143">
            <v>29.021000000000001</v>
          </cell>
        </row>
        <row r="144">
          <cell r="D144">
            <v>43.26</v>
          </cell>
          <cell r="E144">
            <v>28.264000000000003</v>
          </cell>
        </row>
        <row r="145">
          <cell r="D145">
            <v>42.08</v>
          </cell>
          <cell r="E145">
            <v>26.421000000000003</v>
          </cell>
        </row>
        <row r="146">
          <cell r="D146">
            <v>41.49</v>
          </cell>
          <cell r="E146">
            <v>26.854000000000003</v>
          </cell>
        </row>
        <row r="147">
          <cell r="D147">
            <v>41.92</v>
          </cell>
          <cell r="E147">
            <v>27.243000000000002</v>
          </cell>
        </row>
        <row r="148">
          <cell r="D148">
            <v>41.92</v>
          </cell>
          <cell r="E148">
            <v>27.519000000000002</v>
          </cell>
        </row>
        <row r="149">
          <cell r="D149">
            <v>41.45</v>
          </cell>
          <cell r="E149">
            <v>27.407</v>
          </cell>
        </row>
        <row r="150">
          <cell r="D150">
            <v>40.47</v>
          </cell>
          <cell r="E150">
            <v>27.291</v>
          </cell>
        </row>
        <row r="151">
          <cell r="D151">
            <v>41.45</v>
          </cell>
          <cell r="E151">
            <v>26.785</v>
          </cell>
        </row>
        <row r="152">
          <cell r="D152">
            <v>49.23</v>
          </cell>
          <cell r="E152">
            <v>27.137</v>
          </cell>
        </row>
        <row r="153">
          <cell r="D153">
            <v>60.46</v>
          </cell>
          <cell r="E153">
            <v>27.32</v>
          </cell>
        </row>
        <row r="154">
          <cell r="D154">
            <v>69.5</v>
          </cell>
          <cell r="E154">
            <v>30.05</v>
          </cell>
        </row>
        <row r="155">
          <cell r="D155">
            <v>58.04</v>
          </cell>
          <cell r="E155">
            <v>28.922000000000001</v>
          </cell>
        </row>
        <row r="156">
          <cell r="D156">
            <v>43.47</v>
          </cell>
          <cell r="E156">
            <v>28.433</v>
          </cell>
        </row>
        <row r="157">
          <cell r="D157">
            <v>42.31</v>
          </cell>
          <cell r="E157">
            <v>26.707000000000001</v>
          </cell>
        </row>
        <row r="158">
          <cell r="D158">
            <v>41.71</v>
          </cell>
          <cell r="E158">
            <v>27.129000000000001</v>
          </cell>
        </row>
        <row r="159">
          <cell r="D159">
            <v>42.14</v>
          </cell>
          <cell r="E159">
            <v>27.467000000000002</v>
          </cell>
        </row>
        <row r="160">
          <cell r="D160">
            <v>42.14</v>
          </cell>
          <cell r="E160">
            <v>27.765000000000001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32.75</v>
          </cell>
          <cell r="G7">
            <v>23.69</v>
          </cell>
          <cell r="L7">
            <v>20.48</v>
          </cell>
          <cell r="P7">
            <v>24</v>
          </cell>
        </row>
        <row r="8">
          <cell r="C8">
            <v>25.47</v>
          </cell>
          <cell r="G8">
            <v>25.47</v>
          </cell>
          <cell r="L8">
            <v>25.1</v>
          </cell>
          <cell r="P8">
            <v>27.1875</v>
          </cell>
        </row>
        <row r="9">
          <cell r="C9">
            <v>33.049999999999997</v>
          </cell>
          <cell r="G9">
            <v>25.47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38.5</v>
          </cell>
          <cell r="P10">
            <v>28.875</v>
          </cell>
        </row>
        <row r="11">
          <cell r="C11">
            <v>27.1875</v>
          </cell>
          <cell r="G11">
            <v>27.1875</v>
          </cell>
          <cell r="L11">
            <v>39.25</v>
          </cell>
          <cell r="P11">
            <v>29.438000000000002</v>
          </cell>
        </row>
        <row r="12">
          <cell r="C12">
            <v>24.9</v>
          </cell>
          <cell r="G12">
            <v>18.608000000000001</v>
          </cell>
          <cell r="L12">
            <v>37.25</v>
          </cell>
          <cell r="P12">
            <v>27.9375</v>
          </cell>
        </row>
        <row r="13">
          <cell r="C13">
            <v>24.9</v>
          </cell>
          <cell r="G13">
            <v>18.608000000000001</v>
          </cell>
          <cell r="L13">
            <v>36</v>
          </cell>
          <cell r="P13">
            <v>27</v>
          </cell>
        </row>
        <row r="14">
          <cell r="C14">
            <v>24.899999618530298</v>
          </cell>
          <cell r="G14">
            <v>24.899999618530298</v>
          </cell>
          <cell r="L14">
            <v>33.75</v>
          </cell>
          <cell r="P14">
            <v>25.313000000000002</v>
          </cell>
        </row>
        <row r="15">
          <cell r="C15">
            <v>20.174999237060501</v>
          </cell>
          <cell r="G15">
            <v>20.174999237060501</v>
          </cell>
          <cell r="L15">
            <v>33.5</v>
          </cell>
          <cell r="P15">
            <v>25.125</v>
          </cell>
        </row>
        <row r="16">
          <cell r="C16">
            <v>20.174999237060501</v>
          </cell>
          <cell r="G16">
            <v>20.174999237060501</v>
          </cell>
          <cell r="L16">
            <v>40</v>
          </cell>
          <cell r="P16">
            <v>30</v>
          </cell>
        </row>
        <row r="17">
          <cell r="C17">
            <v>20.174999237060501</v>
          </cell>
          <cell r="G17">
            <v>20.174999237060501</v>
          </cell>
          <cell r="L17">
            <v>49.25</v>
          </cell>
          <cell r="P17">
            <v>36.938000000000002</v>
          </cell>
        </row>
        <row r="18">
          <cell r="C18">
            <v>20.174999237060501</v>
          </cell>
          <cell r="G18">
            <v>20.174999237060501</v>
          </cell>
          <cell r="L18">
            <v>56</v>
          </cell>
          <cell r="P18">
            <v>42</v>
          </cell>
        </row>
        <row r="19">
          <cell r="C19">
            <v>20.174999237060501</v>
          </cell>
          <cell r="G19">
            <v>20.174999237060501</v>
          </cell>
          <cell r="L19">
            <v>48.75</v>
          </cell>
          <cell r="P19">
            <v>36.563000000000002</v>
          </cell>
        </row>
        <row r="20">
          <cell r="C20">
            <v>20.174999237060501</v>
          </cell>
          <cell r="G20">
            <v>20.174999237060501</v>
          </cell>
          <cell r="L20">
            <v>41</v>
          </cell>
          <cell r="P20">
            <v>30.75</v>
          </cell>
        </row>
        <row r="21">
          <cell r="C21">
            <v>26</v>
          </cell>
          <cell r="G21">
            <v>26</v>
          </cell>
          <cell r="L21">
            <v>40</v>
          </cell>
          <cell r="P21">
            <v>30</v>
          </cell>
        </row>
        <row r="22">
          <cell r="C22">
            <v>20.174999237060501</v>
          </cell>
          <cell r="G22">
            <v>20.174999237060501</v>
          </cell>
          <cell r="L22">
            <v>42</v>
          </cell>
          <cell r="P22">
            <v>31.5</v>
          </cell>
        </row>
        <row r="23">
          <cell r="C23">
            <v>20.174999237060501</v>
          </cell>
          <cell r="G23">
            <v>20.174999237060501</v>
          </cell>
          <cell r="L23">
            <v>32.25</v>
          </cell>
          <cell r="P23">
            <v>24.188000000000002</v>
          </cell>
        </row>
        <row r="24">
          <cell r="C24">
            <v>20.174999237060501</v>
          </cell>
          <cell r="G24">
            <v>20.174999237060501</v>
          </cell>
          <cell r="L24">
            <v>30.75</v>
          </cell>
          <cell r="P24">
            <v>23.063000000000002</v>
          </cell>
        </row>
        <row r="25">
          <cell r="C25">
            <v>20.174999237060501</v>
          </cell>
          <cell r="G25">
            <v>20.174999237060501</v>
          </cell>
          <cell r="L25">
            <v>30</v>
          </cell>
          <cell r="P25">
            <v>22.5</v>
          </cell>
        </row>
        <row r="26">
          <cell r="C26">
            <v>20.174999237060501</v>
          </cell>
          <cell r="G26">
            <v>20.174999237060501</v>
          </cell>
          <cell r="L26">
            <v>25.75</v>
          </cell>
          <cell r="P26">
            <v>19.313000000000002</v>
          </cell>
        </row>
        <row r="27">
          <cell r="C27">
            <v>20.174999237060501</v>
          </cell>
          <cell r="G27">
            <v>20.174999237060501</v>
          </cell>
          <cell r="L27">
            <v>26.25</v>
          </cell>
          <cell r="P27">
            <v>19.688000000000002</v>
          </cell>
        </row>
        <row r="28">
          <cell r="C28">
            <v>26</v>
          </cell>
          <cell r="G28">
            <v>26</v>
          </cell>
          <cell r="L28">
            <v>31.25</v>
          </cell>
          <cell r="P28">
            <v>23.438000000000002</v>
          </cell>
        </row>
        <row r="29">
          <cell r="C29">
            <v>20.174999237060501</v>
          </cell>
          <cell r="G29">
            <v>20.174999237060501</v>
          </cell>
          <cell r="L29">
            <v>42</v>
          </cell>
          <cell r="P29">
            <v>31.5</v>
          </cell>
        </row>
        <row r="30">
          <cell r="C30">
            <v>20.174999237060501</v>
          </cell>
          <cell r="G30">
            <v>20.174999237060501</v>
          </cell>
          <cell r="L30">
            <v>50.5</v>
          </cell>
          <cell r="P30">
            <v>37.875</v>
          </cell>
        </row>
        <row r="31">
          <cell r="C31">
            <v>20.174999237060501</v>
          </cell>
          <cell r="G31">
            <v>20.174999237060501</v>
          </cell>
          <cell r="L31">
            <v>39.75</v>
          </cell>
          <cell r="P31">
            <v>29.813000000000002</v>
          </cell>
        </row>
        <row r="32">
          <cell r="C32">
            <v>20.174999237060501</v>
          </cell>
          <cell r="G32">
            <v>20.174999237060501</v>
          </cell>
          <cell r="L32">
            <v>31</v>
          </cell>
          <cell r="P32">
            <v>23.25</v>
          </cell>
        </row>
        <row r="33">
          <cell r="C33">
            <v>20.174999237060501</v>
          </cell>
          <cell r="G33">
            <v>20.174999237060501</v>
          </cell>
          <cell r="L33">
            <v>30.75</v>
          </cell>
          <cell r="P33">
            <v>23.063000000000002</v>
          </cell>
        </row>
        <row r="34">
          <cell r="C34">
            <v>20.174999237060501</v>
          </cell>
          <cell r="G34">
            <v>20.174999237060501</v>
          </cell>
          <cell r="L34">
            <v>32</v>
          </cell>
          <cell r="P34">
            <v>24</v>
          </cell>
        </row>
        <row r="35">
          <cell r="C35">
            <v>26</v>
          </cell>
          <cell r="G35">
            <v>26</v>
          </cell>
          <cell r="L35">
            <v>31.16</v>
          </cell>
          <cell r="P35">
            <v>23.37</v>
          </cell>
        </row>
        <row r="36">
          <cell r="C36">
            <v>20.174999237060501</v>
          </cell>
          <cell r="G36">
            <v>20.174999237060501</v>
          </cell>
          <cell r="L36">
            <v>29.61</v>
          </cell>
          <cell r="P36">
            <v>22.207000000000001</v>
          </cell>
        </row>
        <row r="37">
          <cell r="C37">
            <v>20.174999237060501</v>
          </cell>
          <cell r="G37">
            <v>20.174999237060501</v>
          </cell>
          <cell r="L37">
            <v>28.78</v>
          </cell>
          <cell r="P37">
            <v>21.585000000000001</v>
          </cell>
        </row>
        <row r="38">
          <cell r="C38">
            <v>26</v>
          </cell>
          <cell r="G38">
            <v>20.942</v>
          </cell>
          <cell r="L38">
            <v>24.62</v>
          </cell>
          <cell r="P38">
            <v>18.465</v>
          </cell>
        </row>
        <row r="39">
          <cell r="C39">
            <v>38.5</v>
          </cell>
          <cell r="G39">
            <v>28.008000000000003</v>
          </cell>
          <cell r="L39">
            <v>25.01</v>
          </cell>
          <cell r="P39">
            <v>18.758000000000003</v>
          </cell>
        </row>
        <row r="40">
          <cell r="C40">
            <v>39.25</v>
          </cell>
          <cell r="G40">
            <v>27.867000000000001</v>
          </cell>
          <cell r="L40">
            <v>29.67</v>
          </cell>
          <cell r="P40">
            <v>22.253</v>
          </cell>
        </row>
        <row r="41">
          <cell r="C41">
            <v>37.25</v>
          </cell>
          <cell r="G41">
            <v>26.089000000000002</v>
          </cell>
          <cell r="L41">
            <v>39.72</v>
          </cell>
          <cell r="P41">
            <v>29.79</v>
          </cell>
        </row>
        <row r="42">
          <cell r="C42">
            <v>36</v>
          </cell>
          <cell r="G42">
            <v>25.016000000000002</v>
          </cell>
          <cell r="L42">
            <v>47.59</v>
          </cell>
          <cell r="P42">
            <v>35.693000000000005</v>
          </cell>
        </row>
        <row r="43">
          <cell r="C43">
            <v>33.75</v>
          </cell>
          <cell r="G43">
            <v>24.917000000000002</v>
          </cell>
          <cell r="L43">
            <v>37.32</v>
          </cell>
          <cell r="P43">
            <v>27.99</v>
          </cell>
        </row>
        <row r="44">
          <cell r="C44">
            <v>33.5</v>
          </cell>
          <cell r="G44">
            <v>26.613</v>
          </cell>
          <cell r="L44">
            <v>28.99</v>
          </cell>
          <cell r="P44">
            <v>21.742000000000001</v>
          </cell>
        </row>
        <row r="45">
          <cell r="C45">
            <v>40</v>
          </cell>
          <cell r="G45">
            <v>28</v>
          </cell>
          <cell r="L45">
            <v>28.65</v>
          </cell>
          <cell r="P45">
            <v>21.488</v>
          </cell>
        </row>
        <row r="46">
          <cell r="C46">
            <v>49.25</v>
          </cell>
          <cell r="G46">
            <v>32.722000000000001</v>
          </cell>
          <cell r="L46">
            <v>29.7</v>
          </cell>
          <cell r="P46">
            <v>22.274999999999999</v>
          </cell>
        </row>
        <row r="47">
          <cell r="C47">
            <v>56</v>
          </cell>
          <cell r="G47">
            <v>33.508000000000003</v>
          </cell>
          <cell r="L47">
            <v>27.06</v>
          </cell>
          <cell r="P47">
            <v>20.295000000000002</v>
          </cell>
        </row>
        <row r="48">
          <cell r="C48">
            <v>48.75</v>
          </cell>
          <cell r="G48">
            <v>29.125</v>
          </cell>
          <cell r="L48">
            <v>25.92</v>
          </cell>
          <cell r="P48">
            <v>19.440000000000001</v>
          </cell>
        </row>
        <row r="49">
          <cell r="C49">
            <v>41</v>
          </cell>
          <cell r="G49">
            <v>26.661000000000001</v>
          </cell>
          <cell r="L49">
            <v>25.42</v>
          </cell>
          <cell r="P49">
            <v>19.065000000000001</v>
          </cell>
        </row>
        <row r="50">
          <cell r="C50">
            <v>40</v>
          </cell>
          <cell r="G50">
            <v>24.667000000000002</v>
          </cell>
          <cell r="L50">
            <v>21.92</v>
          </cell>
          <cell r="P50">
            <v>16.440000000000001</v>
          </cell>
        </row>
        <row r="51">
          <cell r="C51">
            <v>42</v>
          </cell>
          <cell r="G51">
            <v>28.032</v>
          </cell>
          <cell r="L51">
            <v>22.46</v>
          </cell>
          <cell r="P51">
            <v>16.844999999999999</v>
          </cell>
        </row>
        <row r="52">
          <cell r="C52">
            <v>32.25</v>
          </cell>
          <cell r="G52">
            <v>15.673</v>
          </cell>
          <cell r="L52">
            <v>26.87</v>
          </cell>
          <cell r="P52">
            <v>20.152000000000001</v>
          </cell>
        </row>
        <row r="53">
          <cell r="C53">
            <v>30.75</v>
          </cell>
          <cell r="G53">
            <v>15.589</v>
          </cell>
          <cell r="L53">
            <v>36.29</v>
          </cell>
          <cell r="P53">
            <v>27.218</v>
          </cell>
        </row>
        <row r="54">
          <cell r="C54">
            <v>30</v>
          </cell>
          <cell r="G54">
            <v>14.895</v>
          </cell>
          <cell r="L54">
            <v>43.85</v>
          </cell>
          <cell r="P54">
            <v>32.887999999999998</v>
          </cell>
        </row>
        <row r="55">
          <cell r="C55">
            <v>25.75</v>
          </cell>
          <cell r="G55">
            <v>15.75</v>
          </cell>
          <cell r="L55">
            <v>34.69</v>
          </cell>
          <cell r="P55">
            <v>26.017000000000003</v>
          </cell>
        </row>
        <row r="56">
          <cell r="C56">
            <v>26.25</v>
          </cell>
          <cell r="G56">
            <v>15.802000000000001</v>
          </cell>
          <cell r="L56">
            <v>27.19</v>
          </cell>
          <cell r="P56">
            <v>20.391999999999999</v>
          </cell>
        </row>
        <row r="57">
          <cell r="C57">
            <v>31.25</v>
          </cell>
          <cell r="G57">
            <v>16.521000000000001</v>
          </cell>
          <cell r="L57">
            <v>27.11</v>
          </cell>
          <cell r="P57">
            <v>20.332000000000001</v>
          </cell>
        </row>
        <row r="58">
          <cell r="C58">
            <v>42</v>
          </cell>
          <cell r="G58">
            <v>19.927</v>
          </cell>
          <cell r="L58">
            <v>28.35</v>
          </cell>
          <cell r="P58">
            <v>21.262</v>
          </cell>
        </row>
        <row r="59">
          <cell r="C59">
            <v>50.5</v>
          </cell>
          <cell r="G59">
            <v>20.847000000000001</v>
          </cell>
          <cell r="L59">
            <v>22.29</v>
          </cell>
          <cell r="P59">
            <v>16.718</v>
          </cell>
        </row>
        <row r="60">
          <cell r="C60">
            <v>39.75</v>
          </cell>
          <cell r="G60">
            <v>21.063000000000002</v>
          </cell>
          <cell r="L60">
            <v>22.32</v>
          </cell>
          <cell r="P60">
            <v>16.739999999999998</v>
          </cell>
        </row>
        <row r="61">
          <cell r="C61">
            <v>31</v>
          </cell>
          <cell r="G61">
            <v>14.758000000000001</v>
          </cell>
          <cell r="L61">
            <v>22.82</v>
          </cell>
          <cell r="P61">
            <v>17.114999999999998</v>
          </cell>
        </row>
        <row r="62">
          <cell r="C62">
            <v>30.75</v>
          </cell>
          <cell r="G62">
            <v>13.525</v>
          </cell>
          <cell r="L62">
            <v>20.49</v>
          </cell>
          <cell r="P62">
            <v>15.367000000000001</v>
          </cell>
        </row>
        <row r="63">
          <cell r="C63">
            <v>32</v>
          </cell>
          <cell r="G63">
            <v>17.387</v>
          </cell>
          <cell r="L63">
            <v>21.82</v>
          </cell>
          <cell r="P63">
            <v>16.364999999999998</v>
          </cell>
        </row>
        <row r="64">
          <cell r="C64">
            <v>31.16</v>
          </cell>
          <cell r="G64">
            <v>14.205</v>
          </cell>
          <cell r="L64">
            <v>27.1</v>
          </cell>
          <cell r="P64">
            <v>20.324999999999999</v>
          </cell>
        </row>
        <row r="65">
          <cell r="C65">
            <v>29.61</v>
          </cell>
          <cell r="G65">
            <v>13.927000000000001</v>
          </cell>
          <cell r="L65">
            <v>37.94</v>
          </cell>
          <cell r="P65">
            <v>28.454999999999998</v>
          </cell>
        </row>
        <row r="66">
          <cell r="C66">
            <v>28.78</v>
          </cell>
          <cell r="G66">
            <v>14.118</v>
          </cell>
          <cell r="L66">
            <v>47.46</v>
          </cell>
          <cell r="P66">
            <v>35.594999999999999</v>
          </cell>
        </row>
        <row r="67">
          <cell r="C67">
            <v>24.62</v>
          </cell>
          <cell r="G67">
            <v>14.697000000000001</v>
          </cell>
          <cell r="L67">
            <v>38.82</v>
          </cell>
          <cell r="P67">
            <v>29.114999999999998</v>
          </cell>
        </row>
        <row r="68">
          <cell r="C68">
            <v>25.01</v>
          </cell>
          <cell r="G68">
            <v>14.641</v>
          </cell>
          <cell r="L68">
            <v>31.42</v>
          </cell>
          <cell r="P68">
            <v>23.565000000000001</v>
          </cell>
        </row>
        <row r="69">
          <cell r="C69">
            <v>29.67</v>
          </cell>
          <cell r="G69">
            <v>15.954000000000001</v>
          </cell>
          <cell r="L69">
            <v>32.32</v>
          </cell>
          <cell r="P69">
            <v>24.24</v>
          </cell>
        </row>
        <row r="70">
          <cell r="C70">
            <v>39.72</v>
          </cell>
          <cell r="G70">
            <v>19.010999999999999</v>
          </cell>
          <cell r="L70">
            <v>34.840000000000003</v>
          </cell>
          <cell r="P70">
            <v>26.13</v>
          </cell>
        </row>
        <row r="71">
          <cell r="C71">
            <v>47.59</v>
          </cell>
          <cell r="G71">
            <v>20.07</v>
          </cell>
          <cell r="L71">
            <v>39.520000000000003</v>
          </cell>
          <cell r="P71">
            <v>29.64</v>
          </cell>
        </row>
        <row r="72">
          <cell r="C72">
            <v>37.32</v>
          </cell>
          <cell r="G72">
            <v>20.417000000000002</v>
          </cell>
          <cell r="L72">
            <v>37.86</v>
          </cell>
          <cell r="P72">
            <v>28.395</v>
          </cell>
        </row>
        <row r="73">
          <cell r="C73">
            <v>28.99</v>
          </cell>
          <cell r="G73">
            <v>14.029</v>
          </cell>
          <cell r="L73">
            <v>37.11</v>
          </cell>
          <cell r="P73">
            <v>27.832000000000001</v>
          </cell>
        </row>
        <row r="74">
          <cell r="C74">
            <v>28.65</v>
          </cell>
          <cell r="G74">
            <v>13.824</v>
          </cell>
          <cell r="L74">
            <v>32.01</v>
          </cell>
          <cell r="P74">
            <v>24.008000000000003</v>
          </cell>
        </row>
        <row r="75">
          <cell r="C75">
            <v>29.7</v>
          </cell>
          <cell r="G75">
            <v>17.256</v>
          </cell>
          <cell r="L75">
            <v>32.79</v>
          </cell>
          <cell r="P75">
            <v>24.593</v>
          </cell>
        </row>
        <row r="76">
          <cell r="C76">
            <v>27.06</v>
          </cell>
          <cell r="G76">
            <v>14.948</v>
          </cell>
          <cell r="L76">
            <v>39.22</v>
          </cell>
          <cell r="P76">
            <v>29.414999999999999</v>
          </cell>
        </row>
        <row r="77">
          <cell r="C77">
            <v>25.92</v>
          </cell>
          <cell r="G77">
            <v>15.081000000000001</v>
          </cell>
          <cell r="L77">
            <v>52.97</v>
          </cell>
          <cell r="P77">
            <v>39.727000000000004</v>
          </cell>
        </row>
        <row r="78">
          <cell r="C78">
            <v>25.42</v>
          </cell>
          <cell r="G78">
            <v>14.769</v>
          </cell>
          <cell r="L78">
            <v>64</v>
          </cell>
          <cell r="P78">
            <v>48</v>
          </cell>
        </row>
        <row r="79">
          <cell r="C79">
            <v>21.92</v>
          </cell>
          <cell r="G79">
            <v>15.237</v>
          </cell>
          <cell r="L79">
            <v>50.62</v>
          </cell>
          <cell r="P79">
            <v>37.965000000000003</v>
          </cell>
        </row>
        <row r="80">
          <cell r="C80">
            <v>22.46</v>
          </cell>
          <cell r="G80">
            <v>15.382000000000001</v>
          </cell>
          <cell r="L80">
            <v>39.67</v>
          </cell>
          <cell r="P80">
            <v>29.753</v>
          </cell>
        </row>
        <row r="81">
          <cell r="C81">
            <v>26.87</v>
          </cell>
          <cell r="G81">
            <v>16.513999999999999</v>
          </cell>
          <cell r="L81">
            <v>39.54</v>
          </cell>
          <cell r="P81">
            <v>29.655000000000001</v>
          </cell>
        </row>
        <row r="82">
          <cell r="C82">
            <v>36.29</v>
          </cell>
          <cell r="G82">
            <v>19.481000000000002</v>
          </cell>
          <cell r="L82">
            <v>41.35</v>
          </cell>
          <cell r="P82">
            <v>31.012</v>
          </cell>
        </row>
        <row r="83">
          <cell r="C83">
            <v>43.85</v>
          </cell>
          <cell r="G83">
            <v>21.555</v>
          </cell>
          <cell r="L83">
            <v>39.799999999999997</v>
          </cell>
          <cell r="P83">
            <v>29.85</v>
          </cell>
        </row>
        <row r="84">
          <cell r="C84">
            <v>34.69</v>
          </cell>
          <cell r="G84">
            <v>21.074000000000002</v>
          </cell>
          <cell r="L84">
            <v>38.130000000000003</v>
          </cell>
          <cell r="P84">
            <v>28.598000000000003</v>
          </cell>
        </row>
        <row r="85">
          <cell r="C85">
            <v>27.19</v>
          </cell>
          <cell r="G85">
            <v>14.464</v>
          </cell>
          <cell r="L85">
            <v>37.380000000000003</v>
          </cell>
          <cell r="P85">
            <v>28.035</v>
          </cell>
        </row>
        <row r="86">
          <cell r="C86">
            <v>27.11</v>
          </cell>
          <cell r="G86">
            <v>14.209000000000001</v>
          </cell>
          <cell r="L86">
            <v>32.24</v>
          </cell>
          <cell r="P86">
            <v>24.18</v>
          </cell>
        </row>
        <row r="87">
          <cell r="C87">
            <v>28.35</v>
          </cell>
          <cell r="G87">
            <v>17.582000000000001</v>
          </cell>
          <cell r="L87">
            <v>33.020000000000003</v>
          </cell>
          <cell r="P87">
            <v>24.765000000000001</v>
          </cell>
        </row>
        <row r="88">
          <cell r="C88">
            <v>22.29</v>
          </cell>
          <cell r="G88">
            <v>11.006</v>
          </cell>
          <cell r="L88">
            <v>39.5</v>
          </cell>
          <cell r="P88">
            <v>29.625</v>
          </cell>
        </row>
        <row r="89">
          <cell r="C89">
            <v>22.32</v>
          </cell>
          <cell r="G89">
            <v>11.996</v>
          </cell>
          <cell r="L89">
            <v>53.35</v>
          </cell>
          <cell r="P89">
            <v>40.013000000000005</v>
          </cell>
        </row>
        <row r="90">
          <cell r="C90">
            <v>22.82</v>
          </cell>
          <cell r="G90">
            <v>12.517000000000001</v>
          </cell>
          <cell r="L90">
            <v>64.45</v>
          </cell>
          <cell r="P90">
            <v>48.337000000000003</v>
          </cell>
        </row>
        <row r="91">
          <cell r="C91">
            <v>20.49</v>
          </cell>
          <cell r="G91">
            <v>13.597000000000001</v>
          </cell>
          <cell r="L91">
            <v>50.98</v>
          </cell>
          <cell r="P91">
            <v>38.234999999999999</v>
          </cell>
        </row>
        <row r="92">
          <cell r="C92">
            <v>21.82</v>
          </cell>
          <cell r="G92">
            <v>14.626000000000001</v>
          </cell>
          <cell r="L92">
            <v>39.950000000000003</v>
          </cell>
          <cell r="P92">
            <v>29.962</v>
          </cell>
        </row>
        <row r="93">
          <cell r="C93">
            <v>27.1</v>
          </cell>
          <cell r="G93">
            <v>16.468</v>
          </cell>
          <cell r="L93">
            <v>39.82</v>
          </cell>
          <cell r="P93">
            <v>29.864999999999998</v>
          </cell>
        </row>
        <row r="94">
          <cell r="C94">
            <v>37.94</v>
          </cell>
          <cell r="G94">
            <v>20.403000000000002</v>
          </cell>
          <cell r="L94">
            <v>41.65</v>
          </cell>
          <cell r="P94">
            <v>31.238000000000003</v>
          </cell>
        </row>
        <row r="95">
          <cell r="C95">
            <v>47.46</v>
          </cell>
          <cell r="G95">
            <v>23.675000000000001</v>
          </cell>
          <cell r="L95">
            <v>40.090000000000003</v>
          </cell>
          <cell r="P95">
            <v>30.067</v>
          </cell>
        </row>
        <row r="96">
          <cell r="C96">
            <v>38.82</v>
          </cell>
          <cell r="G96">
            <v>24.215</v>
          </cell>
          <cell r="L96">
            <v>38.4</v>
          </cell>
          <cell r="P96">
            <v>28.8</v>
          </cell>
        </row>
        <row r="97">
          <cell r="C97">
            <v>31.42</v>
          </cell>
          <cell r="G97">
            <v>17.369</v>
          </cell>
          <cell r="L97">
            <v>37.64</v>
          </cell>
          <cell r="P97">
            <v>28.23</v>
          </cell>
        </row>
        <row r="98">
          <cell r="C98">
            <v>32.32</v>
          </cell>
          <cell r="G98">
            <v>17.8</v>
          </cell>
          <cell r="L98">
            <v>32.47</v>
          </cell>
          <cell r="P98">
            <v>24.352</v>
          </cell>
        </row>
        <row r="99">
          <cell r="C99">
            <v>34.840000000000003</v>
          </cell>
          <cell r="G99">
            <v>22.704000000000001</v>
          </cell>
          <cell r="L99">
            <v>33.26</v>
          </cell>
          <cell r="P99">
            <v>24.945</v>
          </cell>
        </row>
        <row r="100">
          <cell r="C100">
            <v>39.520000000000003</v>
          </cell>
          <cell r="G100">
            <v>24.363</v>
          </cell>
          <cell r="L100">
            <v>39.78</v>
          </cell>
          <cell r="P100">
            <v>29.835000000000001</v>
          </cell>
        </row>
        <row r="101">
          <cell r="C101">
            <v>37.86</v>
          </cell>
          <cell r="G101">
            <v>24.081</v>
          </cell>
          <cell r="L101">
            <v>53.72</v>
          </cell>
          <cell r="P101">
            <v>40.29</v>
          </cell>
        </row>
        <row r="102">
          <cell r="C102">
            <v>37.11</v>
          </cell>
          <cell r="G102">
            <v>23.539000000000001</v>
          </cell>
          <cell r="L102">
            <v>64.91</v>
          </cell>
          <cell r="P102">
            <v>48.682000000000002</v>
          </cell>
        </row>
        <row r="103">
          <cell r="C103">
            <v>32.01</v>
          </cell>
          <cell r="G103">
            <v>24.211000000000002</v>
          </cell>
          <cell r="L103">
            <v>51.34</v>
          </cell>
          <cell r="P103">
            <v>38.505000000000003</v>
          </cell>
        </row>
        <row r="104">
          <cell r="C104">
            <v>32.79</v>
          </cell>
          <cell r="G104">
            <v>24.655000000000001</v>
          </cell>
          <cell r="L104">
            <v>40.229999999999997</v>
          </cell>
          <cell r="P104">
            <v>30.172000000000001</v>
          </cell>
        </row>
        <row r="105">
          <cell r="C105">
            <v>39.22</v>
          </cell>
          <cell r="G105">
            <v>26.318000000000001</v>
          </cell>
          <cell r="L105">
            <v>40.11</v>
          </cell>
          <cell r="P105">
            <v>30.082000000000001</v>
          </cell>
        </row>
        <row r="106">
          <cell r="C106">
            <v>52.97</v>
          </cell>
          <cell r="G106">
            <v>31.478000000000002</v>
          </cell>
          <cell r="L106">
            <v>41.94</v>
          </cell>
          <cell r="P106">
            <v>31.454999999999998</v>
          </cell>
        </row>
        <row r="107">
          <cell r="C107">
            <v>64</v>
          </cell>
          <cell r="G107">
            <v>34.526000000000003</v>
          </cell>
          <cell r="L107">
            <v>40.369999999999997</v>
          </cell>
          <cell r="P107">
            <v>30.277000000000001</v>
          </cell>
        </row>
        <row r="108">
          <cell r="C108">
            <v>50.62</v>
          </cell>
          <cell r="G108">
            <v>33.590000000000003</v>
          </cell>
          <cell r="L108">
            <v>38.67</v>
          </cell>
          <cell r="P108">
            <v>29.003</v>
          </cell>
        </row>
        <row r="109">
          <cell r="C109">
            <v>39.67</v>
          </cell>
          <cell r="G109">
            <v>23.572000000000003</v>
          </cell>
          <cell r="L109">
            <v>37.909999999999997</v>
          </cell>
          <cell r="P109">
            <v>28.433</v>
          </cell>
        </row>
        <row r="110">
          <cell r="C110">
            <v>39.54</v>
          </cell>
          <cell r="G110">
            <v>22.888000000000002</v>
          </cell>
          <cell r="L110">
            <v>32.69</v>
          </cell>
          <cell r="P110">
            <v>24.516999999999999</v>
          </cell>
        </row>
        <row r="111">
          <cell r="C111">
            <v>41.35</v>
          </cell>
          <cell r="G111">
            <v>28.041</v>
          </cell>
          <cell r="L111">
            <v>33.49</v>
          </cell>
          <cell r="P111">
            <v>25.117000000000001</v>
          </cell>
        </row>
        <row r="112">
          <cell r="C112">
            <v>39.799999999999997</v>
          </cell>
          <cell r="G112">
            <v>24.348000000000003</v>
          </cell>
          <cell r="L112">
            <v>40.06</v>
          </cell>
          <cell r="P112">
            <v>30.045000000000002</v>
          </cell>
        </row>
        <row r="113">
          <cell r="C113">
            <v>38.130000000000003</v>
          </cell>
          <cell r="G113">
            <v>24.11</v>
          </cell>
          <cell r="L113">
            <v>54.1</v>
          </cell>
          <cell r="P113">
            <v>40.575000000000003</v>
          </cell>
        </row>
        <row r="114">
          <cell r="C114">
            <v>37.380000000000003</v>
          </cell>
          <cell r="G114">
            <v>23.307000000000002</v>
          </cell>
          <cell r="L114">
            <v>65.36</v>
          </cell>
          <cell r="P114">
            <v>49.02</v>
          </cell>
        </row>
        <row r="115">
          <cell r="C115">
            <v>32.24</v>
          </cell>
          <cell r="G115">
            <v>24.218</v>
          </cell>
          <cell r="L115">
            <v>51.7</v>
          </cell>
          <cell r="P115">
            <v>38.774999999999999</v>
          </cell>
        </row>
        <row r="116">
          <cell r="C116">
            <v>33.020000000000003</v>
          </cell>
          <cell r="G116">
            <v>24.666</v>
          </cell>
          <cell r="L116">
            <v>40.520000000000003</v>
          </cell>
          <cell r="P116">
            <v>30.39</v>
          </cell>
        </row>
        <row r="117">
          <cell r="C117">
            <v>39.5</v>
          </cell>
          <cell r="G117">
            <v>26.152000000000001</v>
          </cell>
          <cell r="L117">
            <v>40.39</v>
          </cell>
          <cell r="P117">
            <v>30.293000000000003</v>
          </cell>
        </row>
        <row r="118">
          <cell r="C118">
            <v>53.35</v>
          </cell>
          <cell r="G118">
            <v>31.849</v>
          </cell>
          <cell r="L118">
            <v>42.24</v>
          </cell>
          <cell r="P118">
            <v>31.68</v>
          </cell>
        </row>
        <row r="119">
          <cell r="C119">
            <v>64.45</v>
          </cell>
          <cell r="G119">
            <v>33.806000000000004</v>
          </cell>
          <cell r="L119">
            <v>40.65</v>
          </cell>
          <cell r="P119">
            <v>30.488000000000003</v>
          </cell>
        </row>
        <row r="120">
          <cell r="C120">
            <v>50.98</v>
          </cell>
          <cell r="G120">
            <v>33.788000000000004</v>
          </cell>
          <cell r="L120">
            <v>38.94</v>
          </cell>
          <cell r="P120">
            <v>29.204999999999998</v>
          </cell>
        </row>
        <row r="121">
          <cell r="C121">
            <v>39.950000000000003</v>
          </cell>
          <cell r="G121">
            <v>23.568000000000001</v>
          </cell>
          <cell r="L121">
            <v>38.17</v>
          </cell>
          <cell r="P121">
            <v>28.628</v>
          </cell>
        </row>
        <row r="122">
          <cell r="C122">
            <v>39.82</v>
          </cell>
          <cell r="G122">
            <v>22.522000000000002</v>
          </cell>
          <cell r="L122">
            <v>32.92</v>
          </cell>
          <cell r="P122">
            <v>24.69</v>
          </cell>
        </row>
        <row r="123">
          <cell r="C123">
            <v>41.65</v>
          </cell>
          <cell r="G123">
            <v>28.172000000000001</v>
          </cell>
          <cell r="L123">
            <v>33.72</v>
          </cell>
          <cell r="P123">
            <v>25.29</v>
          </cell>
        </row>
        <row r="124">
          <cell r="C124">
            <v>40.090000000000003</v>
          </cell>
          <cell r="G124">
            <v>24.344000000000001</v>
          </cell>
          <cell r="L124">
            <v>40.340000000000003</v>
          </cell>
          <cell r="P124">
            <v>30.254999999999999</v>
          </cell>
        </row>
        <row r="125">
          <cell r="C125">
            <v>38.4</v>
          </cell>
          <cell r="G125">
            <v>24.081</v>
          </cell>
          <cell r="L125">
            <v>54.48</v>
          </cell>
          <cell r="P125">
            <v>40.86</v>
          </cell>
        </row>
        <row r="126">
          <cell r="C126">
            <v>37.64</v>
          </cell>
          <cell r="G126">
            <v>23.31</v>
          </cell>
          <cell r="L126">
            <v>65.819999999999993</v>
          </cell>
          <cell r="P126">
            <v>49.365000000000002</v>
          </cell>
        </row>
        <row r="127">
          <cell r="C127">
            <v>32.47</v>
          </cell>
          <cell r="G127">
            <v>24.223000000000003</v>
          </cell>
          <cell r="L127">
            <v>52.06</v>
          </cell>
          <cell r="P127">
            <v>39.045000000000002</v>
          </cell>
        </row>
        <row r="128">
          <cell r="C128">
            <v>33.26</v>
          </cell>
          <cell r="G128">
            <v>24.647000000000002</v>
          </cell>
          <cell r="L128">
            <v>40.799999999999997</v>
          </cell>
          <cell r="P128">
            <v>30.6</v>
          </cell>
        </row>
        <row r="129">
          <cell r="C129">
            <v>39.78</v>
          </cell>
          <cell r="G129">
            <v>26.333000000000002</v>
          </cell>
          <cell r="L129">
            <v>40.67</v>
          </cell>
          <cell r="P129">
            <v>30.503</v>
          </cell>
        </row>
        <row r="130">
          <cell r="C130">
            <v>53.72</v>
          </cell>
          <cell r="G130">
            <v>31.839000000000002</v>
          </cell>
          <cell r="L130">
            <v>42.53</v>
          </cell>
          <cell r="P130">
            <v>31.898000000000003</v>
          </cell>
        </row>
        <row r="131">
          <cell r="C131">
            <v>64.91</v>
          </cell>
          <cell r="G131">
            <v>33.786999999999999</v>
          </cell>
          <cell r="L131">
            <v>40.93</v>
          </cell>
          <cell r="P131">
            <v>30.698</v>
          </cell>
        </row>
        <row r="132">
          <cell r="C132">
            <v>51.34</v>
          </cell>
          <cell r="G132">
            <v>33.777999999999999</v>
          </cell>
          <cell r="L132">
            <v>39.21</v>
          </cell>
          <cell r="P132">
            <v>29.407</v>
          </cell>
        </row>
        <row r="133">
          <cell r="C133">
            <v>40.229999999999997</v>
          </cell>
          <cell r="G133">
            <v>23.577000000000002</v>
          </cell>
          <cell r="L133">
            <v>38.44</v>
          </cell>
          <cell r="P133">
            <v>28.83</v>
          </cell>
        </row>
        <row r="134">
          <cell r="C134">
            <v>40.11</v>
          </cell>
          <cell r="G134">
            <v>22.504999999999999</v>
          </cell>
          <cell r="L134">
            <v>33.15</v>
          </cell>
          <cell r="P134">
            <v>24.863</v>
          </cell>
        </row>
        <row r="135">
          <cell r="C135">
            <v>41.94</v>
          </cell>
          <cell r="G135">
            <v>28.182000000000002</v>
          </cell>
          <cell r="L135">
            <v>33.96</v>
          </cell>
          <cell r="P135">
            <v>25.47</v>
          </cell>
        </row>
        <row r="136">
          <cell r="C136">
            <v>40.369999999999997</v>
          </cell>
          <cell r="G136">
            <v>24.039000000000001</v>
          </cell>
          <cell r="L136">
            <v>40.619999999999997</v>
          </cell>
          <cell r="P136">
            <v>30.465</v>
          </cell>
        </row>
        <row r="137">
          <cell r="C137">
            <v>38.67</v>
          </cell>
          <cell r="G137">
            <v>24.074999999999999</v>
          </cell>
          <cell r="L137">
            <v>54.86</v>
          </cell>
          <cell r="P137">
            <v>41.145000000000003</v>
          </cell>
        </row>
        <row r="138">
          <cell r="C138">
            <v>37.909999999999997</v>
          </cell>
          <cell r="G138">
            <v>23.548000000000002</v>
          </cell>
          <cell r="L138">
            <v>66.28</v>
          </cell>
          <cell r="P138">
            <v>49.71</v>
          </cell>
        </row>
        <row r="139">
          <cell r="C139">
            <v>32.69</v>
          </cell>
          <cell r="G139">
            <v>24.229000000000003</v>
          </cell>
          <cell r="L139">
            <v>52.42</v>
          </cell>
          <cell r="P139">
            <v>39.314999999999998</v>
          </cell>
        </row>
        <row r="140">
          <cell r="C140">
            <v>33.49</v>
          </cell>
          <cell r="G140">
            <v>24.635000000000002</v>
          </cell>
          <cell r="L140">
            <v>41.08</v>
          </cell>
          <cell r="P140">
            <v>30.81</v>
          </cell>
        </row>
        <row r="141">
          <cell r="C141">
            <v>40.06</v>
          </cell>
          <cell r="G141">
            <v>26.34</v>
          </cell>
          <cell r="L141">
            <v>40.950000000000003</v>
          </cell>
          <cell r="P141">
            <v>30.712</v>
          </cell>
        </row>
        <row r="142">
          <cell r="C142">
            <v>54.1</v>
          </cell>
          <cell r="G142">
            <v>31.826000000000001</v>
          </cell>
          <cell r="L142">
            <v>42.82</v>
          </cell>
          <cell r="P142">
            <v>32.115000000000002</v>
          </cell>
        </row>
        <row r="143">
          <cell r="C143">
            <v>65.36</v>
          </cell>
          <cell r="G143">
            <v>33.771000000000001</v>
          </cell>
          <cell r="L143">
            <v>41.22</v>
          </cell>
          <cell r="P143">
            <v>30.914999999999999</v>
          </cell>
        </row>
        <row r="144">
          <cell r="C144">
            <v>51.7</v>
          </cell>
          <cell r="G144">
            <v>33.782000000000004</v>
          </cell>
          <cell r="L144">
            <v>39.49</v>
          </cell>
          <cell r="P144">
            <v>29.617000000000001</v>
          </cell>
        </row>
        <row r="145">
          <cell r="C145">
            <v>40.520000000000003</v>
          </cell>
          <cell r="G145">
            <v>23.222000000000001</v>
          </cell>
          <cell r="L145">
            <v>38.71</v>
          </cell>
          <cell r="P145">
            <v>29.032</v>
          </cell>
        </row>
        <row r="146">
          <cell r="C146">
            <v>40.39</v>
          </cell>
          <cell r="G146">
            <v>22.849</v>
          </cell>
          <cell r="L146">
            <v>33.380000000000003</v>
          </cell>
          <cell r="P146">
            <v>25.035</v>
          </cell>
        </row>
        <row r="147">
          <cell r="C147">
            <v>42.24</v>
          </cell>
          <cell r="G147">
            <v>28.175000000000001</v>
          </cell>
          <cell r="L147">
            <v>34.19</v>
          </cell>
          <cell r="P147">
            <v>25.641999999999999</v>
          </cell>
        </row>
        <row r="148">
          <cell r="C148">
            <v>40.65</v>
          </cell>
          <cell r="G148">
            <v>24.027000000000001</v>
          </cell>
          <cell r="L148">
            <v>40.9</v>
          </cell>
          <cell r="P148">
            <v>30.675000000000001</v>
          </cell>
        </row>
        <row r="149">
          <cell r="C149">
            <v>38.94</v>
          </cell>
          <cell r="G149">
            <v>24.081</v>
          </cell>
          <cell r="L149">
            <v>55.23</v>
          </cell>
          <cell r="P149">
            <v>41.422000000000004</v>
          </cell>
        </row>
        <row r="150">
          <cell r="C150">
            <v>38.17</v>
          </cell>
          <cell r="G150">
            <v>23.548000000000002</v>
          </cell>
          <cell r="L150">
            <v>66.73</v>
          </cell>
          <cell r="P150">
            <v>50.047000000000004</v>
          </cell>
        </row>
        <row r="151">
          <cell r="C151">
            <v>32.92</v>
          </cell>
          <cell r="G151">
            <v>24.247</v>
          </cell>
          <cell r="L151">
            <v>52.78</v>
          </cell>
          <cell r="P151">
            <v>39.585000000000001</v>
          </cell>
        </row>
        <row r="152">
          <cell r="C152">
            <v>33.72</v>
          </cell>
          <cell r="G152">
            <v>24.638000000000002</v>
          </cell>
          <cell r="L152">
            <v>41.36</v>
          </cell>
          <cell r="P152">
            <v>31.02</v>
          </cell>
        </row>
        <row r="153">
          <cell r="C153">
            <v>40.340000000000003</v>
          </cell>
          <cell r="G153">
            <v>26.347000000000001</v>
          </cell>
          <cell r="L153">
            <v>41.23</v>
          </cell>
          <cell r="P153">
            <v>30.922000000000001</v>
          </cell>
        </row>
        <row r="154">
          <cell r="C154">
            <v>54.48</v>
          </cell>
          <cell r="G154">
            <v>31.372</v>
          </cell>
          <cell r="L154">
            <v>43.12</v>
          </cell>
          <cell r="P154">
            <v>32.340000000000003</v>
          </cell>
        </row>
        <row r="155">
          <cell r="C155">
            <v>65.819999999999993</v>
          </cell>
          <cell r="G155">
            <v>34.514000000000003</v>
          </cell>
          <cell r="L155">
            <v>41.5</v>
          </cell>
          <cell r="P155">
            <v>31.125</v>
          </cell>
        </row>
        <row r="156">
          <cell r="C156">
            <v>52.06</v>
          </cell>
          <cell r="G156">
            <v>33.771999999999998</v>
          </cell>
          <cell r="L156">
            <v>39.76</v>
          </cell>
          <cell r="P156">
            <v>29.82</v>
          </cell>
        </row>
        <row r="157">
          <cell r="C157">
            <v>40.799999999999997</v>
          </cell>
          <cell r="G157">
            <v>23.22</v>
          </cell>
          <cell r="L157">
            <v>38.97</v>
          </cell>
          <cell r="P157">
            <v>29.227</v>
          </cell>
        </row>
        <row r="158">
          <cell r="C158">
            <v>40.67</v>
          </cell>
          <cell r="G158">
            <v>22.832000000000001</v>
          </cell>
          <cell r="L158">
            <v>33.61</v>
          </cell>
          <cell r="P158">
            <v>25.207000000000001</v>
          </cell>
        </row>
        <row r="159">
          <cell r="C159">
            <v>42.53</v>
          </cell>
          <cell r="G159">
            <v>28.171000000000003</v>
          </cell>
          <cell r="L159">
            <v>34.42</v>
          </cell>
          <cell r="P159">
            <v>25.815000000000001</v>
          </cell>
        </row>
        <row r="160">
          <cell r="C160">
            <v>40.93</v>
          </cell>
          <cell r="G160">
            <v>24.015000000000001</v>
          </cell>
          <cell r="L160">
            <v>41.18</v>
          </cell>
          <cell r="P160">
            <v>30.885000000000002</v>
          </cell>
        </row>
        <row r="161">
          <cell r="C161">
            <v>39.21</v>
          </cell>
          <cell r="G161">
            <v>24.116</v>
          </cell>
          <cell r="L161">
            <v>55.61</v>
          </cell>
          <cell r="P161">
            <v>41.708000000000006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47</v>
          </cell>
          <cell r="G7">
            <v>30.997501373291016</v>
          </cell>
          <cell r="L7">
            <v>0</v>
          </cell>
          <cell r="P7">
            <v>0</v>
          </cell>
        </row>
        <row r="8">
          <cell r="C8">
            <v>47</v>
          </cell>
          <cell r="G8">
            <v>31.002500534057617</v>
          </cell>
          <cell r="L8">
            <v>0</v>
          </cell>
          <cell r="P8">
            <v>0</v>
          </cell>
        </row>
        <row r="9">
          <cell r="C9">
            <v>55</v>
          </cell>
          <cell r="G9">
            <v>32</v>
          </cell>
          <cell r="L9">
            <v>47.600212660000174</v>
          </cell>
          <cell r="P9">
            <v>47.600212660000174</v>
          </cell>
        </row>
        <row r="10">
          <cell r="C10">
            <v>53</v>
          </cell>
          <cell r="G10">
            <v>30.998849868774414</v>
          </cell>
          <cell r="L10">
            <v>48.034071684031701</v>
          </cell>
          <cell r="P10">
            <v>48.034071684031701</v>
          </cell>
        </row>
        <row r="11">
          <cell r="C11">
            <v>53</v>
          </cell>
          <cell r="G11">
            <v>31</v>
          </cell>
          <cell r="L11">
            <v>55.572292137093392</v>
          </cell>
          <cell r="P11">
            <v>40.610521177106712</v>
          </cell>
        </row>
        <row r="12">
          <cell r="C12">
            <v>54.499996185302734</v>
          </cell>
          <cell r="G12">
            <v>31.378847503662108</v>
          </cell>
          <cell r="L12">
            <v>54.701045431159223</v>
          </cell>
          <cell r="P12">
            <v>39.973840892000972</v>
          </cell>
        </row>
        <row r="13">
          <cell r="C13">
            <v>54.499996185302734</v>
          </cell>
          <cell r="G13">
            <v>31.382494354248045</v>
          </cell>
          <cell r="L13">
            <v>53.151462496591407</v>
          </cell>
          <cell r="P13">
            <v>38.841453362893724</v>
          </cell>
        </row>
        <row r="14">
          <cell r="C14">
            <v>47.599994049072265</v>
          </cell>
          <cell r="G14">
            <v>31.382494354248045</v>
          </cell>
          <cell r="L14">
            <v>49.392268016632087</v>
          </cell>
          <cell r="P14">
            <v>37.538123692640383</v>
          </cell>
        </row>
        <row r="15">
          <cell r="C15">
            <v>47.599994049072265</v>
          </cell>
          <cell r="G15">
            <v>31.382494354248045</v>
          </cell>
          <cell r="L15">
            <v>49.957462850878358</v>
          </cell>
          <cell r="P15">
            <v>37.96767176666755</v>
          </cell>
        </row>
        <row r="16">
          <cell r="C16">
            <v>54.499996185302734</v>
          </cell>
          <cell r="G16">
            <v>31.379995727539061</v>
          </cell>
          <cell r="L16">
            <v>50.708785804187464</v>
          </cell>
          <cell r="P16">
            <v>38.538677211182474</v>
          </cell>
        </row>
        <row r="17">
          <cell r="C17">
            <v>54.499996185302734</v>
          </cell>
          <cell r="G17">
            <v>31.379995727539061</v>
          </cell>
          <cell r="L17">
            <v>49.401247984032949</v>
          </cell>
          <cell r="P17">
            <v>39.109321320692757</v>
          </cell>
        </row>
        <row r="18">
          <cell r="C18">
            <v>54.499996185302734</v>
          </cell>
          <cell r="G18">
            <v>31.379995727539061</v>
          </cell>
          <cell r="L18">
            <v>50.030847165929615</v>
          </cell>
          <cell r="P18">
            <v>39.607754006360949</v>
          </cell>
        </row>
        <row r="19">
          <cell r="C19">
            <v>54.499996185302734</v>
          </cell>
          <cell r="G19">
            <v>31.379995727539061</v>
          </cell>
          <cell r="L19">
            <v>50.030806599517383</v>
          </cell>
          <cell r="P19">
            <v>39.607721891284598</v>
          </cell>
        </row>
        <row r="20">
          <cell r="C20">
            <v>54.499996185302734</v>
          </cell>
          <cell r="G20">
            <v>31.379995727539061</v>
          </cell>
          <cell r="L20">
            <v>51.513173641995969</v>
          </cell>
          <cell r="P20">
            <v>39.948991803996876</v>
          </cell>
        </row>
        <row r="21">
          <cell r="C21">
            <v>47.599994049072265</v>
          </cell>
          <cell r="G21">
            <v>31.379995727539061</v>
          </cell>
          <cell r="L21">
            <v>56.003856376760758</v>
          </cell>
          <cell r="P21">
            <v>43.431562088100179</v>
          </cell>
        </row>
        <row r="22">
          <cell r="C22">
            <v>47.599994049072265</v>
          </cell>
          <cell r="G22">
            <v>31.379995727539061</v>
          </cell>
          <cell r="L22">
            <v>59.338581249438917</v>
          </cell>
          <cell r="P22">
            <v>46.017675254666919</v>
          </cell>
        </row>
        <row r="23">
          <cell r="C23">
            <v>54.499996185302734</v>
          </cell>
          <cell r="G23">
            <v>31.379995727539061</v>
          </cell>
          <cell r="L23">
            <v>51.338982049730689</v>
          </cell>
          <cell r="P23">
            <v>46.330300874147213</v>
          </cell>
        </row>
        <row r="24">
          <cell r="C24">
            <v>54.499996185302734</v>
          </cell>
          <cell r="G24">
            <v>31.384996795654295</v>
          </cell>
          <cell r="L24">
            <v>49.930818714740809</v>
          </cell>
          <cell r="P24">
            <v>45.059519327936826</v>
          </cell>
        </row>
        <row r="25">
          <cell r="C25">
            <v>54.499996185302734</v>
          </cell>
          <cell r="G25">
            <v>31.384996795654295</v>
          </cell>
          <cell r="L25">
            <v>48.476121999413706</v>
          </cell>
          <cell r="P25">
            <v>43.746744243373342</v>
          </cell>
        </row>
        <row r="26">
          <cell r="C26">
            <v>54.499996185302734</v>
          </cell>
          <cell r="G26">
            <v>31.384996795654295</v>
          </cell>
          <cell r="L26">
            <v>46.330523502849495</v>
          </cell>
          <cell r="P26">
            <v>41.810472429400761</v>
          </cell>
        </row>
        <row r="27">
          <cell r="C27">
            <v>54.499996185302734</v>
          </cell>
          <cell r="G27">
            <v>31.377497100830077</v>
          </cell>
          <cell r="L27">
            <v>46.332249475960673</v>
          </cell>
          <cell r="P27">
            <v>41.812030014891334</v>
          </cell>
        </row>
        <row r="28">
          <cell r="C28">
            <v>47.599994049072265</v>
          </cell>
          <cell r="G28">
            <v>31.384998474121094</v>
          </cell>
          <cell r="L28">
            <v>46.640729483316434</v>
          </cell>
          <cell r="P28">
            <v>42.090414411773367</v>
          </cell>
        </row>
        <row r="29">
          <cell r="C29">
            <v>47.599994049072265</v>
          </cell>
          <cell r="G29">
            <v>31.382498168945311</v>
          </cell>
          <cell r="L29">
            <v>47.02517602842331</v>
          </cell>
          <cell r="P29">
            <v>42.437353976869822</v>
          </cell>
        </row>
        <row r="30">
          <cell r="C30">
            <v>54.499996185302734</v>
          </cell>
          <cell r="G30">
            <v>31.382498168945311</v>
          </cell>
          <cell r="L30">
            <v>47.515990413910615</v>
          </cell>
          <cell r="P30">
            <v>42.880284032065674</v>
          </cell>
        </row>
        <row r="31">
          <cell r="C31">
            <v>54.499996185302734</v>
          </cell>
          <cell r="G31">
            <v>31.37544479370117</v>
          </cell>
          <cell r="L31">
            <v>47.592253998965802</v>
          </cell>
          <cell r="P31">
            <v>42.949107267359381</v>
          </cell>
        </row>
        <row r="32">
          <cell r="C32">
            <v>54.499996185302734</v>
          </cell>
          <cell r="G32">
            <v>31.37544479370117</v>
          </cell>
          <cell r="L32">
            <v>47.898952175660327</v>
          </cell>
          <cell r="P32">
            <v>43.225883670717856</v>
          </cell>
        </row>
        <row r="33">
          <cell r="C33">
            <v>47.599994049072265</v>
          </cell>
          <cell r="G33">
            <v>31.37544479370117</v>
          </cell>
          <cell r="L33">
            <v>50.859186972218609</v>
          </cell>
          <cell r="P33">
            <v>45.897315072489967</v>
          </cell>
        </row>
        <row r="34">
          <cell r="C34">
            <v>54.499996185302734</v>
          </cell>
          <cell r="G34">
            <v>31.380304718017577</v>
          </cell>
          <cell r="L34">
            <v>53.183371712234489</v>
          </cell>
          <cell r="P34">
            <v>47.994750081772594</v>
          </cell>
        </row>
        <row r="35">
          <cell r="C35">
            <v>47.599994049072265</v>
          </cell>
          <cell r="G35">
            <v>31.384264373779295</v>
          </cell>
          <cell r="L35">
            <v>48.678989919545984</v>
          </cell>
          <cell r="P35">
            <v>46.047693167138092</v>
          </cell>
        </row>
        <row r="36">
          <cell r="C36">
            <v>47.599994049072265</v>
          </cell>
          <cell r="G36">
            <v>31.382471466064452</v>
          </cell>
          <cell r="L36">
            <v>47.452768848106707</v>
          </cell>
          <cell r="P36">
            <v>44.887754315776611</v>
          </cell>
        </row>
        <row r="37">
          <cell r="C37">
            <v>54.499994049072264</v>
          </cell>
          <cell r="G37">
            <v>31.375858688354491</v>
          </cell>
          <cell r="L37">
            <v>45.521192473093905</v>
          </cell>
          <cell r="P37">
            <v>43.060587474548285</v>
          </cell>
        </row>
        <row r="38">
          <cell r="C38">
            <v>54.499996185302734</v>
          </cell>
          <cell r="G38">
            <v>31.384756130000117</v>
          </cell>
          <cell r="L38">
            <v>42.96993812042777</v>
          </cell>
          <cell r="P38">
            <v>40.647238762566808</v>
          </cell>
        </row>
        <row r="39">
          <cell r="C39">
            <v>60.049999237060547</v>
          </cell>
          <cell r="G39">
            <v>37.591882187503074</v>
          </cell>
          <cell r="L39">
            <v>43.037032165920799</v>
          </cell>
          <cell r="P39">
            <v>40.710706102898058</v>
          </cell>
        </row>
        <row r="40">
          <cell r="C40">
            <v>66.258518981933591</v>
          </cell>
          <cell r="G40">
            <v>26.289968972548028</v>
          </cell>
          <cell r="L40">
            <v>43.560358219019641</v>
          </cell>
          <cell r="P40">
            <v>41.205744261234791</v>
          </cell>
        </row>
        <row r="41">
          <cell r="C41">
            <v>65.224741210937495</v>
          </cell>
          <cell r="G41">
            <v>25.877802261663788</v>
          </cell>
          <cell r="L41">
            <v>44.182391756336607</v>
          </cell>
          <cell r="P41">
            <v>41.794154364102198</v>
          </cell>
        </row>
        <row r="42">
          <cell r="C42">
            <v>63.379048156738278</v>
          </cell>
          <cell r="G42">
            <v>25.144730334925939</v>
          </cell>
          <cell r="L42">
            <v>44.709848640862184</v>
          </cell>
          <cell r="P42">
            <v>42.293100065680441</v>
          </cell>
        </row>
        <row r="43">
          <cell r="C43">
            <v>59.274271240234377</v>
          </cell>
          <cell r="G43">
            <v>24.300995864182987</v>
          </cell>
          <cell r="L43">
            <v>44.628732997877442</v>
          </cell>
          <cell r="P43">
            <v>42.216369052046225</v>
          </cell>
        </row>
        <row r="44">
          <cell r="C44">
            <v>59.95928955078125</v>
          </cell>
          <cell r="G44">
            <v>24.579071722632154</v>
          </cell>
          <cell r="L44">
            <v>44.63299549137642</v>
          </cell>
          <cell r="P44">
            <v>42.220401140491205</v>
          </cell>
        </row>
        <row r="45">
          <cell r="C45">
            <v>60.850542965024957</v>
          </cell>
          <cell r="G45">
            <v>24.948722615660234</v>
          </cell>
          <cell r="L45">
            <v>47.112651306589818</v>
          </cell>
          <cell r="P45">
            <v>44.566021506233611</v>
          </cell>
        </row>
        <row r="46">
          <cell r="C46">
            <v>51.459633316700994</v>
          </cell>
          <cell r="G46">
            <v>25.318139591816891</v>
          </cell>
          <cell r="L46">
            <v>49.200792892316642</v>
          </cell>
          <cell r="P46">
            <v>46.541290573813043</v>
          </cell>
        </row>
        <row r="47">
          <cell r="C47">
            <v>52.115465797843349</v>
          </cell>
          <cell r="G47">
            <v>25.64080917253893</v>
          </cell>
          <cell r="L47">
            <v>47.279703822265411</v>
          </cell>
          <cell r="P47">
            <v>45.928855141629256</v>
          </cell>
        </row>
        <row r="48">
          <cell r="C48">
            <v>52.115423541163942</v>
          </cell>
          <cell r="G48">
            <v>25.640788382252662</v>
          </cell>
          <cell r="L48">
            <v>46.115737076213065</v>
          </cell>
          <cell r="P48">
            <v>44.798144588321264</v>
          </cell>
        </row>
        <row r="49">
          <cell r="C49">
            <v>56.769619931995564</v>
          </cell>
          <cell r="G49">
            <v>25.86171574679798</v>
          </cell>
          <cell r="L49">
            <v>44.286331442244801</v>
          </cell>
          <cell r="P49">
            <v>43.021007686752093</v>
          </cell>
        </row>
        <row r="50">
          <cell r="C50">
            <v>61.718535598879207</v>
          </cell>
          <cell r="G50">
            <v>28.116221772822751</v>
          </cell>
          <cell r="L50">
            <v>41.74140586081085</v>
          </cell>
          <cell r="P50">
            <v>40.548794264787681</v>
          </cell>
        </row>
        <row r="51">
          <cell r="C51">
            <v>65.393538519789828</v>
          </cell>
          <cell r="G51">
            <v>29.790389770126481</v>
          </cell>
          <cell r="L51">
            <v>41.801651971978551</v>
          </cell>
          <cell r="P51">
            <v>40.607319058493452</v>
          </cell>
        </row>
        <row r="52">
          <cell r="C52">
            <v>52.591152343626561</v>
          </cell>
          <cell r="G52">
            <v>30.803389229838416</v>
          </cell>
          <cell r="L52">
            <v>42.292726991473458</v>
          </cell>
          <cell r="P52">
            <v>41.084363363145648</v>
          </cell>
        </row>
        <row r="53">
          <cell r="C53">
            <v>51.148643561441801</v>
          </cell>
          <cell r="G53">
            <v>29.958491228844487</v>
          </cell>
          <cell r="L53">
            <v>42.877272668394568</v>
          </cell>
          <cell r="P53">
            <v>41.652207735011864</v>
          </cell>
        </row>
        <row r="54">
          <cell r="C54">
            <v>49.658466438423794</v>
          </cell>
          <cell r="G54">
            <v>29.085673199648223</v>
          </cell>
          <cell r="L54">
            <v>43.372190151276932</v>
          </cell>
          <cell r="P54">
            <v>42.132984718383305</v>
          </cell>
        </row>
        <row r="55">
          <cell r="C55">
            <v>47.46053627121168</v>
          </cell>
          <cell r="G55">
            <v>27.7983141017097</v>
          </cell>
          <cell r="L55">
            <v>43.292172467132978</v>
          </cell>
          <cell r="P55">
            <v>42.055253253786319</v>
          </cell>
        </row>
        <row r="56">
          <cell r="C56">
            <v>47.462304341228005</v>
          </cell>
          <cell r="G56">
            <v>27.799349685576406</v>
          </cell>
          <cell r="L56">
            <v>43.292045697126731</v>
          </cell>
          <cell r="P56">
            <v>42.05513010578025</v>
          </cell>
        </row>
        <row r="57">
          <cell r="C57">
            <v>47.778308251202205</v>
          </cell>
          <cell r="G57">
            <v>27.984437689989864</v>
          </cell>
          <cell r="L57">
            <v>45.764806449560197</v>
          </cell>
          <cell r="P57">
            <v>44.457240551001334</v>
          </cell>
        </row>
        <row r="58">
          <cell r="C58">
            <v>48.172131541311686</v>
          </cell>
          <cell r="G58">
            <v>28.21510561705399</v>
          </cell>
          <cell r="L58">
            <v>47.754522373468745</v>
          </cell>
          <cell r="P58">
            <v>46.390107448512495</v>
          </cell>
        </row>
        <row r="59">
          <cell r="C59">
            <v>48.674917009371846</v>
          </cell>
          <cell r="G59">
            <v>28.509594248346367</v>
          </cell>
          <cell r="L59">
            <v>44.386093317533309</v>
          </cell>
          <cell r="P59">
            <v>42.999027901360392</v>
          </cell>
        </row>
        <row r="60">
          <cell r="C60">
            <v>48.753040681867404</v>
          </cell>
          <cell r="G60">
            <v>28.555352399379483</v>
          </cell>
          <cell r="L60">
            <v>43.35048837836753</v>
          </cell>
          <cell r="P60">
            <v>41.995785616543543</v>
          </cell>
        </row>
        <row r="61">
          <cell r="C61">
            <v>49.067219301895946</v>
          </cell>
          <cell r="G61">
            <v>28.739371305396197</v>
          </cell>
          <cell r="L61">
            <v>41.703307878624287</v>
          </cell>
          <cell r="P61">
            <v>40.400079507417274</v>
          </cell>
        </row>
        <row r="62">
          <cell r="C62">
            <v>52.099654947150768</v>
          </cell>
          <cell r="G62">
            <v>30.515512183331168</v>
          </cell>
          <cell r="L62">
            <v>39.399098763774596</v>
          </cell>
          <cell r="P62">
            <v>38.167876927406638</v>
          </cell>
        </row>
        <row r="63">
          <cell r="C63">
            <v>54.480527119849967</v>
          </cell>
          <cell r="G63">
            <v>31.910023027340696</v>
          </cell>
          <cell r="L63">
            <v>39.474639233294205</v>
          </cell>
          <cell r="P63">
            <v>38.241056757253759</v>
          </cell>
        </row>
        <row r="64">
          <cell r="C64">
            <v>51.310286671953875</v>
          </cell>
          <cell r="G64">
            <v>32.364950054617061</v>
          </cell>
          <cell r="L64">
            <v>39.946444992855547</v>
          </cell>
          <cell r="P64">
            <v>38.698118586828812</v>
          </cell>
        </row>
        <row r="65">
          <cell r="C65">
            <v>50.017783380436796</v>
          </cell>
          <cell r="G65">
            <v>31.549678747660135</v>
          </cell>
          <cell r="L65">
            <v>40.502518417733597</v>
          </cell>
          <cell r="P65">
            <v>39.236814717179421</v>
          </cell>
        </row>
        <row r="66">
          <cell r="C66">
            <v>47.981797471639517</v>
          </cell>
          <cell r="G66">
            <v>30.265441482111083</v>
          </cell>
          <cell r="L66">
            <v>40.97637650790643</v>
          </cell>
          <cell r="P66">
            <v>39.695864742034352</v>
          </cell>
        </row>
        <row r="67">
          <cell r="C67">
            <v>45.292637478288732</v>
          </cell>
          <cell r="G67">
            <v>28.569202101689815</v>
          </cell>
          <cell r="L67">
            <v>40.92378089670018</v>
          </cell>
          <cell r="P67">
            <v>39.644912743678297</v>
          </cell>
        </row>
        <row r="68">
          <cell r="C68">
            <v>45.363358228943547</v>
          </cell>
          <cell r="G68">
            <v>28.613810575179777</v>
          </cell>
          <cell r="L68">
            <v>40.943061692993595</v>
          </cell>
          <cell r="P68">
            <v>39.663591015087547</v>
          </cell>
        </row>
        <row r="69">
          <cell r="C69">
            <v>45.914972176804483</v>
          </cell>
          <cell r="G69">
            <v>28.961751680753597</v>
          </cell>
          <cell r="L69">
            <v>43.22545396840033</v>
          </cell>
          <cell r="P69">
            <v>41.874658531887818</v>
          </cell>
        </row>
        <row r="70">
          <cell r="C70">
            <v>46.570629148571022</v>
          </cell>
          <cell r="G70">
            <v>29.375319924483261</v>
          </cell>
          <cell r="L70">
            <v>45.048698896295356</v>
          </cell>
          <cell r="P70">
            <v>43.640927055786129</v>
          </cell>
        </row>
        <row r="71">
          <cell r="C71">
            <v>47.126597216043926</v>
          </cell>
          <cell r="G71">
            <v>29.7260074747354</v>
          </cell>
          <cell r="L71">
            <v>45.797917867819734</v>
          </cell>
          <cell r="P71">
            <v>44.366732934450368</v>
          </cell>
        </row>
        <row r="72">
          <cell r="C72">
            <v>47.041096943708652</v>
          </cell>
          <cell r="G72">
            <v>29.672076533723921</v>
          </cell>
          <cell r="L72">
            <v>44.741280965419236</v>
          </cell>
          <cell r="P72">
            <v>43.343115935249884</v>
          </cell>
        </row>
        <row r="73">
          <cell r="C73">
            <v>47.045589842261634</v>
          </cell>
          <cell r="G73">
            <v>29.674910515888108</v>
          </cell>
          <cell r="L73">
            <v>43.072772683676419</v>
          </cell>
          <cell r="P73">
            <v>41.726748537311529</v>
          </cell>
        </row>
        <row r="74">
          <cell r="C74">
            <v>49.659281106946025</v>
          </cell>
          <cell r="G74">
            <v>31.32354654438134</v>
          </cell>
          <cell r="L74">
            <v>40.624304452352042</v>
          </cell>
          <cell r="P74">
            <v>39.354794938216038</v>
          </cell>
        </row>
        <row r="75">
          <cell r="C75">
            <v>51.860295210820247</v>
          </cell>
          <cell r="G75">
            <v>32.711878517594315</v>
          </cell>
          <cell r="L75">
            <v>40.683354492689787</v>
          </cell>
          <cell r="P75">
            <v>39.411999664793228</v>
          </cell>
        </row>
        <row r="76">
          <cell r="C76">
            <v>51.332249864173875</v>
          </cell>
          <cell r="G76">
            <v>33.230877543649406</v>
          </cell>
          <cell r="L76">
            <v>41.138186220335818</v>
          </cell>
          <cell r="P76">
            <v>39.852617900950321</v>
          </cell>
        </row>
        <row r="77">
          <cell r="C77">
            <v>50.068514539888476</v>
          </cell>
          <cell r="G77">
            <v>32.412775202138327</v>
          </cell>
          <cell r="L77">
            <v>41.676918159666847</v>
          </cell>
          <cell r="P77">
            <v>40.374514467177256</v>
          </cell>
        </row>
        <row r="78">
          <cell r="C78">
            <v>48.082302708722928</v>
          </cell>
          <cell r="G78">
            <v>31.126964385120633</v>
          </cell>
          <cell r="L78">
            <v>42.131514050053774</v>
          </cell>
          <cell r="P78">
            <v>40.814904235989594</v>
          </cell>
        </row>
        <row r="79">
          <cell r="C79">
            <v>45.319240648880353</v>
          </cell>
          <cell r="G79">
            <v>29.338245262169913</v>
          </cell>
          <cell r="L79">
            <v>42.058160586909686</v>
          </cell>
          <cell r="P79">
            <v>40.743843068568758</v>
          </cell>
        </row>
        <row r="80">
          <cell r="C80">
            <v>45.38465071243386</v>
          </cell>
          <cell r="G80">
            <v>29.3805896717335</v>
          </cell>
          <cell r="L80">
            <v>42.056740583081968</v>
          </cell>
          <cell r="P80">
            <v>40.742467439860654</v>
          </cell>
        </row>
        <row r="81">
          <cell r="C81">
            <v>45.917817876456901</v>
          </cell>
          <cell r="G81">
            <v>29.725745256864204</v>
          </cell>
          <cell r="L81">
            <v>44.322274051493245</v>
          </cell>
          <cell r="P81">
            <v>42.937202987384083</v>
          </cell>
        </row>
        <row r="82">
          <cell r="C82">
            <v>46.552467468542673</v>
          </cell>
          <cell r="G82">
            <v>30.13659736121447</v>
          </cell>
          <cell r="L82">
            <v>46.14379032250045</v>
          </cell>
          <cell r="P82">
            <v>44.701796874922309</v>
          </cell>
        </row>
        <row r="83">
          <cell r="C83">
            <v>47.089806449957813</v>
          </cell>
          <cell r="G83">
            <v>30.484453649183216</v>
          </cell>
          <cell r="L83">
            <v>46.921502050608751</v>
          </cell>
          <cell r="P83">
            <v>45.455205111527228</v>
          </cell>
        </row>
        <row r="84">
          <cell r="C84">
            <v>47.002930107172944</v>
          </cell>
          <cell r="G84">
            <v>30.428212648327751</v>
          </cell>
          <cell r="L84">
            <v>45.864002693710269</v>
          </cell>
          <cell r="P84">
            <v>44.430752609531822</v>
          </cell>
        </row>
        <row r="85">
          <cell r="C85">
            <v>47.002792471166167</v>
          </cell>
          <cell r="G85">
            <v>30.428123547123359</v>
          </cell>
          <cell r="L85">
            <v>44.194977782794574</v>
          </cell>
          <cell r="P85">
            <v>42.813884727082247</v>
          </cell>
        </row>
        <row r="86">
          <cell r="C86">
            <v>49.687504145236787</v>
          </cell>
          <cell r="G86">
            <v>32.166121104548026</v>
          </cell>
          <cell r="L86">
            <v>41.686393898983354</v>
          </cell>
          <cell r="P86">
            <v>40.383694089640123</v>
          </cell>
        </row>
        <row r="87">
          <cell r="C87">
            <v>51.847767148337496</v>
          </cell>
          <cell r="G87">
            <v>33.564607153923745</v>
          </cell>
          <cell r="L87">
            <v>41.744327160412126</v>
          </cell>
          <cell r="P87">
            <v>40.439816936649251</v>
          </cell>
        </row>
        <row r="88">
          <cell r="C88">
            <v>47.715050316348304</v>
          </cell>
          <cell r="G88">
            <v>28.850960656396651</v>
          </cell>
          <cell r="L88">
            <v>42.197812009754664</v>
          </cell>
          <cell r="P88">
            <v>40.87913038444983</v>
          </cell>
        </row>
        <row r="89">
          <cell r="C89">
            <v>46.601775006745093</v>
          </cell>
          <cell r="G89">
            <v>28.177817445938896</v>
          </cell>
          <cell r="L89">
            <v>42.735166196882162</v>
          </cell>
          <cell r="P89">
            <v>41.399692253229595</v>
          </cell>
        </row>
        <row r="90">
          <cell r="C90">
            <v>44.83105596952111</v>
          </cell>
          <cell r="G90">
            <v>27.107150121105786</v>
          </cell>
          <cell r="L90">
            <v>43.188361417647066</v>
          </cell>
          <cell r="P90">
            <v>41.838725123345597</v>
          </cell>
        </row>
        <row r="91">
          <cell r="C91">
            <v>42.354031171057692</v>
          </cell>
          <cell r="G91">
            <v>25.609414196453489</v>
          </cell>
          <cell r="L91">
            <v>43.113874122609339</v>
          </cell>
          <cell r="P91">
            <v>41.766565556277797</v>
          </cell>
        </row>
        <row r="92">
          <cell r="C92">
            <v>42.435237175791272</v>
          </cell>
          <cell r="G92">
            <v>25.658515501641233</v>
          </cell>
          <cell r="L92">
            <v>43.111318202133866</v>
          </cell>
          <cell r="P92">
            <v>41.764089508317184</v>
          </cell>
        </row>
        <row r="93">
          <cell r="C93">
            <v>42.942428367319714</v>
          </cell>
          <cell r="G93">
            <v>25.965189245356108</v>
          </cell>
          <cell r="L93">
            <v>45.196092683388308</v>
          </cell>
          <cell r="P93">
            <v>43.783714787032423</v>
          </cell>
        </row>
        <row r="94">
          <cell r="C94">
            <v>43.540207299063617</v>
          </cell>
          <cell r="G94">
            <v>26.326636971526838</v>
          </cell>
          <cell r="L94">
            <v>47.040790054387941</v>
          </cell>
          <cell r="P94">
            <v>45.570765365188315</v>
          </cell>
        </row>
        <row r="95">
          <cell r="C95">
            <v>44.04960474599941</v>
          </cell>
          <cell r="G95">
            <v>26.634644730139179</v>
          </cell>
          <cell r="L95">
            <v>47.874538727871631</v>
          </cell>
          <cell r="P95">
            <v>46.378459392625643</v>
          </cell>
        </row>
        <row r="96">
          <cell r="C96">
            <v>43.993064463952692</v>
          </cell>
          <cell r="G96">
            <v>26.600457582855118</v>
          </cell>
          <cell r="L96">
            <v>46.842671783763066</v>
          </cell>
          <cell r="P96">
            <v>45.37883829052047</v>
          </cell>
        </row>
        <row r="97">
          <cell r="C97">
            <v>44.013791319968114</v>
          </cell>
          <cell r="G97">
            <v>26.612990100445838</v>
          </cell>
          <cell r="L97">
            <v>45.195263586183586</v>
          </cell>
          <cell r="P97">
            <v>43.782911599115351</v>
          </cell>
        </row>
        <row r="98">
          <cell r="C98">
            <v>46.467363016030355</v>
          </cell>
          <cell r="G98">
            <v>28.096545079460217</v>
          </cell>
          <cell r="L98">
            <v>42.287013434752929</v>
          </cell>
          <cell r="P98">
            <v>40.9655442649169</v>
          </cell>
        </row>
        <row r="99">
          <cell r="C99">
            <v>48.427351313517505</v>
          </cell>
          <cell r="G99">
            <v>29.281654282591983</v>
          </cell>
          <cell r="L99">
            <v>42.369547509340713</v>
          </cell>
          <cell r="P99">
            <v>41.045499149673816</v>
          </cell>
        </row>
        <row r="100">
          <cell r="C100">
            <v>49.232761707906214</v>
          </cell>
          <cell r="G100">
            <v>29.768646614082829</v>
          </cell>
          <cell r="L100">
            <v>42.850409573596437</v>
          </cell>
          <cell r="P100">
            <v>41.51133427442155</v>
          </cell>
        </row>
        <row r="101">
          <cell r="C101">
            <v>48.096877037825678</v>
          </cell>
          <cell r="G101">
            <v>29.081832627522505</v>
          </cell>
          <cell r="L101">
            <v>43.415737817258844</v>
          </cell>
          <cell r="P101">
            <v>42.058996010469507</v>
          </cell>
        </row>
        <row r="102">
          <cell r="C102">
            <v>46.303230634952151</v>
          </cell>
          <cell r="G102">
            <v>27.997302244389672</v>
          </cell>
          <cell r="L102">
            <v>43.898644858433713</v>
          </cell>
          <cell r="P102">
            <v>42.526812206607659</v>
          </cell>
        </row>
        <row r="103">
          <cell r="C103">
            <v>43.671127286278441</v>
          </cell>
          <cell r="G103">
            <v>26.405797894028829</v>
          </cell>
          <cell r="L103">
            <v>43.852286209522816</v>
          </cell>
          <cell r="P103">
            <v>42.481902265475227</v>
          </cell>
        </row>
        <row r="104">
          <cell r="C104">
            <v>43.734606079641516</v>
          </cell>
          <cell r="G104">
            <v>26.444180420248362</v>
          </cell>
          <cell r="L104">
            <v>43.877838144281469</v>
          </cell>
          <cell r="P104">
            <v>42.506655702272674</v>
          </cell>
        </row>
        <row r="105">
          <cell r="C105">
            <v>44.223550186861004</v>
          </cell>
          <cell r="G105">
            <v>26.739821043218281</v>
          </cell>
          <cell r="L105">
            <v>46.426676763034493</v>
          </cell>
          <cell r="P105">
            <v>44.975843114189665</v>
          </cell>
        </row>
        <row r="106">
          <cell r="C106">
            <v>44.802687021641859</v>
          </cell>
          <cell r="G106">
            <v>27.089996803783453</v>
          </cell>
          <cell r="L106">
            <v>48.289951785533553</v>
          </cell>
          <cell r="P106">
            <v>46.780890792235631</v>
          </cell>
        </row>
        <row r="107">
          <cell r="C107">
            <v>45.291377603807803</v>
          </cell>
          <cell r="G107">
            <v>27.385484132534955</v>
          </cell>
          <cell r="L107">
            <v>49.166316415646307</v>
          </cell>
          <cell r="P107">
            <v>47.629869027657357</v>
          </cell>
        </row>
        <row r="108">
          <cell r="C108">
            <v>45.212522630927914</v>
          </cell>
          <cell r="G108">
            <v>27.337804381491296</v>
          </cell>
          <cell r="L108">
            <v>48.134190651566691</v>
          </cell>
          <cell r="P108">
            <v>46.629997193705229</v>
          </cell>
        </row>
        <row r="109">
          <cell r="C109">
            <v>45.210996126813114</v>
          </cell>
          <cell r="G109">
            <v>27.33688137900328</v>
          </cell>
          <cell r="L109">
            <v>46.481287452012758</v>
          </cell>
          <cell r="P109">
            <v>45.028747219137358</v>
          </cell>
        </row>
        <row r="110">
          <cell r="C110">
            <v>47.646444605355235</v>
          </cell>
          <cell r="G110">
            <v>28.809478133470609</v>
          </cell>
          <cell r="L110">
            <v>43.135067051433857</v>
          </cell>
          <cell r="P110">
            <v>41.787096206076548</v>
          </cell>
        </row>
        <row r="111">
          <cell r="C111">
            <v>49.604574596687982</v>
          </cell>
          <cell r="G111">
            <v>29.993463709625292</v>
          </cell>
          <cell r="L111">
            <v>43.223912455300081</v>
          </cell>
          <cell r="P111">
            <v>41.873165191071955</v>
          </cell>
        </row>
        <row r="112">
          <cell r="C112">
            <v>50.440614704404403</v>
          </cell>
          <cell r="G112">
            <v>30.49897633289569</v>
          </cell>
          <cell r="L112">
            <v>43.714263314231431</v>
          </cell>
          <cell r="P112">
            <v>42.3481925856617</v>
          </cell>
        </row>
        <row r="113">
          <cell r="C113">
            <v>49.303802895738535</v>
          </cell>
          <cell r="G113">
            <v>29.811601750911677</v>
          </cell>
          <cell r="L113">
            <v>44.289655092011756</v>
          </cell>
          <cell r="P113">
            <v>42.905603370386387</v>
          </cell>
        </row>
        <row r="114">
          <cell r="C114">
            <v>47.509601116504165</v>
          </cell>
          <cell r="G114">
            <v>28.726735558816475</v>
          </cell>
          <cell r="L114">
            <v>44.782338607215472</v>
          </cell>
          <cell r="P114">
            <v>43.382890525739988</v>
          </cell>
        </row>
        <row r="115">
          <cell r="C115">
            <v>44.812873441407106</v>
          </cell>
          <cell r="G115">
            <v>27.096156034339181</v>
          </cell>
          <cell r="L115">
            <v>44.74175032799787</v>
          </cell>
          <cell r="P115">
            <v>43.343570630247939</v>
          </cell>
        </row>
        <row r="116">
          <cell r="C116">
            <v>44.875151697443037</v>
          </cell>
          <cell r="G116">
            <v>27.133812654267881</v>
          </cell>
          <cell r="L116">
            <v>44.773439974876048</v>
          </cell>
          <cell r="P116">
            <v>43.374269975661171</v>
          </cell>
        </row>
        <row r="117">
          <cell r="C117">
            <v>45.36264791048626</v>
          </cell>
          <cell r="G117">
            <v>27.428577806340531</v>
          </cell>
          <cell r="L117">
            <v>46.984079660459088</v>
          </cell>
          <cell r="P117">
            <v>45.515827171069745</v>
          </cell>
        </row>
        <row r="118">
          <cell r="C118">
            <v>45.940303661648322</v>
          </cell>
          <cell r="G118">
            <v>27.777858027973405</v>
          </cell>
          <cell r="L118">
            <v>48.868643462115799</v>
          </cell>
          <cell r="P118">
            <v>47.341498353924678</v>
          </cell>
        </row>
        <row r="119">
          <cell r="C119">
            <v>46.427488523970595</v>
          </cell>
          <cell r="G119">
            <v>28.072434921470595</v>
          </cell>
          <cell r="L119">
            <v>40.639573478331499</v>
          </cell>
          <cell r="P119">
            <v>27.806023958858393</v>
          </cell>
        </row>
        <row r="120">
          <cell r="C120">
            <v>46.347414681805034</v>
          </cell>
          <cell r="G120">
            <v>28.024018179696071</v>
          </cell>
          <cell r="L120">
            <v>39.763645822227559</v>
          </cell>
          <cell r="P120">
            <v>27.206705036260963</v>
          </cell>
        </row>
        <row r="121">
          <cell r="C121">
            <v>46.344667067293905</v>
          </cell>
          <cell r="G121">
            <v>28.022356831387015</v>
          </cell>
          <cell r="L121">
            <v>38.365199627792279</v>
          </cell>
          <cell r="P121">
            <v>26.249873429542088</v>
          </cell>
        </row>
        <row r="122">
          <cell r="C122">
            <v>48.585799634642427</v>
          </cell>
          <cell r="G122">
            <v>29.3774602442024</v>
          </cell>
          <cell r="L122">
            <v>35.896454259941301</v>
          </cell>
          <cell r="P122">
            <v>24.560731862065104</v>
          </cell>
        </row>
        <row r="123">
          <cell r="C123">
            <v>50.568849308467037</v>
          </cell>
          <cell r="G123">
            <v>30.576513535352163</v>
          </cell>
          <cell r="L123">
            <v>35.966515500797158</v>
          </cell>
          <cell r="P123">
            <v>24.608668500545424</v>
          </cell>
        </row>
        <row r="124">
          <cell r="C124">
            <v>51.465129132462003</v>
          </cell>
          <cell r="G124">
            <v>31.11845017311656</v>
          </cell>
          <cell r="L124">
            <v>36.374708033039482</v>
          </cell>
          <cell r="P124">
            <v>24.887958127869119</v>
          </cell>
        </row>
        <row r="125">
          <cell r="C125">
            <v>50.355872167545293</v>
          </cell>
          <cell r="G125">
            <v>30.447736659445994</v>
          </cell>
          <cell r="L125">
            <v>36.854601924619033</v>
          </cell>
          <cell r="P125">
            <v>25.216306580002499</v>
          </cell>
        </row>
        <row r="126">
          <cell r="C126">
            <v>48.584908355147356</v>
          </cell>
          <cell r="G126">
            <v>29.376921331019332</v>
          </cell>
          <cell r="L126">
            <v>37.264530389822276</v>
          </cell>
          <cell r="P126">
            <v>25.496783950931036</v>
          </cell>
        </row>
        <row r="127">
          <cell r="C127">
            <v>45.458539442359395</v>
          </cell>
          <cell r="G127">
            <v>27.486558732589405</v>
          </cell>
          <cell r="L127">
            <v>37.225177619668621</v>
          </cell>
          <cell r="P127">
            <v>25.469858371352213</v>
          </cell>
        </row>
        <row r="128">
          <cell r="C128">
            <v>45.547263572541262</v>
          </cell>
          <cell r="G128">
            <v>27.540205881071465</v>
          </cell>
          <cell r="L128">
            <v>37.246868058004537</v>
          </cell>
          <cell r="P128">
            <v>25.484699197582056</v>
          </cell>
        </row>
        <row r="129">
          <cell r="C129">
            <v>46.064190291616171</v>
          </cell>
          <cell r="G129">
            <v>27.852766222837683</v>
          </cell>
          <cell r="L129">
            <v>39.410517402388052</v>
          </cell>
          <cell r="P129">
            <v>26.965090854265512</v>
          </cell>
        </row>
        <row r="130">
          <cell r="C130">
            <v>46.671918153553257</v>
          </cell>
          <cell r="G130">
            <v>28.220229581218248</v>
          </cell>
          <cell r="L130">
            <v>40.992207883368209</v>
          </cell>
          <cell r="P130">
            <v>28.047300130725617</v>
          </cell>
        </row>
        <row r="131">
          <cell r="C131">
            <v>47.191043222816241</v>
          </cell>
          <cell r="G131">
            <v>28.534119157981912</v>
          </cell>
          <cell r="L131">
            <v>40.639573478331499</v>
          </cell>
          <cell r="P131">
            <v>27.806023958858393</v>
          </cell>
        </row>
        <row r="132">
          <cell r="C132">
            <v>47.141207675237027</v>
          </cell>
          <cell r="G132">
            <v>28.503986036189833</v>
          </cell>
          <cell r="L132">
            <v>39.763645822227559</v>
          </cell>
          <cell r="P132">
            <v>27.206705036260963</v>
          </cell>
        </row>
        <row r="133">
          <cell r="C133">
            <v>47.168676005102576</v>
          </cell>
          <cell r="G133">
            <v>28.520594793782955</v>
          </cell>
          <cell r="L133">
            <v>38.365199627792279</v>
          </cell>
          <cell r="P133">
            <v>26.249873429542088</v>
          </cell>
        </row>
        <row r="134">
          <cell r="C134">
            <v>49.908677520262081</v>
          </cell>
          <cell r="G134">
            <v>30.17733989597242</v>
          </cell>
          <cell r="L134">
            <v>35.896454259941301</v>
          </cell>
          <cell r="P134">
            <v>24.560731862065104</v>
          </cell>
        </row>
        <row r="135">
          <cell r="C135">
            <v>51.91169816944857</v>
          </cell>
          <cell r="G135">
            <v>31.388468660596811</v>
          </cell>
          <cell r="L135">
            <v>35.966515500797158</v>
          </cell>
          <cell r="P135">
            <v>24.608668500545424</v>
          </cell>
        </row>
        <row r="136">
          <cell r="C136">
            <v>52.853790146819776</v>
          </cell>
          <cell r="G136">
            <v>31.958105670170102</v>
          </cell>
          <cell r="L136">
            <v>36.374708033039482</v>
          </cell>
          <cell r="P136">
            <v>24.887958127869119</v>
          </cell>
        </row>
        <row r="137">
          <cell r="C137">
            <v>51.74425495043419</v>
          </cell>
          <cell r="G137">
            <v>31.287223923518351</v>
          </cell>
          <cell r="L137">
            <v>36.854601924619033</v>
          </cell>
          <cell r="P137">
            <v>25.216306580002499</v>
          </cell>
        </row>
        <row r="138">
          <cell r="C138">
            <v>49.967384010913712</v>
          </cell>
          <cell r="G138">
            <v>30.212836843808294</v>
          </cell>
          <cell r="L138">
            <v>37.264530389822276</v>
          </cell>
          <cell r="P138">
            <v>25.496783950931036</v>
          </cell>
        </row>
        <row r="139">
          <cell r="C139">
            <v>46.370197080291398</v>
          </cell>
          <cell r="G139">
            <v>28.037793583432009</v>
          </cell>
          <cell r="L139">
            <v>37.225177619668621</v>
          </cell>
          <cell r="P139">
            <v>25.469858371352213</v>
          </cell>
        </row>
        <row r="140">
          <cell r="C140">
            <v>46.465705889447584</v>
          </cell>
          <cell r="G140">
            <v>28.095543095945054</v>
          </cell>
          <cell r="L140">
            <v>37.246868058004537</v>
          </cell>
          <cell r="P140">
            <v>25.484699197582056</v>
          </cell>
        </row>
        <row r="141">
          <cell r="C141">
            <v>46.992833062798788</v>
          </cell>
          <cell r="G141">
            <v>28.414271154250432</v>
          </cell>
          <cell r="L141">
            <v>39.410517402388052</v>
          </cell>
          <cell r="P141">
            <v>26.965090854265512</v>
          </cell>
        </row>
        <row r="142">
          <cell r="C142">
            <v>47.611379223912635</v>
          </cell>
          <cell r="G142">
            <v>28.788275809807644</v>
          </cell>
          <cell r="L142">
            <v>40.992207883368209</v>
          </cell>
          <cell r="P142">
            <v>28.047300130725617</v>
          </cell>
        </row>
        <row r="143">
          <cell r="C143">
            <v>48.141014002756627</v>
          </cell>
          <cell r="G143">
            <v>29.108520094690057</v>
          </cell>
          <cell r="L143">
            <v>40.639573478331499</v>
          </cell>
          <cell r="P143">
            <v>27.806023958858393</v>
          </cell>
        </row>
        <row r="144">
          <cell r="C144">
            <v>48.097381602597707</v>
          </cell>
          <cell r="G144">
            <v>29.082137713198616</v>
          </cell>
          <cell r="L144">
            <v>39.763645822227559</v>
          </cell>
          <cell r="P144">
            <v>27.206705036260963</v>
          </cell>
        </row>
        <row r="145">
          <cell r="C145">
            <v>48.131447972991751</v>
          </cell>
          <cell r="G145">
            <v>29.102735983669433</v>
          </cell>
          <cell r="L145">
            <v>38.365199627792279</v>
          </cell>
          <cell r="P145">
            <v>26.249873429542088</v>
          </cell>
        </row>
        <row r="146">
          <cell r="C146">
            <v>50.507885634993521</v>
          </cell>
          <cell r="G146">
            <v>30.539651779298406</v>
          </cell>
          <cell r="L146">
            <v>35.896454259941301</v>
          </cell>
          <cell r="P146">
            <v>24.560731862065104</v>
          </cell>
        </row>
        <row r="147">
          <cell r="C147">
            <v>52.533791721774485</v>
          </cell>
          <cell r="G147">
            <v>31.764618250375271</v>
          </cell>
          <cell r="L147">
            <v>35.966515500797158</v>
          </cell>
          <cell r="P147">
            <v>24.608668500545424</v>
          </cell>
        </row>
        <row r="148">
          <cell r="C148">
            <v>42.778498398243684</v>
          </cell>
          <cell r="G148">
            <v>27.806023958858393</v>
          </cell>
          <cell r="L148">
            <v>36.374708033039482</v>
          </cell>
          <cell r="P148">
            <v>24.887958127869119</v>
          </cell>
        </row>
        <row r="149">
          <cell r="C149">
            <v>41.856469286555331</v>
          </cell>
          <cell r="G149">
            <v>27.206705036260963</v>
          </cell>
          <cell r="L149">
            <v>36.854601924619033</v>
          </cell>
          <cell r="P149">
            <v>25.216306580002499</v>
          </cell>
        </row>
        <row r="150">
          <cell r="C150">
            <v>40.384420660833982</v>
          </cell>
          <cell r="G150">
            <v>26.249873429542088</v>
          </cell>
          <cell r="L150">
            <v>37.264530389822276</v>
          </cell>
          <cell r="P150">
            <v>25.496783950931036</v>
          </cell>
        </row>
        <row r="151">
          <cell r="C151">
            <v>37.785741326254005</v>
          </cell>
          <cell r="G151">
            <v>24.560731862065104</v>
          </cell>
          <cell r="L151">
            <v>37.225177619668621</v>
          </cell>
          <cell r="P151">
            <v>25.469858371352213</v>
          </cell>
        </row>
        <row r="152">
          <cell r="C152">
            <v>37.859490000839116</v>
          </cell>
          <cell r="G152">
            <v>24.608668500545424</v>
          </cell>
          <cell r="L152">
            <v>37.246868058004537</v>
          </cell>
          <cell r="P152">
            <v>25.484699197582056</v>
          </cell>
        </row>
        <row r="153">
          <cell r="C153">
            <v>38.289166350567875</v>
          </cell>
          <cell r="G153">
            <v>24.887958127869119</v>
          </cell>
          <cell r="L153">
            <v>39.410517402388052</v>
          </cell>
          <cell r="P153">
            <v>26.965090854265512</v>
          </cell>
        </row>
        <row r="154">
          <cell r="C154">
            <v>38.79431781538846</v>
          </cell>
          <cell r="G154">
            <v>25.216306580002499</v>
          </cell>
          <cell r="L154">
            <v>40.992207883368209</v>
          </cell>
          <cell r="P154">
            <v>28.047300130725617</v>
          </cell>
        </row>
        <row r="155">
          <cell r="C155">
            <v>39.225821462970821</v>
          </cell>
          <cell r="G155">
            <v>25.496783950931036</v>
          </cell>
          <cell r="L155">
            <v>40.639573478331499</v>
          </cell>
          <cell r="P155">
            <v>27.806023958858393</v>
          </cell>
        </row>
        <row r="156">
          <cell r="C156">
            <v>39.184397494388023</v>
          </cell>
          <cell r="G156">
            <v>25.469858371352213</v>
          </cell>
          <cell r="L156">
            <v>39.763645822227559</v>
          </cell>
          <cell r="P156">
            <v>27.206705036260963</v>
          </cell>
        </row>
        <row r="157">
          <cell r="C157">
            <v>39.207229534741622</v>
          </cell>
          <cell r="G157">
            <v>25.484699197582056</v>
          </cell>
          <cell r="L157">
            <v>38.365199627792279</v>
          </cell>
          <cell r="P157">
            <v>26.249873429542088</v>
          </cell>
        </row>
        <row r="158">
          <cell r="C158">
            <v>41.484755160408476</v>
          </cell>
          <cell r="G158">
            <v>26.965090854265512</v>
          </cell>
          <cell r="L158">
            <v>35.896454259941301</v>
          </cell>
          <cell r="P158">
            <v>24.560731862065104</v>
          </cell>
        </row>
        <row r="159">
          <cell r="C159">
            <v>43.149692508808641</v>
          </cell>
          <cell r="G159">
            <v>28.047300130725617</v>
          </cell>
          <cell r="L159">
            <v>35.966515500797158</v>
          </cell>
          <cell r="P159">
            <v>24.608668500545424</v>
          </cell>
        </row>
        <row r="160">
          <cell r="C160">
            <v>42.778498398243684</v>
          </cell>
          <cell r="G160">
            <v>27.806023958858393</v>
          </cell>
          <cell r="L160">
            <v>36.374708033039482</v>
          </cell>
          <cell r="P160">
            <v>24.887958127869119</v>
          </cell>
        </row>
        <row r="161">
          <cell r="C161">
            <v>41.856469286555331</v>
          </cell>
          <cell r="G161">
            <v>27.206705036260963</v>
          </cell>
          <cell r="L161">
            <v>36.854601924619033</v>
          </cell>
          <cell r="P161">
            <v>25.216306580002499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37193</v>
      </c>
      <c r="B7" s="40">
        <v>34</v>
      </c>
      <c r="C7" s="40">
        <v>33.450000000000003</v>
      </c>
      <c r="D7" s="40">
        <v>32.65</v>
      </c>
      <c r="E7" s="40">
        <v>33.81</v>
      </c>
      <c r="F7" s="40">
        <v>33.049999999999997</v>
      </c>
      <c r="G7" s="40">
        <v>35</v>
      </c>
      <c r="I7" s="40">
        <v>33.049999999999997</v>
      </c>
      <c r="R7" s="40">
        <v>55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37194</v>
      </c>
      <c r="B8" s="40">
        <v>34.5</v>
      </c>
      <c r="C8" s="40">
        <v>33</v>
      </c>
      <c r="D8" s="40">
        <v>33</v>
      </c>
      <c r="E8" s="40">
        <v>34.700000000000003</v>
      </c>
      <c r="F8" s="40">
        <v>34.700000000000003</v>
      </c>
      <c r="G8" s="40">
        <v>35.5</v>
      </c>
      <c r="I8" s="40">
        <v>27.1875</v>
      </c>
      <c r="R8" s="40">
        <v>53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37195</v>
      </c>
      <c r="B9" s="40">
        <v>34.5</v>
      </c>
      <c r="C9" s="40">
        <v>33</v>
      </c>
      <c r="D9" s="40">
        <v>33</v>
      </c>
      <c r="E9" s="40">
        <v>34.700000000000003</v>
      </c>
      <c r="F9" s="40">
        <v>34.700000000000003</v>
      </c>
      <c r="G9" s="40">
        <v>35.5</v>
      </c>
      <c r="I9" s="40">
        <v>27.1875</v>
      </c>
      <c r="R9" s="40">
        <v>53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37196</v>
      </c>
      <c r="B10" s="40">
        <v>32.75</v>
      </c>
      <c r="C10" s="40">
        <v>35.5</v>
      </c>
      <c r="D10" s="40">
        <v>35.299999999999997</v>
      </c>
      <c r="E10" s="40">
        <v>35.35</v>
      </c>
      <c r="F10" s="40">
        <v>34.1</v>
      </c>
      <c r="G10" s="40">
        <v>33.75</v>
      </c>
      <c r="I10" s="40">
        <v>24.9</v>
      </c>
      <c r="R10" s="40">
        <v>54.499996185302734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37197</v>
      </c>
      <c r="B11" s="40">
        <v>32.75</v>
      </c>
      <c r="C11" s="40">
        <v>35.5</v>
      </c>
      <c r="D11" s="40">
        <v>35.299999999999997</v>
      </c>
      <c r="E11" s="40">
        <v>35.35</v>
      </c>
      <c r="F11" s="40">
        <v>34.1</v>
      </c>
      <c r="G11" s="40">
        <v>33.75</v>
      </c>
      <c r="I11" s="40">
        <v>24.9</v>
      </c>
      <c r="R11" s="40">
        <v>54.499996185302734</v>
      </c>
      <c r="AI11" s="50"/>
      <c r="AJ11" s="70"/>
      <c r="AL11" s="5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8" x14ac:dyDescent="0.2">
      <c r="A12" s="50">
        <v>37200</v>
      </c>
      <c r="B12" s="40">
        <v>32.75</v>
      </c>
      <c r="C12" s="40">
        <v>35.5</v>
      </c>
      <c r="D12" s="40">
        <v>35.299999999999997</v>
      </c>
      <c r="E12" s="40">
        <v>35.35</v>
      </c>
      <c r="F12" s="40">
        <v>34.1</v>
      </c>
      <c r="G12" s="40">
        <v>33.75</v>
      </c>
      <c r="I12" s="40">
        <v>20.174999237060501</v>
      </c>
      <c r="R12" s="40">
        <v>54.499996185302734</v>
      </c>
      <c r="AI12" s="50"/>
      <c r="AJ12" s="70"/>
      <c r="AL12" s="5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8" x14ac:dyDescent="0.2">
      <c r="A13" s="50">
        <v>37201</v>
      </c>
      <c r="B13" s="40">
        <v>32.75</v>
      </c>
      <c r="C13" s="40">
        <v>35.5</v>
      </c>
      <c r="D13" s="40">
        <v>35.299999999999997</v>
      </c>
      <c r="E13" s="40">
        <v>35.35</v>
      </c>
      <c r="F13" s="40">
        <v>34.1</v>
      </c>
      <c r="G13" s="40">
        <v>33.75</v>
      </c>
      <c r="I13" s="40">
        <v>20.174999237060501</v>
      </c>
      <c r="R13" s="40">
        <v>54.499996185302734</v>
      </c>
      <c r="AI13" s="50"/>
      <c r="AJ13" s="70"/>
      <c r="AL13" s="5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8" x14ac:dyDescent="0.2">
      <c r="A14" s="50">
        <v>37202</v>
      </c>
      <c r="B14" s="40">
        <v>32.75</v>
      </c>
      <c r="C14" s="40">
        <v>35.5</v>
      </c>
      <c r="D14" s="40">
        <v>35.299999999999997</v>
      </c>
      <c r="E14" s="40">
        <v>35.35</v>
      </c>
      <c r="F14" s="40">
        <v>34.1</v>
      </c>
      <c r="G14" s="40">
        <v>33.75</v>
      </c>
      <c r="I14" s="40">
        <v>20.174999237060501</v>
      </c>
      <c r="R14" s="40">
        <v>54.499996185302734</v>
      </c>
      <c r="AI14" s="50"/>
      <c r="AJ14" s="70"/>
      <c r="AL14" s="50">
        <v>37288</v>
      </c>
      <c r="AM14" s="40">
        <v>3.1670000000000003</v>
      </c>
      <c r="AN14" s="40">
        <v>1.32</v>
      </c>
      <c r="AO14" s="40">
        <v>4.4870000000000001</v>
      </c>
      <c r="AP14" s="40">
        <v>4.4999999999999998E-2</v>
      </c>
      <c r="AQ14" s="40">
        <v>3.2120000000000002</v>
      </c>
      <c r="AR14" s="40">
        <v>1.32</v>
      </c>
      <c r="AS14" s="40">
        <v>4.4870000000000001</v>
      </c>
      <c r="AT14" s="40">
        <v>2.2949999999999999</v>
      </c>
      <c r="AU14" s="40">
        <v>5.4619999999999997</v>
      </c>
    </row>
    <row r="15" spans="1:48" x14ac:dyDescent="0.2">
      <c r="A15" s="50">
        <v>37203</v>
      </c>
      <c r="B15" s="40">
        <v>32.75</v>
      </c>
      <c r="C15" s="40">
        <v>35.5</v>
      </c>
      <c r="D15" s="40">
        <v>35.299999999999997</v>
      </c>
      <c r="E15" s="40">
        <v>35.35</v>
      </c>
      <c r="F15" s="40">
        <v>34.1</v>
      </c>
      <c r="G15" s="40">
        <v>33.75</v>
      </c>
      <c r="I15" s="40">
        <v>20.174999237060501</v>
      </c>
      <c r="R15" s="40">
        <v>54.499996185302734</v>
      </c>
      <c r="AI15" s="50"/>
      <c r="AJ15" s="70"/>
      <c r="AL15" s="50">
        <v>37316</v>
      </c>
      <c r="AM15" s="40">
        <v>2.2949999999999999</v>
      </c>
      <c r="AN15" s="40">
        <v>0.64</v>
      </c>
      <c r="AO15" s="40">
        <v>2.9350000000000001</v>
      </c>
      <c r="AP15" s="40">
        <v>4.4999999999999998E-2</v>
      </c>
      <c r="AQ15" s="40">
        <v>2.34</v>
      </c>
      <c r="AR15" s="40">
        <v>0.64</v>
      </c>
      <c r="AS15" s="40">
        <v>2.9350000000000001</v>
      </c>
      <c r="AT15" s="40">
        <v>0.81</v>
      </c>
      <c r="AU15" s="40">
        <v>3.105</v>
      </c>
    </row>
    <row r="16" spans="1:48" x14ac:dyDescent="0.2">
      <c r="A16" s="50">
        <v>37204</v>
      </c>
      <c r="B16" s="40">
        <v>32.75</v>
      </c>
      <c r="C16" s="40">
        <v>35.5</v>
      </c>
      <c r="D16" s="40">
        <v>35.299999999999997</v>
      </c>
      <c r="E16" s="40">
        <v>35.35</v>
      </c>
      <c r="F16" s="40">
        <v>34.1</v>
      </c>
      <c r="G16" s="40">
        <v>33.75</v>
      </c>
      <c r="I16" s="40">
        <v>20.174999237060501</v>
      </c>
      <c r="R16" s="40">
        <v>54.499996185302734</v>
      </c>
      <c r="AI16" s="50"/>
      <c r="AJ16" s="70"/>
      <c r="AL16" s="5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50">
        <v>37207</v>
      </c>
      <c r="B17" s="40">
        <v>32.75</v>
      </c>
      <c r="C17" s="40">
        <v>35.5</v>
      </c>
      <c r="D17" s="40">
        <v>35.299999999999997</v>
      </c>
      <c r="E17" s="40">
        <v>35.35</v>
      </c>
      <c r="F17" s="40">
        <v>34.1</v>
      </c>
      <c r="G17" s="40">
        <v>33.75</v>
      </c>
      <c r="I17" s="40">
        <v>20.174999237060501</v>
      </c>
      <c r="R17" s="40">
        <v>54.499996185302734</v>
      </c>
      <c r="AI17" s="50"/>
      <c r="AJ17" s="70"/>
      <c r="AL17" s="5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">
      <c r="A18" s="50">
        <v>37208</v>
      </c>
      <c r="B18" s="40">
        <v>32.75</v>
      </c>
      <c r="C18" s="40">
        <v>35.5</v>
      </c>
      <c r="D18" s="40">
        <v>35.299999999999997</v>
      </c>
      <c r="E18" s="40">
        <v>35.35</v>
      </c>
      <c r="F18" s="40">
        <v>34.1</v>
      </c>
      <c r="G18" s="40">
        <v>33.75</v>
      </c>
      <c r="I18" s="40">
        <v>20.174999237060501</v>
      </c>
      <c r="R18" s="40">
        <v>54.499996185302734</v>
      </c>
      <c r="AI18" s="50"/>
      <c r="AJ18" s="70"/>
      <c r="AL18" s="5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">
      <c r="A19" s="50">
        <v>37209</v>
      </c>
      <c r="B19" s="40">
        <v>32.75</v>
      </c>
      <c r="C19" s="40">
        <v>35.5</v>
      </c>
      <c r="D19" s="40">
        <v>35.299999999999997</v>
      </c>
      <c r="E19" s="40">
        <v>35.35</v>
      </c>
      <c r="F19" s="40">
        <v>34.1</v>
      </c>
      <c r="G19" s="40">
        <v>33.75</v>
      </c>
      <c r="I19" s="40">
        <v>20.174999237060501</v>
      </c>
      <c r="R19" s="40">
        <v>54.499996185302734</v>
      </c>
      <c r="AI19" s="50"/>
      <c r="AJ19" s="70"/>
      <c r="AL19" s="5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">
      <c r="A20" s="50">
        <v>37210</v>
      </c>
      <c r="B20" s="40">
        <v>32.75</v>
      </c>
      <c r="C20" s="40">
        <v>35.5</v>
      </c>
      <c r="D20" s="40">
        <v>35.299999999999997</v>
      </c>
      <c r="E20" s="40">
        <v>35.35</v>
      </c>
      <c r="F20" s="40">
        <v>34.1</v>
      </c>
      <c r="G20" s="40">
        <v>33.75</v>
      </c>
      <c r="I20" s="40">
        <v>20.174999237060501</v>
      </c>
      <c r="R20" s="40">
        <v>54.499996185302734</v>
      </c>
      <c r="AI20" s="50"/>
      <c r="AJ20" s="70"/>
      <c r="AL20" s="5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x14ac:dyDescent="0.2">
      <c r="A21" s="50">
        <v>37211</v>
      </c>
      <c r="B21" s="40">
        <v>32.75</v>
      </c>
      <c r="C21" s="40">
        <v>35.5</v>
      </c>
      <c r="D21" s="40">
        <v>35.299999999999997</v>
      </c>
      <c r="E21" s="40">
        <v>35.35</v>
      </c>
      <c r="F21" s="40">
        <v>34.1</v>
      </c>
      <c r="G21" s="40">
        <v>33.75</v>
      </c>
      <c r="I21" s="40">
        <v>20.174999237060501</v>
      </c>
      <c r="R21" s="40">
        <v>54.499996185302734</v>
      </c>
      <c r="AI21" s="50"/>
      <c r="AJ21" s="70"/>
      <c r="AL21" s="50">
        <v>37500</v>
      </c>
      <c r="AM21" s="40">
        <v>3.1949999999999998</v>
      </c>
      <c r="AN21" s="40">
        <v>0.44</v>
      </c>
      <c r="AO21" s="40">
        <v>3.6349999999999998</v>
      </c>
      <c r="AP21" s="40">
        <v>0.13500000000000001</v>
      </c>
      <c r="AQ21" s="40">
        <v>3.33</v>
      </c>
      <c r="AR21" s="40">
        <v>0.34</v>
      </c>
      <c r="AS21" s="40">
        <v>3.5350000000000001</v>
      </c>
      <c r="AT21" s="40">
        <v>0.39</v>
      </c>
      <c r="AU21" s="40">
        <v>3.585</v>
      </c>
    </row>
    <row r="22" spans="1:47" x14ac:dyDescent="0.2">
      <c r="A22" s="50">
        <v>37214</v>
      </c>
      <c r="B22" s="40">
        <v>32.75</v>
      </c>
      <c r="C22" s="40">
        <v>35.5</v>
      </c>
      <c r="D22" s="40">
        <v>35.299999999999997</v>
      </c>
      <c r="E22" s="40">
        <v>35.35</v>
      </c>
      <c r="F22" s="40">
        <v>34.1</v>
      </c>
      <c r="G22" s="40">
        <v>33.75</v>
      </c>
      <c r="I22" s="40">
        <v>20.174999237060501</v>
      </c>
      <c r="R22" s="40">
        <v>54.499996185302734</v>
      </c>
      <c r="AI22" s="50"/>
      <c r="AJ22" s="70"/>
      <c r="AL22" s="50">
        <v>37530</v>
      </c>
      <c r="AM22" s="40">
        <v>3.0950000000000002</v>
      </c>
      <c r="AN22" s="40">
        <v>0.48</v>
      </c>
      <c r="AO22" s="40">
        <v>3.5750000000000002</v>
      </c>
      <c r="AP22" s="40">
        <v>0.16</v>
      </c>
      <c r="AQ22" s="40">
        <v>3.2549999999999999</v>
      </c>
      <c r="AR22" s="40">
        <v>0.38</v>
      </c>
      <c r="AS22" s="40">
        <v>3.4750000000000001</v>
      </c>
      <c r="AT22" s="40">
        <v>0.41</v>
      </c>
      <c r="AU22" s="40">
        <v>3.5049999999999999</v>
      </c>
    </row>
    <row r="23" spans="1:47" x14ac:dyDescent="0.2">
      <c r="A23" s="50">
        <v>37215</v>
      </c>
      <c r="B23" s="40">
        <v>32.75</v>
      </c>
      <c r="C23" s="40">
        <v>35.5</v>
      </c>
      <c r="D23" s="40">
        <v>35.299999999999997</v>
      </c>
      <c r="E23" s="40">
        <v>35.35</v>
      </c>
      <c r="F23" s="40">
        <v>34.1</v>
      </c>
      <c r="G23" s="40">
        <v>33.75</v>
      </c>
      <c r="I23" s="40">
        <v>20.174999237060501</v>
      </c>
      <c r="R23" s="40">
        <v>54.499996185302734</v>
      </c>
      <c r="AI23" s="50"/>
      <c r="AJ23" s="70"/>
      <c r="AL23" s="5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">
      <c r="A24" s="50">
        <v>37216</v>
      </c>
      <c r="B24" s="40">
        <v>32.75</v>
      </c>
      <c r="C24" s="40">
        <v>35.5</v>
      </c>
      <c r="D24" s="40">
        <v>35.299999999999997</v>
      </c>
      <c r="E24" s="40">
        <v>35.35</v>
      </c>
      <c r="F24" s="40">
        <v>34.1</v>
      </c>
      <c r="G24" s="40">
        <v>33.75</v>
      </c>
      <c r="I24" s="40">
        <v>20.174999237060501</v>
      </c>
      <c r="R24" s="40">
        <v>54.499996185302734</v>
      </c>
      <c r="AI24" s="50"/>
      <c r="AJ24" s="70"/>
      <c r="AL24" s="5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">
      <c r="A25" s="50">
        <v>37218</v>
      </c>
      <c r="B25" s="40">
        <v>32.75</v>
      </c>
      <c r="C25" s="40">
        <v>35.5</v>
      </c>
      <c r="D25" s="40">
        <v>35.299999999999997</v>
      </c>
      <c r="E25" s="40">
        <v>35.35</v>
      </c>
      <c r="F25" s="40">
        <v>34.1</v>
      </c>
      <c r="G25" s="40">
        <v>33.75</v>
      </c>
      <c r="I25" s="40">
        <v>20.174999237060501</v>
      </c>
      <c r="R25" s="40">
        <v>54.499996185302734</v>
      </c>
      <c r="AI25" s="50"/>
      <c r="AJ25" s="70"/>
      <c r="AL25" s="5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">
      <c r="A26" s="50">
        <v>37221</v>
      </c>
      <c r="B26" s="40">
        <v>32.75</v>
      </c>
      <c r="C26" s="40">
        <v>35.5</v>
      </c>
      <c r="D26" s="40">
        <v>35.299999999999997</v>
      </c>
      <c r="E26" s="40">
        <v>35.35</v>
      </c>
      <c r="F26" s="40">
        <v>34.1</v>
      </c>
      <c r="G26" s="40">
        <v>33.75</v>
      </c>
      <c r="I26" s="40">
        <v>20.174999237060501</v>
      </c>
      <c r="R26" s="40">
        <v>54.499994049072264</v>
      </c>
      <c r="AI26" s="50"/>
      <c r="AJ26" s="70"/>
      <c r="AL26" s="5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">
      <c r="A27" s="50">
        <v>37225</v>
      </c>
      <c r="B27" s="40">
        <v>32.75</v>
      </c>
      <c r="C27" s="40">
        <v>35.5</v>
      </c>
      <c r="D27" s="40">
        <v>35.299999999999997</v>
      </c>
      <c r="E27" s="40">
        <v>35.35</v>
      </c>
      <c r="F27" s="40">
        <v>34.1</v>
      </c>
      <c r="G27" s="40">
        <v>33.75</v>
      </c>
      <c r="I27" s="40">
        <v>26</v>
      </c>
      <c r="R27" s="40">
        <v>54.499996185302734</v>
      </c>
      <c r="AI27" s="50"/>
      <c r="AJ27" s="70"/>
      <c r="AL27" s="5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x14ac:dyDescent="0.2">
      <c r="A28" s="50">
        <v>37226</v>
      </c>
      <c r="B28" s="40">
        <v>36.5</v>
      </c>
      <c r="C28" s="40">
        <v>43</v>
      </c>
      <c r="D28" s="40">
        <v>42.75</v>
      </c>
      <c r="E28" s="40">
        <v>42.5</v>
      </c>
      <c r="F28" s="40">
        <v>38.5</v>
      </c>
      <c r="G28" s="40">
        <v>38.5</v>
      </c>
      <c r="I28" s="40">
        <v>38.5</v>
      </c>
      <c r="R28" s="40">
        <v>60.049999237060547</v>
      </c>
      <c r="AI28" s="50"/>
      <c r="AJ28" s="70"/>
      <c r="AL28" s="50">
        <v>37712</v>
      </c>
      <c r="AM28" s="40">
        <v>3.2650000000000001</v>
      </c>
      <c r="AN28" s="40">
        <v>0.36</v>
      </c>
      <c r="AO28" s="40">
        <v>3.625</v>
      </c>
      <c r="AP28" s="40">
        <v>0.04</v>
      </c>
      <c r="AQ28" s="40">
        <v>3.3050000000000002</v>
      </c>
      <c r="AR28" s="40">
        <v>0.36</v>
      </c>
      <c r="AS28" s="40">
        <v>3.625</v>
      </c>
      <c r="AT28" s="40">
        <v>0.38</v>
      </c>
      <c r="AU28" s="40">
        <v>3.645</v>
      </c>
    </row>
    <row r="29" spans="1:47" x14ac:dyDescent="0.2">
      <c r="A29" s="50">
        <v>37257</v>
      </c>
      <c r="B29" s="40">
        <v>36.75</v>
      </c>
      <c r="C29" s="40">
        <v>42.75</v>
      </c>
      <c r="D29" s="40">
        <v>42.75</v>
      </c>
      <c r="E29" s="40">
        <v>42.75</v>
      </c>
      <c r="F29" s="40">
        <v>39.25</v>
      </c>
      <c r="G29" s="40">
        <v>38.25</v>
      </c>
      <c r="I29" s="40">
        <v>39.25</v>
      </c>
      <c r="R29" s="40">
        <v>66.258518981933591</v>
      </c>
      <c r="AI29" s="50"/>
      <c r="AJ29" s="70"/>
      <c r="AL29" s="50">
        <v>37742</v>
      </c>
      <c r="AM29" s="40">
        <v>3.4330000000000003</v>
      </c>
      <c r="AN29" s="40">
        <v>0.32500000000000001</v>
      </c>
      <c r="AO29" s="40">
        <v>3.7580000000000005</v>
      </c>
      <c r="AP29" s="40">
        <v>0.04</v>
      </c>
      <c r="AQ29" s="40">
        <v>3.4730000000000003</v>
      </c>
      <c r="AR29" s="40">
        <v>0.32500000000000001</v>
      </c>
      <c r="AS29" s="40">
        <v>3.7580000000000005</v>
      </c>
      <c r="AT29" s="40">
        <v>0.33</v>
      </c>
      <c r="AU29" s="40">
        <v>3.7630000000000003</v>
      </c>
    </row>
    <row r="30" spans="1:47" x14ac:dyDescent="0.2">
      <c r="A30" s="50">
        <v>37288</v>
      </c>
      <c r="B30" s="40">
        <v>35.5</v>
      </c>
      <c r="C30" s="40">
        <v>38.9</v>
      </c>
      <c r="D30" s="40">
        <v>39</v>
      </c>
      <c r="E30" s="40">
        <v>40.5</v>
      </c>
      <c r="F30" s="40">
        <v>37.25</v>
      </c>
      <c r="G30" s="40">
        <v>36.75</v>
      </c>
      <c r="I30" s="40">
        <v>37.25</v>
      </c>
      <c r="R30" s="40">
        <v>65.224741210937495</v>
      </c>
      <c r="AI30" s="50"/>
      <c r="AJ30" s="70"/>
      <c r="AL30" s="5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">
      <c r="A31" s="50">
        <v>37316</v>
      </c>
      <c r="B31" s="40">
        <v>35</v>
      </c>
      <c r="C31" s="40">
        <v>34.25</v>
      </c>
      <c r="D31" s="40">
        <v>34.25</v>
      </c>
      <c r="E31" s="40">
        <v>38.25</v>
      </c>
      <c r="F31" s="40">
        <v>36</v>
      </c>
      <c r="G31" s="40">
        <v>36.25</v>
      </c>
      <c r="I31" s="40">
        <v>36</v>
      </c>
      <c r="R31" s="40">
        <v>63.379048156738278</v>
      </c>
      <c r="AI31" s="50"/>
      <c r="AJ31" s="70"/>
      <c r="AL31" s="5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">
      <c r="A32" s="50">
        <v>37347</v>
      </c>
      <c r="B32" s="40">
        <v>32.5</v>
      </c>
      <c r="C32" s="40">
        <v>32.5</v>
      </c>
      <c r="D32" s="40">
        <v>30.5</v>
      </c>
      <c r="E32" s="40">
        <v>33.75</v>
      </c>
      <c r="F32" s="40">
        <v>34.5</v>
      </c>
      <c r="G32" s="40">
        <v>34.5</v>
      </c>
      <c r="I32" s="40">
        <v>33.75</v>
      </c>
      <c r="R32" s="40">
        <v>59.274271240234377</v>
      </c>
      <c r="AI32" s="50"/>
      <c r="AJ32" s="70"/>
      <c r="AL32" s="5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">
      <c r="A33" s="50">
        <v>37377</v>
      </c>
      <c r="B33" s="40">
        <v>37.5</v>
      </c>
      <c r="C33" s="40">
        <v>31.5</v>
      </c>
      <c r="D33" s="40">
        <v>29</v>
      </c>
      <c r="E33" s="40">
        <v>33.5</v>
      </c>
      <c r="F33" s="40">
        <v>36</v>
      </c>
      <c r="G33" s="40">
        <v>40.5</v>
      </c>
      <c r="I33" s="40">
        <v>33.5</v>
      </c>
      <c r="R33" s="40">
        <v>59.95928955078125</v>
      </c>
      <c r="AI33" s="50"/>
      <c r="AJ33" s="70"/>
      <c r="AL33" s="5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">
      <c r="A34" s="50">
        <v>37408</v>
      </c>
      <c r="B34" s="40">
        <v>45</v>
      </c>
      <c r="C34" s="40">
        <v>32</v>
      </c>
      <c r="D34" s="40">
        <v>29.5</v>
      </c>
      <c r="E34" s="40">
        <v>40</v>
      </c>
      <c r="F34" s="40">
        <v>42</v>
      </c>
      <c r="G34" s="40">
        <v>50</v>
      </c>
      <c r="I34" s="40">
        <v>40</v>
      </c>
      <c r="R34" s="40">
        <v>60.850542965024957</v>
      </c>
      <c r="AI34" s="50"/>
      <c r="AJ34" s="70"/>
      <c r="AL34" s="5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x14ac:dyDescent="0.2">
      <c r="A35" s="50">
        <v>37438</v>
      </c>
      <c r="B35" s="40">
        <v>53.5</v>
      </c>
      <c r="C35" s="40">
        <v>46.5</v>
      </c>
      <c r="D35" s="40">
        <v>43.5</v>
      </c>
      <c r="E35" s="40">
        <v>49.75</v>
      </c>
      <c r="F35" s="40">
        <v>49.25</v>
      </c>
      <c r="G35" s="40">
        <v>60.5</v>
      </c>
      <c r="I35" s="40">
        <v>49.25</v>
      </c>
      <c r="R35" s="40">
        <v>51.459633316700994</v>
      </c>
      <c r="AI35" s="50"/>
      <c r="AJ35" s="70"/>
      <c r="AL35" s="50">
        <v>37926</v>
      </c>
      <c r="AM35" s="40">
        <v>3.4350000000000001</v>
      </c>
      <c r="AN35" s="40">
        <v>0.56000000000000005</v>
      </c>
      <c r="AO35" s="40">
        <v>3.9950000000000001</v>
      </c>
      <c r="AP35" s="40">
        <v>0.14000000000000001</v>
      </c>
      <c r="AQ35" s="40">
        <v>3.5750000000000002</v>
      </c>
      <c r="AR35" s="40">
        <v>0.46</v>
      </c>
      <c r="AS35" s="40">
        <v>3.895</v>
      </c>
      <c r="AT35" s="40">
        <v>0.72</v>
      </c>
      <c r="AU35" s="40">
        <v>4.1550000000000002</v>
      </c>
    </row>
    <row r="36" spans="1:47" x14ac:dyDescent="0.2">
      <c r="A36" s="50">
        <v>37469</v>
      </c>
      <c r="B36" s="40">
        <v>63.5</v>
      </c>
      <c r="C36" s="40">
        <v>53</v>
      </c>
      <c r="D36" s="40">
        <v>50.5</v>
      </c>
      <c r="E36" s="40">
        <v>56</v>
      </c>
      <c r="F36" s="40">
        <v>57.25</v>
      </c>
      <c r="G36" s="40">
        <v>73.5</v>
      </c>
      <c r="I36" s="40">
        <v>56</v>
      </c>
      <c r="R36" s="40">
        <v>52.115465797843349</v>
      </c>
      <c r="AI36" s="50"/>
      <c r="AJ36" s="70"/>
      <c r="AL36" s="50">
        <v>37956</v>
      </c>
      <c r="AM36" s="40">
        <v>3.4550000000000001</v>
      </c>
      <c r="AN36" s="40">
        <v>0.77</v>
      </c>
      <c r="AO36" s="40">
        <v>4.2249999999999996</v>
      </c>
      <c r="AP36" s="40">
        <v>0.14000000000000001</v>
      </c>
      <c r="AQ36" s="40">
        <v>3.5950000000000002</v>
      </c>
      <c r="AR36" s="40">
        <v>0.77</v>
      </c>
      <c r="AS36" s="40">
        <v>4.2249999999999996</v>
      </c>
      <c r="AT36" s="40">
        <v>0.97</v>
      </c>
      <c r="AU36" s="40">
        <v>4.4249999999999998</v>
      </c>
    </row>
    <row r="37" spans="1:47" x14ac:dyDescent="0.2">
      <c r="A37" s="50">
        <v>37500</v>
      </c>
      <c r="B37" s="40">
        <v>51</v>
      </c>
      <c r="C37" s="40">
        <v>47</v>
      </c>
      <c r="D37" s="40">
        <v>43.5</v>
      </c>
      <c r="E37" s="40">
        <v>48.75</v>
      </c>
      <c r="F37" s="40">
        <v>48.75</v>
      </c>
      <c r="G37" s="40">
        <v>58</v>
      </c>
      <c r="I37" s="40">
        <v>48.75</v>
      </c>
      <c r="R37" s="40">
        <v>52.115423541163942</v>
      </c>
      <c r="AI37" s="50"/>
      <c r="AJ37" s="70"/>
      <c r="AL37" s="5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">
      <c r="A38" s="50">
        <v>37530</v>
      </c>
      <c r="B38" s="40">
        <v>38.5</v>
      </c>
      <c r="C38" s="40">
        <v>39</v>
      </c>
      <c r="D38" s="40">
        <v>39</v>
      </c>
      <c r="E38" s="40">
        <v>42.25</v>
      </c>
      <c r="F38" s="40">
        <v>41</v>
      </c>
      <c r="G38" s="40">
        <v>41</v>
      </c>
      <c r="I38" s="40">
        <v>41</v>
      </c>
      <c r="R38" s="40">
        <v>56.769619931995564</v>
      </c>
      <c r="AI38" s="50"/>
      <c r="AJ38" s="70"/>
      <c r="AL38" s="5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">
      <c r="A39" s="50">
        <v>37561</v>
      </c>
      <c r="B39" s="40">
        <v>36.5</v>
      </c>
      <c r="C39" s="40">
        <v>37</v>
      </c>
      <c r="D39" s="40">
        <v>37</v>
      </c>
      <c r="E39" s="40">
        <v>41.25</v>
      </c>
      <c r="F39" s="40">
        <v>40</v>
      </c>
      <c r="G39" s="40">
        <v>38.5</v>
      </c>
      <c r="I39" s="40">
        <v>40</v>
      </c>
      <c r="R39" s="40">
        <v>61.718535598879207</v>
      </c>
      <c r="AI39" s="50"/>
      <c r="AJ39" s="70"/>
      <c r="AL39" s="5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">
      <c r="A40" s="50">
        <v>37591</v>
      </c>
      <c r="B40" s="40">
        <v>37</v>
      </c>
      <c r="C40" s="40">
        <v>38.5</v>
      </c>
      <c r="D40" s="40">
        <v>38.5</v>
      </c>
      <c r="E40" s="40">
        <v>43.25</v>
      </c>
      <c r="F40" s="40">
        <v>42</v>
      </c>
      <c r="G40" s="40">
        <v>39</v>
      </c>
      <c r="I40" s="40">
        <v>42</v>
      </c>
      <c r="R40" s="40">
        <v>65.393538519789828</v>
      </c>
      <c r="AI40" s="50"/>
      <c r="AJ40" s="70"/>
      <c r="AL40" s="5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">
      <c r="A41" s="50">
        <v>37622</v>
      </c>
      <c r="B41" s="40">
        <v>37</v>
      </c>
      <c r="C41" s="40">
        <v>42.25</v>
      </c>
      <c r="D41" s="40">
        <v>42</v>
      </c>
      <c r="E41" s="40">
        <v>44.5</v>
      </c>
      <c r="F41" s="40">
        <v>42.25</v>
      </c>
      <c r="G41" s="40">
        <v>39</v>
      </c>
      <c r="I41" s="40">
        <v>32.25</v>
      </c>
      <c r="R41" s="40">
        <v>52.591152343626561</v>
      </c>
      <c r="AI41" s="50"/>
      <c r="AJ41" s="70"/>
      <c r="AL41" s="5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">
      <c r="A42" s="50">
        <v>37653</v>
      </c>
      <c r="B42" s="40">
        <v>37</v>
      </c>
      <c r="C42" s="40">
        <v>41.5</v>
      </c>
      <c r="D42" s="40">
        <v>41</v>
      </c>
      <c r="E42" s="40">
        <v>42.5</v>
      </c>
      <c r="F42" s="40">
        <v>40.75</v>
      </c>
      <c r="G42" s="40">
        <v>39</v>
      </c>
      <c r="I42" s="40">
        <v>30.75</v>
      </c>
      <c r="R42" s="40">
        <v>51.148643561441801</v>
      </c>
      <c r="AI42" s="50"/>
      <c r="AJ42" s="70"/>
      <c r="AL42" s="5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">
      <c r="A43" s="50">
        <v>37681</v>
      </c>
      <c r="B43" s="40">
        <v>36.5</v>
      </c>
      <c r="C43" s="40">
        <v>36.75</v>
      </c>
      <c r="D43" s="40">
        <v>36</v>
      </c>
      <c r="E43" s="40">
        <v>40.5</v>
      </c>
      <c r="F43" s="40">
        <v>40</v>
      </c>
      <c r="G43" s="40">
        <v>38.5</v>
      </c>
      <c r="I43" s="40">
        <v>30</v>
      </c>
      <c r="R43" s="40">
        <v>49.658466438423794</v>
      </c>
      <c r="AI43" s="50"/>
      <c r="AJ43" s="70"/>
      <c r="AL43" s="5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">
      <c r="A44" s="50">
        <v>37712</v>
      </c>
      <c r="B44" s="40">
        <v>35.5</v>
      </c>
      <c r="C44" s="40">
        <v>36.5</v>
      </c>
      <c r="D44" s="40">
        <v>33</v>
      </c>
      <c r="E44" s="40">
        <v>35.75</v>
      </c>
      <c r="F44" s="40">
        <v>38.25</v>
      </c>
      <c r="G44" s="40">
        <v>37.5</v>
      </c>
      <c r="I44" s="40">
        <v>25.75</v>
      </c>
      <c r="R44" s="40">
        <v>47.46053627121168</v>
      </c>
      <c r="AI44" s="50"/>
      <c r="AJ44" s="70"/>
      <c r="AL44" s="5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">
      <c r="A45" s="50">
        <v>37742</v>
      </c>
      <c r="B45" s="40">
        <v>36.5</v>
      </c>
      <c r="C45" s="40">
        <v>32.5</v>
      </c>
      <c r="D45" s="40">
        <v>29</v>
      </c>
      <c r="E45" s="40">
        <v>36.25</v>
      </c>
      <c r="F45" s="40">
        <v>39</v>
      </c>
      <c r="G45" s="40">
        <v>38.5</v>
      </c>
      <c r="I45" s="40">
        <v>26.25</v>
      </c>
      <c r="R45" s="40">
        <v>47.462304341228005</v>
      </c>
      <c r="AI45" s="50"/>
      <c r="AJ45" s="70"/>
      <c r="AL45" s="5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">
      <c r="A46" s="50">
        <v>37773</v>
      </c>
      <c r="B46" s="40">
        <v>43.5</v>
      </c>
      <c r="C46" s="40">
        <v>30.75</v>
      </c>
      <c r="D46" s="40">
        <v>30</v>
      </c>
      <c r="E46" s="40">
        <v>41.25</v>
      </c>
      <c r="F46" s="40">
        <v>43.5</v>
      </c>
      <c r="G46" s="40">
        <v>48</v>
      </c>
      <c r="I46" s="40">
        <v>31.25</v>
      </c>
      <c r="R46" s="40">
        <v>47.778308251202205</v>
      </c>
      <c r="AI46" s="50"/>
      <c r="AJ46" s="70"/>
      <c r="AL46" s="5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">
      <c r="A47" s="50">
        <v>37803</v>
      </c>
      <c r="B47" s="40">
        <v>54.5</v>
      </c>
      <c r="C47" s="40">
        <v>53.5</v>
      </c>
      <c r="D47" s="40">
        <v>49</v>
      </c>
      <c r="E47" s="40">
        <v>52</v>
      </c>
      <c r="F47" s="40">
        <v>57</v>
      </c>
      <c r="G47" s="40">
        <v>60.5</v>
      </c>
      <c r="I47" s="40">
        <v>42</v>
      </c>
      <c r="R47" s="40">
        <v>48.172131541311686</v>
      </c>
      <c r="AI47" s="50"/>
      <c r="AJ47" s="70"/>
      <c r="AL47" s="5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">
      <c r="A48" s="50">
        <v>37834</v>
      </c>
      <c r="B48" s="40">
        <v>63</v>
      </c>
      <c r="C48" s="40">
        <v>60.5</v>
      </c>
      <c r="D48" s="40">
        <v>57</v>
      </c>
      <c r="E48" s="40">
        <v>60.5</v>
      </c>
      <c r="F48" s="40">
        <v>62.75</v>
      </c>
      <c r="G48" s="40">
        <v>71</v>
      </c>
      <c r="I48" s="40">
        <v>50.5</v>
      </c>
      <c r="R48" s="40">
        <v>48.674917009371846</v>
      </c>
      <c r="AI48" s="50"/>
      <c r="AJ48" s="70"/>
      <c r="AL48" s="5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">
      <c r="A49" s="50">
        <v>37865</v>
      </c>
      <c r="B49" s="40">
        <v>52</v>
      </c>
      <c r="C49" s="40">
        <v>50.5</v>
      </c>
      <c r="D49" s="40">
        <v>47</v>
      </c>
      <c r="E49" s="40">
        <v>55.5</v>
      </c>
      <c r="F49" s="40">
        <v>49.75</v>
      </c>
      <c r="G49" s="40">
        <v>58</v>
      </c>
      <c r="I49" s="40">
        <v>39.75</v>
      </c>
      <c r="R49" s="40">
        <v>48.753040681867404</v>
      </c>
      <c r="AI49" s="50"/>
      <c r="AJ49" s="70"/>
      <c r="AL49" s="5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">
      <c r="A50" s="50">
        <v>37895</v>
      </c>
      <c r="B50" s="40">
        <v>38.5</v>
      </c>
      <c r="C50" s="40">
        <v>41.5</v>
      </c>
      <c r="D50" s="40">
        <v>41</v>
      </c>
      <c r="E50" s="40">
        <v>41.75</v>
      </c>
      <c r="F50" s="40">
        <v>41</v>
      </c>
      <c r="G50" s="40">
        <v>40.75</v>
      </c>
      <c r="I50" s="40">
        <v>31</v>
      </c>
      <c r="R50" s="40">
        <v>49.067219301895946</v>
      </c>
      <c r="AI50" s="50"/>
      <c r="AJ50" s="70"/>
      <c r="AL50" s="5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">
      <c r="A51" s="50">
        <v>37926</v>
      </c>
      <c r="B51" s="40">
        <v>37.5</v>
      </c>
      <c r="C51" s="40">
        <v>37.5</v>
      </c>
      <c r="D51" s="40">
        <v>37</v>
      </c>
      <c r="E51" s="40">
        <v>41.75</v>
      </c>
      <c r="F51" s="40">
        <v>40.75</v>
      </c>
      <c r="G51" s="40">
        <v>39.25</v>
      </c>
      <c r="I51" s="40">
        <v>30.75</v>
      </c>
      <c r="R51" s="40">
        <v>52.099654947150768</v>
      </c>
      <c r="AI51" s="50"/>
      <c r="AJ51" s="70"/>
      <c r="AL51" s="5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">
      <c r="A52" s="50">
        <v>37956</v>
      </c>
      <c r="B52" s="40">
        <v>37</v>
      </c>
      <c r="C52" s="40">
        <v>39.25</v>
      </c>
      <c r="D52" s="40">
        <v>39</v>
      </c>
      <c r="E52" s="40">
        <v>44.75</v>
      </c>
      <c r="F52" s="40">
        <v>42</v>
      </c>
      <c r="G52" s="40">
        <v>38.5</v>
      </c>
      <c r="I52" s="40">
        <v>32</v>
      </c>
      <c r="R52" s="40">
        <v>54.480527119849967</v>
      </c>
      <c r="AI52" s="50"/>
      <c r="AJ52" s="70"/>
      <c r="AL52" s="5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">
      <c r="A53" s="50">
        <v>37987</v>
      </c>
      <c r="B53" s="40">
        <v>37.700000000000003</v>
      </c>
      <c r="C53" s="40">
        <v>42.61</v>
      </c>
      <c r="D53" s="40">
        <v>42.13</v>
      </c>
      <c r="E53" s="40">
        <v>44.77</v>
      </c>
      <c r="F53" s="40">
        <v>42.51</v>
      </c>
      <c r="G53" s="40">
        <v>39.9</v>
      </c>
      <c r="I53" s="40">
        <v>31.16</v>
      </c>
      <c r="R53" s="40">
        <v>51.310286671953875</v>
      </c>
      <c r="AI53" s="50"/>
      <c r="AJ53" s="70"/>
      <c r="AL53" s="5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">
      <c r="A54" s="50">
        <v>38018</v>
      </c>
      <c r="B54" s="40">
        <v>37.700000000000003</v>
      </c>
      <c r="C54" s="40">
        <v>41.96</v>
      </c>
      <c r="D54" s="40">
        <v>41.27</v>
      </c>
      <c r="E54" s="40">
        <v>42.75</v>
      </c>
      <c r="F54" s="40">
        <v>40.99</v>
      </c>
      <c r="G54" s="40">
        <v>39.9</v>
      </c>
      <c r="I54" s="40">
        <v>29.61</v>
      </c>
      <c r="R54" s="40">
        <v>50.017783380436796</v>
      </c>
      <c r="AI54" s="50"/>
      <c r="AJ54" s="70"/>
      <c r="AL54" s="5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">
      <c r="A55" s="50">
        <v>38047</v>
      </c>
      <c r="B55" s="40">
        <v>37.229999999999997</v>
      </c>
      <c r="C55" s="40">
        <v>37.89</v>
      </c>
      <c r="D55" s="40">
        <v>36.979999999999997</v>
      </c>
      <c r="E55" s="40">
        <v>40.74</v>
      </c>
      <c r="F55" s="40">
        <v>40.229999999999997</v>
      </c>
      <c r="G55" s="40">
        <v>39.43</v>
      </c>
      <c r="I55" s="40">
        <v>28.78</v>
      </c>
      <c r="R55" s="40">
        <v>47.981797471639517</v>
      </c>
      <c r="AI55" s="50"/>
      <c r="AJ55" s="70"/>
      <c r="AL55" s="5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">
      <c r="A56" s="50">
        <v>38078</v>
      </c>
      <c r="B56" s="40">
        <v>36.31</v>
      </c>
      <c r="C56" s="40">
        <v>37.67</v>
      </c>
      <c r="D56" s="40">
        <v>34.4</v>
      </c>
      <c r="E56" s="40">
        <v>35.96</v>
      </c>
      <c r="F56" s="40">
        <v>38.47</v>
      </c>
      <c r="G56" s="40">
        <v>38.51</v>
      </c>
      <c r="I56" s="40">
        <v>24.62</v>
      </c>
      <c r="R56" s="40">
        <v>45.292637478288732</v>
      </c>
      <c r="AI56" s="50"/>
      <c r="AJ56" s="70"/>
      <c r="AL56" s="5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">
      <c r="A57" s="50">
        <v>38108</v>
      </c>
      <c r="B57" s="40">
        <v>37.229999999999997</v>
      </c>
      <c r="C57" s="40">
        <v>34.24</v>
      </c>
      <c r="D57" s="40">
        <v>30.97</v>
      </c>
      <c r="E57" s="40">
        <v>36.46</v>
      </c>
      <c r="F57" s="40">
        <v>39.22</v>
      </c>
      <c r="G57" s="40">
        <v>39.43</v>
      </c>
      <c r="I57" s="40">
        <v>25.01</v>
      </c>
      <c r="R57" s="40">
        <v>45.363358228943547</v>
      </c>
      <c r="AI57" s="50"/>
      <c r="AJ57" s="70"/>
      <c r="AL57" s="5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">
      <c r="A58" s="50">
        <v>38139</v>
      </c>
      <c r="B58" s="40">
        <v>43.72</v>
      </c>
      <c r="C58" s="40">
        <v>32.74</v>
      </c>
      <c r="D58" s="40">
        <v>31.83</v>
      </c>
      <c r="E58" s="40">
        <v>41.48</v>
      </c>
      <c r="F58" s="40">
        <v>43.74</v>
      </c>
      <c r="G58" s="40">
        <v>48.05</v>
      </c>
      <c r="I58" s="40">
        <v>29.67</v>
      </c>
      <c r="R58" s="40">
        <v>45.914972176804483</v>
      </c>
      <c r="AI58" s="50"/>
      <c r="AJ58" s="70"/>
      <c r="AL58" s="5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">
      <c r="A59" s="50">
        <v>38169</v>
      </c>
      <c r="B59" s="40">
        <v>53.91</v>
      </c>
      <c r="C59" s="40">
        <v>52.26</v>
      </c>
      <c r="D59" s="40">
        <v>48.14</v>
      </c>
      <c r="E59" s="40">
        <v>52.29</v>
      </c>
      <c r="F59" s="40">
        <v>57.31</v>
      </c>
      <c r="G59" s="40">
        <v>59.51</v>
      </c>
      <c r="I59" s="40">
        <v>39.72</v>
      </c>
      <c r="R59" s="40">
        <v>46.570629148571022</v>
      </c>
      <c r="AI59" s="50"/>
      <c r="AJ59" s="70"/>
      <c r="AL59" s="5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">
      <c r="A60" s="50">
        <v>38200</v>
      </c>
      <c r="B60" s="40">
        <v>61.79</v>
      </c>
      <c r="C60" s="40">
        <v>58.27</v>
      </c>
      <c r="D60" s="40">
        <v>55.01</v>
      </c>
      <c r="E60" s="40">
        <v>60.83</v>
      </c>
      <c r="F60" s="40">
        <v>63.09</v>
      </c>
      <c r="G60" s="40">
        <v>69.09</v>
      </c>
      <c r="I60" s="40">
        <v>47.59</v>
      </c>
      <c r="R60" s="40">
        <v>47.126597216043926</v>
      </c>
      <c r="AI60" s="50"/>
      <c r="AJ60" s="70"/>
      <c r="AL60" s="5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">
      <c r="A61" s="50">
        <v>38231</v>
      </c>
      <c r="B61" s="40">
        <v>51.6</v>
      </c>
      <c r="C61" s="40">
        <v>49.69</v>
      </c>
      <c r="D61" s="40">
        <v>46.42</v>
      </c>
      <c r="E61" s="40">
        <v>55.79</v>
      </c>
      <c r="F61" s="40">
        <v>50.01</v>
      </c>
      <c r="G61" s="40">
        <v>57.2</v>
      </c>
      <c r="I61" s="40">
        <v>37.32</v>
      </c>
      <c r="R61" s="40">
        <v>47.041096943708652</v>
      </c>
      <c r="AI61" s="50"/>
      <c r="AJ61" s="70"/>
      <c r="AL61" s="5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">
      <c r="A62" s="50">
        <v>38261</v>
      </c>
      <c r="B62" s="40">
        <v>39.090000000000003</v>
      </c>
      <c r="C62" s="40">
        <v>41.96</v>
      </c>
      <c r="D62" s="40">
        <v>41.27</v>
      </c>
      <c r="E62" s="40">
        <v>41.97</v>
      </c>
      <c r="F62" s="40">
        <v>41.21</v>
      </c>
      <c r="G62" s="40">
        <v>41.5</v>
      </c>
      <c r="I62" s="40">
        <v>28.99</v>
      </c>
      <c r="R62" s="40">
        <v>47.045589842261634</v>
      </c>
      <c r="AI62" s="50"/>
      <c r="AJ62" s="70"/>
      <c r="AL62" s="5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">
      <c r="A63" s="50">
        <v>38292</v>
      </c>
      <c r="B63" s="40">
        <v>38.159999999999997</v>
      </c>
      <c r="C63" s="40">
        <v>38.53</v>
      </c>
      <c r="D63" s="40">
        <v>37.840000000000003</v>
      </c>
      <c r="E63" s="40">
        <v>41.96</v>
      </c>
      <c r="F63" s="40">
        <v>40.96</v>
      </c>
      <c r="G63" s="40">
        <v>40.14</v>
      </c>
      <c r="I63" s="40">
        <v>28.65</v>
      </c>
      <c r="R63" s="40">
        <v>49.659281106946025</v>
      </c>
      <c r="AI63" s="50"/>
      <c r="AJ63" s="70"/>
      <c r="AL63" s="5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">
      <c r="A64" s="50">
        <v>38322</v>
      </c>
      <c r="B64" s="40">
        <v>37.700000000000003</v>
      </c>
      <c r="C64" s="40">
        <v>40.03</v>
      </c>
      <c r="D64" s="40">
        <v>39.56</v>
      </c>
      <c r="E64" s="40">
        <v>44.97</v>
      </c>
      <c r="F64" s="40">
        <v>42.21</v>
      </c>
      <c r="G64" s="40">
        <v>39.47</v>
      </c>
      <c r="I64" s="40">
        <v>29.7</v>
      </c>
      <c r="R64" s="40">
        <v>51.860295210820247</v>
      </c>
      <c r="AI64" s="50"/>
      <c r="AJ64" s="70"/>
      <c r="AL64" s="5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">
      <c r="A65" s="50">
        <v>38353</v>
      </c>
      <c r="B65" s="40">
        <v>37.96</v>
      </c>
      <c r="C65" s="40">
        <v>42.88</v>
      </c>
      <c r="D65" s="40">
        <v>42.24</v>
      </c>
      <c r="E65" s="40">
        <v>44.97</v>
      </c>
      <c r="F65" s="40">
        <v>42.7</v>
      </c>
      <c r="G65" s="40">
        <v>40.28</v>
      </c>
      <c r="I65" s="40">
        <v>27.06</v>
      </c>
      <c r="R65" s="40">
        <v>51.332249864173875</v>
      </c>
      <c r="AI65" s="50"/>
      <c r="AJ65" s="70"/>
      <c r="AL65" s="5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">
      <c r="A66" s="50">
        <v>38384</v>
      </c>
      <c r="B66" s="40">
        <v>37.96</v>
      </c>
      <c r="C66" s="40">
        <v>42.34</v>
      </c>
      <c r="D66" s="40">
        <v>41.5</v>
      </c>
      <c r="E66" s="40">
        <v>42.94</v>
      </c>
      <c r="F66" s="40">
        <v>41.18</v>
      </c>
      <c r="G66" s="40">
        <v>40.28</v>
      </c>
      <c r="I66" s="40">
        <v>25.92</v>
      </c>
      <c r="R66" s="40">
        <v>50.068514539888476</v>
      </c>
      <c r="AI66" s="50"/>
      <c r="AJ66" s="70"/>
      <c r="AL66" s="5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">
      <c r="A67" s="50">
        <v>38412</v>
      </c>
      <c r="B67" s="40">
        <v>37.49</v>
      </c>
      <c r="C67" s="40">
        <v>38.85</v>
      </c>
      <c r="D67" s="40">
        <v>37.83</v>
      </c>
      <c r="E67" s="40">
        <v>40.92</v>
      </c>
      <c r="F67" s="40">
        <v>40.409999999999997</v>
      </c>
      <c r="G67" s="40">
        <v>39.81</v>
      </c>
      <c r="I67" s="40">
        <v>25.42</v>
      </c>
      <c r="R67" s="40">
        <v>48.082302708722928</v>
      </c>
      <c r="AI67" s="50"/>
      <c r="AJ67" s="70"/>
      <c r="AL67" s="5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">
      <c r="A68" s="50">
        <v>38443</v>
      </c>
      <c r="B68" s="40">
        <v>36.56</v>
      </c>
      <c r="C68" s="40">
        <v>38.67</v>
      </c>
      <c r="D68" s="40">
        <v>35.619999999999997</v>
      </c>
      <c r="E68" s="40">
        <v>36.119999999999997</v>
      </c>
      <c r="F68" s="40">
        <v>38.64</v>
      </c>
      <c r="G68" s="40">
        <v>38.880000000000003</v>
      </c>
      <c r="I68" s="40">
        <v>21.92</v>
      </c>
      <c r="R68" s="40">
        <v>45.319240648880353</v>
      </c>
      <c r="AI68" s="50"/>
      <c r="AJ68" s="70"/>
      <c r="AL68" s="5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">
      <c r="A69" s="50">
        <v>38473</v>
      </c>
      <c r="B69" s="40">
        <v>37.5</v>
      </c>
      <c r="C69" s="40">
        <v>35.74</v>
      </c>
      <c r="D69" s="40">
        <v>32.68</v>
      </c>
      <c r="E69" s="40">
        <v>36.619999999999997</v>
      </c>
      <c r="F69" s="40">
        <v>39.4</v>
      </c>
      <c r="G69" s="40">
        <v>39.82</v>
      </c>
      <c r="I69" s="40">
        <v>22.46</v>
      </c>
      <c r="R69" s="40">
        <v>45.38465071243386</v>
      </c>
      <c r="AI69" s="50"/>
      <c r="AJ69" s="70"/>
      <c r="AL69" s="5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">
      <c r="A70" s="50">
        <v>38504</v>
      </c>
      <c r="B70" s="40">
        <v>44.03</v>
      </c>
      <c r="C70" s="40">
        <v>34.46</v>
      </c>
      <c r="D70" s="40">
        <v>33.409999999999997</v>
      </c>
      <c r="E70" s="40">
        <v>41.66</v>
      </c>
      <c r="F70" s="40">
        <v>43.94</v>
      </c>
      <c r="G70" s="40">
        <v>48.16</v>
      </c>
      <c r="I70" s="40">
        <v>26.87</v>
      </c>
      <c r="R70" s="40">
        <v>45.917817876456901</v>
      </c>
      <c r="AI70" s="50"/>
      <c r="AJ70" s="70"/>
      <c r="AL70" s="5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">
      <c r="A71" s="50">
        <v>38534</v>
      </c>
      <c r="B71" s="40">
        <v>54.29</v>
      </c>
      <c r="C71" s="40">
        <v>51.2</v>
      </c>
      <c r="D71" s="40">
        <v>47.4</v>
      </c>
      <c r="E71" s="40">
        <v>52.52</v>
      </c>
      <c r="F71" s="40">
        <v>57.57</v>
      </c>
      <c r="G71" s="40">
        <v>59.49</v>
      </c>
      <c r="I71" s="40">
        <v>36.29</v>
      </c>
      <c r="R71" s="40">
        <v>46.552467468542673</v>
      </c>
      <c r="AI71" s="50"/>
      <c r="AJ71" s="70"/>
      <c r="AL71" s="5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">
      <c r="A72" s="50">
        <v>38565</v>
      </c>
      <c r="B72" s="40">
        <v>62.22</v>
      </c>
      <c r="C72" s="40">
        <v>56.35</v>
      </c>
      <c r="D72" s="40">
        <v>53.29</v>
      </c>
      <c r="E72" s="40">
        <v>61.1</v>
      </c>
      <c r="F72" s="40">
        <v>63.37</v>
      </c>
      <c r="G72" s="40">
        <v>68.86</v>
      </c>
      <c r="I72" s="40">
        <v>43.85</v>
      </c>
      <c r="R72" s="40">
        <v>47.089806449957813</v>
      </c>
      <c r="AI72" s="50"/>
      <c r="AJ72" s="70"/>
      <c r="AL72" s="5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">
      <c r="A73" s="50">
        <v>38596</v>
      </c>
      <c r="B73" s="40">
        <v>51.96</v>
      </c>
      <c r="C73" s="40">
        <v>49</v>
      </c>
      <c r="D73" s="40">
        <v>45.93</v>
      </c>
      <c r="E73" s="40">
        <v>56.04</v>
      </c>
      <c r="F73" s="40">
        <v>50.24</v>
      </c>
      <c r="G73" s="40">
        <v>57.16</v>
      </c>
      <c r="I73" s="40">
        <v>34.69</v>
      </c>
      <c r="R73" s="40">
        <v>47.002930107172944</v>
      </c>
      <c r="AI73" s="50"/>
      <c r="AJ73" s="70"/>
      <c r="AL73" s="5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">
      <c r="A74" s="50">
        <v>38626</v>
      </c>
      <c r="B74" s="40">
        <v>39.36</v>
      </c>
      <c r="C74" s="40">
        <v>42.39</v>
      </c>
      <c r="D74" s="40">
        <v>41.52</v>
      </c>
      <c r="E74" s="40">
        <v>42.15</v>
      </c>
      <c r="F74" s="40">
        <v>41.4</v>
      </c>
      <c r="G74" s="40">
        <v>41.86</v>
      </c>
      <c r="I74" s="40">
        <v>27.19</v>
      </c>
      <c r="R74" s="40">
        <v>47.002792471166167</v>
      </c>
      <c r="AI74" s="50"/>
      <c r="AJ74" s="70"/>
      <c r="AL74" s="5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">
      <c r="A75" s="50">
        <v>38657</v>
      </c>
      <c r="B75" s="40">
        <v>38.43</v>
      </c>
      <c r="C75" s="40">
        <v>39.450000000000003</v>
      </c>
      <c r="D75" s="40">
        <v>38.57</v>
      </c>
      <c r="E75" s="40">
        <v>42.15</v>
      </c>
      <c r="F75" s="40">
        <v>41.14</v>
      </c>
      <c r="G75" s="40">
        <v>40.57</v>
      </c>
      <c r="I75" s="40">
        <v>27.11</v>
      </c>
      <c r="R75" s="40">
        <v>49.687504145236787</v>
      </c>
      <c r="AI75" s="50"/>
      <c r="AJ75" s="70"/>
      <c r="AL75" s="5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">
      <c r="A76" s="50">
        <v>38687</v>
      </c>
      <c r="B76" s="40">
        <v>37.96</v>
      </c>
      <c r="C76" s="40">
        <v>40.74</v>
      </c>
      <c r="D76" s="40">
        <v>40.049999999999997</v>
      </c>
      <c r="E76" s="40">
        <v>45.17</v>
      </c>
      <c r="F76" s="40">
        <v>42.4</v>
      </c>
      <c r="G76" s="40">
        <v>39.92</v>
      </c>
      <c r="I76" s="40">
        <v>28.35</v>
      </c>
      <c r="R76" s="40">
        <v>51.847767148337496</v>
      </c>
      <c r="AI76" s="50"/>
      <c r="AJ76" s="70"/>
      <c r="AL76" s="5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">
      <c r="A77" s="50">
        <v>38718</v>
      </c>
      <c r="B77" s="40">
        <v>38.229999999999997</v>
      </c>
      <c r="C77" s="40">
        <v>43.61</v>
      </c>
      <c r="D77" s="40">
        <v>42.51</v>
      </c>
      <c r="E77" s="40">
        <v>45.17</v>
      </c>
      <c r="F77" s="40">
        <v>42.88</v>
      </c>
      <c r="G77" s="40">
        <v>40.65</v>
      </c>
      <c r="I77" s="40">
        <v>22.29</v>
      </c>
      <c r="R77" s="40">
        <v>47.715050316348304</v>
      </c>
      <c r="AI77" s="50"/>
      <c r="AJ77" s="70"/>
      <c r="AL77" s="5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">
      <c r="A78" s="50">
        <v>38749</v>
      </c>
      <c r="B78" s="40">
        <v>38.229999999999997</v>
      </c>
      <c r="C78" s="40">
        <v>43.11</v>
      </c>
      <c r="D78" s="40">
        <v>41.84</v>
      </c>
      <c r="E78" s="40">
        <v>43.13</v>
      </c>
      <c r="F78" s="40">
        <v>41.36</v>
      </c>
      <c r="G78" s="40">
        <v>40.65</v>
      </c>
      <c r="I78" s="40">
        <v>22.32</v>
      </c>
      <c r="R78" s="40">
        <v>46.601775006745093</v>
      </c>
      <c r="AI78" s="50"/>
      <c r="AJ78" s="70"/>
      <c r="AL78" s="5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">
      <c r="A79" s="50">
        <v>38777</v>
      </c>
      <c r="B79" s="40">
        <v>37.76</v>
      </c>
      <c r="C79" s="40">
        <v>39.92</v>
      </c>
      <c r="D79" s="40">
        <v>38.5</v>
      </c>
      <c r="E79" s="40">
        <v>41.1</v>
      </c>
      <c r="F79" s="40">
        <v>40.590000000000003</v>
      </c>
      <c r="G79" s="40">
        <v>40.18</v>
      </c>
      <c r="I79" s="40">
        <v>22.82</v>
      </c>
      <c r="R79" s="40">
        <v>44.83105596952111</v>
      </c>
      <c r="AI79" s="50"/>
      <c r="AJ79" s="70"/>
      <c r="AL79" s="5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">
      <c r="A80" s="50">
        <v>38808</v>
      </c>
      <c r="B80" s="40">
        <v>36.82</v>
      </c>
      <c r="C80" s="40">
        <v>39.76</v>
      </c>
      <c r="D80" s="40">
        <v>36.49</v>
      </c>
      <c r="E80" s="40">
        <v>36.28</v>
      </c>
      <c r="F80" s="40">
        <v>38.81</v>
      </c>
      <c r="G80" s="40">
        <v>39.24</v>
      </c>
      <c r="I80" s="40">
        <v>20.49</v>
      </c>
      <c r="R80" s="40">
        <v>42.354031171057692</v>
      </c>
      <c r="AI80" s="50"/>
      <c r="AJ80" s="70"/>
      <c r="AL80" s="5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">
      <c r="A81" s="50">
        <v>38838</v>
      </c>
      <c r="B81" s="40">
        <v>37.76</v>
      </c>
      <c r="C81" s="40">
        <v>37.07</v>
      </c>
      <c r="D81" s="40">
        <v>33.82</v>
      </c>
      <c r="E81" s="40">
        <v>36.78</v>
      </c>
      <c r="F81" s="40">
        <v>39.57</v>
      </c>
      <c r="G81" s="40">
        <v>40.18</v>
      </c>
      <c r="I81" s="40">
        <v>21.82</v>
      </c>
      <c r="R81" s="40">
        <v>42.435237175791272</v>
      </c>
      <c r="AI81" s="50"/>
      <c r="AJ81" s="70"/>
      <c r="AL81" s="5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">
      <c r="A82" s="50">
        <v>38869</v>
      </c>
      <c r="B82" s="40">
        <v>44.33</v>
      </c>
      <c r="C82" s="40">
        <v>35.9</v>
      </c>
      <c r="D82" s="40">
        <v>34.49</v>
      </c>
      <c r="E82" s="40">
        <v>41.85</v>
      </c>
      <c r="F82" s="40">
        <v>44.13</v>
      </c>
      <c r="G82" s="40">
        <v>48.29</v>
      </c>
      <c r="I82" s="40">
        <v>27.1</v>
      </c>
      <c r="R82" s="40">
        <v>42.942428367319714</v>
      </c>
      <c r="AI82" s="50"/>
      <c r="AJ82" s="70"/>
      <c r="AL82" s="5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">
      <c r="A83" s="50">
        <v>38899</v>
      </c>
      <c r="B83" s="40">
        <v>54.67</v>
      </c>
      <c r="C83" s="40">
        <v>51.23</v>
      </c>
      <c r="D83" s="40">
        <v>47.2</v>
      </c>
      <c r="E83" s="40">
        <v>52.75</v>
      </c>
      <c r="F83" s="40">
        <v>57.82</v>
      </c>
      <c r="G83" s="40">
        <v>59.53</v>
      </c>
      <c r="I83" s="40">
        <v>37.94</v>
      </c>
      <c r="R83" s="40">
        <v>43.540207299063617</v>
      </c>
      <c r="AI83" s="50"/>
      <c r="AJ83" s="70"/>
      <c r="AL83" s="5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">
      <c r="A84" s="50">
        <v>38930</v>
      </c>
      <c r="B84" s="40">
        <v>62.66</v>
      </c>
      <c r="C84" s="40">
        <v>55.95</v>
      </c>
      <c r="D84" s="40">
        <v>52.56</v>
      </c>
      <c r="E84" s="40">
        <v>61.37</v>
      </c>
      <c r="F84" s="40">
        <v>63.65</v>
      </c>
      <c r="G84" s="40">
        <v>68.739999999999995</v>
      </c>
      <c r="I84" s="40">
        <v>47.46</v>
      </c>
      <c r="R84" s="40">
        <v>44.04960474599941</v>
      </c>
      <c r="AI84" s="50"/>
      <c r="AJ84" s="70"/>
      <c r="AL84" s="5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">
      <c r="A85" s="50">
        <v>38961</v>
      </c>
      <c r="B85" s="40">
        <v>52.32</v>
      </c>
      <c r="C85" s="40">
        <v>49.22</v>
      </c>
      <c r="D85" s="40">
        <v>45.87</v>
      </c>
      <c r="E85" s="40">
        <v>56.29</v>
      </c>
      <c r="F85" s="40">
        <v>50.46</v>
      </c>
      <c r="G85" s="40">
        <v>57.18</v>
      </c>
      <c r="I85" s="40">
        <v>38.82</v>
      </c>
      <c r="R85" s="40">
        <v>43.993064463952692</v>
      </c>
      <c r="AI85" s="50"/>
      <c r="AJ85" s="70"/>
      <c r="AL85" s="5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">
      <c r="A86" s="50">
        <v>38991</v>
      </c>
      <c r="B86" s="40">
        <v>39.64</v>
      </c>
      <c r="C86" s="40">
        <v>43.16</v>
      </c>
      <c r="D86" s="40">
        <v>41.86</v>
      </c>
      <c r="E86" s="40">
        <v>42.34</v>
      </c>
      <c r="F86" s="40">
        <v>41.58</v>
      </c>
      <c r="G86" s="40">
        <v>42.21</v>
      </c>
      <c r="I86" s="40">
        <v>31.42</v>
      </c>
      <c r="R86" s="40">
        <v>44.013791319968114</v>
      </c>
      <c r="AI86" s="50"/>
      <c r="AJ86" s="70"/>
      <c r="AL86" s="5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">
      <c r="A87" s="50">
        <v>39022</v>
      </c>
      <c r="B87" s="40">
        <v>38.700000000000003</v>
      </c>
      <c r="C87" s="40">
        <v>40.479999999999997</v>
      </c>
      <c r="D87" s="40">
        <v>39.18</v>
      </c>
      <c r="E87" s="40">
        <v>42.34</v>
      </c>
      <c r="F87" s="40">
        <v>41.32</v>
      </c>
      <c r="G87" s="40">
        <v>40.96</v>
      </c>
      <c r="I87" s="40">
        <v>32.32</v>
      </c>
      <c r="R87" s="40">
        <v>46.467363016030355</v>
      </c>
      <c r="AI87" s="50"/>
      <c r="AJ87" s="70"/>
      <c r="AL87" s="5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">
      <c r="A88" s="50">
        <v>39052</v>
      </c>
      <c r="B88" s="40">
        <v>38.229999999999997</v>
      </c>
      <c r="C88" s="40">
        <v>41.66</v>
      </c>
      <c r="D88" s="40">
        <v>40.520000000000003</v>
      </c>
      <c r="E88" s="40">
        <v>45.37</v>
      </c>
      <c r="F88" s="40">
        <v>42.58</v>
      </c>
      <c r="G88" s="40">
        <v>40.340000000000003</v>
      </c>
      <c r="I88" s="40">
        <v>34.840000000000003</v>
      </c>
      <c r="R88" s="40">
        <v>48.427351313517505</v>
      </c>
      <c r="AI88" s="50"/>
      <c r="AJ88" s="70"/>
      <c r="AL88" s="5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">
      <c r="A89" s="50">
        <v>39083</v>
      </c>
      <c r="B89" s="40">
        <v>38.49</v>
      </c>
      <c r="C89" s="40">
        <v>44.34</v>
      </c>
      <c r="D89" s="40">
        <v>42.78</v>
      </c>
      <c r="E89" s="40">
        <v>45.37</v>
      </c>
      <c r="F89" s="40">
        <v>43.07</v>
      </c>
      <c r="G89" s="40">
        <v>40.94</v>
      </c>
      <c r="I89" s="40">
        <v>39.520000000000003</v>
      </c>
      <c r="R89" s="40">
        <v>49.232761707906214</v>
      </c>
      <c r="AI89" s="50"/>
      <c r="AJ89" s="70"/>
      <c r="AL89" s="5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">
      <c r="A90" s="50">
        <v>39114</v>
      </c>
      <c r="B90" s="40">
        <v>38.49</v>
      </c>
      <c r="C90" s="40">
        <v>43.88</v>
      </c>
      <c r="D90" s="40">
        <v>42.18</v>
      </c>
      <c r="E90" s="40">
        <v>43.32</v>
      </c>
      <c r="F90" s="40">
        <v>41.54</v>
      </c>
      <c r="G90" s="40">
        <v>40.94</v>
      </c>
      <c r="I90" s="40">
        <v>37.86</v>
      </c>
      <c r="R90" s="40">
        <v>48.096877037825678</v>
      </c>
      <c r="AI90" s="50"/>
      <c r="AJ90" s="70"/>
      <c r="AL90" s="5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">
      <c r="A91" s="50">
        <v>39142</v>
      </c>
      <c r="B91" s="40">
        <v>38.020000000000003</v>
      </c>
      <c r="C91" s="40">
        <v>40.96</v>
      </c>
      <c r="D91" s="40">
        <v>39.14</v>
      </c>
      <c r="E91" s="40">
        <v>41.28</v>
      </c>
      <c r="F91" s="40">
        <v>40.770000000000003</v>
      </c>
      <c r="G91" s="40">
        <v>40.47</v>
      </c>
      <c r="I91" s="40">
        <v>37.11</v>
      </c>
      <c r="R91" s="40">
        <v>46.303230634952151</v>
      </c>
      <c r="AI91" s="50"/>
      <c r="AJ91" s="70"/>
      <c r="AL91" s="5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">
      <c r="A92" s="50">
        <v>39173</v>
      </c>
      <c r="B92" s="40">
        <v>37.07</v>
      </c>
      <c r="C92" s="40">
        <v>40.82</v>
      </c>
      <c r="D92" s="40">
        <v>37.32</v>
      </c>
      <c r="E92" s="40">
        <v>36.44</v>
      </c>
      <c r="F92" s="40">
        <v>38.979999999999997</v>
      </c>
      <c r="G92" s="40">
        <v>39.53</v>
      </c>
      <c r="I92" s="40">
        <v>32.01</v>
      </c>
      <c r="R92" s="40">
        <v>43.671127286278441</v>
      </c>
      <c r="AI92" s="50"/>
      <c r="AJ92" s="70"/>
      <c r="AL92" s="5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">
      <c r="A93" s="50">
        <v>39203</v>
      </c>
      <c r="B93" s="40">
        <v>38.020000000000003</v>
      </c>
      <c r="C93" s="40">
        <v>38.36</v>
      </c>
      <c r="D93" s="40">
        <v>34.89</v>
      </c>
      <c r="E93" s="40">
        <v>36.94</v>
      </c>
      <c r="F93" s="40">
        <v>39.74</v>
      </c>
      <c r="G93" s="40">
        <v>40.47</v>
      </c>
      <c r="I93" s="40">
        <v>32.79</v>
      </c>
      <c r="R93" s="40">
        <v>43.734606079641516</v>
      </c>
      <c r="AI93" s="50"/>
      <c r="AJ93" s="70"/>
      <c r="AL93" s="5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">
      <c r="A94" s="50">
        <v>39234</v>
      </c>
      <c r="B94" s="40">
        <v>44.64</v>
      </c>
      <c r="C94" s="40">
        <v>37.28</v>
      </c>
      <c r="D94" s="40">
        <v>35.51</v>
      </c>
      <c r="E94" s="40">
        <v>42.03</v>
      </c>
      <c r="F94" s="40">
        <v>44.33</v>
      </c>
      <c r="G94" s="40">
        <v>48.48</v>
      </c>
      <c r="I94" s="40">
        <v>39.22</v>
      </c>
      <c r="R94" s="40">
        <v>44.223550186861004</v>
      </c>
      <c r="AI94" s="50"/>
      <c r="AJ94" s="70"/>
      <c r="AL94" s="5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">
      <c r="A95" s="50">
        <v>39264</v>
      </c>
      <c r="B95" s="40">
        <v>55.05</v>
      </c>
      <c r="C95" s="40">
        <v>51.32</v>
      </c>
      <c r="D95" s="40">
        <v>47.06</v>
      </c>
      <c r="E95" s="40">
        <v>52.98</v>
      </c>
      <c r="F95" s="40">
        <v>58.08</v>
      </c>
      <c r="G95" s="40">
        <v>59.69</v>
      </c>
      <c r="I95" s="40">
        <v>52.97</v>
      </c>
      <c r="R95" s="40">
        <v>44.802687021641859</v>
      </c>
      <c r="AI95" s="50"/>
      <c r="AJ95" s="70"/>
      <c r="AL95" s="5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">
      <c r="A96" s="50">
        <v>39295</v>
      </c>
      <c r="B96" s="40">
        <v>63.09</v>
      </c>
      <c r="C96" s="40">
        <v>55.65</v>
      </c>
      <c r="D96" s="40">
        <v>51.93</v>
      </c>
      <c r="E96" s="40">
        <v>61.64</v>
      </c>
      <c r="F96" s="40">
        <v>63.93</v>
      </c>
      <c r="G96" s="40">
        <v>68.83</v>
      </c>
      <c r="I96" s="40">
        <v>64</v>
      </c>
      <c r="R96" s="40">
        <v>45.291377603807803</v>
      </c>
      <c r="AI96" s="50"/>
      <c r="AJ96" s="70"/>
      <c r="AL96" s="5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">
      <c r="A97" s="50">
        <v>39326</v>
      </c>
      <c r="B97" s="40">
        <v>52.68</v>
      </c>
      <c r="C97" s="40">
        <v>49.48</v>
      </c>
      <c r="D97" s="40">
        <v>45.85</v>
      </c>
      <c r="E97" s="40">
        <v>56.54</v>
      </c>
      <c r="F97" s="40">
        <v>50.68</v>
      </c>
      <c r="G97" s="40">
        <v>57.32</v>
      </c>
      <c r="I97" s="40">
        <v>50.62</v>
      </c>
      <c r="R97" s="40">
        <v>45.212522630927914</v>
      </c>
      <c r="AI97" s="50"/>
      <c r="AJ97" s="70"/>
      <c r="AL97" s="5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">
      <c r="A98" s="50">
        <v>39356</v>
      </c>
      <c r="B98" s="40">
        <v>39.909999999999997</v>
      </c>
      <c r="C98" s="40">
        <v>43.94</v>
      </c>
      <c r="D98" s="40">
        <v>42.21</v>
      </c>
      <c r="E98" s="40">
        <v>42.53</v>
      </c>
      <c r="F98" s="40">
        <v>41.76</v>
      </c>
      <c r="G98" s="40">
        <v>42.49</v>
      </c>
      <c r="I98" s="40">
        <v>39.67</v>
      </c>
      <c r="R98" s="40">
        <v>45.210996126813114</v>
      </c>
      <c r="AI98" s="50"/>
      <c r="AJ98" s="70"/>
      <c r="AL98" s="5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">
      <c r="A99" s="50">
        <v>39387</v>
      </c>
      <c r="B99" s="40">
        <v>38.97</v>
      </c>
      <c r="C99" s="40">
        <v>41.48</v>
      </c>
      <c r="D99" s="40">
        <v>39.78</v>
      </c>
      <c r="E99" s="40">
        <v>42.52</v>
      </c>
      <c r="F99" s="40">
        <v>41.5</v>
      </c>
      <c r="G99" s="40">
        <v>41.28</v>
      </c>
      <c r="I99" s="40">
        <v>39.54</v>
      </c>
      <c r="R99" s="40">
        <v>47.646444605355235</v>
      </c>
      <c r="AI99" s="50"/>
      <c r="AJ99" s="70"/>
      <c r="AL99" s="5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">
      <c r="A100" s="50">
        <v>39417</v>
      </c>
      <c r="B100" s="40">
        <v>38.49</v>
      </c>
      <c r="C100" s="40">
        <v>42.57</v>
      </c>
      <c r="D100" s="40">
        <v>41</v>
      </c>
      <c r="E100" s="40">
        <v>45.57</v>
      </c>
      <c r="F100" s="40">
        <v>42.77</v>
      </c>
      <c r="G100" s="40">
        <v>40.659999999999997</v>
      </c>
      <c r="I100" s="40">
        <v>41.35</v>
      </c>
      <c r="R100" s="40">
        <v>49.604574596687982</v>
      </c>
      <c r="AI100" s="50"/>
      <c r="AJ100" s="70"/>
      <c r="AL100" s="5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">
      <c r="A101" s="50">
        <v>39448</v>
      </c>
      <c r="B101" s="40">
        <v>38.76</v>
      </c>
      <c r="C101" s="40">
        <v>45.07</v>
      </c>
      <c r="D101" s="40">
        <v>43.2</v>
      </c>
      <c r="E101" s="40">
        <v>45.57</v>
      </c>
      <c r="F101" s="40">
        <v>43.26</v>
      </c>
      <c r="G101" s="40">
        <v>41.22</v>
      </c>
      <c r="I101" s="40">
        <v>39.799999999999997</v>
      </c>
      <c r="R101" s="40">
        <v>50.440614704404403</v>
      </c>
      <c r="AI101" s="50"/>
      <c r="AJ101" s="70"/>
      <c r="AL101" s="5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">
      <c r="A102" s="50">
        <v>39479</v>
      </c>
      <c r="B102" s="40">
        <v>38.76</v>
      </c>
      <c r="C102" s="40">
        <v>44.65</v>
      </c>
      <c r="D102" s="40">
        <v>42.64</v>
      </c>
      <c r="E102" s="40">
        <v>43.51</v>
      </c>
      <c r="F102" s="40">
        <v>41.72</v>
      </c>
      <c r="G102" s="40">
        <v>41.22</v>
      </c>
      <c r="I102" s="40">
        <v>38.130000000000003</v>
      </c>
      <c r="R102" s="40">
        <v>49.303802895738535</v>
      </c>
      <c r="AI102" s="50"/>
      <c r="AJ102" s="70"/>
      <c r="AL102" s="5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">
      <c r="A103" s="50">
        <v>39508</v>
      </c>
      <c r="B103" s="40">
        <v>38.28</v>
      </c>
      <c r="C103" s="40">
        <v>41.92</v>
      </c>
      <c r="D103" s="40">
        <v>39.81</v>
      </c>
      <c r="E103" s="40">
        <v>41.46</v>
      </c>
      <c r="F103" s="40">
        <v>40.950000000000003</v>
      </c>
      <c r="G103" s="40">
        <v>40.74</v>
      </c>
      <c r="I103" s="40">
        <v>37.380000000000003</v>
      </c>
      <c r="R103" s="40">
        <v>47.509601116504165</v>
      </c>
      <c r="AI103" s="50"/>
      <c r="AJ103" s="70"/>
      <c r="AL103" s="5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">
      <c r="A104" s="50">
        <v>39539</v>
      </c>
      <c r="B104" s="40">
        <v>37.33</v>
      </c>
      <c r="C104" s="40">
        <v>41.78</v>
      </c>
      <c r="D104" s="40">
        <v>38.119999999999997</v>
      </c>
      <c r="E104" s="40">
        <v>36.6</v>
      </c>
      <c r="F104" s="40">
        <v>39.159999999999997</v>
      </c>
      <c r="G104" s="40">
        <v>39.799999999999997</v>
      </c>
      <c r="I104" s="40">
        <v>32.24</v>
      </c>
      <c r="R104" s="40">
        <v>44.812873441407106</v>
      </c>
      <c r="AI104" s="50"/>
      <c r="AJ104" s="70"/>
      <c r="AL104" s="5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">
      <c r="A105" s="50">
        <v>39569</v>
      </c>
      <c r="B105" s="40">
        <v>38.28</v>
      </c>
      <c r="C105" s="40">
        <v>39.479999999999997</v>
      </c>
      <c r="D105" s="40">
        <v>35.86</v>
      </c>
      <c r="E105" s="40">
        <v>37.1</v>
      </c>
      <c r="F105" s="40">
        <v>39.92</v>
      </c>
      <c r="G105" s="40">
        <v>40.75</v>
      </c>
      <c r="I105" s="40">
        <v>33.020000000000003</v>
      </c>
      <c r="R105" s="40">
        <v>44.875151697443037</v>
      </c>
      <c r="AI105" s="50"/>
      <c r="AJ105" s="70"/>
      <c r="AL105" s="5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">
      <c r="A106" s="50">
        <v>39600</v>
      </c>
      <c r="B106" s="40">
        <v>44.95</v>
      </c>
      <c r="C106" s="40">
        <v>38.479999999999997</v>
      </c>
      <c r="D106" s="40">
        <v>36.43</v>
      </c>
      <c r="E106" s="40">
        <v>42.22</v>
      </c>
      <c r="F106" s="40">
        <v>44.52</v>
      </c>
      <c r="G106" s="40">
        <v>48.69</v>
      </c>
      <c r="I106" s="40">
        <v>39.5</v>
      </c>
      <c r="R106" s="40">
        <v>45.36264791048626</v>
      </c>
      <c r="AI106" s="50"/>
      <c r="AJ106" s="70"/>
      <c r="AL106" s="5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">
      <c r="A107" s="50">
        <v>39630</v>
      </c>
      <c r="B107" s="40">
        <v>55.43</v>
      </c>
      <c r="C107" s="40">
        <v>51.61</v>
      </c>
      <c r="D107" s="40">
        <v>47.19</v>
      </c>
      <c r="E107" s="40">
        <v>53.21</v>
      </c>
      <c r="F107" s="40">
        <v>58.33</v>
      </c>
      <c r="G107" s="40">
        <v>59.9</v>
      </c>
      <c r="I107" s="40">
        <v>53.35</v>
      </c>
      <c r="R107" s="40">
        <v>45.940303661648322</v>
      </c>
      <c r="AI107" s="50"/>
      <c r="AJ107" s="70"/>
      <c r="AL107" s="5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">
      <c r="A108" s="50">
        <v>39661</v>
      </c>
      <c r="B108" s="40">
        <v>63.53</v>
      </c>
      <c r="C108" s="40">
        <v>55.66</v>
      </c>
      <c r="D108" s="40">
        <v>51.72</v>
      </c>
      <c r="E108" s="40">
        <v>61.91</v>
      </c>
      <c r="F108" s="40">
        <v>64.209999999999994</v>
      </c>
      <c r="G108" s="40">
        <v>69.010000000000005</v>
      </c>
      <c r="I108" s="40">
        <v>64.45</v>
      </c>
      <c r="R108" s="40">
        <v>46.427488523970595</v>
      </c>
      <c r="AI108" s="50"/>
      <c r="AJ108" s="70"/>
      <c r="AL108" s="5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">
      <c r="A109" s="50">
        <v>39692</v>
      </c>
      <c r="B109" s="40">
        <v>53.05</v>
      </c>
      <c r="C109" s="40">
        <v>49.89</v>
      </c>
      <c r="D109" s="40">
        <v>46.06</v>
      </c>
      <c r="E109" s="40">
        <v>56.78</v>
      </c>
      <c r="F109" s="40">
        <v>50.9</v>
      </c>
      <c r="G109" s="40">
        <v>57.52</v>
      </c>
      <c r="I109" s="40">
        <v>50.98</v>
      </c>
      <c r="R109" s="40">
        <v>46.347414681805034</v>
      </c>
      <c r="AI109" s="50"/>
      <c r="AJ109" s="70"/>
      <c r="AL109" s="5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">
      <c r="A110" s="50">
        <v>39722</v>
      </c>
      <c r="B110" s="40">
        <v>40.19</v>
      </c>
      <c r="C110" s="40">
        <v>44.71</v>
      </c>
      <c r="D110" s="40">
        <v>42.67</v>
      </c>
      <c r="E110" s="40">
        <v>42.71</v>
      </c>
      <c r="F110" s="40">
        <v>41.94</v>
      </c>
      <c r="G110" s="40">
        <v>42.77</v>
      </c>
      <c r="I110" s="40">
        <v>39.950000000000003</v>
      </c>
      <c r="R110" s="40">
        <v>46.344667067293905</v>
      </c>
      <c r="AI110" s="50"/>
      <c r="AJ110" s="70"/>
      <c r="AL110" s="5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">
      <c r="A111" s="50">
        <v>39753</v>
      </c>
      <c r="B111" s="40">
        <v>39.229999999999997</v>
      </c>
      <c r="C111" s="40">
        <v>42.41</v>
      </c>
      <c r="D111" s="40">
        <v>40.409999999999997</v>
      </c>
      <c r="E111" s="40">
        <v>42.71</v>
      </c>
      <c r="F111" s="40">
        <v>41.68</v>
      </c>
      <c r="G111" s="40">
        <v>41.56</v>
      </c>
      <c r="I111" s="40">
        <v>39.82</v>
      </c>
      <c r="R111" s="40">
        <v>48.585799634642427</v>
      </c>
      <c r="AI111" s="50"/>
      <c r="AJ111" s="70"/>
      <c r="AL111" s="5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">
      <c r="A112" s="50">
        <v>39783</v>
      </c>
      <c r="B112" s="40">
        <v>38.76</v>
      </c>
      <c r="C112" s="40">
        <v>43.42</v>
      </c>
      <c r="D112" s="40">
        <v>41.54</v>
      </c>
      <c r="E112" s="40">
        <v>45.77</v>
      </c>
      <c r="F112" s="40">
        <v>42.96</v>
      </c>
      <c r="G112" s="40">
        <v>40.96</v>
      </c>
      <c r="I112" s="40">
        <v>41.65</v>
      </c>
      <c r="R112" s="40">
        <v>50.568849308467037</v>
      </c>
      <c r="AI112" s="50"/>
      <c r="AJ112" s="70"/>
      <c r="AL112" s="5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">
      <c r="A113" s="50">
        <v>39814</v>
      </c>
      <c r="B113" s="40">
        <v>39.020000000000003</v>
      </c>
      <c r="C113" s="40">
        <v>45.81</v>
      </c>
      <c r="D113" s="40">
        <v>43.62</v>
      </c>
      <c r="E113" s="40">
        <v>45.77</v>
      </c>
      <c r="F113" s="40">
        <v>43.45</v>
      </c>
      <c r="G113" s="40">
        <v>41.49</v>
      </c>
      <c r="I113" s="40">
        <v>40.090000000000003</v>
      </c>
      <c r="R113" s="40">
        <v>51.465129132462003</v>
      </c>
      <c r="AI113" s="50"/>
      <c r="AJ113" s="70"/>
      <c r="AL113" s="5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">
      <c r="A114" s="50">
        <v>39845</v>
      </c>
      <c r="B114" s="40">
        <v>39.020000000000003</v>
      </c>
      <c r="C114" s="40">
        <v>45.41</v>
      </c>
      <c r="D114" s="40">
        <v>43.1</v>
      </c>
      <c r="E114" s="40">
        <v>43.71</v>
      </c>
      <c r="F114" s="40">
        <v>41.91</v>
      </c>
      <c r="G114" s="40">
        <v>41.49</v>
      </c>
      <c r="I114" s="40">
        <v>38.4</v>
      </c>
      <c r="R114" s="40">
        <v>50.355872167545293</v>
      </c>
      <c r="AI114" s="50"/>
      <c r="AJ114" s="70"/>
      <c r="AL114" s="5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">
      <c r="A115" s="50">
        <v>39873</v>
      </c>
      <c r="B115" s="40">
        <v>38.54</v>
      </c>
      <c r="C115" s="40">
        <v>42.86</v>
      </c>
      <c r="D115" s="40">
        <v>40.47</v>
      </c>
      <c r="E115" s="40">
        <v>41.64</v>
      </c>
      <c r="F115" s="40">
        <v>41.13</v>
      </c>
      <c r="G115" s="40">
        <v>41.01</v>
      </c>
      <c r="I115" s="40">
        <v>37.64</v>
      </c>
      <c r="R115" s="40">
        <v>48.584908355147356</v>
      </c>
      <c r="AI115" s="50"/>
      <c r="AJ115" s="70"/>
      <c r="AL115" s="5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">
      <c r="A116" s="50">
        <v>39904</v>
      </c>
      <c r="B116" s="40">
        <v>37.58</v>
      </c>
      <c r="C116" s="40">
        <v>42.73</v>
      </c>
      <c r="D116" s="40">
        <v>38.9</v>
      </c>
      <c r="E116" s="40">
        <v>36.76</v>
      </c>
      <c r="F116" s="40">
        <v>39.33</v>
      </c>
      <c r="G116" s="40">
        <v>40.049999999999997</v>
      </c>
      <c r="I116" s="40">
        <v>32.47</v>
      </c>
      <c r="R116" s="40">
        <v>45.458539442359395</v>
      </c>
      <c r="AI116" s="50"/>
      <c r="AJ116" s="70"/>
      <c r="AL116" s="5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">
      <c r="A117" s="50">
        <v>39934</v>
      </c>
      <c r="B117" s="40">
        <v>38.54</v>
      </c>
      <c r="C117" s="40">
        <v>40.58</v>
      </c>
      <c r="D117" s="40">
        <v>36.79</v>
      </c>
      <c r="E117" s="40">
        <v>37.270000000000003</v>
      </c>
      <c r="F117" s="40">
        <v>40.090000000000003</v>
      </c>
      <c r="G117" s="40">
        <v>41.01</v>
      </c>
      <c r="I117" s="40">
        <v>33.26</v>
      </c>
      <c r="R117" s="40">
        <v>45.547263572541262</v>
      </c>
      <c r="AI117" s="50"/>
      <c r="AJ117" s="70"/>
      <c r="AL117" s="5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">
      <c r="A118" s="50">
        <v>39965</v>
      </c>
      <c r="B118" s="40">
        <v>45.26</v>
      </c>
      <c r="C118" s="40">
        <v>39.64</v>
      </c>
      <c r="D118" s="40">
        <v>37.32</v>
      </c>
      <c r="E118" s="40">
        <v>42.4</v>
      </c>
      <c r="F118" s="40">
        <v>44.72</v>
      </c>
      <c r="G118" s="40">
        <v>48.91</v>
      </c>
      <c r="I118" s="40">
        <v>39.78</v>
      </c>
      <c r="R118" s="40">
        <v>46.064190291616171</v>
      </c>
      <c r="AI118" s="50"/>
      <c r="AJ118" s="70"/>
      <c r="AL118" s="5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">
      <c r="A119" s="50">
        <v>39995</v>
      </c>
      <c r="B119" s="40">
        <v>55.81</v>
      </c>
      <c r="C119" s="40">
        <v>51.93</v>
      </c>
      <c r="D119" s="40">
        <v>47.34</v>
      </c>
      <c r="E119" s="40">
        <v>53.45</v>
      </c>
      <c r="F119" s="40">
        <v>58.59</v>
      </c>
      <c r="G119" s="40">
        <v>60.11</v>
      </c>
      <c r="I119" s="40">
        <v>53.72</v>
      </c>
      <c r="R119" s="40">
        <v>46.671918153553257</v>
      </c>
      <c r="AI119" s="50"/>
      <c r="AJ119" s="70"/>
      <c r="AL119" s="5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">
      <c r="A120" s="50">
        <v>40026</v>
      </c>
      <c r="B120" s="40">
        <v>63.96</v>
      </c>
      <c r="C120" s="40">
        <v>55.71</v>
      </c>
      <c r="D120" s="40">
        <v>51.56</v>
      </c>
      <c r="E120" s="40">
        <v>62.18</v>
      </c>
      <c r="F120" s="40">
        <v>64.489999999999995</v>
      </c>
      <c r="G120" s="40">
        <v>69.19</v>
      </c>
      <c r="I120" s="40">
        <v>64.91</v>
      </c>
      <c r="R120" s="40">
        <v>47.191043222816241</v>
      </c>
      <c r="AI120" s="50"/>
      <c r="AJ120" s="70"/>
      <c r="AL120" s="5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">
      <c r="A121" s="50">
        <v>40057</v>
      </c>
      <c r="B121" s="40">
        <v>53.41</v>
      </c>
      <c r="C121" s="40">
        <v>50.32</v>
      </c>
      <c r="D121" s="40">
        <v>46.29</v>
      </c>
      <c r="E121" s="40">
        <v>57.03</v>
      </c>
      <c r="F121" s="40">
        <v>51.12</v>
      </c>
      <c r="G121" s="40">
        <v>57.72</v>
      </c>
      <c r="I121" s="40">
        <v>51.34</v>
      </c>
      <c r="R121" s="40">
        <v>47.141207675237027</v>
      </c>
      <c r="AI121" s="50"/>
      <c r="AJ121" s="70"/>
      <c r="AL121" s="5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">
      <c r="A122" s="50">
        <v>40087</v>
      </c>
      <c r="B122" s="40">
        <v>40.46</v>
      </c>
      <c r="C122" s="40">
        <v>45.47</v>
      </c>
      <c r="D122" s="40">
        <v>43.13</v>
      </c>
      <c r="E122" s="40">
        <v>42.9</v>
      </c>
      <c r="F122" s="40">
        <v>42.13</v>
      </c>
      <c r="G122" s="40">
        <v>43.03</v>
      </c>
      <c r="I122" s="40">
        <v>40.229999999999997</v>
      </c>
      <c r="R122" s="40">
        <v>47.168676005102576</v>
      </c>
      <c r="AI122" s="50"/>
      <c r="AJ122" s="70"/>
      <c r="AL122" s="5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">
      <c r="A123" s="50">
        <v>40118</v>
      </c>
      <c r="B123" s="40">
        <v>39.5</v>
      </c>
      <c r="C123" s="40">
        <v>43.32</v>
      </c>
      <c r="D123" s="40">
        <v>41.03</v>
      </c>
      <c r="E123" s="40">
        <v>42.89</v>
      </c>
      <c r="F123" s="40">
        <v>41.87</v>
      </c>
      <c r="G123" s="40">
        <v>41.84</v>
      </c>
      <c r="I123" s="40">
        <v>40.11</v>
      </c>
      <c r="R123" s="40">
        <v>49.908677520262081</v>
      </c>
      <c r="AI123" s="50"/>
      <c r="AJ123" s="70"/>
      <c r="AL123" s="5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">
      <c r="A124" s="50">
        <v>40148</v>
      </c>
      <c r="B124" s="40">
        <v>39.020000000000003</v>
      </c>
      <c r="C124" s="40">
        <v>44.27</v>
      </c>
      <c r="D124" s="40">
        <v>42.09</v>
      </c>
      <c r="E124" s="40">
        <v>45.97</v>
      </c>
      <c r="F124" s="40">
        <v>43.15</v>
      </c>
      <c r="G124" s="40">
        <v>41.24</v>
      </c>
      <c r="I124" s="40">
        <v>41.94</v>
      </c>
      <c r="R124" s="40">
        <v>51.91169816944857</v>
      </c>
      <c r="AI124" s="50"/>
      <c r="AJ124" s="70"/>
      <c r="AL124" s="5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">
      <c r="A125" s="50">
        <v>40179</v>
      </c>
      <c r="B125" s="40">
        <v>39.29</v>
      </c>
      <c r="C125" s="40">
        <v>46.55</v>
      </c>
      <c r="D125" s="40">
        <v>44.05</v>
      </c>
      <c r="E125" s="40">
        <v>45.97</v>
      </c>
      <c r="F125" s="40">
        <v>43.64</v>
      </c>
      <c r="G125" s="40">
        <v>41.71</v>
      </c>
      <c r="I125" s="40">
        <v>40.369999999999997</v>
      </c>
      <c r="R125" s="40">
        <v>52.853790146819776</v>
      </c>
      <c r="AI125" s="50"/>
      <c r="AJ125" s="70"/>
      <c r="AL125" s="5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">
      <c r="A126" s="50">
        <v>40210</v>
      </c>
      <c r="B126" s="40">
        <v>39.29</v>
      </c>
      <c r="C126" s="40">
        <v>46.18</v>
      </c>
      <c r="D126" s="40">
        <v>43.57</v>
      </c>
      <c r="E126" s="40">
        <v>43.9</v>
      </c>
      <c r="F126" s="40">
        <v>42.09</v>
      </c>
      <c r="G126" s="40">
        <v>41.71</v>
      </c>
      <c r="I126" s="40">
        <v>38.67</v>
      </c>
      <c r="R126" s="40">
        <v>51.74425495043419</v>
      </c>
      <c r="AI126" s="50"/>
      <c r="AJ126" s="70"/>
      <c r="AL126" s="5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">
      <c r="A127" s="50">
        <v>40238</v>
      </c>
      <c r="B127" s="40">
        <v>38.799999999999997</v>
      </c>
      <c r="C127" s="40">
        <v>43.79</v>
      </c>
      <c r="D127" s="40">
        <v>41.12</v>
      </c>
      <c r="E127" s="40">
        <v>41.83</v>
      </c>
      <c r="F127" s="40">
        <v>41.31</v>
      </c>
      <c r="G127" s="40">
        <v>41.23</v>
      </c>
      <c r="I127" s="40">
        <v>37.909999999999997</v>
      </c>
      <c r="R127" s="40">
        <v>49.967384010913712</v>
      </c>
      <c r="AI127" s="50"/>
      <c r="AJ127" s="70"/>
      <c r="AL127" s="5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">
      <c r="A128" s="50">
        <v>40269</v>
      </c>
      <c r="B128" s="40">
        <v>37.840000000000003</v>
      </c>
      <c r="C128" s="40">
        <v>43.67</v>
      </c>
      <c r="D128" s="40">
        <v>39.65</v>
      </c>
      <c r="E128" s="40">
        <v>36.92</v>
      </c>
      <c r="F128" s="40">
        <v>39.5</v>
      </c>
      <c r="G128" s="40">
        <v>40.270000000000003</v>
      </c>
      <c r="I128" s="40">
        <v>32.69</v>
      </c>
      <c r="R128" s="40">
        <v>46.370197080291398</v>
      </c>
      <c r="AI128" s="50"/>
      <c r="AJ128" s="70"/>
      <c r="AL128" s="5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8" x14ac:dyDescent="0.2">
      <c r="A129" s="50">
        <v>40299</v>
      </c>
      <c r="B129" s="40">
        <v>38.799999999999997</v>
      </c>
      <c r="C129" s="40">
        <v>41.66</v>
      </c>
      <c r="D129" s="40">
        <v>37.700000000000003</v>
      </c>
      <c r="E129" s="40">
        <v>37.43</v>
      </c>
      <c r="F129" s="40">
        <v>40.270000000000003</v>
      </c>
      <c r="G129" s="40">
        <v>41.23</v>
      </c>
      <c r="I129" s="40">
        <v>33.49</v>
      </c>
      <c r="R129" s="40">
        <v>46.465705889447584</v>
      </c>
      <c r="AI129" s="50"/>
      <c r="AJ129" s="70"/>
      <c r="AL129" s="50"/>
    </row>
    <row r="130" spans="1:38" x14ac:dyDescent="0.2">
      <c r="A130" s="50">
        <v>40330</v>
      </c>
      <c r="B130" s="40">
        <v>45.56</v>
      </c>
      <c r="C130" s="40">
        <v>40.78</v>
      </c>
      <c r="D130" s="40">
        <v>38.19</v>
      </c>
      <c r="E130" s="40">
        <v>42.59</v>
      </c>
      <c r="F130" s="40">
        <v>44.91</v>
      </c>
      <c r="G130" s="40">
        <v>49.06</v>
      </c>
      <c r="I130" s="40">
        <v>40.06</v>
      </c>
      <c r="R130" s="40">
        <v>46.992833062798788</v>
      </c>
      <c r="AI130" s="50"/>
      <c r="AJ130" s="70"/>
      <c r="AL130" s="50"/>
    </row>
    <row r="131" spans="1:38" x14ac:dyDescent="0.2">
      <c r="A131" s="50">
        <v>40360</v>
      </c>
      <c r="B131" s="40">
        <v>56.19</v>
      </c>
      <c r="C131" s="40">
        <v>52.27</v>
      </c>
      <c r="D131" s="40">
        <v>47.51</v>
      </c>
      <c r="E131" s="40">
        <v>53.68</v>
      </c>
      <c r="F131" s="40">
        <v>58.84</v>
      </c>
      <c r="G131" s="40">
        <v>60.28</v>
      </c>
      <c r="I131" s="40">
        <v>54.1</v>
      </c>
      <c r="R131" s="40">
        <v>47.611379223912635</v>
      </c>
      <c r="AI131" s="50"/>
      <c r="AJ131" s="70"/>
      <c r="AL131" s="50"/>
    </row>
    <row r="132" spans="1:38" x14ac:dyDescent="0.2">
      <c r="A132" s="50">
        <v>40391</v>
      </c>
      <c r="B132" s="40">
        <v>64.39</v>
      </c>
      <c r="C132" s="40">
        <v>55.81</v>
      </c>
      <c r="D132" s="40">
        <v>51.44</v>
      </c>
      <c r="E132" s="40">
        <v>62.45</v>
      </c>
      <c r="F132" s="40">
        <v>64.77</v>
      </c>
      <c r="G132" s="40">
        <v>69.33</v>
      </c>
      <c r="I132" s="40">
        <v>65.36</v>
      </c>
      <c r="R132" s="40">
        <v>48.141014002756627</v>
      </c>
      <c r="AI132" s="50"/>
      <c r="AJ132" s="70"/>
      <c r="AL132" s="50"/>
    </row>
    <row r="133" spans="1:38" x14ac:dyDescent="0.2">
      <c r="A133" s="50">
        <v>40422</v>
      </c>
      <c r="B133" s="40">
        <v>53.77</v>
      </c>
      <c r="C133" s="40">
        <v>50.77</v>
      </c>
      <c r="D133" s="40">
        <v>46.54</v>
      </c>
      <c r="E133" s="40">
        <v>57.28</v>
      </c>
      <c r="F133" s="40">
        <v>51.35</v>
      </c>
      <c r="G133" s="40">
        <v>57.87</v>
      </c>
      <c r="I133" s="40">
        <v>51.7</v>
      </c>
      <c r="R133" s="40">
        <v>48.097381602597707</v>
      </c>
      <c r="AI133" s="50"/>
      <c r="AJ133" s="70"/>
      <c r="AL133" s="50"/>
    </row>
    <row r="134" spans="1:38" x14ac:dyDescent="0.2">
      <c r="A134" s="50">
        <v>40452</v>
      </c>
      <c r="B134" s="40">
        <v>40.74</v>
      </c>
      <c r="C134" s="40">
        <v>46.24</v>
      </c>
      <c r="D134" s="40">
        <v>43.6</v>
      </c>
      <c r="E134" s="40">
        <v>43.08</v>
      </c>
      <c r="F134" s="40">
        <v>42.31</v>
      </c>
      <c r="G134" s="40">
        <v>43.26</v>
      </c>
      <c r="I134" s="40">
        <v>40.520000000000003</v>
      </c>
      <c r="R134" s="40">
        <v>48.131447972991751</v>
      </c>
      <c r="AI134" s="50"/>
      <c r="AJ134" s="70"/>
      <c r="AL134" s="50"/>
    </row>
    <row r="135" spans="1:38" x14ac:dyDescent="0.2">
      <c r="A135" s="50">
        <v>40483</v>
      </c>
      <c r="B135" s="40">
        <v>39.770000000000003</v>
      </c>
      <c r="C135" s="40">
        <v>44.23</v>
      </c>
      <c r="D135" s="40">
        <v>41.64</v>
      </c>
      <c r="E135" s="40">
        <v>43.08</v>
      </c>
      <c r="F135" s="40">
        <v>42.05</v>
      </c>
      <c r="G135" s="40">
        <v>42.08</v>
      </c>
      <c r="I135" s="40">
        <v>40.39</v>
      </c>
      <c r="R135" s="40">
        <v>50.507885634993521</v>
      </c>
      <c r="AI135" s="50"/>
      <c r="AJ135" s="70"/>
      <c r="AL135" s="50"/>
    </row>
    <row r="136" spans="1:38" x14ac:dyDescent="0.2">
      <c r="A136" s="50">
        <v>40513</v>
      </c>
      <c r="B136" s="40">
        <v>39.29</v>
      </c>
      <c r="C136" s="40">
        <v>45.12</v>
      </c>
      <c r="D136" s="40">
        <v>42.63</v>
      </c>
      <c r="E136" s="40">
        <v>46.17</v>
      </c>
      <c r="F136" s="40">
        <v>43.33</v>
      </c>
      <c r="G136" s="40">
        <v>41.49</v>
      </c>
      <c r="I136" s="40">
        <v>42.24</v>
      </c>
      <c r="R136" s="40">
        <v>52.533791721774485</v>
      </c>
      <c r="AI136" s="50"/>
      <c r="AJ136" s="70"/>
      <c r="AL136" s="50"/>
    </row>
    <row r="137" spans="1:38" x14ac:dyDescent="0.2">
      <c r="A137" s="50">
        <v>40544</v>
      </c>
      <c r="B137" s="40">
        <v>39.549999999999997</v>
      </c>
      <c r="C137" s="40">
        <v>47.29</v>
      </c>
      <c r="D137" s="40">
        <v>44.49</v>
      </c>
      <c r="E137" s="40">
        <v>46.17</v>
      </c>
      <c r="F137" s="40">
        <v>43.83</v>
      </c>
      <c r="G137" s="40">
        <v>41.92</v>
      </c>
      <c r="I137" s="40">
        <v>40.65</v>
      </c>
      <c r="R137" s="40">
        <v>42.778498398243684</v>
      </c>
      <c r="AI137" s="50"/>
      <c r="AJ137" s="70"/>
      <c r="AL137" s="50"/>
    </row>
    <row r="138" spans="1:38" x14ac:dyDescent="0.2">
      <c r="A138" s="50">
        <v>40575</v>
      </c>
      <c r="B138" s="40">
        <v>39.549999999999997</v>
      </c>
      <c r="C138" s="40">
        <v>46.94</v>
      </c>
      <c r="D138" s="40">
        <v>44.04</v>
      </c>
      <c r="E138" s="40">
        <v>44.09</v>
      </c>
      <c r="F138" s="40">
        <v>42.27</v>
      </c>
      <c r="G138" s="40">
        <v>41.92</v>
      </c>
      <c r="I138" s="40">
        <v>38.94</v>
      </c>
      <c r="R138" s="40">
        <v>41.856469286555331</v>
      </c>
      <c r="AI138" s="50"/>
      <c r="AJ138" s="70"/>
      <c r="AL138" s="50"/>
    </row>
    <row r="139" spans="1:38" x14ac:dyDescent="0.2">
      <c r="A139" s="50">
        <v>40603</v>
      </c>
      <c r="B139" s="40">
        <v>39.07</v>
      </c>
      <c r="C139" s="40">
        <v>44.71</v>
      </c>
      <c r="D139" s="40">
        <v>41.76</v>
      </c>
      <c r="E139" s="40">
        <v>42.01</v>
      </c>
      <c r="F139" s="40">
        <v>41.49</v>
      </c>
      <c r="G139" s="40">
        <v>41.45</v>
      </c>
      <c r="I139" s="40">
        <v>38.17</v>
      </c>
      <c r="R139" s="40">
        <v>40.384420660833982</v>
      </c>
      <c r="AI139" s="50"/>
      <c r="AJ139" s="70"/>
      <c r="AL139" s="50"/>
    </row>
    <row r="140" spans="1:38" x14ac:dyDescent="0.2">
      <c r="A140" s="50">
        <v>40634</v>
      </c>
      <c r="B140" s="40">
        <v>38.090000000000003</v>
      </c>
      <c r="C140" s="40">
        <v>44.6</v>
      </c>
      <c r="D140" s="40">
        <v>40.39</v>
      </c>
      <c r="E140" s="40">
        <v>37.08</v>
      </c>
      <c r="F140" s="40">
        <v>39.67</v>
      </c>
      <c r="G140" s="40">
        <v>40.47</v>
      </c>
      <c r="I140" s="40">
        <v>32.92</v>
      </c>
      <c r="R140" s="40">
        <v>37.785741326254005</v>
      </c>
      <c r="AI140" s="50"/>
      <c r="AJ140" s="70"/>
      <c r="AL140" s="50"/>
    </row>
    <row r="141" spans="1:38" x14ac:dyDescent="0.2">
      <c r="A141" s="50">
        <v>40664</v>
      </c>
      <c r="B141" s="40">
        <v>39.07</v>
      </c>
      <c r="C141" s="40">
        <v>42.72</v>
      </c>
      <c r="D141" s="40">
        <v>38.57</v>
      </c>
      <c r="E141" s="40">
        <v>37.590000000000003</v>
      </c>
      <c r="F141" s="40">
        <v>40.44</v>
      </c>
      <c r="G141" s="40">
        <v>41.45</v>
      </c>
      <c r="I141" s="40">
        <v>33.72</v>
      </c>
      <c r="R141" s="40">
        <v>37.859490000839116</v>
      </c>
      <c r="AI141" s="50"/>
      <c r="AJ141" s="70"/>
      <c r="AL141" s="50"/>
    </row>
    <row r="142" spans="1:38" x14ac:dyDescent="0.2">
      <c r="A142" s="50">
        <v>40695</v>
      </c>
      <c r="B142" s="40">
        <v>45.87</v>
      </c>
      <c r="C142" s="40">
        <v>41.9</v>
      </c>
      <c r="D142" s="40">
        <v>39.03</v>
      </c>
      <c r="E142" s="40">
        <v>42.77</v>
      </c>
      <c r="F142" s="40">
        <v>45.1</v>
      </c>
      <c r="G142" s="40">
        <v>49.23</v>
      </c>
      <c r="I142" s="40">
        <v>40.340000000000003</v>
      </c>
      <c r="R142" s="40">
        <v>38.289166350567875</v>
      </c>
      <c r="AI142" s="50"/>
      <c r="AJ142" s="70"/>
      <c r="AL142" s="50"/>
    </row>
    <row r="143" spans="1:38" x14ac:dyDescent="0.2">
      <c r="A143" s="50">
        <v>40725</v>
      </c>
      <c r="B143" s="40">
        <v>56.57</v>
      </c>
      <c r="C143" s="40">
        <v>52.64</v>
      </c>
      <c r="D143" s="40">
        <v>47.71</v>
      </c>
      <c r="E143" s="40">
        <v>53.91</v>
      </c>
      <c r="F143" s="40">
        <v>59.1</v>
      </c>
      <c r="G143" s="40">
        <v>60.46</v>
      </c>
      <c r="I143" s="40">
        <v>54.48</v>
      </c>
      <c r="R143" s="40">
        <v>38.79431781538846</v>
      </c>
      <c r="AI143" s="50"/>
      <c r="AJ143" s="70"/>
      <c r="AL143" s="50"/>
    </row>
    <row r="144" spans="1:38" x14ac:dyDescent="0.2">
      <c r="A144" s="50">
        <v>40756</v>
      </c>
      <c r="B144" s="40">
        <v>64.83</v>
      </c>
      <c r="C144" s="40">
        <v>55.95</v>
      </c>
      <c r="D144" s="40">
        <v>51.37</v>
      </c>
      <c r="E144" s="40">
        <v>62.72</v>
      </c>
      <c r="F144" s="40">
        <v>65.05</v>
      </c>
      <c r="G144" s="40">
        <v>69.5</v>
      </c>
      <c r="I144" s="40">
        <v>65.819999999999993</v>
      </c>
      <c r="R144" s="40">
        <v>39.225821462970821</v>
      </c>
      <c r="AI144" s="50"/>
      <c r="AJ144" s="70"/>
      <c r="AL144" s="50"/>
    </row>
    <row r="145" spans="1:38" x14ac:dyDescent="0.2">
      <c r="A145" s="50">
        <v>40787</v>
      </c>
      <c r="B145" s="40">
        <v>54.14</v>
      </c>
      <c r="C145" s="40">
        <v>51.24</v>
      </c>
      <c r="D145" s="40">
        <v>46.81</v>
      </c>
      <c r="E145" s="40">
        <v>57.53</v>
      </c>
      <c r="F145" s="40">
        <v>51.57</v>
      </c>
      <c r="G145" s="40">
        <v>58.04</v>
      </c>
      <c r="I145" s="40">
        <v>52.06</v>
      </c>
      <c r="R145" s="40">
        <v>39.184397494388023</v>
      </c>
      <c r="AI145" s="50"/>
      <c r="AJ145" s="70"/>
      <c r="AL145" s="50"/>
    </row>
    <row r="146" spans="1:38" x14ac:dyDescent="0.2">
      <c r="A146" s="50">
        <v>40817</v>
      </c>
      <c r="B146" s="40">
        <v>41.01</v>
      </c>
      <c r="C146" s="40">
        <v>47</v>
      </c>
      <c r="D146" s="40">
        <v>44.07</v>
      </c>
      <c r="E146" s="40">
        <v>43.27</v>
      </c>
      <c r="F146" s="40">
        <v>42.49</v>
      </c>
      <c r="G146" s="40">
        <v>43.47</v>
      </c>
      <c r="I146" s="40">
        <v>40.799999999999997</v>
      </c>
      <c r="R146" s="40">
        <v>39.207229534741622</v>
      </c>
      <c r="AI146" s="50"/>
      <c r="AJ146" s="70"/>
      <c r="AL146" s="50"/>
    </row>
    <row r="147" spans="1:38" x14ac:dyDescent="0.2">
      <c r="A147" s="50">
        <v>40848</v>
      </c>
      <c r="B147" s="40">
        <v>40.04</v>
      </c>
      <c r="C147" s="40">
        <v>45.12</v>
      </c>
      <c r="D147" s="40">
        <v>42.25</v>
      </c>
      <c r="E147" s="40">
        <v>43.27</v>
      </c>
      <c r="F147" s="40">
        <v>42.23</v>
      </c>
      <c r="G147" s="40">
        <v>42.31</v>
      </c>
      <c r="I147" s="40">
        <v>40.67</v>
      </c>
      <c r="R147" s="40">
        <v>41.484755160408476</v>
      </c>
      <c r="AI147" s="50"/>
      <c r="AJ147" s="70"/>
      <c r="AL147" s="50"/>
    </row>
    <row r="148" spans="1:38" x14ac:dyDescent="0.2">
      <c r="A148" s="50">
        <v>40878</v>
      </c>
      <c r="B148" s="40">
        <v>39.549999999999997</v>
      </c>
      <c r="C148" s="40">
        <v>45.96</v>
      </c>
      <c r="D148" s="40">
        <v>43.17</v>
      </c>
      <c r="E148" s="40">
        <v>46.37</v>
      </c>
      <c r="F148" s="40">
        <v>43.52</v>
      </c>
      <c r="G148" s="40">
        <v>41.71</v>
      </c>
      <c r="I148" s="40">
        <v>42.53</v>
      </c>
      <c r="R148" s="40">
        <v>43.149692508808641</v>
      </c>
      <c r="AI148" s="50"/>
      <c r="AJ148" s="70"/>
      <c r="AL148" s="50"/>
    </row>
    <row r="149" spans="1:38" x14ac:dyDescent="0.2">
      <c r="A149" s="50">
        <v>40909</v>
      </c>
      <c r="B149" s="40">
        <v>39.82</v>
      </c>
      <c r="C149" s="40">
        <v>48.01</v>
      </c>
      <c r="D149" s="40">
        <v>44.93</v>
      </c>
      <c r="E149" s="40">
        <v>46.36</v>
      </c>
      <c r="F149" s="40">
        <v>44.02</v>
      </c>
      <c r="G149" s="40">
        <v>42.14</v>
      </c>
      <c r="I149" s="40">
        <v>40.93</v>
      </c>
      <c r="R149" s="40">
        <v>42.778498398243684</v>
      </c>
      <c r="AI149" s="50"/>
      <c r="AJ149" s="70"/>
      <c r="AL149" s="50"/>
    </row>
    <row r="150" spans="1:38" x14ac:dyDescent="0.2">
      <c r="A150" s="50">
        <v>40940</v>
      </c>
      <c r="B150" s="40">
        <v>39.82</v>
      </c>
      <c r="C150" s="40">
        <v>47.69</v>
      </c>
      <c r="D150" s="40">
        <v>44.51</v>
      </c>
      <c r="E150" s="40">
        <v>44.28</v>
      </c>
      <c r="F150" s="40">
        <v>42.45</v>
      </c>
      <c r="G150" s="40">
        <v>42.14</v>
      </c>
      <c r="I150" s="40">
        <v>39.21</v>
      </c>
      <c r="R150" s="40">
        <v>41.856469286555331</v>
      </c>
      <c r="AI150" s="50"/>
      <c r="AJ150" s="70"/>
      <c r="AL150" s="50"/>
    </row>
    <row r="151" spans="1:38" x14ac:dyDescent="0.2"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4" width="12.140625" style="3" customWidth="1"/>
    <col min="5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37190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37193</v>
      </c>
      <c r="C7" s="88">
        <f>WORKDAY(B7, 1, Holidays)</f>
        <v>37194</v>
      </c>
      <c r="D7" s="88">
        <f>WORKDAY(C7, 1, Holidays)</f>
        <v>37195</v>
      </c>
      <c r="E7" s="88">
        <f>WORKDAY(D7, 1, Holidays)</f>
        <v>37196</v>
      </c>
      <c r="F7" s="88">
        <f>WORKDAY(E7, 1, Holidays)</f>
        <v>37197</v>
      </c>
      <c r="G7" s="88">
        <f>WORKDAY(F7, 1, Holidays)</f>
        <v>37200</v>
      </c>
      <c r="H7" s="88">
        <f>WORKDAY(G7, 1, Holidays)</f>
        <v>37201</v>
      </c>
      <c r="I7" s="88">
        <f>WORKDAY(H7, 1, Holidays)</f>
        <v>37202</v>
      </c>
      <c r="J7" s="88">
        <f>WORKDAY(I7, 1, Holidays)</f>
        <v>37203</v>
      </c>
      <c r="K7" s="88">
        <f>WORKDAY(J7, 1, Holidays)</f>
        <v>37204</v>
      </c>
      <c r="L7" s="88">
        <f>WORKDAY(K7, 1, Holidays)</f>
        <v>37207</v>
      </c>
      <c r="M7" s="88">
        <f>WORKDAY(L7, 1, Holidays)</f>
        <v>37208</v>
      </c>
      <c r="N7" s="88">
        <f>WORKDAY(M7, 1, Holidays)</f>
        <v>37209</v>
      </c>
      <c r="O7" s="88">
        <f>WORKDAY(N7, 1, Holidays)</f>
        <v>37210</v>
      </c>
      <c r="P7" s="88">
        <f>WORKDAY(O7, 1, Holidays)</f>
        <v>37211</v>
      </c>
      <c r="Q7" s="88">
        <f>WORKDAY(P7, 1, Holidays)</f>
        <v>37214</v>
      </c>
      <c r="R7" s="88">
        <f>WORKDAY(Q7, 1, Holidays)</f>
        <v>37215</v>
      </c>
      <c r="S7" s="88">
        <f>WORKDAY(R7, 1, Holidays)</f>
        <v>37216</v>
      </c>
      <c r="T7" s="88">
        <f>WORKDAY(S7, 1, Holidays)</f>
        <v>37218</v>
      </c>
      <c r="U7" s="88">
        <f>WORKDAY(T7, 1, Holidays)</f>
        <v>37221</v>
      </c>
      <c r="V7" s="88">
        <f>WORKDAY(U7, 1, Holidays)</f>
        <v>37222</v>
      </c>
      <c r="W7" s="88">
        <f>WORKDAY(V7, 1, Holidays)</f>
        <v>37223</v>
      </c>
      <c r="X7" s="88">
        <f>WORKDAY(W7, 1, Holidays)</f>
        <v>37224</v>
      </c>
      <c r="Y7" s="88">
        <f>WORKDAY(X7, 1, Holidays)</f>
        <v>37225</v>
      </c>
      <c r="Z7" s="88">
        <f>WORKDAY(Y7, 1, Holidays)</f>
        <v>37228</v>
      </c>
      <c r="AA7" s="88">
        <f>WORKDAY(Z7, 1, Holidays)</f>
        <v>37229</v>
      </c>
      <c r="AB7" s="88">
        <f>WORKDAY(AA7, 1, Holidays)</f>
        <v>37230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37193</v>
      </c>
      <c r="C8" s="90">
        <f t="shared" si="0"/>
        <v>37194</v>
      </c>
      <c r="D8" s="90">
        <f t="shared" si="0"/>
        <v>37195</v>
      </c>
      <c r="E8" s="90">
        <f t="shared" si="0"/>
        <v>37196</v>
      </c>
      <c r="F8" s="90">
        <f t="shared" si="0"/>
        <v>37197</v>
      </c>
      <c r="G8" s="90">
        <f t="shared" si="0"/>
        <v>37200</v>
      </c>
      <c r="H8" s="90">
        <f t="shared" si="0"/>
        <v>37201</v>
      </c>
      <c r="I8" s="90">
        <f t="shared" si="0"/>
        <v>37202</v>
      </c>
      <c r="J8" s="90">
        <f t="shared" si="0"/>
        <v>37203</v>
      </c>
      <c r="K8" s="90">
        <f t="shared" si="0"/>
        <v>37204</v>
      </c>
      <c r="L8" s="90">
        <f t="shared" si="0"/>
        <v>37207</v>
      </c>
      <c r="M8" s="90">
        <f t="shared" si="0"/>
        <v>37208</v>
      </c>
      <c r="N8" s="90">
        <f t="shared" si="0"/>
        <v>37209</v>
      </c>
      <c r="O8" s="90">
        <f t="shared" si="0"/>
        <v>37210</v>
      </c>
      <c r="P8" s="90">
        <f t="shared" si="0"/>
        <v>37211</v>
      </c>
      <c r="Q8" s="90">
        <f t="shared" si="0"/>
        <v>37214</v>
      </c>
      <c r="R8" s="90">
        <f t="shared" si="0"/>
        <v>37215</v>
      </c>
      <c r="S8" s="90">
        <f t="shared" si="0"/>
        <v>37216</v>
      </c>
      <c r="T8" s="90">
        <f t="shared" si="0"/>
        <v>37218</v>
      </c>
      <c r="U8" s="90">
        <f t="shared" si="0"/>
        <v>37221</v>
      </c>
      <c r="V8" s="90">
        <f t="shared" si="0"/>
        <v>37222</v>
      </c>
      <c r="W8" s="90">
        <f t="shared" si="0"/>
        <v>37223</v>
      </c>
      <c r="X8" s="90">
        <f t="shared" si="0"/>
        <v>37224</v>
      </c>
      <c r="Y8" s="90">
        <f t="shared" si="0"/>
        <v>37225</v>
      </c>
      <c r="Z8" s="90">
        <f t="shared" si="0"/>
        <v>37228</v>
      </c>
      <c r="AA8" s="90">
        <f t="shared" si="0"/>
        <v>37229</v>
      </c>
      <c r="AB8" s="90">
        <f t="shared" si="0"/>
        <v>37230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32.65</v>
      </c>
      <c r="C9" s="102">
        <f>VLOOKUP(C$8,'Curve Summary'!$A$7:$AG$54,4)</f>
        <v>33</v>
      </c>
      <c r="D9" s="102">
        <f>VLOOKUP(D$8,'Curve Summary'!$A$7:$AG$54,4)</f>
        <v>33</v>
      </c>
      <c r="E9" s="102">
        <f>VLOOKUP(E$8,'Curve Summary'!$A$7:$AG$54,4)</f>
        <v>35.299999999999997</v>
      </c>
      <c r="F9" s="102">
        <f>VLOOKUP(F$8,'Curve Summary'!$A$7:$AG$54,4)</f>
        <v>35.299999999999997</v>
      </c>
      <c r="G9" s="102">
        <f>VLOOKUP(G$8,'Curve Summary'!$A$7:$AG$54,4)</f>
        <v>35.299999999999997</v>
      </c>
      <c r="H9" s="102">
        <f>VLOOKUP(H$8,'Curve Summary'!$A$7:$AG$54,4)</f>
        <v>35.299999999999997</v>
      </c>
      <c r="I9" s="102">
        <f>VLOOKUP(I$8,'Curve Summary'!$A$7:$AG$54,4)</f>
        <v>35.299999999999997</v>
      </c>
      <c r="J9" s="102">
        <f>VLOOKUP(J$8,'Curve Summary'!$A$7:$AG$54,4)</f>
        <v>35.299999999999997</v>
      </c>
      <c r="K9" s="102">
        <f>VLOOKUP(K$8,'Curve Summary'!$A$7:$AG$54,4)</f>
        <v>35.299999999999997</v>
      </c>
      <c r="L9" s="102">
        <f>VLOOKUP(L$8,'Curve Summary'!$A$7:$AG$54,4)</f>
        <v>35.299999999999997</v>
      </c>
      <c r="M9" s="102">
        <f>VLOOKUP(M$8,'Curve Summary'!$A$7:$AG$54,4)</f>
        <v>35.299999999999997</v>
      </c>
      <c r="N9" s="102">
        <f>VLOOKUP(N$8,'Curve Summary'!$A$7:$AG$54,4)</f>
        <v>35.299999999999997</v>
      </c>
      <c r="O9" s="102">
        <f>VLOOKUP(O$8,'Curve Summary'!$A$7:$AG$54,4)</f>
        <v>35.299999999999997</v>
      </c>
      <c r="P9" s="102">
        <f>VLOOKUP(P$8,'Curve Summary'!$A$7:$AG$54,4)</f>
        <v>35.299999999999997</v>
      </c>
      <c r="Q9" s="102">
        <f>VLOOKUP(Q$8,'Curve Summary'!$A$7:$AG$54,4)</f>
        <v>35.299999999999997</v>
      </c>
      <c r="R9" s="102">
        <f>VLOOKUP(R$8,'Curve Summary'!$A$7:$AG$54,4)</f>
        <v>35.299999999999997</v>
      </c>
      <c r="S9" s="102">
        <f>VLOOKUP(S$8,'Curve Summary'!$A$7:$AG$54,4)</f>
        <v>35.299999999999997</v>
      </c>
      <c r="T9" s="102">
        <f>VLOOKUP(T$8,'Curve Summary'!$A$7:$AG$54,4)</f>
        <v>35.299999999999997</v>
      </c>
      <c r="U9" s="102">
        <f>VLOOKUP(U$8,'Curve Summary'!$A$7:$AG$54,4)</f>
        <v>35.299999999999997</v>
      </c>
      <c r="V9" s="102">
        <f>VLOOKUP(V$8,'Curve Summary'!$A$7:$AG$54,4)</f>
        <v>35.299999999999997</v>
      </c>
      <c r="W9" s="103">
        <f>VLOOKUP(W$8,'Curve Summary'!$A$7:$AG$54,4)</f>
        <v>35.299999999999997</v>
      </c>
      <c r="X9" s="102">
        <f>VLOOKUP(X$8,'Curve Summary'!$A$7:$AG$54,4)</f>
        <v>35.299999999999997</v>
      </c>
      <c r="Y9" s="102">
        <f>VLOOKUP(Y$8,'Curve Summary'!$A$7:$AG$54,4)</f>
        <v>35.299999999999997</v>
      </c>
      <c r="Z9" s="102">
        <f>VLOOKUP(Z$8,'Curve Summary'!$A$7:$AG$54,4)</f>
        <v>42.75</v>
      </c>
      <c r="AA9" s="102">
        <f>VLOOKUP(AA$8,'Curve Summary'!$A$7:$AG$54,4)</f>
        <v>42.75</v>
      </c>
      <c r="AB9" s="103">
        <f>VLOOKUP(AB$8,'Curve Summary'!$A$7:$AG$54,4)</f>
        <v>42.75</v>
      </c>
      <c r="AC9" s="104">
        <f t="shared" ref="AC9:AC15" si="1">AVERAGE(B9:B9)</f>
        <v>32.65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32.65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33.450000000000003</v>
      </c>
      <c r="C10" s="26">
        <f>VLOOKUP(C$8,'Curve Summary'!$A$7:$AG$54,3)</f>
        <v>33</v>
      </c>
      <c r="D10" s="26">
        <f>VLOOKUP(D$8,'Curve Summary'!$A$7:$AG$54,3)</f>
        <v>33</v>
      </c>
      <c r="E10" s="26">
        <f>VLOOKUP(E$8,'Curve Summary'!$A$7:$AG$54,3)</f>
        <v>35.5</v>
      </c>
      <c r="F10" s="26">
        <f>VLOOKUP(F$8,'Curve Summary'!$A$7:$AG$54,3)</f>
        <v>35.5</v>
      </c>
      <c r="G10" s="26">
        <f>VLOOKUP(G$8,'Curve Summary'!$A$7:$AG$54,3)</f>
        <v>35.5</v>
      </c>
      <c r="H10" s="26">
        <f>VLOOKUP(H$8,'Curve Summary'!$A$7:$AG$54,3)</f>
        <v>35.5</v>
      </c>
      <c r="I10" s="26">
        <f>VLOOKUP(I$8,'Curve Summary'!$A$7:$AG$54,3)</f>
        <v>35.5</v>
      </c>
      <c r="J10" s="26">
        <f>VLOOKUP(J$8,'Curve Summary'!$A$7:$AG$54,3)</f>
        <v>35.5</v>
      </c>
      <c r="K10" s="26">
        <f>VLOOKUP(K$8,'Curve Summary'!$A$7:$AG$54,3)</f>
        <v>35.5</v>
      </c>
      <c r="L10" s="26">
        <f>VLOOKUP(L$8,'Curve Summary'!$A$7:$AG$54,3)</f>
        <v>35.5</v>
      </c>
      <c r="M10" s="26">
        <f>VLOOKUP(M$8,'Curve Summary'!$A$7:$AG$54,3)</f>
        <v>35.5</v>
      </c>
      <c r="N10" s="26">
        <f>VLOOKUP(N$8,'Curve Summary'!$A$7:$AG$54,3)</f>
        <v>35.5</v>
      </c>
      <c r="O10" s="26">
        <f>VLOOKUP(O$8,'Curve Summary'!$A$7:$AG$54,3)</f>
        <v>35.5</v>
      </c>
      <c r="P10" s="26">
        <f>VLOOKUP(P$8,'Curve Summary'!$A$7:$AG$54,3)</f>
        <v>35.5</v>
      </c>
      <c r="Q10" s="26">
        <f>VLOOKUP(Q$8,'Curve Summary'!$A$7:$AG$54,3)</f>
        <v>35.5</v>
      </c>
      <c r="R10" s="26">
        <f>VLOOKUP(R$8,'Curve Summary'!$A$7:$AG$54,3)</f>
        <v>35.5</v>
      </c>
      <c r="S10" s="26">
        <f>VLOOKUP(S$8,'Curve Summary'!$A$7:$AG$54,3)</f>
        <v>35.5</v>
      </c>
      <c r="T10" s="26">
        <f>VLOOKUP(T$8,'Curve Summary'!$A$7:$AG$54,3)</f>
        <v>35.5</v>
      </c>
      <c r="U10" s="26">
        <f>VLOOKUP(U$8,'Curve Summary'!$A$7:$AG$54,3)</f>
        <v>35.5</v>
      </c>
      <c r="V10" s="26">
        <f>VLOOKUP(V$8,'Curve Summary'!$A$7:$AG$54,3)</f>
        <v>35.5</v>
      </c>
      <c r="W10" s="93">
        <f>VLOOKUP(W$8,'Curve Summary'!$A$7:$AG$54,3)</f>
        <v>35.5</v>
      </c>
      <c r="X10" s="26">
        <f>VLOOKUP(X$8,'Curve Summary'!$A$7:$AG$54,3)</f>
        <v>35.5</v>
      </c>
      <c r="Y10" s="26">
        <f>VLOOKUP(Y$8,'Curve Summary'!$A$7:$AG$54,3)</f>
        <v>35.5</v>
      </c>
      <c r="Z10" s="26">
        <f>VLOOKUP(Z$8,'Curve Summary'!$A$7:$AG$54,3)</f>
        <v>43</v>
      </c>
      <c r="AA10" s="26">
        <f>VLOOKUP(AA$8,'Curve Summary'!$A$7:$AG$54,3)</f>
        <v>43</v>
      </c>
      <c r="AB10" s="93">
        <f>VLOOKUP(AB$8,'Curve Summary'!$A$7:$AG$54,3)</f>
        <v>43</v>
      </c>
      <c r="AC10" s="105">
        <f t="shared" si="1"/>
        <v>33.450000000000003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33.450000000000003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33.81</v>
      </c>
      <c r="C11" s="26">
        <f>VLOOKUP(C$8,'Curve Summary'!$A$7:$AG$54,5)</f>
        <v>34.700000000000003</v>
      </c>
      <c r="D11" s="26">
        <f>VLOOKUP(D$8,'Curve Summary'!$A$7:$AG$54,5)</f>
        <v>34.700000000000003</v>
      </c>
      <c r="E11" s="26">
        <f>VLOOKUP(E$8,'Curve Summary'!$A$7:$AG$54,5)</f>
        <v>35.35</v>
      </c>
      <c r="F11" s="26">
        <f>VLOOKUP(F$8,'Curve Summary'!$A$7:$AG$54,5)</f>
        <v>35.35</v>
      </c>
      <c r="G11" s="26">
        <f>VLOOKUP(G$8,'Curve Summary'!$A$7:$AG$54,5)</f>
        <v>35.35</v>
      </c>
      <c r="H11" s="26">
        <f>VLOOKUP(H$8,'Curve Summary'!$A$7:$AG$54,5)</f>
        <v>35.35</v>
      </c>
      <c r="I11" s="26">
        <f>VLOOKUP(I$8,'Curve Summary'!$A$7:$AG$54,5)</f>
        <v>35.35</v>
      </c>
      <c r="J11" s="26">
        <f>VLOOKUP(J$8,'Curve Summary'!$A$7:$AG$54,5)</f>
        <v>35.35</v>
      </c>
      <c r="K11" s="26">
        <f>VLOOKUP(K$8,'Curve Summary'!$A$7:$AG$54,5)</f>
        <v>35.35</v>
      </c>
      <c r="L11" s="26">
        <f>VLOOKUP(L$8,'Curve Summary'!$A$7:$AG$54,5)</f>
        <v>35.35</v>
      </c>
      <c r="M11" s="26">
        <f>VLOOKUP(M$8,'Curve Summary'!$A$7:$AG$54,5)</f>
        <v>35.35</v>
      </c>
      <c r="N11" s="26">
        <f>VLOOKUP(N$8,'Curve Summary'!$A$7:$AG$54,5)</f>
        <v>35.35</v>
      </c>
      <c r="O11" s="26">
        <f>VLOOKUP(O$8,'Curve Summary'!$A$7:$AG$54,5)</f>
        <v>35.35</v>
      </c>
      <c r="P11" s="26">
        <f>VLOOKUP(P$8,'Curve Summary'!$A$7:$AG$54,5)</f>
        <v>35.35</v>
      </c>
      <c r="Q11" s="26">
        <f>VLOOKUP(Q$8,'Curve Summary'!$A$7:$AG$54,5)</f>
        <v>35.35</v>
      </c>
      <c r="R11" s="26">
        <f>VLOOKUP(R$8,'Curve Summary'!$A$7:$AG$54,5)</f>
        <v>35.35</v>
      </c>
      <c r="S11" s="26">
        <f>VLOOKUP(S$8,'Curve Summary'!$A$7:$AG$54,5)</f>
        <v>35.35</v>
      </c>
      <c r="T11" s="26">
        <f>VLOOKUP(T$8,'Curve Summary'!$A$7:$AG$54,5)</f>
        <v>35.35</v>
      </c>
      <c r="U11" s="26">
        <f>VLOOKUP(U$8,'Curve Summary'!$A$7:$AG$54,5)</f>
        <v>35.35</v>
      </c>
      <c r="V11" s="26">
        <f>VLOOKUP(V$8,'Curve Summary'!$A$7:$AG$54,5)</f>
        <v>35.35</v>
      </c>
      <c r="W11" s="93">
        <f>VLOOKUP(W$8,'Curve Summary'!$A$7:$AG$54,5)</f>
        <v>35.35</v>
      </c>
      <c r="X11" s="26">
        <f>VLOOKUP(X$8,'Curve Summary'!$A$7:$AG$54,5)</f>
        <v>35.35</v>
      </c>
      <c r="Y11" s="26">
        <f>VLOOKUP(Y$8,'Curve Summary'!$A$7:$AG$54,5)</f>
        <v>35.35</v>
      </c>
      <c r="Z11" s="26">
        <f>VLOOKUP(Z$8,'Curve Summary'!$A$7:$AG$54,5)</f>
        <v>42.5</v>
      </c>
      <c r="AA11" s="26">
        <f>VLOOKUP(AA$8,'Curve Summary'!$A$7:$AG$54,5)</f>
        <v>42.5</v>
      </c>
      <c r="AB11" s="93">
        <f>VLOOKUP(AB$8,'Curve Summary'!$A$7:$AG$54,5)</f>
        <v>42.5</v>
      </c>
      <c r="AC11" s="105">
        <f t="shared" si="1"/>
        <v>33.81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33.81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33.049999999999997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24.9</v>
      </c>
      <c r="F12" s="26">
        <f>VLOOKUP(F$8,'Curve Summary'!$A$7:$AG$54,9)</f>
        <v>24.9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26</v>
      </c>
      <c r="Z12" s="26">
        <f>VLOOKUP(Z$8,'Curve Summary'!$A$7:$AG$54,9)</f>
        <v>38.5</v>
      </c>
      <c r="AA12" s="26">
        <f>VLOOKUP(AA$8,'Curve Summary'!$A$7:$AG$54,9)</f>
        <v>38.5</v>
      </c>
      <c r="AB12" s="93">
        <f>VLOOKUP(AB$8,'Curve Summary'!$A$7:$AG$54,9)</f>
        <v>38.5</v>
      </c>
      <c r="AC12" s="105">
        <f t="shared" si="1"/>
        <v>33.049999999999997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33.049999999999997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33.049999999999997</v>
      </c>
      <c r="C13" s="26">
        <f>VLOOKUP(C$8,'Curve Summary'!$A$7:$AG$54,6)</f>
        <v>34.700000000000003</v>
      </c>
      <c r="D13" s="26">
        <f>VLOOKUP(D$8,'Curve Summary'!$A$7:$AG$54,6)</f>
        <v>34.700000000000003</v>
      </c>
      <c r="E13" s="26">
        <f>VLOOKUP(E$8,'Curve Summary'!$A$7:$AG$54,6)</f>
        <v>34.1</v>
      </c>
      <c r="F13" s="26">
        <f>VLOOKUP(F$8,'Curve Summary'!$A$7:$AG$54,6)</f>
        <v>34.1</v>
      </c>
      <c r="G13" s="26">
        <f>VLOOKUP(G$8,'Curve Summary'!$A$7:$AG$54,6)</f>
        <v>34.1</v>
      </c>
      <c r="H13" s="26">
        <f>VLOOKUP(H$8,'Curve Summary'!$A$7:$AG$54,6)</f>
        <v>34.1</v>
      </c>
      <c r="I13" s="26">
        <f>VLOOKUP(I$8,'Curve Summary'!$A$7:$AG$54,6)</f>
        <v>34.1</v>
      </c>
      <c r="J13" s="26">
        <f>VLOOKUP(J$8,'Curve Summary'!$A$7:$AG$54,6)</f>
        <v>34.1</v>
      </c>
      <c r="K13" s="26">
        <f>VLOOKUP(K$8,'Curve Summary'!$A$7:$AG$54,6)</f>
        <v>34.1</v>
      </c>
      <c r="L13" s="26">
        <f>VLOOKUP(L$8,'Curve Summary'!$A$7:$AG$54,6)</f>
        <v>34.1</v>
      </c>
      <c r="M13" s="26">
        <f>VLOOKUP(M$8,'Curve Summary'!$A$7:$AG$54,6)</f>
        <v>34.1</v>
      </c>
      <c r="N13" s="26">
        <f>VLOOKUP(N$8,'Curve Summary'!$A$7:$AG$54,6)</f>
        <v>34.1</v>
      </c>
      <c r="O13" s="26">
        <f>VLOOKUP(O$8,'Curve Summary'!$A$7:$AG$54,6)</f>
        <v>34.1</v>
      </c>
      <c r="P13" s="26">
        <f>VLOOKUP(P$8,'Curve Summary'!$A$7:$AG$54,6)</f>
        <v>34.1</v>
      </c>
      <c r="Q13" s="26">
        <f>VLOOKUP(Q$8,'Curve Summary'!$A$7:$AG$54,6)</f>
        <v>34.1</v>
      </c>
      <c r="R13" s="26">
        <f>VLOOKUP(R$8,'Curve Summary'!$A$7:$AG$54,6)</f>
        <v>34.1</v>
      </c>
      <c r="S13" s="26">
        <f>VLOOKUP(S$8,'Curve Summary'!$A$7:$AG$54,6)</f>
        <v>34.1</v>
      </c>
      <c r="T13" s="26">
        <f>VLOOKUP(T$8,'Curve Summary'!$A$7:$AG$54,6)</f>
        <v>34.1</v>
      </c>
      <c r="U13" s="26">
        <f>VLOOKUP(U$8,'Curve Summary'!$A$7:$AG$54,6)</f>
        <v>34.1</v>
      </c>
      <c r="V13" s="26">
        <f>VLOOKUP(V$8,'Curve Summary'!$A$7:$AG$54,6)</f>
        <v>34.1</v>
      </c>
      <c r="W13" s="93">
        <f>VLOOKUP(W$8,'Curve Summary'!$A$7:$AG$54,6)</f>
        <v>34.1</v>
      </c>
      <c r="X13" s="26">
        <f>VLOOKUP(X$8,'Curve Summary'!$A$7:$AG$54,6)</f>
        <v>34.1</v>
      </c>
      <c r="Y13" s="26">
        <f>VLOOKUP(Y$8,'Curve Summary'!$A$7:$AG$54,6)</f>
        <v>34.1</v>
      </c>
      <c r="Z13" s="26">
        <f>VLOOKUP(Z$8,'Curve Summary'!$A$7:$AG$54,6)</f>
        <v>38.5</v>
      </c>
      <c r="AA13" s="26">
        <f>VLOOKUP(AA$8,'Curve Summary'!$A$7:$AG$54,6)</f>
        <v>38.5</v>
      </c>
      <c r="AB13" s="93">
        <f>VLOOKUP(AB$8,'Curve Summary'!$A$7:$AG$54,6)</f>
        <v>38.5</v>
      </c>
      <c r="AC13" s="105">
        <f t="shared" si="1"/>
        <v>33.049999999999997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33.049999999999997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34</v>
      </c>
      <c r="C14" s="26">
        <f>VLOOKUP(C$8,'Curve Summary'!$A$7:$AG$54,2)</f>
        <v>34.5</v>
      </c>
      <c r="D14" s="26">
        <f>VLOOKUP(D$8,'Curve Summary'!$A$7:$AG$54,2)</f>
        <v>34.5</v>
      </c>
      <c r="E14" s="26">
        <f>VLOOKUP(E$8,'Curve Summary'!$A$7:$AG$54,2)</f>
        <v>32.75</v>
      </c>
      <c r="F14" s="26">
        <f>VLOOKUP(F$8,'Curve Summary'!$A$7:$AG$54,2)</f>
        <v>32.75</v>
      </c>
      <c r="G14" s="26">
        <f>VLOOKUP(G$8,'Curve Summary'!$A$7:$AG$54,2)</f>
        <v>32.75</v>
      </c>
      <c r="H14" s="26">
        <f>VLOOKUP(H$8,'Curve Summary'!$A$7:$AG$54,2)</f>
        <v>32.75</v>
      </c>
      <c r="I14" s="26">
        <f>VLOOKUP(I$8,'Curve Summary'!$A$7:$AG$54,2)</f>
        <v>32.75</v>
      </c>
      <c r="J14" s="26">
        <f>VLOOKUP(J$8,'Curve Summary'!$A$7:$AG$54,2)</f>
        <v>32.75</v>
      </c>
      <c r="K14" s="26">
        <f>VLOOKUP(K$8,'Curve Summary'!$A$7:$AG$54,2)</f>
        <v>32.75</v>
      </c>
      <c r="L14" s="26">
        <f>VLOOKUP(L$8,'Curve Summary'!$A$7:$AG$54,2)</f>
        <v>32.75</v>
      </c>
      <c r="M14" s="26">
        <f>VLOOKUP(M$8,'Curve Summary'!$A$7:$AG$54,2)</f>
        <v>32.75</v>
      </c>
      <c r="N14" s="26">
        <f>VLOOKUP(N$8,'Curve Summary'!$A$7:$AG$54,2)</f>
        <v>32.75</v>
      </c>
      <c r="O14" s="26">
        <f>VLOOKUP(O$8,'Curve Summary'!$A$7:$AG$54,2)</f>
        <v>32.75</v>
      </c>
      <c r="P14" s="26">
        <f>VLOOKUP(P$8,'Curve Summary'!$A$7:$AG$54,2)</f>
        <v>32.75</v>
      </c>
      <c r="Q14" s="26">
        <f>VLOOKUP(Q$8,'Curve Summary'!$A$7:$AG$54,2)</f>
        <v>32.75</v>
      </c>
      <c r="R14" s="26">
        <f>VLOOKUP(R$8,'Curve Summary'!$A$7:$AG$54,2)</f>
        <v>32.75</v>
      </c>
      <c r="S14" s="26">
        <f>VLOOKUP(S$8,'Curve Summary'!$A$7:$AG$54,2)</f>
        <v>32.75</v>
      </c>
      <c r="T14" s="26">
        <f>VLOOKUP(T$8,'Curve Summary'!$A$7:$AG$54,2)</f>
        <v>32.75</v>
      </c>
      <c r="U14" s="26">
        <f>VLOOKUP(U$8,'Curve Summary'!$A$7:$AG$54,2)</f>
        <v>32.75</v>
      </c>
      <c r="V14" s="26">
        <f>VLOOKUP(V$8,'Curve Summary'!$A$7:$AG$54,2)</f>
        <v>32.75</v>
      </c>
      <c r="W14" s="93">
        <f>VLOOKUP(W$8,'Curve Summary'!$A$7:$AG$54,2)</f>
        <v>32.75</v>
      </c>
      <c r="X14" s="26">
        <f>VLOOKUP(X$8,'Curve Summary'!$A$7:$AG$54,2)</f>
        <v>32.75</v>
      </c>
      <c r="Y14" s="26">
        <f>VLOOKUP(Y$8,'Curve Summary'!$A$7:$AG$54,2)</f>
        <v>32.75</v>
      </c>
      <c r="Z14" s="26">
        <f>VLOOKUP(Z$8,'Curve Summary'!$A$7:$AG$54,2)</f>
        <v>36.5</v>
      </c>
      <c r="AA14" s="26">
        <f>VLOOKUP(AA$8,'Curve Summary'!$A$7:$AG$54,2)</f>
        <v>36.5</v>
      </c>
      <c r="AB14" s="93">
        <f>VLOOKUP(AB$8,'Curve Summary'!$A$7:$AG$54,2)</f>
        <v>36.5</v>
      </c>
      <c r="AC14" s="105">
        <f t="shared" si="1"/>
        <v>34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34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35</v>
      </c>
      <c r="C15" s="26">
        <f>VLOOKUP(C$8,'Curve Summary'!$A$7:$AG$54,7)</f>
        <v>35.5</v>
      </c>
      <c r="D15" s="26">
        <f>VLOOKUP(D$8,'Curve Summary'!$A$7:$AG$54,7)</f>
        <v>35.5</v>
      </c>
      <c r="E15" s="26">
        <f>VLOOKUP(E$8,'Curve Summary'!$A$7:$AG$54,7)</f>
        <v>33.75</v>
      </c>
      <c r="F15" s="26">
        <f>VLOOKUP(F$8,'Curve Summary'!$A$7:$AG$54,7)</f>
        <v>33.75</v>
      </c>
      <c r="G15" s="26">
        <f>VLOOKUP(G$8,'Curve Summary'!$A$7:$AG$54,7)</f>
        <v>33.75</v>
      </c>
      <c r="H15" s="26">
        <f>VLOOKUP(H$8,'Curve Summary'!$A$7:$AG$54,7)</f>
        <v>33.75</v>
      </c>
      <c r="I15" s="26">
        <f>VLOOKUP(I$8,'Curve Summary'!$A$7:$AG$54,7)</f>
        <v>33.75</v>
      </c>
      <c r="J15" s="26">
        <f>VLOOKUP(J$8,'Curve Summary'!$A$7:$AG$54,7)</f>
        <v>33.75</v>
      </c>
      <c r="K15" s="26">
        <f>VLOOKUP(K$8,'Curve Summary'!$A$7:$AG$54,7)</f>
        <v>33.75</v>
      </c>
      <c r="L15" s="26">
        <f>VLOOKUP(L$8,'Curve Summary'!$A$7:$AG$54,7)</f>
        <v>33.75</v>
      </c>
      <c r="M15" s="26">
        <f>VLOOKUP(M$8,'Curve Summary'!$A$7:$AG$54,7)</f>
        <v>33.75</v>
      </c>
      <c r="N15" s="26">
        <f>VLOOKUP(N$8,'Curve Summary'!$A$7:$AG$54,7)</f>
        <v>33.75</v>
      </c>
      <c r="O15" s="26">
        <f>VLOOKUP(O$8,'Curve Summary'!$A$7:$AG$54,7)</f>
        <v>33.75</v>
      </c>
      <c r="P15" s="26">
        <f>VLOOKUP(P$8,'Curve Summary'!$A$7:$AG$54,7)</f>
        <v>33.75</v>
      </c>
      <c r="Q15" s="26">
        <f>VLOOKUP(Q$8,'Curve Summary'!$A$7:$AG$54,7)</f>
        <v>33.75</v>
      </c>
      <c r="R15" s="26">
        <f>VLOOKUP(R$8,'Curve Summary'!$A$7:$AG$54,7)</f>
        <v>33.75</v>
      </c>
      <c r="S15" s="26">
        <f>VLOOKUP(S$8,'Curve Summary'!$A$7:$AG$54,7)</f>
        <v>33.75</v>
      </c>
      <c r="T15" s="26">
        <f>VLOOKUP(T$8,'Curve Summary'!$A$7:$AG$54,7)</f>
        <v>33.75</v>
      </c>
      <c r="U15" s="26">
        <f>VLOOKUP(U$8,'Curve Summary'!$A$7:$AG$54,7)</f>
        <v>33.75</v>
      </c>
      <c r="V15" s="26">
        <f>VLOOKUP(V$8,'Curve Summary'!$A$7:$AG$54,7)</f>
        <v>33.75</v>
      </c>
      <c r="W15" s="93">
        <f>VLOOKUP(W$8,'Curve Summary'!$A$7:$AG$54,7)</f>
        <v>33.75</v>
      </c>
      <c r="X15" s="26">
        <f>VLOOKUP(X$8,'Curve Summary'!$A$7:$AG$54,7)</f>
        <v>33.75</v>
      </c>
      <c r="Y15" s="26">
        <f>VLOOKUP(Y$8,'Curve Summary'!$A$7:$AG$54,7)</f>
        <v>33.75</v>
      </c>
      <c r="Z15" s="26">
        <f>VLOOKUP(Z$8,'Curve Summary'!$A$7:$AG$54,7)</f>
        <v>38.5</v>
      </c>
      <c r="AA15" s="26">
        <f>VLOOKUP(AA$8,'Curve Summary'!$A$7:$AG$54,7)</f>
        <v>38.5</v>
      </c>
      <c r="AB15" s="93">
        <f>VLOOKUP(AB$8,'Curve Summary'!$A$7:$AG$54,7)</f>
        <v>38.5</v>
      </c>
      <c r="AC15" s="105">
        <f t="shared" si="1"/>
        <v>35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35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55</v>
      </c>
      <c r="C18" s="134">
        <f>IF(ISNUMBER(VLOOKUP(C$8,'Curve Summary ALBERTA'!$A$7:$AG$54,18,FALSE)),VLOOKUP(C$8,'Curve Summary ALBERTA'!$A$7:$AG$54,18,FALSE),0)</f>
        <v>53</v>
      </c>
      <c r="D18" s="134">
        <f>IF(ISNUMBER(VLOOKUP(D$8,'Curve Summary ALBERTA'!$A$7:$AG$54,18,FALSE)),VLOOKUP(D$8,'Curve Summary ALBERTA'!$A$7:$AG$54,18,FALSE),0)</f>
        <v>53</v>
      </c>
      <c r="E18" s="134">
        <f>IF(ISNUMBER(VLOOKUP(E$8,'Curve Summary ALBERTA'!$A$7:$AG$54,18,FALSE)),VLOOKUP(E$8,'Curve Summary ALBERTA'!$A$7:$AG$54,18,FALSE),0)</f>
        <v>54.499996185302734</v>
      </c>
      <c r="F18" s="134">
        <f>IF(ISNUMBER(VLOOKUP(F$8,'Curve Summary ALBERTA'!$A$7:$AG$54,18,FALSE)),VLOOKUP(F$8,'Curve Summary ALBERTA'!$A$7:$AG$54,18,FALSE),0)</f>
        <v>54.499996185302734</v>
      </c>
      <c r="G18" s="134">
        <f>IF(ISNUMBER(VLOOKUP(G$8,'Curve Summary ALBERTA'!$A$7:$AG$54,18,FALSE)),VLOOKUP(G$8,'Curve Summary ALBERTA'!$A$7:$AG$54,18,FALSE),0)</f>
        <v>54.499996185302734</v>
      </c>
      <c r="H18" s="134">
        <f>IF(ISNUMBER(VLOOKUP(H$8,'Curve Summary ALBERTA'!$A$7:$AG$54,18,FALSE)),VLOOKUP(H$8,'Curve Summary ALBERTA'!$A$7:$AG$54,18,FALSE),0)</f>
        <v>54.499996185302734</v>
      </c>
      <c r="I18" s="134">
        <f>IF(ISNUMBER(VLOOKUP(I$8,'Curve Summary ALBERTA'!$A$7:$AG$54,18,FALSE)),VLOOKUP(I$8,'Curve Summary ALBERTA'!$A$7:$AG$54,18,FALSE),0)</f>
        <v>54.499996185302734</v>
      </c>
      <c r="J18" s="134">
        <f>IF(ISNUMBER(VLOOKUP(J$8,'Curve Summary ALBERTA'!$A$7:$AG$54,18,FALSE)),VLOOKUP(J$8,'Curve Summary ALBERTA'!$A$7:$AG$54,18,FALSE),0)</f>
        <v>54.499996185302734</v>
      </c>
      <c r="K18" s="134">
        <f>IF(ISNUMBER(VLOOKUP(K$8,'Curve Summary ALBERTA'!$A$7:$AG$54,18,FALSE)),VLOOKUP(K$8,'Curve Summary ALBERTA'!$A$7:$AG$54,18,FALSE),0)</f>
        <v>54.499996185302734</v>
      </c>
      <c r="L18" s="134">
        <f>IF(ISNUMBER(VLOOKUP(L$8,'Curve Summary ALBERTA'!$A$7:$AG$54,18,FALSE)),VLOOKUP(L$8,'Curve Summary ALBERTA'!$A$7:$AG$54,18,FALSE),0)</f>
        <v>54.499996185302734</v>
      </c>
      <c r="M18" s="134">
        <f>IF(ISNUMBER(VLOOKUP(M$8,'Curve Summary ALBERTA'!$A$7:$AG$54,18,FALSE)),VLOOKUP(M$8,'Curve Summary ALBERTA'!$A$7:$AG$54,18,FALSE),0)</f>
        <v>54.499996185302734</v>
      </c>
      <c r="N18" s="134">
        <f>IF(ISNUMBER(VLOOKUP(N$8,'Curve Summary ALBERTA'!$A$7:$AG$54,18,FALSE)),VLOOKUP(N$8,'Curve Summary ALBERTA'!$A$7:$AG$54,18,FALSE),0)</f>
        <v>54.499996185302734</v>
      </c>
      <c r="O18" s="134">
        <f>IF(ISNUMBER(VLOOKUP(O$8,'Curve Summary ALBERTA'!$A$7:$AG$54,18,FALSE)),VLOOKUP(O$8,'Curve Summary ALBERTA'!$A$7:$AG$54,18,FALSE),0)</f>
        <v>54.499996185302734</v>
      </c>
      <c r="P18" s="134">
        <f>IF(ISNUMBER(VLOOKUP(P$8,'Curve Summary ALBERTA'!$A$7:$AG$54,18,FALSE)),VLOOKUP(P$8,'Curve Summary ALBERTA'!$A$7:$AG$54,18,FALSE),0)</f>
        <v>54.499996185302734</v>
      </c>
      <c r="Q18" s="134">
        <f>IF(ISNUMBER(VLOOKUP(Q$8,'Curve Summary ALBERTA'!$A$7:$AG$54,18,FALSE)),VLOOKUP(Q$8,'Curve Summary ALBERTA'!$A$7:$AG$54,18,FALSE),0)</f>
        <v>54.499996185302734</v>
      </c>
      <c r="R18" s="134">
        <f>IF(ISNUMBER(VLOOKUP(R$8,'Curve Summary ALBERTA'!$A$7:$AG$54,18,FALSE)),VLOOKUP(R$8,'Curve Summary ALBERTA'!$A$7:$AG$54,18,FALSE),0)</f>
        <v>54.499996185302734</v>
      </c>
      <c r="S18" s="134">
        <f>IF(ISNUMBER(VLOOKUP(S$8,'Curve Summary ALBERTA'!$A$7:$AG$54,18,FALSE)),VLOOKUP(S$8,'Curve Summary ALBERTA'!$A$7:$AG$54,18,FALSE),0)</f>
        <v>54.499996185302734</v>
      </c>
      <c r="T18" s="134">
        <f>IF(ISNUMBER(VLOOKUP(T$8,'Curve Summary ALBERTA'!$A$7:$AG$54,18,FALSE)),VLOOKUP(T$8,'Curve Summary ALBERTA'!$A$7:$AG$54,18,FALSE),0)</f>
        <v>54.499996185302734</v>
      </c>
      <c r="U18" s="134">
        <f>IF(ISNUMBER(VLOOKUP(U$8,'Curve Summary ALBERTA'!$A$7:$AG$54,18,FALSE)),VLOOKUP(U$8,'Curve Summary ALBERTA'!$A$7:$AG$54,18,FALSE),0)</f>
        <v>54.499994049072264</v>
      </c>
      <c r="V18" s="134">
        <f>IF(ISNUMBER(VLOOKUP(V$8,'Curve Summary ALBERTA'!$A$7:$AG$54,18,FALSE)),VLOOKUP(V$8,'Curve Summary ALBERTA'!$A$7:$AG$54,18,FALSE),0)</f>
        <v>0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54.499996185302734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AVERAGE(B18:D18)</f>
        <v>53.666666666666664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53.666666666666664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29.725000047683714</v>
      </c>
      <c r="C28" s="102">
        <f t="shared" si="2"/>
        <v>30.075000047683716</v>
      </c>
      <c r="D28" s="102">
        <f t="shared" si="2"/>
        <v>30.075000047683716</v>
      </c>
      <c r="E28" s="102">
        <f t="shared" si="2"/>
        <v>32.375000047683713</v>
      </c>
      <c r="F28" s="102">
        <f t="shared" si="2"/>
        <v>32.375000047683713</v>
      </c>
      <c r="G28" s="102">
        <f t="shared" si="2"/>
        <v>32.375000047683713</v>
      </c>
      <c r="H28" s="102">
        <f t="shared" si="2"/>
        <v>32.375000047683713</v>
      </c>
      <c r="I28" s="102">
        <f t="shared" si="2"/>
        <v>32.375000047683713</v>
      </c>
      <c r="J28" s="102">
        <f t="shared" si="2"/>
        <v>33.369999933242795</v>
      </c>
      <c r="K28" s="102">
        <f t="shared" si="2"/>
        <v>33.369999933242795</v>
      </c>
      <c r="L28" s="102">
        <f t="shared" si="2"/>
        <v>33.369999933242795</v>
      </c>
      <c r="M28" s="102">
        <f t="shared" si="2"/>
        <v>33.369999933242795</v>
      </c>
      <c r="N28" s="102">
        <f t="shared" si="2"/>
        <v>33.369999933242795</v>
      </c>
      <c r="O28" s="102">
        <f t="shared" si="2"/>
        <v>33.369999933242795</v>
      </c>
      <c r="P28" s="102">
        <f t="shared" si="2"/>
        <v>33.369999933242795</v>
      </c>
      <c r="Q28" s="102">
        <f t="shared" si="2"/>
        <v>33.369999933242795</v>
      </c>
      <c r="R28" s="102">
        <f t="shared" si="2"/>
        <v>33.369999933242795</v>
      </c>
      <c r="S28" s="102">
        <f t="shared" si="2"/>
        <v>33.369999933242795</v>
      </c>
      <c r="T28" s="102">
        <f t="shared" si="2"/>
        <v>33.369999933242795</v>
      </c>
      <c r="U28" s="102">
        <f t="shared" si="2"/>
        <v>33.369999933242795</v>
      </c>
      <c r="V28" s="102">
        <f t="shared" si="2"/>
        <v>33.369999933242795</v>
      </c>
      <c r="W28" s="26">
        <f t="shared" si="2"/>
        <v>33.369999933242795</v>
      </c>
      <c r="X28" s="26">
        <f t="shared" si="2"/>
        <v>33.369999933242795</v>
      </c>
      <c r="Y28" s="102">
        <f t="shared" si="2"/>
        <v>33.369999933242795</v>
      </c>
      <c r="Z28" s="102">
        <f t="shared" si="2"/>
        <v>40.819999933242798</v>
      </c>
      <c r="AA28" s="102">
        <f t="shared" si="2"/>
        <v>40.819999933242798</v>
      </c>
      <c r="AB28" s="102">
        <f t="shared" si="2"/>
        <v>40.819999933242798</v>
      </c>
      <c r="AC28" s="123">
        <f t="shared" si="2"/>
        <v>-0.35000000000000142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31.329999876022342</v>
      </c>
      <c r="C29" s="26">
        <f t="shared" si="3"/>
        <v>30.879999876022339</v>
      </c>
      <c r="D29" s="26">
        <f t="shared" si="3"/>
        <v>30.879999876022339</v>
      </c>
      <c r="E29" s="26">
        <f t="shared" si="3"/>
        <v>33.379999876022339</v>
      </c>
      <c r="F29" s="26">
        <f t="shared" si="3"/>
        <v>33.379999876022339</v>
      </c>
      <c r="G29" s="26">
        <f t="shared" si="3"/>
        <v>33.379999876022339</v>
      </c>
      <c r="H29" s="26">
        <f t="shared" si="3"/>
        <v>33.379999876022339</v>
      </c>
      <c r="I29" s="26">
        <f t="shared" si="3"/>
        <v>33.379999876022339</v>
      </c>
      <c r="J29" s="26">
        <f t="shared" si="3"/>
        <v>33.380000114440918</v>
      </c>
      <c r="K29" s="26">
        <f t="shared" si="3"/>
        <v>33.380000114440918</v>
      </c>
      <c r="L29" s="26">
        <f t="shared" si="3"/>
        <v>33.380000114440918</v>
      </c>
      <c r="M29" s="26">
        <f t="shared" si="3"/>
        <v>33.380000114440918</v>
      </c>
      <c r="N29" s="26">
        <f t="shared" si="3"/>
        <v>33.380000114440918</v>
      </c>
      <c r="O29" s="26">
        <f t="shared" si="3"/>
        <v>33.380000114440918</v>
      </c>
      <c r="P29" s="26">
        <f t="shared" si="3"/>
        <v>33.380000114440918</v>
      </c>
      <c r="Q29" s="26">
        <f t="shared" si="3"/>
        <v>33.380000114440918</v>
      </c>
      <c r="R29" s="26">
        <f t="shared" si="3"/>
        <v>33.380000114440918</v>
      </c>
      <c r="S29" s="26">
        <f t="shared" si="3"/>
        <v>33.380000114440918</v>
      </c>
      <c r="T29" s="26">
        <f t="shared" si="3"/>
        <v>33.380000114440918</v>
      </c>
      <c r="U29" s="26">
        <f t="shared" si="3"/>
        <v>33.380000114440918</v>
      </c>
      <c r="V29" s="26">
        <f t="shared" si="3"/>
        <v>33.380000114440918</v>
      </c>
      <c r="W29" s="26">
        <f t="shared" si="3"/>
        <v>33.380000114440918</v>
      </c>
      <c r="X29" s="26">
        <f t="shared" si="3"/>
        <v>33.380000114440918</v>
      </c>
      <c r="Y29" s="26">
        <f t="shared" si="3"/>
        <v>33.380000114440918</v>
      </c>
      <c r="Z29" s="26">
        <f t="shared" si="3"/>
        <v>40.880000114440918</v>
      </c>
      <c r="AA29" s="26">
        <f t="shared" si="3"/>
        <v>40.880000114440918</v>
      </c>
      <c r="AB29" s="26">
        <f t="shared" si="3"/>
        <v>40.880000114440918</v>
      </c>
      <c r="AC29" s="124">
        <f t="shared" si="3"/>
        <v>0.45000000000000284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32.119999942779543</v>
      </c>
      <c r="C30" s="26">
        <f t="shared" si="4"/>
        <v>33.009999942779544</v>
      </c>
      <c r="D30" s="26">
        <f t="shared" si="4"/>
        <v>33.009999942779544</v>
      </c>
      <c r="E30" s="26">
        <f t="shared" si="4"/>
        <v>33.659999942779542</v>
      </c>
      <c r="F30" s="26">
        <f t="shared" si="4"/>
        <v>33.659999942779542</v>
      </c>
      <c r="G30" s="26">
        <f t="shared" si="4"/>
        <v>33.659999942779542</v>
      </c>
      <c r="H30" s="26">
        <f t="shared" si="4"/>
        <v>33.659999942779542</v>
      </c>
      <c r="I30" s="26">
        <f t="shared" si="4"/>
        <v>33.659999942779542</v>
      </c>
      <c r="J30" s="26">
        <f t="shared" si="4"/>
        <v>33.659999942779542</v>
      </c>
      <c r="K30" s="26">
        <f t="shared" si="4"/>
        <v>33.659999942779542</v>
      </c>
      <c r="L30" s="26">
        <f t="shared" si="4"/>
        <v>33.659999942779542</v>
      </c>
      <c r="M30" s="26">
        <f t="shared" si="4"/>
        <v>33.659999942779542</v>
      </c>
      <c r="N30" s="26">
        <f t="shared" si="4"/>
        <v>33.659999942779542</v>
      </c>
      <c r="O30" s="26">
        <f t="shared" si="4"/>
        <v>33.659999942779542</v>
      </c>
      <c r="P30" s="26">
        <f t="shared" si="4"/>
        <v>33.659999942779542</v>
      </c>
      <c r="Q30" s="26">
        <f t="shared" si="4"/>
        <v>33.659999942779542</v>
      </c>
      <c r="R30" s="26">
        <f t="shared" si="4"/>
        <v>33.659999942779542</v>
      </c>
      <c r="S30" s="26">
        <f t="shared" si="4"/>
        <v>33.659999942779542</v>
      </c>
      <c r="T30" s="26">
        <f t="shared" si="4"/>
        <v>33.659999942779542</v>
      </c>
      <c r="U30" s="26">
        <f t="shared" si="4"/>
        <v>33.659999942779542</v>
      </c>
      <c r="V30" s="26">
        <f t="shared" si="4"/>
        <v>33.659999942779542</v>
      </c>
      <c r="W30" s="26">
        <f t="shared" si="4"/>
        <v>33.659999942779542</v>
      </c>
      <c r="X30" s="26">
        <f t="shared" si="4"/>
        <v>33.659999942779542</v>
      </c>
      <c r="Y30" s="26">
        <f t="shared" si="4"/>
        <v>33.659999942779542</v>
      </c>
      <c r="Z30" s="26">
        <f t="shared" si="4"/>
        <v>40.809999942779541</v>
      </c>
      <c r="AA30" s="26">
        <f t="shared" si="4"/>
        <v>40.809999942779541</v>
      </c>
      <c r="AB30" s="26">
        <f t="shared" si="4"/>
        <v>40.809999942779541</v>
      </c>
      <c r="AC30" s="124">
        <f t="shared" si="4"/>
        <v>0.92000000000000171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27.919999885559079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19.769999885559081</v>
      </c>
      <c r="F31" s="26">
        <f t="shared" si="5"/>
        <v>19.769999885559081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19.869999885559082</v>
      </c>
      <c r="Z31" s="26">
        <f t="shared" si="5"/>
        <v>32.369999885559082</v>
      </c>
      <c r="AA31" s="26">
        <f t="shared" si="5"/>
        <v>32.369999885559082</v>
      </c>
      <c r="AB31" s="26">
        <f t="shared" si="5"/>
        <v>32.369999885559082</v>
      </c>
      <c r="AC31" s="124">
        <f t="shared" si="5"/>
        <v>0.29999999999999716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31.25000076293945</v>
      </c>
      <c r="C32" s="26">
        <f t="shared" si="6"/>
        <v>32.900000762939456</v>
      </c>
      <c r="D32" s="26">
        <f t="shared" si="6"/>
        <v>32.900000762939456</v>
      </c>
      <c r="E32" s="26">
        <f t="shared" si="6"/>
        <v>32.300000762939455</v>
      </c>
      <c r="F32" s="26">
        <f t="shared" si="6"/>
        <v>32.300000762939455</v>
      </c>
      <c r="G32" s="26">
        <f t="shared" si="6"/>
        <v>32.300000762939455</v>
      </c>
      <c r="H32" s="26">
        <f t="shared" si="6"/>
        <v>32.300000762939455</v>
      </c>
      <c r="I32" s="26">
        <f t="shared" si="6"/>
        <v>32.300000762939455</v>
      </c>
      <c r="J32" s="26">
        <f t="shared" si="6"/>
        <v>32.300000762939455</v>
      </c>
      <c r="K32" s="26">
        <f t="shared" si="6"/>
        <v>32.300000762939455</v>
      </c>
      <c r="L32" s="26">
        <f t="shared" si="6"/>
        <v>32.300000762939455</v>
      </c>
      <c r="M32" s="26">
        <f t="shared" si="6"/>
        <v>32.300000762939455</v>
      </c>
      <c r="N32" s="26">
        <f t="shared" si="6"/>
        <v>32.300000762939455</v>
      </c>
      <c r="O32" s="26">
        <f t="shared" si="6"/>
        <v>32.300000762939455</v>
      </c>
      <c r="P32" s="26">
        <f t="shared" si="6"/>
        <v>32.300000762939455</v>
      </c>
      <c r="Q32" s="26">
        <f t="shared" si="6"/>
        <v>32.300000762939455</v>
      </c>
      <c r="R32" s="26">
        <f t="shared" si="6"/>
        <v>32.300000762939455</v>
      </c>
      <c r="S32" s="26">
        <f t="shared" si="6"/>
        <v>32.300000762939455</v>
      </c>
      <c r="T32" s="26">
        <f t="shared" si="6"/>
        <v>32.300000762939455</v>
      </c>
      <c r="U32" s="26">
        <f t="shared" si="6"/>
        <v>32.300000762939455</v>
      </c>
      <c r="V32" s="26">
        <f t="shared" si="6"/>
        <v>32.300000762939455</v>
      </c>
      <c r="W32" s="26">
        <f t="shared" si="6"/>
        <v>32.300000762939455</v>
      </c>
      <c r="X32" s="26">
        <f t="shared" si="6"/>
        <v>32.300000762939455</v>
      </c>
      <c r="Y32" s="26">
        <f t="shared" si="6"/>
        <v>32.300000762939455</v>
      </c>
      <c r="Z32" s="26">
        <f t="shared" si="6"/>
        <v>36.700000762939453</v>
      </c>
      <c r="AA32" s="26">
        <f t="shared" si="6"/>
        <v>36.700000762939453</v>
      </c>
      <c r="AB32" s="26">
        <f t="shared" si="6"/>
        <v>36.700000762939453</v>
      </c>
      <c r="AC32" s="124">
        <f t="shared" si="6"/>
        <v>0.29999999999999716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33.499999523162842</v>
      </c>
      <c r="C33" s="99">
        <f t="shared" si="7"/>
        <v>33.999999523162842</v>
      </c>
      <c r="D33" s="99">
        <f t="shared" si="7"/>
        <v>33.999999523162842</v>
      </c>
      <c r="E33" s="99">
        <f t="shared" si="7"/>
        <v>32.249999523162842</v>
      </c>
      <c r="F33" s="99">
        <f t="shared" si="7"/>
        <v>32.249999523162842</v>
      </c>
      <c r="G33" s="99">
        <f t="shared" si="7"/>
        <v>32.249999523162842</v>
      </c>
      <c r="H33" s="99">
        <f t="shared" si="7"/>
        <v>32.249999523162842</v>
      </c>
      <c r="I33" s="99">
        <f t="shared" si="7"/>
        <v>32.249999523162842</v>
      </c>
      <c r="J33" s="99">
        <f t="shared" si="7"/>
        <v>30.75</v>
      </c>
      <c r="K33" s="99">
        <f t="shared" si="7"/>
        <v>30.75</v>
      </c>
      <c r="L33" s="99">
        <f t="shared" si="7"/>
        <v>30.75</v>
      </c>
      <c r="M33" s="99">
        <f t="shared" si="7"/>
        <v>30.75</v>
      </c>
      <c r="N33" s="99">
        <f t="shared" si="7"/>
        <v>30.75</v>
      </c>
      <c r="O33" s="99">
        <f t="shared" si="7"/>
        <v>30.75</v>
      </c>
      <c r="P33" s="99">
        <f t="shared" si="7"/>
        <v>30.75</v>
      </c>
      <c r="Q33" s="99">
        <f t="shared" si="7"/>
        <v>30.75</v>
      </c>
      <c r="R33" s="99">
        <f t="shared" si="7"/>
        <v>30.75</v>
      </c>
      <c r="S33" s="99">
        <f t="shared" si="7"/>
        <v>30.75</v>
      </c>
      <c r="T33" s="99">
        <f t="shared" si="7"/>
        <v>30.75</v>
      </c>
      <c r="U33" s="99">
        <f t="shared" si="7"/>
        <v>30.75</v>
      </c>
      <c r="V33" s="99">
        <f t="shared" si="7"/>
        <v>30.75</v>
      </c>
      <c r="W33" s="99">
        <f t="shared" si="7"/>
        <v>30.75</v>
      </c>
      <c r="X33" s="99">
        <f t="shared" si="7"/>
        <v>30.75</v>
      </c>
      <c r="Y33" s="99">
        <f t="shared" si="7"/>
        <v>30.75</v>
      </c>
      <c r="Z33" s="99">
        <f t="shared" si="7"/>
        <v>34.5</v>
      </c>
      <c r="AA33" s="99">
        <f t="shared" si="7"/>
        <v>34.5</v>
      </c>
      <c r="AB33" s="99">
        <f t="shared" si="7"/>
        <v>34.5</v>
      </c>
      <c r="AC33" s="125">
        <f t="shared" si="7"/>
        <v>1.1000000000000014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-4</v>
      </c>
      <c r="C34" s="102">
        <f t="shared" si="8"/>
        <v>-3.5</v>
      </c>
      <c r="D34" s="102">
        <f t="shared" si="8"/>
        <v>-3.5</v>
      </c>
      <c r="E34" s="102">
        <f t="shared" si="8"/>
        <v>-4.25</v>
      </c>
      <c r="F34" s="102">
        <f t="shared" si="8"/>
        <v>-4.25</v>
      </c>
      <c r="G34" s="102">
        <f t="shared" si="8"/>
        <v>-4.25</v>
      </c>
      <c r="H34" s="102">
        <f t="shared" si="8"/>
        <v>-4.25</v>
      </c>
      <c r="I34" s="102">
        <f t="shared" si="8"/>
        <v>-4.25</v>
      </c>
      <c r="J34" s="102">
        <f t="shared" si="8"/>
        <v>-6.5</v>
      </c>
      <c r="K34" s="102">
        <f t="shared" si="8"/>
        <v>-6.5</v>
      </c>
      <c r="L34" s="102">
        <f t="shared" si="8"/>
        <v>-6.5</v>
      </c>
      <c r="M34" s="102">
        <f t="shared" si="8"/>
        <v>-6.5</v>
      </c>
      <c r="N34" s="102">
        <f t="shared" si="8"/>
        <v>-6.5</v>
      </c>
      <c r="O34" s="102">
        <f t="shared" si="8"/>
        <v>-6.5</v>
      </c>
      <c r="P34" s="102">
        <f t="shared" si="8"/>
        <v>-6.5</v>
      </c>
      <c r="Q34" s="102">
        <f t="shared" si="8"/>
        <v>-6.5</v>
      </c>
      <c r="R34" s="102">
        <f t="shared" si="8"/>
        <v>-6.5</v>
      </c>
      <c r="S34" s="102">
        <f t="shared" si="8"/>
        <v>-6.5</v>
      </c>
      <c r="T34" s="102">
        <f t="shared" si="8"/>
        <v>-6.5</v>
      </c>
      <c r="U34" s="102">
        <f t="shared" si="8"/>
        <v>-6.5</v>
      </c>
      <c r="V34" s="102">
        <f t="shared" si="8"/>
        <v>-6.5</v>
      </c>
      <c r="W34" s="26">
        <f t="shared" si="8"/>
        <v>-6.5</v>
      </c>
      <c r="X34" s="26">
        <f t="shared" si="8"/>
        <v>-6.5</v>
      </c>
      <c r="Y34" s="102">
        <f t="shared" si="8"/>
        <v>-6.5</v>
      </c>
      <c r="Z34" s="102">
        <f t="shared" si="8"/>
        <v>-1.75</v>
      </c>
      <c r="AA34" s="102">
        <f t="shared" si="8"/>
        <v>-1.75</v>
      </c>
      <c r="AB34" s="102">
        <f t="shared" si="8"/>
        <v>-1.75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21</v>
      </c>
      <c r="C37" s="26">
        <f t="shared" si="9"/>
        <v>20.5</v>
      </c>
      <c r="D37" s="26">
        <f t="shared" si="9"/>
        <v>20.5</v>
      </c>
      <c r="E37" s="26">
        <f t="shared" si="9"/>
        <v>21.099996185302736</v>
      </c>
      <c r="F37" s="26">
        <f t="shared" si="9"/>
        <v>21.099996185302736</v>
      </c>
      <c r="G37" s="26">
        <f t="shared" si="9"/>
        <v>21.099996185302736</v>
      </c>
      <c r="H37" s="26">
        <f t="shared" si="9"/>
        <v>21.099996185302736</v>
      </c>
      <c r="I37" s="26">
        <f t="shared" si="9"/>
        <v>21.099996185302736</v>
      </c>
      <c r="J37" s="26">
        <f t="shared" si="9"/>
        <v>20.499996185302734</v>
      </c>
      <c r="K37" s="26">
        <f t="shared" si="9"/>
        <v>20.499996185302734</v>
      </c>
      <c r="L37" s="26">
        <f t="shared" si="9"/>
        <v>20.499996185302734</v>
      </c>
      <c r="M37" s="26">
        <f t="shared" si="9"/>
        <v>20.499996185302734</v>
      </c>
      <c r="N37" s="26">
        <f t="shared" si="9"/>
        <v>20.499996185302734</v>
      </c>
      <c r="O37" s="26">
        <f t="shared" si="9"/>
        <v>20.499996185302734</v>
      </c>
      <c r="P37" s="26">
        <f t="shared" si="9"/>
        <v>20.499996185302734</v>
      </c>
      <c r="Q37" s="26">
        <f t="shared" si="9"/>
        <v>20.499996185302734</v>
      </c>
      <c r="R37" s="26">
        <f t="shared" si="9"/>
        <v>20.499996185302734</v>
      </c>
      <c r="S37" s="26">
        <f t="shared" si="9"/>
        <v>20.499996185302734</v>
      </c>
      <c r="T37" s="26">
        <f t="shared" si="9"/>
        <v>20.499996185302734</v>
      </c>
      <c r="U37" s="26">
        <f t="shared" si="9"/>
        <v>20.499994049072264</v>
      </c>
      <c r="V37" s="26">
        <f t="shared" si="9"/>
        <v>-34</v>
      </c>
      <c r="W37" s="26">
        <f t="shared" si="9"/>
        <v>-34</v>
      </c>
      <c r="X37" s="26">
        <f t="shared" si="9"/>
        <v>-34</v>
      </c>
      <c r="Y37" s="26">
        <f t="shared" si="9"/>
        <v>20.499996185302734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-2.7708333333333357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37189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33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33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32.89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32.75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32.75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32.9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33.9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56.4375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10262001WestPrice.xls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37190</v>
      </c>
      <c r="E3" t="s">
        <v>201</v>
      </c>
      <c r="G3" s="4">
        <f>WORKDAY(Top!C3, -1, Holidays)</f>
        <v>37189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37190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6" sqref="A6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1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37190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3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3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6">
        <f>+crvDate</f>
        <v>37190</v>
      </c>
    </row>
    <row r="7" spans="1:140" ht="10.5" hidden="1" customHeight="1" x14ac:dyDescent="0.2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7" customHeight="1" x14ac:dyDescent="0.2">
      <c r="A9" s="442" t="s">
        <v>139</v>
      </c>
      <c r="B9" s="281" t="s">
        <v>54</v>
      </c>
      <c r="C9" s="195">
        <f>'Power Desk Daily Price'!$AC9</f>
        <v>32.883333333333333</v>
      </c>
      <c r="D9" s="195">
        <f ca="1">IF(ISERROR((AVERAGE(OFFSET('Curve Summary'!$D$6,5,0,21,1))*21+ 4* 'Curve Summary Backup'!$D$38)/25), 'Curve Summary Backup'!$D$38,(AVERAGE(OFFSET('Curve Summary'!$D$6,5,0,21,1))*21+ 4* 'Curve Summary Backup'!$D$38)/25)</f>
        <v>35.29999999999999</v>
      </c>
      <c r="E9" s="195">
        <f>VLOOKUP(E$7,'Curve Summary'!$A$7:$AG$54,4)</f>
        <v>42.75</v>
      </c>
      <c r="F9" s="300">
        <f t="shared" ref="F9:F15" ca="1" si="0">(C9*C$5+D9*D$5+E9*E$5)/(SUM(C$5:E$5))</f>
        <v>38.396296296296292</v>
      </c>
      <c r="G9" s="195">
        <f t="shared" ref="G9:G15" si="1">AVERAGE(H9:I9)</f>
        <v>40.875</v>
      </c>
      <c r="H9" s="195">
        <f t="shared" ref="H9:I15" si="2">AG9</f>
        <v>42.75</v>
      </c>
      <c r="I9" s="195">
        <f t="shared" si="2"/>
        <v>39</v>
      </c>
      <c r="J9" s="195">
        <f t="shared" ref="J9:J15" si="3">AVERAGE(K9:L9)</f>
        <v>32.375</v>
      </c>
      <c r="K9" s="195">
        <f t="shared" ref="K9:N15" si="4">AI9</f>
        <v>34.25</v>
      </c>
      <c r="L9" s="195">
        <f t="shared" si="4"/>
        <v>30.5</v>
      </c>
      <c r="M9" s="195">
        <f t="shared" si="4"/>
        <v>29</v>
      </c>
      <c r="N9" s="195">
        <f t="shared" si="4"/>
        <v>29.5</v>
      </c>
      <c r="O9" s="195">
        <f t="shared" ref="O9:O15" si="5">AVERAGE(P9:Q9)</f>
        <v>47</v>
      </c>
      <c r="P9" s="191">
        <f t="shared" ref="P9:R15" si="6">AM9</f>
        <v>43.5</v>
      </c>
      <c r="Q9" s="195">
        <f t="shared" si="6"/>
        <v>50.5</v>
      </c>
      <c r="R9" s="195">
        <f t="shared" si="6"/>
        <v>43.5</v>
      </c>
      <c r="S9" s="195">
        <f t="shared" ref="S9:S15" si="7">AVERAGE(T9:V9)</f>
        <v>38.166666666666664</v>
      </c>
      <c r="T9" s="195">
        <f t="shared" ref="T9:V15" si="8">AP9</f>
        <v>39</v>
      </c>
      <c r="U9" s="195">
        <f t="shared" si="8"/>
        <v>37</v>
      </c>
      <c r="V9" s="195">
        <f t="shared" si="8"/>
        <v>38.5</v>
      </c>
      <c r="W9" s="300">
        <f>SUM(AG28:AR28)/SUM($AG$5:$AR$5)</f>
        <v>38.126470588235293</v>
      </c>
      <c r="X9" s="195">
        <f>SUM(AS28:BD28)/SUM($AS$5:$BD$5)</f>
        <v>40.121568627450984</v>
      </c>
      <c r="Y9" s="195">
        <f>SUM(BE28:BR28)/SUM($BE$5:$BR$5)</f>
        <v>40.675637583892616</v>
      </c>
      <c r="Z9" s="195">
        <f>SUM(BQ28:CB28)/SUM($BQ$5:$CB$5)</f>
        <v>40.853294117647053</v>
      </c>
      <c r="AA9" s="195">
        <f t="shared" ref="AA9:AA15" si="9">SUM(CC28:DX28)/SUM($CC$5:$DX$5)</f>
        <v>41.922411764705892</v>
      </c>
      <c r="AB9" s="196">
        <f t="shared" ref="AB9:AB15" si="10">SUM(DY28:EJ28)/SUM($DY$5:$EJ$5)</f>
        <v>43.132421875000006</v>
      </c>
      <c r="AC9" s="301">
        <f t="shared" ref="AC9:AC15" ca="1" si="11">(C9*C$5+D9*D$5+E9*E$5+SUM(AG28:EJ28))/(SUM(C$5:E$5)+SUM($AG$5:$EJ$5))</f>
        <v>41.103599374021897</v>
      </c>
      <c r="AD9" s="302"/>
      <c r="AE9" s="302"/>
      <c r="AF9" s="303"/>
      <c r="AG9" s="191">
        <f>VLOOKUP(AG$7,'Curve Summary'!$A$7:$AG$161,4)</f>
        <v>42.75</v>
      </c>
      <c r="AH9" s="191">
        <f>VLOOKUP(AH$7,'Curve Summary'!$A$7:$AG$161,4)</f>
        <v>39</v>
      </c>
      <c r="AI9" s="191">
        <f>VLOOKUP(AI$7,'Curve Summary'!$A$7:$AG$161,4)</f>
        <v>34.25</v>
      </c>
      <c r="AJ9" s="191">
        <f>VLOOKUP(AJ$7,'Curve Summary'!$A$7:$AG$161,4)</f>
        <v>30.5</v>
      </c>
      <c r="AK9" s="191">
        <f>VLOOKUP(AK$7,'Curve Summary'!$A$7:$AG$161,4)</f>
        <v>29</v>
      </c>
      <c r="AL9" s="191">
        <f>VLOOKUP(AL$7,'Curve Summary'!$A$7:$AG$161,4)</f>
        <v>29.5</v>
      </c>
      <c r="AM9" s="191">
        <f>VLOOKUP(AM$7,'Curve Summary'!$A$7:$AG$161,4)</f>
        <v>43.5</v>
      </c>
      <c r="AN9" s="191">
        <f>VLOOKUP(AN$7,'Curve Summary'!$A$7:$AG$161,4)</f>
        <v>50.5</v>
      </c>
      <c r="AO9" s="191">
        <f>VLOOKUP(AO$7,'Curve Summary'!$A$7:$AG$161,4)</f>
        <v>43.5</v>
      </c>
      <c r="AP9" s="191">
        <f>VLOOKUP(AP$7,'Curve Summary'!$A$7:$AG$161,4)</f>
        <v>39</v>
      </c>
      <c r="AQ9" s="191">
        <f>VLOOKUP(AQ$7,'Curve Summary'!$A$7:$AG$161,4)</f>
        <v>37</v>
      </c>
      <c r="AR9" s="191">
        <f>VLOOKUP(AR$7,'Curve Summary'!$A$7:$AG$161,4)</f>
        <v>38.5</v>
      </c>
      <c r="AS9" s="191">
        <f>VLOOKUP(AS$7,'Curve Summary'!$A$7:$AG$161,4)</f>
        <v>42</v>
      </c>
      <c r="AT9" s="191">
        <f>VLOOKUP(AT$7,'Curve Summary'!$A$7:$AG$161,4)</f>
        <v>41</v>
      </c>
      <c r="AU9" s="191">
        <f>VLOOKUP(AU$7,'Curve Summary'!$A$7:$AG$161,4)</f>
        <v>36</v>
      </c>
      <c r="AV9" s="191">
        <f>VLOOKUP(AV$7,'Curve Summary'!$A$7:$AG$161,4)</f>
        <v>33</v>
      </c>
      <c r="AW9" s="191">
        <f>VLOOKUP(AW$7,'Curve Summary'!$A$7:$AG$161,4)</f>
        <v>29</v>
      </c>
      <c r="AX9" s="191">
        <f>VLOOKUP(AX$7,'Curve Summary'!$A$7:$AG$161,4)</f>
        <v>30</v>
      </c>
      <c r="AY9" s="191">
        <f>VLOOKUP(AY$7,'Curve Summary'!$A$7:$AG$161,4)</f>
        <v>49</v>
      </c>
      <c r="AZ9" s="191">
        <f>VLOOKUP(AZ$7,'Curve Summary'!$A$7:$AG$161,4)</f>
        <v>57</v>
      </c>
      <c r="BA9" s="191">
        <f>VLOOKUP(BA$7,'Curve Summary'!$A$7:$AG$161,4)</f>
        <v>47</v>
      </c>
      <c r="BB9" s="191">
        <f>VLOOKUP(BB$7,'Curve Summary'!$A$7:$AG$161,4)</f>
        <v>41</v>
      </c>
      <c r="BC9" s="191">
        <f>VLOOKUP(BC$7,'Curve Summary'!$A$7:$AG$161,4)</f>
        <v>37</v>
      </c>
      <c r="BD9" s="191">
        <f>VLOOKUP(BD$7,'Curve Summary'!$A$7:$AG$161,4)</f>
        <v>39</v>
      </c>
      <c r="BE9" s="191">
        <f>VLOOKUP(BE$7,'Curve Summary'!$A$7:$AG$161,4)</f>
        <v>42.13</v>
      </c>
      <c r="BF9" s="191">
        <f>VLOOKUP(BF$7,'Curve Summary'!$A$7:$AG$161,4)</f>
        <v>41.27</v>
      </c>
      <c r="BG9" s="191">
        <f>VLOOKUP(BG$7,'Curve Summary'!$A$7:$AG$161,4)</f>
        <v>36.979999999999997</v>
      </c>
      <c r="BH9" s="191">
        <f>VLOOKUP(BH$7,'Curve Summary'!$A$7:$AG$161,4)</f>
        <v>34.4</v>
      </c>
      <c r="BI9" s="191">
        <f>VLOOKUP(BI$7,'Curve Summary'!$A$7:$AG$161,4)</f>
        <v>30.97</v>
      </c>
      <c r="BJ9" s="191">
        <f>VLOOKUP(BJ$7,'Curve Summary'!$A$7:$AG$161,4)</f>
        <v>31.83</v>
      </c>
      <c r="BK9" s="191">
        <f>VLOOKUP(BK$7,'Curve Summary'!$A$7:$AG$161,4)</f>
        <v>48.14</v>
      </c>
      <c r="BL9" s="191">
        <f>VLOOKUP(BL$7,'Curve Summary'!$A$7:$AG$161,4)</f>
        <v>55.01</v>
      </c>
      <c r="BM9" s="191">
        <f>VLOOKUP(BM$7,'Curve Summary'!$A$7:$AG$161,4)</f>
        <v>46.42</v>
      </c>
      <c r="BN9" s="191">
        <f>VLOOKUP(BN$7,'Curve Summary'!$A$7:$AG$161,4)</f>
        <v>41.27</v>
      </c>
      <c r="BO9" s="191">
        <f>VLOOKUP(BO$7,'Curve Summary'!$A$7:$AG$161,4)</f>
        <v>37.840000000000003</v>
      </c>
      <c r="BP9" s="191">
        <f>VLOOKUP(BP$7,'Curve Summary'!$A$7:$AG$161,4)</f>
        <v>39.56</v>
      </c>
      <c r="BQ9" s="191">
        <f>VLOOKUP(BQ$7,'Curve Summary'!$A$7:$AG$161,4)</f>
        <v>42.24</v>
      </c>
      <c r="BR9" s="191">
        <f>VLOOKUP(BR$7,'Curve Summary'!$A$7:$AG$161,4)</f>
        <v>41.5</v>
      </c>
      <c r="BS9" s="191">
        <f>VLOOKUP(BS$7,'Curve Summary'!$A$7:$AG$161,4)</f>
        <v>37.83</v>
      </c>
      <c r="BT9" s="191">
        <f>VLOOKUP(BT$7,'Curve Summary'!$A$7:$AG$161,4)</f>
        <v>35.619999999999997</v>
      </c>
      <c r="BU9" s="191">
        <f>VLOOKUP(BU$7,'Curve Summary'!$A$7:$AG$161,4)</f>
        <v>32.68</v>
      </c>
      <c r="BV9" s="191">
        <f>VLOOKUP(BV$7,'Curve Summary'!$A$7:$AG$161,4)</f>
        <v>33.409999999999997</v>
      </c>
      <c r="BW9" s="191">
        <f>VLOOKUP(BW$7,'Curve Summary'!$A$7:$AG$161,4)</f>
        <v>47.4</v>
      </c>
      <c r="BX9" s="191">
        <f>VLOOKUP(BX$7,'Curve Summary'!$A$7:$AG$161,4)</f>
        <v>53.29</v>
      </c>
      <c r="BY9" s="191">
        <f>VLOOKUP(BY$7,'Curve Summary'!$A$7:$AG$161,4)</f>
        <v>45.93</v>
      </c>
      <c r="BZ9" s="191">
        <f>VLOOKUP(BZ$7,'Curve Summary'!$A$7:$AG$161,4)</f>
        <v>41.52</v>
      </c>
      <c r="CA9" s="191">
        <f>VLOOKUP(CA$7,'Curve Summary'!$A$7:$AG$161,4)</f>
        <v>38.57</v>
      </c>
      <c r="CB9" s="191">
        <f>VLOOKUP(CB$7,'Curve Summary'!$A$7:$AG$161,4)</f>
        <v>40.049999999999997</v>
      </c>
      <c r="CC9" s="191">
        <f>VLOOKUP(CC$7,'Curve Summary'!$A$7:$AG$161,4)</f>
        <v>42.51</v>
      </c>
      <c r="CD9" s="191">
        <f>VLOOKUP(CD$7,'Curve Summary'!$A$7:$AG$161,4)</f>
        <v>41.84</v>
      </c>
      <c r="CE9" s="191">
        <f>VLOOKUP(CE$7,'Curve Summary'!$A$7:$AG$161,4)</f>
        <v>38.5</v>
      </c>
      <c r="CF9" s="191">
        <f>VLOOKUP(CF$7,'Curve Summary'!$A$7:$AG$161,4)</f>
        <v>36.49</v>
      </c>
      <c r="CG9" s="191">
        <f>VLOOKUP(CG$7,'Curve Summary'!$A$7:$AG$161,4)</f>
        <v>33.82</v>
      </c>
      <c r="CH9" s="191">
        <f>VLOOKUP(CH$7,'Curve Summary'!$A$7:$AG$161,4)</f>
        <v>34.49</v>
      </c>
      <c r="CI9" s="191">
        <f>VLOOKUP(CI$7,'Curve Summary'!$A$7:$AG$161,4)</f>
        <v>47.2</v>
      </c>
      <c r="CJ9" s="191">
        <f>VLOOKUP(CJ$7,'Curve Summary'!$A$7:$AG$161,4)</f>
        <v>52.56</v>
      </c>
      <c r="CK9" s="191">
        <f>VLOOKUP(CK$7,'Curve Summary'!$A$7:$AG$161,4)</f>
        <v>45.87</v>
      </c>
      <c r="CL9" s="191">
        <f>VLOOKUP(CL$7,'Curve Summary'!$A$7:$AG$161,4)</f>
        <v>41.86</v>
      </c>
      <c r="CM9" s="191">
        <f>VLOOKUP(CM$7,'Curve Summary'!$A$7:$AG$161,4)</f>
        <v>39.18</v>
      </c>
      <c r="CN9" s="191">
        <f>VLOOKUP(CN$7,'Curve Summary'!$A$7:$AG$161,4)</f>
        <v>40.520000000000003</v>
      </c>
      <c r="CO9" s="191">
        <f>VLOOKUP(CO$7,'Curve Summary'!$A$7:$AG$161,4)</f>
        <v>42.78</v>
      </c>
      <c r="CP9" s="191">
        <f>VLOOKUP(CP$7,'Curve Summary'!$A$7:$AG$161,4)</f>
        <v>42.18</v>
      </c>
      <c r="CQ9" s="191">
        <f>VLOOKUP(CQ$7,'Curve Summary'!$A$7:$AG$161,4)</f>
        <v>39.14</v>
      </c>
      <c r="CR9" s="191">
        <f>VLOOKUP(CR$7,'Curve Summary'!$A$7:$AG$161,4)</f>
        <v>37.32</v>
      </c>
      <c r="CS9" s="191">
        <f>VLOOKUP(CS$7,'Curve Summary'!$A$7:$AG$161,4)</f>
        <v>34.89</v>
      </c>
      <c r="CT9" s="191">
        <f>VLOOKUP(CT$7,'Curve Summary'!$A$7:$AG$161,4)</f>
        <v>35.51</v>
      </c>
      <c r="CU9" s="191">
        <f>VLOOKUP(CU$7,'Curve Summary'!$A$7:$AG$161,4)</f>
        <v>47.06</v>
      </c>
      <c r="CV9" s="191">
        <f>VLOOKUP(CV$7,'Curve Summary'!$A$7:$AG$161,4)</f>
        <v>51.93</v>
      </c>
      <c r="CW9" s="191">
        <f>VLOOKUP(CW$7,'Curve Summary'!$A$7:$AG$161,4)</f>
        <v>45.85</v>
      </c>
      <c r="CX9" s="191">
        <f>VLOOKUP(CX$7,'Curve Summary'!$A$7:$AG$161,4)</f>
        <v>42.21</v>
      </c>
      <c r="CY9" s="191">
        <f>VLOOKUP(CY$7,'Curve Summary'!$A$7:$AG$161,4)</f>
        <v>39.78</v>
      </c>
      <c r="CZ9" s="191">
        <f>VLOOKUP(CZ$7,'Curve Summary'!$A$7:$AG$161,4)</f>
        <v>41</v>
      </c>
      <c r="DA9" s="191">
        <f>VLOOKUP(DA$7,'Curve Summary'!$A$7:$AG$161,4)</f>
        <v>43.2</v>
      </c>
      <c r="DB9" s="191">
        <f>VLOOKUP(DB$7,'Curve Summary'!$A$7:$AG$161,4)</f>
        <v>42.64</v>
      </c>
      <c r="DC9" s="191">
        <f>VLOOKUP(DC$7,'Curve Summary'!$A$7:$AG$161,4)</f>
        <v>39.81</v>
      </c>
      <c r="DD9" s="191">
        <f>VLOOKUP(DD$7,'Curve Summary'!$A$7:$AG$161,4)</f>
        <v>38.119999999999997</v>
      </c>
      <c r="DE9" s="191">
        <f>VLOOKUP(DE$7,'Curve Summary'!$A$7:$AG$161,4)</f>
        <v>35.86</v>
      </c>
      <c r="DF9" s="191">
        <f>VLOOKUP(DF$7,'Curve Summary'!$A$7:$AG$161,4)</f>
        <v>36.43</v>
      </c>
      <c r="DG9" s="191">
        <f>VLOOKUP(DG$7,'Curve Summary'!$A$7:$AG$161,4)</f>
        <v>47.19</v>
      </c>
      <c r="DH9" s="191">
        <f>VLOOKUP(DH$7,'Curve Summary'!$A$7:$AG$161,4)</f>
        <v>51.72</v>
      </c>
      <c r="DI9" s="191">
        <f>VLOOKUP(DI$7,'Curve Summary'!$A$7:$AG$161,4)</f>
        <v>46.06</v>
      </c>
      <c r="DJ9" s="191">
        <f>VLOOKUP(DJ$7,'Curve Summary'!$A$7:$AG$161,4)</f>
        <v>42.67</v>
      </c>
      <c r="DK9" s="191">
        <f>VLOOKUP(DK$7,'Curve Summary'!$A$7:$AG$161,4)</f>
        <v>40.409999999999997</v>
      </c>
      <c r="DL9" s="191">
        <f>VLOOKUP(DL$7,'Curve Summary'!$A$7:$AG$161,4)</f>
        <v>41.54</v>
      </c>
      <c r="DM9" s="191">
        <f>VLOOKUP(DM$7,'Curve Summary'!$A$7:$AG$161,4)</f>
        <v>43.62</v>
      </c>
      <c r="DN9" s="191">
        <f>VLOOKUP(DN$7,'Curve Summary'!$A$7:$AG$161,4)</f>
        <v>43.1</v>
      </c>
      <c r="DO9" s="191">
        <f>VLOOKUP(DO$7,'Curve Summary'!$A$7:$AG$161,4)</f>
        <v>40.47</v>
      </c>
      <c r="DP9" s="191">
        <f>VLOOKUP(DP$7,'Curve Summary'!$A$7:$AG$161,4)</f>
        <v>38.9</v>
      </c>
      <c r="DQ9" s="191">
        <f>VLOOKUP(DQ$7,'Curve Summary'!$A$7:$AG$161,4)</f>
        <v>36.79</v>
      </c>
      <c r="DR9" s="191">
        <f>VLOOKUP(DR$7,'Curve Summary'!$A$7:$AG$161,4)</f>
        <v>37.32</v>
      </c>
      <c r="DS9" s="191">
        <f>VLOOKUP(DS$7,'Curve Summary'!$A$7:$AG$161,4)</f>
        <v>47.34</v>
      </c>
      <c r="DT9" s="191">
        <f>VLOOKUP(DT$7,'Curve Summary'!$A$7:$AG$161,4)</f>
        <v>51.56</v>
      </c>
      <c r="DU9" s="191">
        <f>VLOOKUP(DU$7,'Curve Summary'!$A$7:$AG$161,4)</f>
        <v>46.29</v>
      </c>
      <c r="DV9" s="191">
        <f>VLOOKUP(DV$7,'Curve Summary'!$A$7:$AG$161,4)</f>
        <v>43.13</v>
      </c>
      <c r="DW9" s="191">
        <f>VLOOKUP(DW$7,'Curve Summary'!$A$7:$AG$161,4)</f>
        <v>41.03</v>
      </c>
      <c r="DX9" s="191">
        <f>VLOOKUP(DX$7,'Curve Summary'!$A$7:$AG$161,4)</f>
        <v>42.09</v>
      </c>
      <c r="DY9" s="191">
        <f>VLOOKUP(DY$7,'Curve Summary'!$A$7:$AG$161,4)</f>
        <v>44.05</v>
      </c>
      <c r="DZ9" s="191">
        <f>VLOOKUP(DZ$7,'Curve Summary'!$A$7:$AG$161,4)</f>
        <v>43.57</v>
      </c>
      <c r="EA9" s="191">
        <f>VLOOKUP(EA$7,'Curve Summary'!$A$7:$AG$161,4)</f>
        <v>41.12</v>
      </c>
      <c r="EB9" s="191">
        <f>VLOOKUP(EB$7,'Curve Summary'!$A$7:$AG$161,4)</f>
        <v>39.65</v>
      </c>
      <c r="EC9" s="191">
        <f>VLOOKUP(EC$7,'Curve Summary'!$A$7:$AG$161,4)</f>
        <v>37.700000000000003</v>
      </c>
      <c r="ED9" s="191">
        <f>VLOOKUP(ED$7,'Curve Summary'!$A$7:$AG$161,4)</f>
        <v>38.19</v>
      </c>
      <c r="EE9" s="191">
        <f>VLOOKUP(EE$7,'Curve Summary'!$A$7:$AG$161,4)</f>
        <v>47.51</v>
      </c>
      <c r="EF9" s="191">
        <f>VLOOKUP(EF$7,'Curve Summary'!$A$7:$AG$161,4)</f>
        <v>51.44</v>
      </c>
      <c r="EG9" s="191">
        <f>VLOOKUP(EG$7,'Curve Summary'!$A$7:$AG$161,4)</f>
        <v>46.54</v>
      </c>
      <c r="EH9" s="191">
        <f>VLOOKUP(EH$7,'Curve Summary'!$A$7:$AG$161,4)</f>
        <v>43.6</v>
      </c>
      <c r="EI9" s="191">
        <f>VLOOKUP(EI$7,'Curve Summary'!$A$7:$AG$161,4)</f>
        <v>41.64</v>
      </c>
      <c r="EJ9" s="191">
        <f>VLOOKUP(EJ$7,'Curve Summary'!$A$7:$AG$161,4)</f>
        <v>42.63</v>
      </c>
    </row>
    <row r="10" spans="1:140" ht="13.7" customHeight="1" x14ac:dyDescent="0.2">
      <c r="A10" s="443" t="s">
        <v>140</v>
      </c>
      <c r="B10" s="305" t="s">
        <v>55</v>
      </c>
      <c r="C10" s="191">
        <f>'Power Desk Daily Price'!$AC10</f>
        <v>33.15</v>
      </c>
      <c r="D10" s="191">
        <f ca="1">IF(ISERROR((AVERAGE(OFFSET('Curve Summary'!$C$6,5,0,21,1))*21+ 4* 'Curve Summary Backup'!$C$38)/25), 'Curve Summary Backup'!$C$38,(AVERAGE(OFFSET('Curve Summary'!$C$6,5,0,21,1))*21+ 4* 'Curve Summary Backup'!$C$38)/25)</f>
        <v>35.5</v>
      </c>
      <c r="E10" s="191">
        <f>VLOOKUP(E$7,'Curve Summary'!$A$7:$AG$55,3)</f>
        <v>43</v>
      </c>
      <c r="F10" s="306">
        <f t="shared" ca="1" si="0"/>
        <v>38.624444444444443</v>
      </c>
      <c r="G10" s="191">
        <f t="shared" si="1"/>
        <v>40.825000000000003</v>
      </c>
      <c r="H10" s="191">
        <f t="shared" si="2"/>
        <v>42.75</v>
      </c>
      <c r="I10" s="191">
        <f t="shared" si="2"/>
        <v>38.9</v>
      </c>
      <c r="J10" s="191">
        <f t="shared" si="3"/>
        <v>33.375</v>
      </c>
      <c r="K10" s="191">
        <f t="shared" si="4"/>
        <v>34.25</v>
      </c>
      <c r="L10" s="191">
        <f t="shared" si="4"/>
        <v>32.5</v>
      </c>
      <c r="M10" s="191">
        <f t="shared" si="4"/>
        <v>31.5</v>
      </c>
      <c r="N10" s="191">
        <f t="shared" si="4"/>
        <v>32</v>
      </c>
      <c r="O10" s="191">
        <f t="shared" si="5"/>
        <v>49.75</v>
      </c>
      <c r="P10" s="191">
        <f t="shared" si="6"/>
        <v>46.5</v>
      </c>
      <c r="Q10" s="191">
        <f t="shared" si="6"/>
        <v>53</v>
      </c>
      <c r="R10" s="191">
        <f t="shared" si="6"/>
        <v>47</v>
      </c>
      <c r="S10" s="191">
        <f t="shared" si="7"/>
        <v>38.166666666666664</v>
      </c>
      <c r="T10" s="191">
        <f t="shared" si="8"/>
        <v>39</v>
      </c>
      <c r="U10" s="191">
        <f t="shared" si="8"/>
        <v>37</v>
      </c>
      <c r="V10" s="191">
        <f t="shared" si="8"/>
        <v>38.5</v>
      </c>
      <c r="W10" s="306">
        <f t="shared" ref="W10:W15" si="12">SUM(AG29:AR29)/SUM($AG$5:$AR$5)</f>
        <v>39.451960784313727</v>
      </c>
      <c r="X10" s="191">
        <f t="shared" ref="X10:X15" si="13">SUM(AS29:BD29)/SUM($AS$5:$BD$5)</f>
        <v>41.964705882352938</v>
      </c>
      <c r="Y10" s="191">
        <f t="shared" ref="Y10:Y15" si="14">SUM(BE29:BR29)/SUM($BE$5:$BR$5)</f>
        <v>42.350503355704696</v>
      </c>
      <c r="Z10" s="191">
        <f t="shared" ref="Z10:Z15" si="15">SUM(BQ29:CB29)/SUM($BQ$5:$CB$5)</f>
        <v>42.685450980392169</v>
      </c>
      <c r="AA10" s="191">
        <f t="shared" si="9"/>
        <v>44.557127450980389</v>
      </c>
      <c r="AB10" s="192">
        <f t="shared" si="10"/>
        <v>46.414687500000007</v>
      </c>
      <c r="AC10" s="307">
        <f t="shared" ca="1" si="11"/>
        <v>43.357976952624853</v>
      </c>
      <c r="AD10" s="302"/>
      <c r="AE10" s="302"/>
      <c r="AF10" s="303"/>
      <c r="AG10" s="308">
        <f>VLOOKUP(AG$7,'Curve Summary'!$A$8:$AG$161,3)</f>
        <v>42.75</v>
      </c>
      <c r="AH10" s="308">
        <f>VLOOKUP(AH$7,'Curve Summary'!$A$8:$AG$161,3)</f>
        <v>38.9</v>
      </c>
      <c r="AI10" s="308">
        <f>VLOOKUP(AI$7,'Curve Summary'!$A$8:$AG$161,3)</f>
        <v>34.25</v>
      </c>
      <c r="AJ10" s="308">
        <f>VLOOKUP(AJ$7,'Curve Summary'!$A$8:$AG$161,3)</f>
        <v>32.5</v>
      </c>
      <c r="AK10" s="308">
        <f>VLOOKUP(AK$7,'Curve Summary'!$A$8:$AG$161,3)</f>
        <v>31.5</v>
      </c>
      <c r="AL10" s="308">
        <f>VLOOKUP(AL$7,'Curve Summary'!$A$8:$AG$161,3)</f>
        <v>32</v>
      </c>
      <c r="AM10" s="308">
        <f>VLOOKUP(AM$7,'Curve Summary'!$A$8:$AG$161,3)</f>
        <v>46.5</v>
      </c>
      <c r="AN10" s="308">
        <f>VLOOKUP(AN$7,'Curve Summary'!$A$8:$AG$161,3)</f>
        <v>53</v>
      </c>
      <c r="AO10" s="308">
        <f>VLOOKUP(AO$7,'Curve Summary'!$A$8:$AG$161,3)</f>
        <v>47</v>
      </c>
      <c r="AP10" s="308">
        <f>VLOOKUP(AP$7,'Curve Summary'!$A$8:$AG$161,3)</f>
        <v>39</v>
      </c>
      <c r="AQ10" s="308">
        <f>VLOOKUP(AQ$7,'Curve Summary'!$A$8:$AG$161,3)</f>
        <v>37</v>
      </c>
      <c r="AR10" s="308">
        <f>VLOOKUP(AR$7,'Curve Summary'!$A$8:$AG$161,3)</f>
        <v>38.5</v>
      </c>
      <c r="AS10" s="308">
        <f>VLOOKUP(AS$7,'Curve Summary'!$A$8:$AG$161,3)</f>
        <v>42.25</v>
      </c>
      <c r="AT10" s="308">
        <f>VLOOKUP(AT$7,'Curve Summary'!$A$8:$AG$161,3)</f>
        <v>41.5</v>
      </c>
      <c r="AU10" s="308">
        <f>VLOOKUP(AU$7,'Curve Summary'!$A$8:$AG$161,3)</f>
        <v>36.75</v>
      </c>
      <c r="AV10" s="308">
        <f>VLOOKUP(AV$7,'Curve Summary'!$A$8:$AG$161,3)</f>
        <v>36.5</v>
      </c>
      <c r="AW10" s="308">
        <f>VLOOKUP(AW$7,'Curve Summary'!$A$8:$AG$161,3)</f>
        <v>32.5</v>
      </c>
      <c r="AX10" s="308">
        <f>VLOOKUP(AX$7,'Curve Summary'!$A$8:$AG$161,3)</f>
        <v>30.75</v>
      </c>
      <c r="AY10" s="308">
        <f>VLOOKUP(AY$7,'Curve Summary'!$A$8:$AG$161,3)</f>
        <v>53.5</v>
      </c>
      <c r="AZ10" s="308">
        <f>VLOOKUP(AZ$7,'Curve Summary'!$A$8:$AG$161,3)</f>
        <v>60.5</v>
      </c>
      <c r="BA10" s="308">
        <f>VLOOKUP(BA$7,'Curve Summary'!$A$8:$AG$161,3)</f>
        <v>50.5</v>
      </c>
      <c r="BB10" s="308">
        <f>VLOOKUP(BB$7,'Curve Summary'!$A$8:$AG$161,3)</f>
        <v>41.5</v>
      </c>
      <c r="BC10" s="308">
        <f>VLOOKUP(BC$7,'Curve Summary'!$A$8:$AG$161,3)</f>
        <v>37.5</v>
      </c>
      <c r="BD10" s="308">
        <f>VLOOKUP(BD$7,'Curve Summary'!$A$8:$AG$161,3)</f>
        <v>39.25</v>
      </c>
      <c r="BE10" s="308">
        <f>VLOOKUP(BE$7,'Curve Summary'!$A$8:$AG$161,3)</f>
        <v>42.61</v>
      </c>
      <c r="BF10" s="308">
        <f>VLOOKUP(BF$7,'Curve Summary'!$A$8:$AG$161,3)</f>
        <v>41.96</v>
      </c>
      <c r="BG10" s="308">
        <f>VLOOKUP(BG$7,'Curve Summary'!$A$8:$AG$161,3)</f>
        <v>37.89</v>
      </c>
      <c r="BH10" s="308">
        <f>VLOOKUP(BH$7,'Curve Summary'!$A$8:$AG$161,3)</f>
        <v>37.67</v>
      </c>
      <c r="BI10" s="308">
        <f>VLOOKUP(BI$7,'Curve Summary'!$A$8:$AG$161,3)</f>
        <v>34.24</v>
      </c>
      <c r="BJ10" s="308">
        <f>VLOOKUP(BJ$7,'Curve Summary'!$A$8:$AG$161,3)</f>
        <v>32.74</v>
      </c>
      <c r="BK10" s="308">
        <f>VLOOKUP(BK$7,'Curve Summary'!$A$8:$AG$161,3)</f>
        <v>52.26</v>
      </c>
      <c r="BL10" s="308">
        <f>VLOOKUP(BL$7,'Curve Summary'!$A$8:$AG$161,3)</f>
        <v>58.27</v>
      </c>
      <c r="BM10" s="308">
        <f>VLOOKUP(BM$7,'Curve Summary'!$A$8:$AG$161,3)</f>
        <v>49.69</v>
      </c>
      <c r="BN10" s="308">
        <f>VLOOKUP(BN$7,'Curve Summary'!$A$8:$AG$161,3)</f>
        <v>41.96</v>
      </c>
      <c r="BO10" s="308">
        <f>VLOOKUP(BO$7,'Curve Summary'!$A$8:$AG$161,3)</f>
        <v>38.53</v>
      </c>
      <c r="BP10" s="308">
        <f>VLOOKUP(BP$7,'Curve Summary'!$A$8:$AG$161,3)</f>
        <v>40.03</v>
      </c>
      <c r="BQ10" s="308">
        <f>VLOOKUP(BQ$7,'Curve Summary'!$A$8:$AG$161,3)</f>
        <v>42.88</v>
      </c>
      <c r="BR10" s="308">
        <f>VLOOKUP(BR$7,'Curve Summary'!$A$8:$AG$161,3)</f>
        <v>42.34</v>
      </c>
      <c r="BS10" s="308">
        <f>VLOOKUP(BS$7,'Curve Summary'!$A$8:$AG$161,3)</f>
        <v>38.85</v>
      </c>
      <c r="BT10" s="308">
        <f>VLOOKUP(BT$7,'Curve Summary'!$A$8:$AG$161,3)</f>
        <v>38.67</v>
      </c>
      <c r="BU10" s="308">
        <f>VLOOKUP(BU$7,'Curve Summary'!$A$8:$AG$161,3)</f>
        <v>35.74</v>
      </c>
      <c r="BV10" s="308">
        <f>VLOOKUP(BV$7,'Curve Summary'!$A$8:$AG$161,3)</f>
        <v>34.46</v>
      </c>
      <c r="BW10" s="308">
        <f>VLOOKUP(BW$7,'Curve Summary'!$A$8:$AG$161,3)</f>
        <v>51.2</v>
      </c>
      <c r="BX10" s="308">
        <f>VLOOKUP(BX$7,'Curve Summary'!$A$8:$AG$161,3)</f>
        <v>56.35</v>
      </c>
      <c r="BY10" s="308">
        <f>VLOOKUP(BY$7,'Curve Summary'!$A$8:$AG$161,3)</f>
        <v>49</v>
      </c>
      <c r="BZ10" s="308">
        <f>VLOOKUP(BZ$7,'Curve Summary'!$A$8:$AG$161,3)</f>
        <v>42.39</v>
      </c>
      <c r="CA10" s="308">
        <f>VLOOKUP(CA$7,'Curve Summary'!$A$8:$AG$161,3)</f>
        <v>39.450000000000003</v>
      </c>
      <c r="CB10" s="308">
        <f>VLOOKUP(CB$7,'Curve Summary'!$A$8:$AG$161,3)</f>
        <v>40.74</v>
      </c>
      <c r="CC10" s="308">
        <f>VLOOKUP(CC$7,'Curve Summary'!$A$8:$AG$161,3)</f>
        <v>43.61</v>
      </c>
      <c r="CD10" s="308">
        <f>VLOOKUP(CD$7,'Curve Summary'!$A$8:$AG$161,3)</f>
        <v>43.11</v>
      </c>
      <c r="CE10" s="308">
        <f>VLOOKUP(CE$7,'Curve Summary'!$A$8:$AG$161,3)</f>
        <v>39.92</v>
      </c>
      <c r="CF10" s="308">
        <f>VLOOKUP(CF$7,'Curve Summary'!$A$8:$AG$161,3)</f>
        <v>39.76</v>
      </c>
      <c r="CG10" s="308">
        <f>VLOOKUP(CG$7,'Curve Summary'!$A$8:$AG$161,3)</f>
        <v>37.07</v>
      </c>
      <c r="CH10" s="308">
        <f>VLOOKUP(CH$7,'Curve Summary'!$A$8:$AG$161,3)</f>
        <v>35.9</v>
      </c>
      <c r="CI10" s="308">
        <f>VLOOKUP(CI$7,'Curve Summary'!$A$8:$AG$161,3)</f>
        <v>51.23</v>
      </c>
      <c r="CJ10" s="308">
        <f>VLOOKUP(CJ$7,'Curve Summary'!$A$8:$AG$161,3)</f>
        <v>55.95</v>
      </c>
      <c r="CK10" s="308">
        <f>VLOOKUP(CK$7,'Curve Summary'!$A$8:$AG$161,3)</f>
        <v>49.22</v>
      </c>
      <c r="CL10" s="308">
        <f>VLOOKUP(CL$7,'Curve Summary'!$A$8:$AG$161,3)</f>
        <v>43.16</v>
      </c>
      <c r="CM10" s="308">
        <f>VLOOKUP(CM$7,'Curve Summary'!$A$8:$AG$161,3)</f>
        <v>40.479999999999997</v>
      </c>
      <c r="CN10" s="308">
        <f>VLOOKUP(CN$7,'Curve Summary'!$A$8:$AG$161,3)</f>
        <v>41.66</v>
      </c>
      <c r="CO10" s="308">
        <f>VLOOKUP(CO$7,'Curve Summary'!$A$8:$AG$161,3)</f>
        <v>44.34</v>
      </c>
      <c r="CP10" s="308">
        <f>VLOOKUP(CP$7,'Curve Summary'!$A$8:$AG$161,3)</f>
        <v>43.88</v>
      </c>
      <c r="CQ10" s="308">
        <f>VLOOKUP(CQ$7,'Curve Summary'!$A$8:$AG$161,3)</f>
        <v>40.96</v>
      </c>
      <c r="CR10" s="308">
        <f>VLOOKUP(CR$7,'Curve Summary'!$A$8:$AG$161,3)</f>
        <v>40.82</v>
      </c>
      <c r="CS10" s="308">
        <f>VLOOKUP(CS$7,'Curve Summary'!$A$8:$AG$161,3)</f>
        <v>38.36</v>
      </c>
      <c r="CT10" s="308">
        <f>VLOOKUP(CT$7,'Curve Summary'!$A$8:$AG$161,3)</f>
        <v>37.28</v>
      </c>
      <c r="CU10" s="308">
        <f>VLOOKUP(CU$7,'Curve Summary'!$A$8:$AG$161,3)</f>
        <v>51.32</v>
      </c>
      <c r="CV10" s="308">
        <f>VLOOKUP(CV$7,'Curve Summary'!$A$8:$AG$161,3)</f>
        <v>55.65</v>
      </c>
      <c r="CW10" s="308">
        <f>VLOOKUP(CW$7,'Curve Summary'!$A$8:$AG$161,3)</f>
        <v>49.48</v>
      </c>
      <c r="CX10" s="308">
        <f>VLOOKUP(CX$7,'Curve Summary'!$A$8:$AG$161,3)</f>
        <v>43.94</v>
      </c>
      <c r="CY10" s="308">
        <f>VLOOKUP(CY$7,'Curve Summary'!$A$8:$AG$161,3)</f>
        <v>41.48</v>
      </c>
      <c r="CZ10" s="308">
        <f>VLOOKUP(CZ$7,'Curve Summary'!$A$8:$AG$161,3)</f>
        <v>42.57</v>
      </c>
      <c r="DA10" s="308">
        <f>VLOOKUP(DA$7,'Curve Summary'!$A$8:$AG$161,3)</f>
        <v>45.07</v>
      </c>
      <c r="DB10" s="308">
        <f>VLOOKUP(DB$7,'Curve Summary'!$A$8:$AG$161,3)</f>
        <v>44.65</v>
      </c>
      <c r="DC10" s="308">
        <f>VLOOKUP(DC$7,'Curve Summary'!$A$8:$AG$161,3)</f>
        <v>41.92</v>
      </c>
      <c r="DD10" s="308">
        <f>VLOOKUP(DD$7,'Curve Summary'!$A$8:$AG$161,3)</f>
        <v>41.78</v>
      </c>
      <c r="DE10" s="308">
        <f>VLOOKUP(DE$7,'Curve Summary'!$A$8:$AG$161,3)</f>
        <v>39.479999999999997</v>
      </c>
      <c r="DF10" s="308">
        <f>VLOOKUP(DF$7,'Curve Summary'!$A$8:$AG$161,3)</f>
        <v>38.479999999999997</v>
      </c>
      <c r="DG10" s="308">
        <f>VLOOKUP(DG$7,'Curve Summary'!$A$8:$AG$161,3)</f>
        <v>51.61</v>
      </c>
      <c r="DH10" s="308">
        <f>VLOOKUP(DH$7,'Curve Summary'!$A$8:$AG$161,3)</f>
        <v>55.66</v>
      </c>
      <c r="DI10" s="308">
        <f>VLOOKUP(DI$7,'Curve Summary'!$A$8:$AG$161,3)</f>
        <v>49.89</v>
      </c>
      <c r="DJ10" s="308">
        <f>VLOOKUP(DJ$7,'Curve Summary'!$A$8:$AG$161,3)</f>
        <v>44.71</v>
      </c>
      <c r="DK10" s="308">
        <f>VLOOKUP(DK$7,'Curve Summary'!$A$8:$AG$161,3)</f>
        <v>42.41</v>
      </c>
      <c r="DL10" s="308">
        <f>VLOOKUP(DL$7,'Curve Summary'!$A$8:$AG$161,3)</f>
        <v>43.42</v>
      </c>
      <c r="DM10" s="308">
        <f>VLOOKUP(DM$7,'Curve Summary'!$A$8:$AG$161,3)</f>
        <v>45.81</v>
      </c>
      <c r="DN10" s="308">
        <f>VLOOKUP(DN$7,'Curve Summary'!$A$8:$AG$161,3)</f>
        <v>45.41</v>
      </c>
      <c r="DO10" s="308">
        <f>VLOOKUP(DO$7,'Curve Summary'!$A$8:$AG$161,3)</f>
        <v>42.86</v>
      </c>
      <c r="DP10" s="308">
        <f>VLOOKUP(DP$7,'Curve Summary'!$A$8:$AG$161,3)</f>
        <v>42.73</v>
      </c>
      <c r="DQ10" s="308">
        <f>VLOOKUP(DQ$7,'Curve Summary'!$A$8:$AG$161,3)</f>
        <v>40.58</v>
      </c>
      <c r="DR10" s="308">
        <f>VLOOKUP(DR$7,'Curve Summary'!$A$8:$AG$161,3)</f>
        <v>39.64</v>
      </c>
      <c r="DS10" s="308">
        <f>VLOOKUP(DS$7,'Curve Summary'!$A$8:$AG$161,3)</f>
        <v>51.93</v>
      </c>
      <c r="DT10" s="308">
        <f>VLOOKUP(DT$7,'Curve Summary'!$A$8:$AG$161,3)</f>
        <v>55.71</v>
      </c>
      <c r="DU10" s="308">
        <f>VLOOKUP(DU$7,'Curve Summary'!$A$8:$AG$161,3)</f>
        <v>50.32</v>
      </c>
      <c r="DV10" s="308">
        <f>VLOOKUP(DV$7,'Curve Summary'!$A$8:$AG$161,3)</f>
        <v>45.47</v>
      </c>
      <c r="DW10" s="308">
        <f>VLOOKUP(DW$7,'Curve Summary'!$A$8:$AG$161,3)</f>
        <v>43.32</v>
      </c>
      <c r="DX10" s="308">
        <f>VLOOKUP(DX$7,'Curve Summary'!$A$8:$AG$161,3)</f>
        <v>44.27</v>
      </c>
      <c r="DY10" s="308">
        <f>VLOOKUP(DY$7,'Curve Summary'!$A$8:$AG$161,3)</f>
        <v>46.55</v>
      </c>
      <c r="DZ10" s="308">
        <f>VLOOKUP(DZ$7,'Curve Summary'!$A$8:$AG$161,3)</f>
        <v>46.18</v>
      </c>
      <c r="EA10" s="308">
        <f>VLOOKUP(EA$7,'Curve Summary'!$A$8:$AG$161,3)</f>
        <v>43.79</v>
      </c>
      <c r="EB10" s="308">
        <f>VLOOKUP(EB$7,'Curve Summary'!$A$8:$AG$161,3)</f>
        <v>43.67</v>
      </c>
      <c r="EC10" s="308">
        <f>VLOOKUP(EC$7,'Curve Summary'!$A$8:$AG$161,3)</f>
        <v>41.66</v>
      </c>
      <c r="ED10" s="308">
        <f>VLOOKUP(ED$7,'Curve Summary'!$A$8:$AG$161,3)</f>
        <v>40.78</v>
      </c>
      <c r="EE10" s="308">
        <f>VLOOKUP(EE$7,'Curve Summary'!$A$8:$AG$161,3)</f>
        <v>52.27</v>
      </c>
      <c r="EF10" s="308">
        <f>VLOOKUP(EF$7,'Curve Summary'!$A$8:$AG$161,3)</f>
        <v>55.81</v>
      </c>
      <c r="EG10" s="308">
        <f>VLOOKUP(EG$7,'Curve Summary'!$A$8:$AG$161,3)</f>
        <v>50.77</v>
      </c>
      <c r="EH10" s="308">
        <f>VLOOKUP(EH$7,'Curve Summary'!$A$8:$AG$161,3)</f>
        <v>46.24</v>
      </c>
      <c r="EI10" s="308">
        <f>VLOOKUP(EI$7,'Curve Summary'!$A$8:$AG$161,3)</f>
        <v>44.23</v>
      </c>
      <c r="EJ10" s="308">
        <f>VLOOKUP(EJ$7,'Curve Summary'!$A$8:$AG$161,3)</f>
        <v>45.12</v>
      </c>
    </row>
    <row r="11" spans="1:140" ht="13.7" customHeight="1" x14ac:dyDescent="0.2">
      <c r="A11" s="443" t="s">
        <v>142</v>
      </c>
      <c r="B11" s="281"/>
      <c r="C11" s="191">
        <f>'Power Desk Daily Price'!$AC11</f>
        <v>34.403333333333336</v>
      </c>
      <c r="D11" s="191">
        <f ca="1">IF(ISERROR((AVERAGE(OFFSET('Curve Summary'!$E$6,5,0,21,1))*21+ 4* 'Curve Summary Backup'!$E$38)/25), 'Curve Summary Backup'!$E$38,(AVERAGE(OFFSET('Curve Summary'!$E$6,5,0,21,1))*21+ 4* 'Curve Summary Backup'!$E$38)/25)</f>
        <v>35.35</v>
      </c>
      <c r="E11" s="191">
        <f>VLOOKUP(E$7,'Curve Summary'!$A$7:$AG$55,5)</f>
        <v>42.5</v>
      </c>
      <c r="F11" s="306">
        <f t="shared" ca="1" si="0"/>
        <v>38.443629629629633</v>
      </c>
      <c r="G11" s="191">
        <f t="shared" si="1"/>
        <v>41.625</v>
      </c>
      <c r="H11" s="191">
        <f t="shared" si="2"/>
        <v>42.75</v>
      </c>
      <c r="I11" s="191">
        <f t="shared" si="2"/>
        <v>40.5</v>
      </c>
      <c r="J11" s="191">
        <f t="shared" si="3"/>
        <v>36</v>
      </c>
      <c r="K11" s="191">
        <f t="shared" si="4"/>
        <v>38.25</v>
      </c>
      <c r="L11" s="191">
        <f t="shared" si="4"/>
        <v>33.75</v>
      </c>
      <c r="M11" s="191">
        <f t="shared" si="4"/>
        <v>33.5</v>
      </c>
      <c r="N11" s="191">
        <f t="shared" si="4"/>
        <v>40</v>
      </c>
      <c r="O11" s="191">
        <f t="shared" si="5"/>
        <v>52.875</v>
      </c>
      <c r="P11" s="191">
        <f t="shared" si="6"/>
        <v>49.75</v>
      </c>
      <c r="Q11" s="191">
        <f t="shared" si="6"/>
        <v>56</v>
      </c>
      <c r="R11" s="191">
        <f t="shared" si="6"/>
        <v>48.75</v>
      </c>
      <c r="S11" s="191">
        <f t="shared" si="7"/>
        <v>42.25</v>
      </c>
      <c r="T11" s="191">
        <f t="shared" si="8"/>
        <v>42.25</v>
      </c>
      <c r="U11" s="191">
        <f t="shared" si="8"/>
        <v>41.25</v>
      </c>
      <c r="V11" s="191">
        <f t="shared" si="8"/>
        <v>43.25</v>
      </c>
      <c r="W11" s="306">
        <f t="shared" si="12"/>
        <v>42.508823529411764</v>
      </c>
      <c r="X11" s="191">
        <f t="shared" si="13"/>
        <v>44.750980392156862</v>
      </c>
      <c r="Y11" s="191">
        <f t="shared" si="14"/>
        <v>44.875906040268461</v>
      </c>
      <c r="Z11" s="191">
        <f t="shared" si="15"/>
        <v>45.254117647058813</v>
      </c>
      <c r="AA11" s="191">
        <f t="shared" si="9"/>
        <v>45.691078431372546</v>
      </c>
      <c r="AB11" s="192">
        <f t="shared" si="10"/>
        <v>46.221249999999998</v>
      </c>
      <c r="AC11" s="307">
        <f t="shared" ca="1" si="11"/>
        <v>45.039864845639492</v>
      </c>
      <c r="AD11" s="302"/>
      <c r="AE11" s="302"/>
      <c r="AF11" s="303"/>
      <c r="AG11" s="308">
        <f>VLOOKUP(AG$7,'Curve Summary'!$A$8:$AG$161,5)</f>
        <v>42.75</v>
      </c>
      <c r="AH11" s="308">
        <f>VLOOKUP(AH$7,'Curve Summary'!$A$8:$AG$161,5)</f>
        <v>40.5</v>
      </c>
      <c r="AI11" s="308">
        <f>VLOOKUP(AI$7,'Curve Summary'!$A$8:$AG$161,5)</f>
        <v>38.25</v>
      </c>
      <c r="AJ11" s="308">
        <f>VLOOKUP(AJ$7,'Curve Summary'!$A$8:$AG$161,5)</f>
        <v>33.75</v>
      </c>
      <c r="AK11" s="308">
        <f>VLOOKUP(AK$7,'Curve Summary'!$A$8:$AG$161,5)</f>
        <v>33.5</v>
      </c>
      <c r="AL11" s="308">
        <f>VLOOKUP(AL$7,'Curve Summary'!$A$8:$AG$161,5)</f>
        <v>40</v>
      </c>
      <c r="AM11" s="308">
        <f>VLOOKUP(AM$7,'Curve Summary'!$A$8:$AG$161,5)</f>
        <v>49.75</v>
      </c>
      <c r="AN11" s="308">
        <f>VLOOKUP(AN$7,'Curve Summary'!$A$8:$AG$161,5)</f>
        <v>56</v>
      </c>
      <c r="AO11" s="308">
        <f>VLOOKUP(AO$7,'Curve Summary'!$A$8:$AG$161,5)</f>
        <v>48.75</v>
      </c>
      <c r="AP11" s="308">
        <f>VLOOKUP(AP$7,'Curve Summary'!$A$8:$AG$161,5)</f>
        <v>42.25</v>
      </c>
      <c r="AQ11" s="308">
        <f>VLOOKUP(AQ$7,'Curve Summary'!$A$8:$AG$161,5)</f>
        <v>41.25</v>
      </c>
      <c r="AR11" s="308">
        <f>VLOOKUP(AR$7,'Curve Summary'!$A$8:$AG$161,5)</f>
        <v>43.25</v>
      </c>
      <c r="AS11" s="308">
        <f>VLOOKUP(AS$7,'Curve Summary'!$A$8:$AG$161,5)</f>
        <v>44.5</v>
      </c>
      <c r="AT11" s="308">
        <f>VLOOKUP(AT$7,'Curve Summary'!$A$8:$AG$161,5)</f>
        <v>42.5</v>
      </c>
      <c r="AU11" s="308">
        <f>VLOOKUP(AU$7,'Curve Summary'!$A$8:$AG$161,5)</f>
        <v>40.5</v>
      </c>
      <c r="AV11" s="308">
        <f>VLOOKUP(AV$7,'Curve Summary'!$A$8:$AG$161,5)</f>
        <v>35.75</v>
      </c>
      <c r="AW11" s="308">
        <f>VLOOKUP(AW$7,'Curve Summary'!$A$8:$AG$161,5)</f>
        <v>36.25</v>
      </c>
      <c r="AX11" s="308">
        <f>VLOOKUP(AX$7,'Curve Summary'!$A$8:$AG$161,5)</f>
        <v>41.25</v>
      </c>
      <c r="AY11" s="308">
        <f>VLOOKUP(AY$7,'Curve Summary'!$A$8:$AG$161,5)</f>
        <v>52</v>
      </c>
      <c r="AZ11" s="308">
        <f>VLOOKUP(AZ$7,'Curve Summary'!$A$8:$AG$161,5)</f>
        <v>60.5</v>
      </c>
      <c r="BA11" s="308">
        <f>VLOOKUP(BA$7,'Curve Summary'!$A$8:$AG$161,5)</f>
        <v>55.5</v>
      </c>
      <c r="BB11" s="308">
        <f>VLOOKUP(BB$7,'Curve Summary'!$A$8:$AG$161,5)</f>
        <v>41.75</v>
      </c>
      <c r="BC11" s="308">
        <f>VLOOKUP(BC$7,'Curve Summary'!$A$8:$AG$161,5)</f>
        <v>41.75</v>
      </c>
      <c r="BD11" s="308">
        <f>VLOOKUP(BD$7,'Curve Summary'!$A$8:$AG$161,5)</f>
        <v>44.75</v>
      </c>
      <c r="BE11" s="308">
        <f>VLOOKUP(BE$7,'Curve Summary'!$A$8:$AG$161,5)</f>
        <v>44.77</v>
      </c>
      <c r="BF11" s="308">
        <f>VLOOKUP(BF$7,'Curve Summary'!$A$8:$AG$161,5)</f>
        <v>42.75</v>
      </c>
      <c r="BG11" s="308">
        <f>VLOOKUP(BG$7,'Curve Summary'!$A$8:$AG$161,5)</f>
        <v>40.74</v>
      </c>
      <c r="BH11" s="308">
        <f>VLOOKUP(BH$7,'Curve Summary'!$A$8:$AG$161,5)</f>
        <v>35.96</v>
      </c>
      <c r="BI11" s="308">
        <f>VLOOKUP(BI$7,'Curve Summary'!$A$8:$AG$161,5)</f>
        <v>36.46</v>
      </c>
      <c r="BJ11" s="308">
        <f>VLOOKUP(BJ$7,'Curve Summary'!$A$8:$AG$161,5)</f>
        <v>41.48</v>
      </c>
      <c r="BK11" s="308">
        <f>VLOOKUP(BK$7,'Curve Summary'!$A$8:$AG$161,5)</f>
        <v>52.29</v>
      </c>
      <c r="BL11" s="308">
        <f>VLOOKUP(BL$7,'Curve Summary'!$A$8:$AG$161,5)</f>
        <v>60.83</v>
      </c>
      <c r="BM11" s="308">
        <f>VLOOKUP(BM$7,'Curve Summary'!$A$8:$AG$161,5)</f>
        <v>55.79</v>
      </c>
      <c r="BN11" s="308">
        <f>VLOOKUP(BN$7,'Curve Summary'!$A$8:$AG$161,5)</f>
        <v>41.97</v>
      </c>
      <c r="BO11" s="308">
        <f>VLOOKUP(BO$7,'Curve Summary'!$A$8:$AG$161,5)</f>
        <v>41.96</v>
      </c>
      <c r="BP11" s="308">
        <f>VLOOKUP(BP$7,'Curve Summary'!$A$8:$AG$161,5)</f>
        <v>44.97</v>
      </c>
      <c r="BQ11" s="308">
        <f>VLOOKUP(BQ$7,'Curve Summary'!$A$8:$AG$161,5)</f>
        <v>44.97</v>
      </c>
      <c r="BR11" s="308">
        <f>VLOOKUP(BR$7,'Curve Summary'!$A$8:$AG$161,5)</f>
        <v>42.94</v>
      </c>
      <c r="BS11" s="308">
        <f>VLOOKUP(BS$7,'Curve Summary'!$A$8:$AG$161,5)</f>
        <v>40.92</v>
      </c>
      <c r="BT11" s="308">
        <f>VLOOKUP(BT$7,'Curve Summary'!$A$8:$AG$161,5)</f>
        <v>36.119999999999997</v>
      </c>
      <c r="BU11" s="308">
        <f>VLOOKUP(BU$7,'Curve Summary'!$A$8:$AG$161,5)</f>
        <v>36.619999999999997</v>
      </c>
      <c r="BV11" s="308">
        <f>VLOOKUP(BV$7,'Curve Summary'!$A$8:$AG$161,5)</f>
        <v>41.66</v>
      </c>
      <c r="BW11" s="308">
        <f>VLOOKUP(BW$7,'Curve Summary'!$A$8:$AG$161,5)</f>
        <v>52.52</v>
      </c>
      <c r="BX11" s="308">
        <f>VLOOKUP(BX$7,'Curve Summary'!$A$8:$AG$161,5)</f>
        <v>61.1</v>
      </c>
      <c r="BY11" s="308">
        <f>VLOOKUP(BY$7,'Curve Summary'!$A$8:$AG$161,5)</f>
        <v>56.04</v>
      </c>
      <c r="BZ11" s="308">
        <f>VLOOKUP(BZ$7,'Curve Summary'!$A$8:$AG$161,5)</f>
        <v>42.15</v>
      </c>
      <c r="CA11" s="308">
        <f>VLOOKUP(CA$7,'Curve Summary'!$A$8:$AG$161,5)</f>
        <v>42.15</v>
      </c>
      <c r="CB11" s="308">
        <f>VLOOKUP(CB$7,'Curve Summary'!$A$8:$AG$161,5)</f>
        <v>45.17</v>
      </c>
      <c r="CC11" s="308">
        <f>VLOOKUP(CC$7,'Curve Summary'!$A$8:$AG$161,5)</f>
        <v>45.17</v>
      </c>
      <c r="CD11" s="308">
        <f>VLOOKUP(CD$7,'Curve Summary'!$A$8:$AG$161,5)</f>
        <v>43.13</v>
      </c>
      <c r="CE11" s="308">
        <f>VLOOKUP(CE$7,'Curve Summary'!$A$8:$AG$161,5)</f>
        <v>41.1</v>
      </c>
      <c r="CF11" s="308">
        <f>VLOOKUP(CF$7,'Curve Summary'!$A$8:$AG$161,5)</f>
        <v>36.28</v>
      </c>
      <c r="CG11" s="308">
        <f>VLOOKUP(CG$7,'Curve Summary'!$A$8:$AG$161,5)</f>
        <v>36.78</v>
      </c>
      <c r="CH11" s="308">
        <f>VLOOKUP(CH$7,'Curve Summary'!$A$8:$AG$161,5)</f>
        <v>41.85</v>
      </c>
      <c r="CI11" s="308">
        <f>VLOOKUP(CI$7,'Curve Summary'!$A$8:$AG$161,5)</f>
        <v>52.75</v>
      </c>
      <c r="CJ11" s="308">
        <f>VLOOKUP(CJ$7,'Curve Summary'!$A$8:$AG$161,5)</f>
        <v>61.37</v>
      </c>
      <c r="CK11" s="308">
        <f>VLOOKUP(CK$7,'Curve Summary'!$A$8:$AG$161,5)</f>
        <v>56.29</v>
      </c>
      <c r="CL11" s="308">
        <f>VLOOKUP(CL$7,'Curve Summary'!$A$8:$AG$161,5)</f>
        <v>42.34</v>
      </c>
      <c r="CM11" s="308">
        <f>VLOOKUP(CM$7,'Curve Summary'!$A$8:$AG$161,5)</f>
        <v>42.34</v>
      </c>
      <c r="CN11" s="308">
        <f>VLOOKUP(CN$7,'Curve Summary'!$A$8:$AG$161,5)</f>
        <v>45.37</v>
      </c>
      <c r="CO11" s="308">
        <f>VLOOKUP(CO$7,'Curve Summary'!$A$8:$AG$161,5)</f>
        <v>45.37</v>
      </c>
      <c r="CP11" s="308">
        <f>VLOOKUP(CP$7,'Curve Summary'!$A$8:$AG$161,5)</f>
        <v>43.32</v>
      </c>
      <c r="CQ11" s="308">
        <f>VLOOKUP(CQ$7,'Curve Summary'!$A$8:$AG$161,5)</f>
        <v>41.28</v>
      </c>
      <c r="CR11" s="308">
        <f>VLOOKUP(CR$7,'Curve Summary'!$A$8:$AG$161,5)</f>
        <v>36.44</v>
      </c>
      <c r="CS11" s="308">
        <f>VLOOKUP(CS$7,'Curve Summary'!$A$8:$AG$161,5)</f>
        <v>36.94</v>
      </c>
      <c r="CT11" s="308">
        <f>VLOOKUP(CT$7,'Curve Summary'!$A$8:$AG$161,5)</f>
        <v>42.03</v>
      </c>
      <c r="CU11" s="308">
        <f>VLOOKUP(CU$7,'Curve Summary'!$A$8:$AG$161,5)</f>
        <v>52.98</v>
      </c>
      <c r="CV11" s="308">
        <f>VLOOKUP(CV$7,'Curve Summary'!$A$8:$AG$161,5)</f>
        <v>61.64</v>
      </c>
      <c r="CW11" s="308">
        <f>VLOOKUP(CW$7,'Curve Summary'!$A$8:$AG$161,5)</f>
        <v>56.54</v>
      </c>
      <c r="CX11" s="308">
        <f>VLOOKUP(CX$7,'Curve Summary'!$A$8:$AG$161,5)</f>
        <v>42.53</v>
      </c>
      <c r="CY11" s="308">
        <f>VLOOKUP(CY$7,'Curve Summary'!$A$8:$AG$161,5)</f>
        <v>42.52</v>
      </c>
      <c r="CZ11" s="308">
        <f>VLOOKUP(CZ$7,'Curve Summary'!$A$8:$AG$161,5)</f>
        <v>45.57</v>
      </c>
      <c r="DA11" s="308">
        <f>VLOOKUP(DA$7,'Curve Summary'!$A$8:$AG$161,5)</f>
        <v>45.57</v>
      </c>
      <c r="DB11" s="308">
        <f>VLOOKUP(DB$7,'Curve Summary'!$A$8:$AG$161,5)</f>
        <v>43.51</v>
      </c>
      <c r="DC11" s="308">
        <f>VLOOKUP(DC$7,'Curve Summary'!$A$8:$AG$161,5)</f>
        <v>41.46</v>
      </c>
      <c r="DD11" s="308">
        <f>VLOOKUP(DD$7,'Curve Summary'!$A$8:$AG$161,5)</f>
        <v>36.6</v>
      </c>
      <c r="DE11" s="308">
        <f>VLOOKUP(DE$7,'Curve Summary'!$A$8:$AG$161,5)</f>
        <v>37.1</v>
      </c>
      <c r="DF11" s="308">
        <f>VLOOKUP(DF$7,'Curve Summary'!$A$8:$AG$161,5)</f>
        <v>42.22</v>
      </c>
      <c r="DG11" s="308">
        <f>VLOOKUP(DG$7,'Curve Summary'!$A$8:$AG$161,5)</f>
        <v>53.21</v>
      </c>
      <c r="DH11" s="308">
        <f>VLOOKUP(DH$7,'Curve Summary'!$A$8:$AG$161,5)</f>
        <v>61.91</v>
      </c>
      <c r="DI11" s="308">
        <f>VLOOKUP(DI$7,'Curve Summary'!$A$8:$AG$161,5)</f>
        <v>56.78</v>
      </c>
      <c r="DJ11" s="308">
        <f>VLOOKUP(DJ$7,'Curve Summary'!$A$8:$AG$161,5)</f>
        <v>42.71</v>
      </c>
      <c r="DK11" s="308">
        <f>VLOOKUP(DK$7,'Curve Summary'!$A$8:$AG$161,5)</f>
        <v>42.71</v>
      </c>
      <c r="DL11" s="308">
        <f>VLOOKUP(DL$7,'Curve Summary'!$A$8:$AG$161,5)</f>
        <v>45.77</v>
      </c>
      <c r="DM11" s="308">
        <f>VLOOKUP(DM$7,'Curve Summary'!$A$8:$AG$161,5)</f>
        <v>45.77</v>
      </c>
      <c r="DN11" s="308">
        <f>VLOOKUP(DN$7,'Curve Summary'!$A$8:$AG$161,5)</f>
        <v>43.71</v>
      </c>
      <c r="DO11" s="308">
        <f>VLOOKUP(DO$7,'Curve Summary'!$A$8:$AG$161,5)</f>
        <v>41.64</v>
      </c>
      <c r="DP11" s="308">
        <f>VLOOKUP(DP$7,'Curve Summary'!$A$8:$AG$161,5)</f>
        <v>36.76</v>
      </c>
      <c r="DQ11" s="308">
        <f>VLOOKUP(DQ$7,'Curve Summary'!$A$8:$AG$161,5)</f>
        <v>37.270000000000003</v>
      </c>
      <c r="DR11" s="308">
        <f>VLOOKUP(DR$7,'Curve Summary'!$A$8:$AG$161,5)</f>
        <v>42.4</v>
      </c>
      <c r="DS11" s="308">
        <f>VLOOKUP(DS$7,'Curve Summary'!$A$8:$AG$161,5)</f>
        <v>53.45</v>
      </c>
      <c r="DT11" s="308">
        <f>VLOOKUP(DT$7,'Curve Summary'!$A$8:$AG$161,5)</f>
        <v>62.18</v>
      </c>
      <c r="DU11" s="308">
        <f>VLOOKUP(DU$7,'Curve Summary'!$A$8:$AG$161,5)</f>
        <v>57.03</v>
      </c>
      <c r="DV11" s="308">
        <f>VLOOKUP(DV$7,'Curve Summary'!$A$8:$AG$161,5)</f>
        <v>42.9</v>
      </c>
      <c r="DW11" s="308">
        <f>VLOOKUP(DW$7,'Curve Summary'!$A$8:$AG$161,5)</f>
        <v>42.89</v>
      </c>
      <c r="DX11" s="308">
        <f>VLOOKUP(DX$7,'Curve Summary'!$A$8:$AG$161,5)</f>
        <v>45.97</v>
      </c>
      <c r="DY11" s="308">
        <f>VLOOKUP(DY$7,'Curve Summary'!$A$8:$AG$161,5)</f>
        <v>45.97</v>
      </c>
      <c r="DZ11" s="308">
        <f>VLOOKUP(DZ$7,'Curve Summary'!$A$8:$AG$161,5)</f>
        <v>43.9</v>
      </c>
      <c r="EA11" s="308">
        <f>VLOOKUP(EA$7,'Curve Summary'!$A$8:$AG$161,5)</f>
        <v>41.83</v>
      </c>
      <c r="EB11" s="308">
        <f>VLOOKUP(EB$7,'Curve Summary'!$A$8:$AG$161,5)</f>
        <v>36.92</v>
      </c>
      <c r="EC11" s="308">
        <f>VLOOKUP(EC$7,'Curve Summary'!$A$8:$AG$161,5)</f>
        <v>37.43</v>
      </c>
      <c r="ED11" s="308">
        <f>VLOOKUP(ED$7,'Curve Summary'!$A$8:$AG$161,5)</f>
        <v>42.59</v>
      </c>
      <c r="EE11" s="308">
        <f>VLOOKUP(EE$7,'Curve Summary'!$A$8:$AG$161,5)</f>
        <v>53.68</v>
      </c>
      <c r="EF11" s="308">
        <f>VLOOKUP(EF$7,'Curve Summary'!$A$8:$AG$161,5)</f>
        <v>62.45</v>
      </c>
      <c r="EG11" s="308">
        <f>VLOOKUP(EG$7,'Curve Summary'!$A$8:$AG$161,5)</f>
        <v>57.28</v>
      </c>
      <c r="EH11" s="308">
        <f>VLOOKUP(EH$7,'Curve Summary'!$A$8:$AG$161,5)</f>
        <v>43.08</v>
      </c>
      <c r="EI11" s="308">
        <f>VLOOKUP(EI$7,'Curve Summary'!$A$8:$AG$161,5)</f>
        <v>43.08</v>
      </c>
      <c r="EJ11" s="308">
        <f>VLOOKUP(EJ$7,'Curve Summary'!$A$8:$AG$161,5)</f>
        <v>46.17</v>
      </c>
    </row>
    <row r="12" spans="1:140" ht="13.7" customHeight="1" x14ac:dyDescent="0.2">
      <c r="A12" s="443" t="s">
        <v>144</v>
      </c>
      <c r="B12" s="281"/>
      <c r="C12" s="191">
        <f>'Power Desk Daily Price'!$AC12</f>
        <v>29.141666666666666</v>
      </c>
      <c r="D12" s="191">
        <f ca="1">IF(ISERROR((AVERAGE(OFFSET('Curve Summary'!$I$6,5,0,21,1))*21+ 4* 'Curve Summary Backup'!$I$38)/25), 'Curve Summary Backup'!$I$38,(AVERAGE(OFFSET('Curve Summary'!$I$6,5,0,21,1))*21+ 4* 'Curve Summary Backup'!$I$38)/25)</f>
        <v>22.372999526977509</v>
      </c>
      <c r="E12" s="191">
        <f>VLOOKUP(E$7,'Curve Summary'!$A$7:$AG$55,9)</f>
        <v>38.5</v>
      </c>
      <c r="F12" s="306">
        <f t="shared" ca="1" si="0"/>
        <v>30.142214594070989</v>
      </c>
      <c r="G12" s="191">
        <f t="shared" si="1"/>
        <v>38.25</v>
      </c>
      <c r="H12" s="191">
        <f t="shared" si="2"/>
        <v>39.25</v>
      </c>
      <c r="I12" s="191">
        <f t="shared" si="2"/>
        <v>37.25</v>
      </c>
      <c r="J12" s="191">
        <f t="shared" si="3"/>
        <v>34.875</v>
      </c>
      <c r="K12" s="191">
        <f t="shared" si="4"/>
        <v>36</v>
      </c>
      <c r="L12" s="191">
        <f t="shared" si="4"/>
        <v>33.75</v>
      </c>
      <c r="M12" s="191">
        <f t="shared" si="4"/>
        <v>33.5</v>
      </c>
      <c r="N12" s="191">
        <f t="shared" si="4"/>
        <v>40</v>
      </c>
      <c r="O12" s="191">
        <f t="shared" si="5"/>
        <v>52.625</v>
      </c>
      <c r="P12" s="191">
        <f t="shared" si="6"/>
        <v>49.25</v>
      </c>
      <c r="Q12" s="191">
        <f t="shared" si="6"/>
        <v>56</v>
      </c>
      <c r="R12" s="191">
        <f t="shared" si="6"/>
        <v>48.75</v>
      </c>
      <c r="S12" s="191">
        <f t="shared" si="7"/>
        <v>41</v>
      </c>
      <c r="T12" s="191">
        <f t="shared" si="8"/>
        <v>41</v>
      </c>
      <c r="U12" s="191">
        <f t="shared" si="8"/>
        <v>40</v>
      </c>
      <c r="V12" s="191">
        <f t="shared" si="8"/>
        <v>42</v>
      </c>
      <c r="W12" s="306">
        <f t="shared" si="12"/>
        <v>41.409803921568624</v>
      </c>
      <c r="X12" s="191">
        <f t="shared" si="13"/>
        <v>33.52549019607843</v>
      </c>
      <c r="Y12" s="191">
        <f t="shared" si="14"/>
        <v>31.033892617449666</v>
      </c>
      <c r="Z12" s="191">
        <f t="shared" si="15"/>
        <v>28.991882352941179</v>
      </c>
      <c r="AA12" s="191">
        <f t="shared" si="9"/>
        <v>39.415460784313723</v>
      </c>
      <c r="AB12" s="192">
        <f t="shared" si="10"/>
        <v>43.177265625000004</v>
      </c>
      <c r="AC12" s="307">
        <f t="shared" ca="1" si="11"/>
        <v>37.249859008422177</v>
      </c>
      <c r="AD12" s="302"/>
      <c r="AE12" s="302"/>
      <c r="AF12" s="303"/>
      <c r="AG12" s="308">
        <f>VLOOKUP(AG$7,'Curve Summary'!$A$8:$AG$161,9)</f>
        <v>39.25</v>
      </c>
      <c r="AH12" s="308">
        <f>VLOOKUP(AH$7,'Curve Summary'!$A$8:$AG$161,9)</f>
        <v>37.25</v>
      </c>
      <c r="AI12" s="308">
        <f>VLOOKUP(AI$7,'Curve Summary'!$A$8:$AG$161,9)</f>
        <v>36</v>
      </c>
      <c r="AJ12" s="308">
        <f>VLOOKUP(AJ$7,'Curve Summary'!$A$8:$AG$161,9)</f>
        <v>33.75</v>
      </c>
      <c r="AK12" s="308">
        <f>VLOOKUP(AK$7,'Curve Summary'!$A$8:$AG$161,9)</f>
        <v>33.5</v>
      </c>
      <c r="AL12" s="308">
        <f>VLOOKUP(AL$7,'Curve Summary'!$A$8:$AG$161,9)</f>
        <v>40</v>
      </c>
      <c r="AM12" s="308">
        <f>VLOOKUP(AM$7,'Curve Summary'!$A$8:$AG$161,9)</f>
        <v>49.25</v>
      </c>
      <c r="AN12" s="308">
        <f>VLOOKUP(AN$7,'Curve Summary'!$A$8:$AG$161,9)</f>
        <v>56</v>
      </c>
      <c r="AO12" s="308">
        <f>VLOOKUP(AO$7,'Curve Summary'!$A$8:$AG$161,9)</f>
        <v>48.75</v>
      </c>
      <c r="AP12" s="308">
        <f>VLOOKUP(AP$7,'Curve Summary'!$A$8:$AG$161,9)</f>
        <v>41</v>
      </c>
      <c r="AQ12" s="308">
        <f>VLOOKUP(AQ$7,'Curve Summary'!$A$8:$AG$161,9)</f>
        <v>40</v>
      </c>
      <c r="AR12" s="308">
        <f>VLOOKUP(AR$7,'Curve Summary'!$A$8:$AG$161,9)</f>
        <v>42</v>
      </c>
      <c r="AS12" s="308">
        <f>VLOOKUP(AS$7,'Curve Summary'!$A$8:$AG$161,9)</f>
        <v>32.25</v>
      </c>
      <c r="AT12" s="308">
        <f>VLOOKUP(AT$7,'Curve Summary'!$A$8:$AG$161,9)</f>
        <v>30.75</v>
      </c>
      <c r="AU12" s="308">
        <f>VLOOKUP(AU$7,'Curve Summary'!$A$8:$AG$161,9)</f>
        <v>30</v>
      </c>
      <c r="AV12" s="308">
        <f>VLOOKUP(AV$7,'Curve Summary'!$A$8:$AG$161,9)</f>
        <v>25.75</v>
      </c>
      <c r="AW12" s="308">
        <f>VLOOKUP(AW$7,'Curve Summary'!$A$8:$AG$161,9)</f>
        <v>26.25</v>
      </c>
      <c r="AX12" s="308">
        <f>VLOOKUP(AX$7,'Curve Summary'!$A$8:$AG$161,9)</f>
        <v>31.25</v>
      </c>
      <c r="AY12" s="308">
        <f>VLOOKUP(AY$7,'Curve Summary'!$A$8:$AG$161,9)</f>
        <v>42</v>
      </c>
      <c r="AZ12" s="308">
        <f>VLOOKUP(AZ$7,'Curve Summary'!$A$8:$AG$161,9)</f>
        <v>50.5</v>
      </c>
      <c r="BA12" s="308">
        <f>VLOOKUP(BA$7,'Curve Summary'!$A$8:$AG$161,9)</f>
        <v>39.75</v>
      </c>
      <c r="BB12" s="308">
        <f>VLOOKUP(BB$7,'Curve Summary'!$A$8:$AG$161,9)</f>
        <v>31</v>
      </c>
      <c r="BC12" s="308">
        <f>VLOOKUP(BC$7,'Curve Summary'!$A$8:$AG$161,9)</f>
        <v>30.75</v>
      </c>
      <c r="BD12" s="308">
        <f>VLOOKUP(BD$7,'Curve Summary'!$A$8:$AG$161,9)</f>
        <v>32</v>
      </c>
      <c r="BE12" s="308">
        <f>VLOOKUP(BE$7,'Curve Summary'!$A$8:$AG$161,9)</f>
        <v>31.16</v>
      </c>
      <c r="BF12" s="308">
        <f>VLOOKUP(BF$7,'Curve Summary'!$A$8:$AG$161,9)</f>
        <v>29.61</v>
      </c>
      <c r="BG12" s="308">
        <f>VLOOKUP(BG$7,'Curve Summary'!$A$8:$AG$161,9)</f>
        <v>28.78</v>
      </c>
      <c r="BH12" s="308">
        <f>VLOOKUP(BH$7,'Curve Summary'!$A$8:$AG$161,9)</f>
        <v>24.62</v>
      </c>
      <c r="BI12" s="308">
        <f>VLOOKUP(BI$7,'Curve Summary'!$A$8:$AG$161,9)</f>
        <v>25.01</v>
      </c>
      <c r="BJ12" s="308">
        <f>VLOOKUP(BJ$7,'Curve Summary'!$A$8:$AG$161,9)</f>
        <v>29.67</v>
      </c>
      <c r="BK12" s="308">
        <f>VLOOKUP(BK$7,'Curve Summary'!$A$8:$AG$161,9)</f>
        <v>39.72</v>
      </c>
      <c r="BL12" s="308">
        <f>VLOOKUP(BL$7,'Curve Summary'!$A$8:$AG$161,9)</f>
        <v>47.59</v>
      </c>
      <c r="BM12" s="308">
        <f>VLOOKUP(BM$7,'Curve Summary'!$A$8:$AG$161,9)</f>
        <v>37.32</v>
      </c>
      <c r="BN12" s="308">
        <f>VLOOKUP(BN$7,'Curve Summary'!$A$8:$AG$161,9)</f>
        <v>28.99</v>
      </c>
      <c r="BO12" s="308">
        <f>VLOOKUP(BO$7,'Curve Summary'!$A$8:$AG$161,9)</f>
        <v>28.65</v>
      </c>
      <c r="BP12" s="308">
        <f>VLOOKUP(BP$7,'Curve Summary'!$A$8:$AG$161,9)</f>
        <v>29.7</v>
      </c>
      <c r="BQ12" s="308">
        <f>VLOOKUP(BQ$7,'Curve Summary'!$A$8:$AG$161,9)</f>
        <v>27.06</v>
      </c>
      <c r="BR12" s="308">
        <f>VLOOKUP(BR$7,'Curve Summary'!$A$8:$AG$161,9)</f>
        <v>25.92</v>
      </c>
      <c r="BS12" s="308">
        <f>VLOOKUP(BS$7,'Curve Summary'!$A$8:$AG$161,9)</f>
        <v>25.42</v>
      </c>
      <c r="BT12" s="308">
        <f>VLOOKUP(BT$7,'Curve Summary'!$A$8:$AG$161,9)</f>
        <v>21.92</v>
      </c>
      <c r="BU12" s="308">
        <f>VLOOKUP(BU$7,'Curve Summary'!$A$8:$AG$161,9)</f>
        <v>22.46</v>
      </c>
      <c r="BV12" s="308">
        <f>VLOOKUP(BV$7,'Curve Summary'!$A$8:$AG$161,9)</f>
        <v>26.87</v>
      </c>
      <c r="BW12" s="308">
        <f>VLOOKUP(BW$7,'Curve Summary'!$A$8:$AG$161,9)</f>
        <v>36.29</v>
      </c>
      <c r="BX12" s="308">
        <f>VLOOKUP(BX$7,'Curve Summary'!$A$8:$AG$161,9)</f>
        <v>43.85</v>
      </c>
      <c r="BY12" s="308">
        <f>VLOOKUP(BY$7,'Curve Summary'!$A$8:$AG$161,9)</f>
        <v>34.69</v>
      </c>
      <c r="BZ12" s="308">
        <f>VLOOKUP(BZ$7,'Curve Summary'!$A$8:$AG$161,9)</f>
        <v>27.19</v>
      </c>
      <c r="CA12" s="308">
        <f>VLOOKUP(CA$7,'Curve Summary'!$A$8:$AG$161,9)</f>
        <v>27.11</v>
      </c>
      <c r="CB12" s="308">
        <f>VLOOKUP(CB$7,'Curve Summary'!$A$8:$AG$161,9)</f>
        <v>28.35</v>
      </c>
      <c r="CC12" s="308">
        <f>VLOOKUP(CC$7,'Curve Summary'!$A$8:$AG$161,9)</f>
        <v>22.29</v>
      </c>
      <c r="CD12" s="308">
        <f>VLOOKUP(CD$7,'Curve Summary'!$A$8:$AG$161,9)</f>
        <v>22.32</v>
      </c>
      <c r="CE12" s="308">
        <f>VLOOKUP(CE$7,'Curve Summary'!$A$8:$AG$161,9)</f>
        <v>22.82</v>
      </c>
      <c r="CF12" s="308">
        <f>VLOOKUP(CF$7,'Curve Summary'!$A$8:$AG$161,9)</f>
        <v>20.49</v>
      </c>
      <c r="CG12" s="308">
        <f>VLOOKUP(CG$7,'Curve Summary'!$A$8:$AG$161,9)</f>
        <v>21.82</v>
      </c>
      <c r="CH12" s="308">
        <f>VLOOKUP(CH$7,'Curve Summary'!$A$8:$AG$161,9)</f>
        <v>27.1</v>
      </c>
      <c r="CI12" s="308">
        <f>VLOOKUP(CI$7,'Curve Summary'!$A$8:$AG$161,9)</f>
        <v>37.94</v>
      </c>
      <c r="CJ12" s="308">
        <f>VLOOKUP(CJ$7,'Curve Summary'!$A$8:$AG$161,9)</f>
        <v>47.46</v>
      </c>
      <c r="CK12" s="308">
        <f>VLOOKUP(CK$7,'Curve Summary'!$A$8:$AG$161,9)</f>
        <v>38.82</v>
      </c>
      <c r="CL12" s="308">
        <f>VLOOKUP(CL$7,'Curve Summary'!$A$8:$AG$161,9)</f>
        <v>31.42</v>
      </c>
      <c r="CM12" s="308">
        <f>VLOOKUP(CM$7,'Curve Summary'!$A$8:$AG$161,9)</f>
        <v>32.32</v>
      </c>
      <c r="CN12" s="308">
        <f>VLOOKUP(CN$7,'Curve Summary'!$A$8:$AG$161,9)</f>
        <v>34.840000000000003</v>
      </c>
      <c r="CO12" s="308">
        <f>VLOOKUP(CO$7,'Curve Summary'!$A$8:$AG$161,9)</f>
        <v>39.520000000000003</v>
      </c>
      <c r="CP12" s="308">
        <f>VLOOKUP(CP$7,'Curve Summary'!$A$8:$AG$161,9)</f>
        <v>37.86</v>
      </c>
      <c r="CQ12" s="308">
        <f>VLOOKUP(CQ$7,'Curve Summary'!$A$8:$AG$161,9)</f>
        <v>37.11</v>
      </c>
      <c r="CR12" s="308">
        <f>VLOOKUP(CR$7,'Curve Summary'!$A$8:$AG$161,9)</f>
        <v>32.01</v>
      </c>
      <c r="CS12" s="308">
        <f>VLOOKUP(CS$7,'Curve Summary'!$A$8:$AG$161,9)</f>
        <v>32.79</v>
      </c>
      <c r="CT12" s="308">
        <f>VLOOKUP(CT$7,'Curve Summary'!$A$8:$AG$161,9)</f>
        <v>39.22</v>
      </c>
      <c r="CU12" s="308">
        <f>VLOOKUP(CU$7,'Curve Summary'!$A$8:$AG$161,9)</f>
        <v>52.97</v>
      </c>
      <c r="CV12" s="308">
        <f>VLOOKUP(CV$7,'Curve Summary'!$A$8:$AG$161,9)</f>
        <v>64</v>
      </c>
      <c r="CW12" s="308">
        <f>VLOOKUP(CW$7,'Curve Summary'!$A$8:$AG$161,9)</f>
        <v>50.62</v>
      </c>
      <c r="CX12" s="308">
        <f>VLOOKUP(CX$7,'Curve Summary'!$A$8:$AG$161,9)</f>
        <v>39.67</v>
      </c>
      <c r="CY12" s="308">
        <f>VLOOKUP(CY$7,'Curve Summary'!$A$8:$AG$161,9)</f>
        <v>39.54</v>
      </c>
      <c r="CZ12" s="308">
        <f>VLOOKUP(CZ$7,'Curve Summary'!$A$8:$AG$161,9)</f>
        <v>41.35</v>
      </c>
      <c r="DA12" s="308">
        <f>VLOOKUP(DA$7,'Curve Summary'!$A$8:$AG$161,9)</f>
        <v>39.799999999999997</v>
      </c>
      <c r="DB12" s="308">
        <f>VLOOKUP(DB$7,'Curve Summary'!$A$8:$AG$161,9)</f>
        <v>38.130000000000003</v>
      </c>
      <c r="DC12" s="308">
        <f>VLOOKUP(DC$7,'Curve Summary'!$A$8:$AG$161,9)</f>
        <v>37.380000000000003</v>
      </c>
      <c r="DD12" s="308">
        <f>VLOOKUP(DD$7,'Curve Summary'!$A$8:$AG$161,9)</f>
        <v>32.24</v>
      </c>
      <c r="DE12" s="308">
        <f>VLOOKUP(DE$7,'Curve Summary'!$A$8:$AG$161,9)</f>
        <v>33.020000000000003</v>
      </c>
      <c r="DF12" s="308">
        <f>VLOOKUP(DF$7,'Curve Summary'!$A$8:$AG$161,9)</f>
        <v>39.5</v>
      </c>
      <c r="DG12" s="308">
        <f>VLOOKUP(DG$7,'Curve Summary'!$A$8:$AG$161,9)</f>
        <v>53.35</v>
      </c>
      <c r="DH12" s="308">
        <f>VLOOKUP(DH$7,'Curve Summary'!$A$8:$AG$161,9)</f>
        <v>64.45</v>
      </c>
      <c r="DI12" s="308">
        <f>VLOOKUP(DI$7,'Curve Summary'!$A$8:$AG$161,9)</f>
        <v>50.98</v>
      </c>
      <c r="DJ12" s="308">
        <f>VLOOKUP(DJ$7,'Curve Summary'!$A$8:$AG$161,9)</f>
        <v>39.950000000000003</v>
      </c>
      <c r="DK12" s="308">
        <f>VLOOKUP(DK$7,'Curve Summary'!$A$8:$AG$161,9)</f>
        <v>39.82</v>
      </c>
      <c r="DL12" s="308">
        <f>VLOOKUP(DL$7,'Curve Summary'!$A$8:$AG$161,9)</f>
        <v>41.65</v>
      </c>
      <c r="DM12" s="308">
        <f>VLOOKUP(DM$7,'Curve Summary'!$A$8:$AG$161,9)</f>
        <v>40.090000000000003</v>
      </c>
      <c r="DN12" s="308">
        <f>VLOOKUP(DN$7,'Curve Summary'!$A$8:$AG$161,9)</f>
        <v>38.4</v>
      </c>
      <c r="DO12" s="308">
        <f>VLOOKUP(DO$7,'Curve Summary'!$A$8:$AG$161,9)</f>
        <v>37.64</v>
      </c>
      <c r="DP12" s="308">
        <f>VLOOKUP(DP$7,'Curve Summary'!$A$8:$AG$161,9)</f>
        <v>32.47</v>
      </c>
      <c r="DQ12" s="308">
        <f>VLOOKUP(DQ$7,'Curve Summary'!$A$8:$AG$161,9)</f>
        <v>33.26</v>
      </c>
      <c r="DR12" s="308">
        <f>VLOOKUP(DR$7,'Curve Summary'!$A$8:$AG$161,9)</f>
        <v>39.78</v>
      </c>
      <c r="DS12" s="308">
        <f>VLOOKUP(DS$7,'Curve Summary'!$A$8:$AG$161,9)</f>
        <v>53.72</v>
      </c>
      <c r="DT12" s="308">
        <f>VLOOKUP(DT$7,'Curve Summary'!$A$8:$AG$161,9)</f>
        <v>64.91</v>
      </c>
      <c r="DU12" s="308">
        <f>VLOOKUP(DU$7,'Curve Summary'!$A$8:$AG$161,9)</f>
        <v>51.34</v>
      </c>
      <c r="DV12" s="308">
        <f>VLOOKUP(DV$7,'Curve Summary'!$A$8:$AG$161,9)</f>
        <v>40.229999999999997</v>
      </c>
      <c r="DW12" s="308">
        <f>VLOOKUP(DW$7,'Curve Summary'!$A$8:$AG$161,9)</f>
        <v>40.11</v>
      </c>
      <c r="DX12" s="308">
        <f>VLOOKUP(DX$7,'Curve Summary'!$A$8:$AG$161,9)</f>
        <v>41.94</v>
      </c>
      <c r="DY12" s="308">
        <f>VLOOKUP(DY$7,'Curve Summary'!$A$8:$AG$161,9)</f>
        <v>40.369999999999997</v>
      </c>
      <c r="DZ12" s="308">
        <f>VLOOKUP(DZ$7,'Curve Summary'!$A$8:$AG$161,9)</f>
        <v>38.67</v>
      </c>
      <c r="EA12" s="308">
        <f>VLOOKUP(EA$7,'Curve Summary'!$A$8:$AG$161,9)</f>
        <v>37.909999999999997</v>
      </c>
      <c r="EB12" s="308">
        <f>VLOOKUP(EB$7,'Curve Summary'!$A$8:$AG$161,9)</f>
        <v>32.69</v>
      </c>
      <c r="EC12" s="308">
        <f>VLOOKUP(EC$7,'Curve Summary'!$A$8:$AG$161,9)</f>
        <v>33.49</v>
      </c>
      <c r="ED12" s="308">
        <f>VLOOKUP(ED$7,'Curve Summary'!$A$8:$AG$161,9)</f>
        <v>40.06</v>
      </c>
      <c r="EE12" s="308">
        <f>VLOOKUP(EE$7,'Curve Summary'!$A$8:$AG$161,9)</f>
        <v>54.1</v>
      </c>
      <c r="EF12" s="308">
        <f>VLOOKUP(EF$7,'Curve Summary'!$A$8:$AG$161,9)</f>
        <v>65.36</v>
      </c>
      <c r="EG12" s="308">
        <f>VLOOKUP(EG$7,'Curve Summary'!$A$8:$AG$161,9)</f>
        <v>51.7</v>
      </c>
      <c r="EH12" s="308">
        <f>VLOOKUP(EH$7,'Curve Summary'!$A$8:$AG$161,9)</f>
        <v>40.520000000000003</v>
      </c>
      <c r="EI12" s="308">
        <f>VLOOKUP(EI$7,'Curve Summary'!$A$8:$AG$161,9)</f>
        <v>40.39</v>
      </c>
      <c r="EJ12" s="308">
        <f>VLOOKUP(EJ$7,'Curve Summary'!$A$8:$AG$161,9)</f>
        <v>42.24</v>
      </c>
    </row>
    <row r="13" spans="1:140" ht="13.7" customHeight="1" x14ac:dyDescent="0.2">
      <c r="A13" s="443" t="s">
        <v>143</v>
      </c>
      <c r="B13" s="305" t="s">
        <v>48</v>
      </c>
      <c r="C13" s="191">
        <f>'Power Desk Daily Price'!$AC13</f>
        <v>34.15</v>
      </c>
      <c r="D13" s="191">
        <f ca="1">IF(ISERROR((AVERAGE(OFFSET('Curve Summary'!$F$6,5,0,21,1))*21+ 4* 'Curve Summary Backup'!$F$38)/25), 'Curve Summary Backup'!$F$38,(AVERAGE(OFFSET('Curve Summary'!$F$6,5,0,21,1))*21+ 4* 'Curve Summary Backup'!$F$38)/25)</f>
        <v>34.1</v>
      </c>
      <c r="E13" s="191">
        <f>VLOOKUP(E$7,'Curve Summary'!$A$7:$AG$59,6)</f>
        <v>38.5</v>
      </c>
      <c r="F13" s="306">
        <f t="shared" ca="1" si="0"/>
        <v>36.06</v>
      </c>
      <c r="G13" s="191">
        <f t="shared" si="1"/>
        <v>38.25</v>
      </c>
      <c r="H13" s="191">
        <f t="shared" si="2"/>
        <v>39.25</v>
      </c>
      <c r="I13" s="191">
        <f t="shared" si="2"/>
        <v>37.25</v>
      </c>
      <c r="J13" s="191">
        <f t="shared" si="3"/>
        <v>35.25</v>
      </c>
      <c r="K13" s="191">
        <f t="shared" si="4"/>
        <v>36</v>
      </c>
      <c r="L13" s="191">
        <f t="shared" si="4"/>
        <v>34.5</v>
      </c>
      <c r="M13" s="191">
        <f t="shared" si="4"/>
        <v>36</v>
      </c>
      <c r="N13" s="191">
        <f t="shared" si="4"/>
        <v>42</v>
      </c>
      <c r="O13" s="191">
        <f t="shared" si="5"/>
        <v>53.25</v>
      </c>
      <c r="P13" s="191">
        <f t="shared" si="6"/>
        <v>49.25</v>
      </c>
      <c r="Q13" s="191">
        <f t="shared" si="6"/>
        <v>57.25</v>
      </c>
      <c r="R13" s="191">
        <f t="shared" si="6"/>
        <v>48.75</v>
      </c>
      <c r="S13" s="191">
        <f t="shared" si="7"/>
        <v>41</v>
      </c>
      <c r="T13" s="191">
        <f t="shared" si="8"/>
        <v>41</v>
      </c>
      <c r="U13" s="191">
        <f t="shared" si="8"/>
        <v>40</v>
      </c>
      <c r="V13" s="191">
        <f t="shared" si="8"/>
        <v>42</v>
      </c>
      <c r="W13" s="306">
        <f t="shared" si="12"/>
        <v>41.954901960784312</v>
      </c>
      <c r="X13" s="191">
        <f t="shared" si="13"/>
        <v>44.769607843137258</v>
      </c>
      <c r="Y13" s="191">
        <f t="shared" si="14"/>
        <v>44.594697986577188</v>
      </c>
      <c r="Z13" s="191">
        <f t="shared" si="15"/>
        <v>45.266431372549022</v>
      </c>
      <c r="AA13" s="191">
        <f t="shared" si="9"/>
        <v>45.728882352941184</v>
      </c>
      <c r="AB13" s="192">
        <f t="shared" si="10"/>
        <v>46.227460937499998</v>
      </c>
      <c r="AC13" s="307">
        <f t="shared" ca="1" si="11"/>
        <v>44.953905249679885</v>
      </c>
      <c r="AD13" s="302"/>
      <c r="AE13" s="302"/>
      <c r="AF13" s="303"/>
      <c r="AG13" s="308">
        <f>VLOOKUP(AG$7,'Curve Summary'!$A$9:$AG$161,6)</f>
        <v>39.25</v>
      </c>
      <c r="AH13" s="308">
        <f>VLOOKUP(AH$7,'Curve Summary'!$A$9:$AG$161,6)</f>
        <v>37.25</v>
      </c>
      <c r="AI13" s="308">
        <f>VLOOKUP(AI$7,'Curve Summary'!$A$9:$AG$161,6)</f>
        <v>36</v>
      </c>
      <c r="AJ13" s="308">
        <f>VLOOKUP(AJ$7,'Curve Summary'!$A$9:$AG$161,6)</f>
        <v>34.5</v>
      </c>
      <c r="AK13" s="308">
        <f>VLOOKUP(AK$7,'Curve Summary'!$A$9:$AG$161,6)</f>
        <v>36</v>
      </c>
      <c r="AL13" s="308">
        <f>VLOOKUP(AL$7,'Curve Summary'!$A$9:$AG$161,6)</f>
        <v>42</v>
      </c>
      <c r="AM13" s="308">
        <f>VLOOKUP(AM$7,'Curve Summary'!$A$9:$AG$161,6)</f>
        <v>49.25</v>
      </c>
      <c r="AN13" s="308">
        <f>VLOOKUP(AN$7,'Curve Summary'!$A$9:$AG$161,6)</f>
        <v>57.25</v>
      </c>
      <c r="AO13" s="308">
        <f>VLOOKUP(AO$7,'Curve Summary'!$A$9:$AG$161,6)</f>
        <v>48.75</v>
      </c>
      <c r="AP13" s="308">
        <f>VLOOKUP(AP$7,'Curve Summary'!$A$9:$AG$161,6)</f>
        <v>41</v>
      </c>
      <c r="AQ13" s="308">
        <f>VLOOKUP(AQ$7,'Curve Summary'!$A$9:$AG$161,6)</f>
        <v>40</v>
      </c>
      <c r="AR13" s="308">
        <f>VLOOKUP(AR$7,'Curve Summary'!$A$9:$AG$161,6)</f>
        <v>42</v>
      </c>
      <c r="AS13" s="308">
        <f>VLOOKUP(AS$7,'Curve Summary'!$A$9:$AG$161,6)</f>
        <v>42.25</v>
      </c>
      <c r="AT13" s="308">
        <f>VLOOKUP(AT$7,'Curve Summary'!$A$9:$AG$161,6)</f>
        <v>40.75</v>
      </c>
      <c r="AU13" s="308">
        <f>VLOOKUP(AU$7,'Curve Summary'!$A$9:$AG$161,6)</f>
        <v>40</v>
      </c>
      <c r="AV13" s="308">
        <f>VLOOKUP(AV$7,'Curve Summary'!$A$9:$AG$161,6)</f>
        <v>38.25</v>
      </c>
      <c r="AW13" s="308">
        <f>VLOOKUP(AW$7,'Curve Summary'!$A$9:$AG$161,6)</f>
        <v>39</v>
      </c>
      <c r="AX13" s="308">
        <f>VLOOKUP(AX$7,'Curve Summary'!$A$9:$AG$161,6)</f>
        <v>43.5</v>
      </c>
      <c r="AY13" s="308">
        <f>VLOOKUP(AY$7,'Curve Summary'!$A$9:$AG$161,6)</f>
        <v>57</v>
      </c>
      <c r="AZ13" s="308">
        <f>VLOOKUP(AZ$7,'Curve Summary'!$A$9:$AG$161,6)</f>
        <v>62.75</v>
      </c>
      <c r="BA13" s="308">
        <f>VLOOKUP(BA$7,'Curve Summary'!$A$9:$AG$161,6)</f>
        <v>49.75</v>
      </c>
      <c r="BB13" s="308">
        <f>VLOOKUP(BB$7,'Curve Summary'!$A$9:$AG$161,6)</f>
        <v>41</v>
      </c>
      <c r="BC13" s="308">
        <f>VLOOKUP(BC$7,'Curve Summary'!$A$9:$AG$161,6)</f>
        <v>40.75</v>
      </c>
      <c r="BD13" s="308">
        <f>VLOOKUP(BD$7,'Curve Summary'!$A$9:$AG$161,6)</f>
        <v>42</v>
      </c>
      <c r="BE13" s="308">
        <f>VLOOKUP(BE$7,'Curve Summary'!$A$9:$AG$161,6)</f>
        <v>42.51</v>
      </c>
      <c r="BF13" s="308">
        <f>VLOOKUP(BF$7,'Curve Summary'!$A$9:$AG$161,6)</f>
        <v>40.99</v>
      </c>
      <c r="BG13" s="308">
        <f>VLOOKUP(BG$7,'Curve Summary'!$A$9:$AG$161,6)</f>
        <v>40.229999999999997</v>
      </c>
      <c r="BH13" s="308">
        <f>VLOOKUP(BH$7,'Curve Summary'!$A$9:$AG$161,6)</f>
        <v>38.47</v>
      </c>
      <c r="BI13" s="308">
        <f>VLOOKUP(BI$7,'Curve Summary'!$A$9:$AG$161,6)</f>
        <v>39.22</v>
      </c>
      <c r="BJ13" s="308">
        <f>VLOOKUP(BJ$7,'Curve Summary'!$A$9:$AG$161,6)</f>
        <v>43.74</v>
      </c>
      <c r="BK13" s="308">
        <f>VLOOKUP(BK$7,'Curve Summary'!$A$9:$AG$161,6)</f>
        <v>57.31</v>
      </c>
      <c r="BL13" s="308">
        <f>VLOOKUP(BL$7,'Curve Summary'!$A$9:$AG$161,6)</f>
        <v>63.09</v>
      </c>
      <c r="BM13" s="308">
        <f>VLOOKUP(BM$7,'Curve Summary'!$A$9:$AG$161,6)</f>
        <v>50.01</v>
      </c>
      <c r="BN13" s="308">
        <f>VLOOKUP(BN$7,'Curve Summary'!$A$9:$AG$161,6)</f>
        <v>41.21</v>
      </c>
      <c r="BO13" s="308">
        <f>VLOOKUP(BO$7,'Curve Summary'!$A$9:$AG$161,6)</f>
        <v>40.96</v>
      </c>
      <c r="BP13" s="308">
        <f>VLOOKUP(BP$7,'Curve Summary'!$A$9:$AG$161,6)</f>
        <v>42.21</v>
      </c>
      <c r="BQ13" s="308">
        <f>VLOOKUP(BQ$7,'Curve Summary'!$A$9:$AG$161,6)</f>
        <v>42.7</v>
      </c>
      <c r="BR13" s="308">
        <f>VLOOKUP(BR$7,'Curve Summary'!$A$9:$AG$161,6)</f>
        <v>41.18</v>
      </c>
      <c r="BS13" s="308">
        <f>VLOOKUP(BS$7,'Curve Summary'!$A$9:$AG$161,6)</f>
        <v>40.409999999999997</v>
      </c>
      <c r="BT13" s="308">
        <f>VLOOKUP(BT$7,'Curve Summary'!$A$9:$AG$161,6)</f>
        <v>38.64</v>
      </c>
      <c r="BU13" s="308">
        <f>VLOOKUP(BU$7,'Curve Summary'!$A$9:$AG$161,6)</f>
        <v>39.4</v>
      </c>
      <c r="BV13" s="308">
        <f>VLOOKUP(BV$7,'Curve Summary'!$A$9:$AG$161,6)</f>
        <v>43.94</v>
      </c>
      <c r="BW13" s="308">
        <f>VLOOKUP(BW$7,'Curve Summary'!$A$9:$AG$161,6)</f>
        <v>57.57</v>
      </c>
      <c r="BX13" s="308">
        <f>VLOOKUP(BX$7,'Curve Summary'!$A$9:$AG$161,6)</f>
        <v>63.37</v>
      </c>
      <c r="BY13" s="308">
        <f>VLOOKUP(BY$7,'Curve Summary'!$A$9:$AG$161,6)</f>
        <v>50.24</v>
      </c>
      <c r="BZ13" s="308">
        <f>VLOOKUP(BZ$7,'Curve Summary'!$A$9:$AG$161,6)</f>
        <v>41.4</v>
      </c>
      <c r="CA13" s="308">
        <f>VLOOKUP(CA$7,'Curve Summary'!$A$9:$AG$161,6)</f>
        <v>41.14</v>
      </c>
      <c r="CB13" s="308">
        <f>VLOOKUP(CB$7,'Curve Summary'!$A$9:$AG$161,6)</f>
        <v>42.4</v>
      </c>
      <c r="CC13" s="308">
        <f>VLOOKUP(CC$7,'Curve Summary'!$A$9:$AG$161,6)</f>
        <v>42.88</v>
      </c>
      <c r="CD13" s="308">
        <f>VLOOKUP(CD$7,'Curve Summary'!$A$9:$AG$161,6)</f>
        <v>41.36</v>
      </c>
      <c r="CE13" s="308">
        <f>VLOOKUP(CE$7,'Curve Summary'!$A$9:$AG$161,6)</f>
        <v>40.590000000000003</v>
      </c>
      <c r="CF13" s="308">
        <f>VLOOKUP(CF$7,'Curve Summary'!$A$9:$AG$161,6)</f>
        <v>38.81</v>
      </c>
      <c r="CG13" s="308">
        <f>VLOOKUP(CG$7,'Curve Summary'!$A$9:$AG$161,6)</f>
        <v>39.57</v>
      </c>
      <c r="CH13" s="308">
        <f>VLOOKUP(CH$7,'Curve Summary'!$A$9:$AG$161,6)</f>
        <v>44.13</v>
      </c>
      <c r="CI13" s="308">
        <f>VLOOKUP(CI$7,'Curve Summary'!$A$9:$AG$161,6)</f>
        <v>57.82</v>
      </c>
      <c r="CJ13" s="308">
        <f>VLOOKUP(CJ$7,'Curve Summary'!$A$9:$AG$161,6)</f>
        <v>63.65</v>
      </c>
      <c r="CK13" s="308">
        <f>VLOOKUP(CK$7,'Curve Summary'!$A$9:$AG$161,6)</f>
        <v>50.46</v>
      </c>
      <c r="CL13" s="308">
        <f>VLOOKUP(CL$7,'Curve Summary'!$A$9:$AG$161,6)</f>
        <v>41.58</v>
      </c>
      <c r="CM13" s="308">
        <f>VLOOKUP(CM$7,'Curve Summary'!$A$9:$AG$161,6)</f>
        <v>41.32</v>
      </c>
      <c r="CN13" s="308">
        <f>VLOOKUP(CN$7,'Curve Summary'!$A$9:$AG$161,6)</f>
        <v>42.58</v>
      </c>
      <c r="CO13" s="308">
        <f>VLOOKUP(CO$7,'Curve Summary'!$A$9:$AG$161,6)</f>
        <v>43.07</v>
      </c>
      <c r="CP13" s="308">
        <f>VLOOKUP(CP$7,'Curve Summary'!$A$9:$AG$161,6)</f>
        <v>41.54</v>
      </c>
      <c r="CQ13" s="308">
        <f>VLOOKUP(CQ$7,'Curve Summary'!$A$9:$AG$161,6)</f>
        <v>40.770000000000003</v>
      </c>
      <c r="CR13" s="308">
        <f>VLOOKUP(CR$7,'Curve Summary'!$A$9:$AG$161,6)</f>
        <v>38.979999999999997</v>
      </c>
      <c r="CS13" s="308">
        <f>VLOOKUP(CS$7,'Curve Summary'!$A$9:$AG$161,6)</f>
        <v>39.74</v>
      </c>
      <c r="CT13" s="308">
        <f>VLOOKUP(CT$7,'Curve Summary'!$A$9:$AG$161,6)</f>
        <v>44.33</v>
      </c>
      <c r="CU13" s="308">
        <f>VLOOKUP(CU$7,'Curve Summary'!$A$9:$AG$161,6)</f>
        <v>58.08</v>
      </c>
      <c r="CV13" s="308">
        <f>VLOOKUP(CV$7,'Curve Summary'!$A$9:$AG$161,6)</f>
        <v>63.93</v>
      </c>
      <c r="CW13" s="308">
        <f>VLOOKUP(CW$7,'Curve Summary'!$A$9:$AG$161,6)</f>
        <v>50.68</v>
      </c>
      <c r="CX13" s="308">
        <f>VLOOKUP(CX$7,'Curve Summary'!$A$9:$AG$161,6)</f>
        <v>41.76</v>
      </c>
      <c r="CY13" s="308">
        <f>VLOOKUP(CY$7,'Curve Summary'!$A$9:$AG$161,6)</f>
        <v>41.5</v>
      </c>
      <c r="CZ13" s="308">
        <f>VLOOKUP(CZ$7,'Curve Summary'!$A$9:$AG$161,6)</f>
        <v>42.77</v>
      </c>
      <c r="DA13" s="308">
        <f>VLOOKUP(DA$7,'Curve Summary'!$A$9:$AG$161,6)</f>
        <v>43.26</v>
      </c>
      <c r="DB13" s="308">
        <f>VLOOKUP(DB$7,'Curve Summary'!$A$9:$AG$161,6)</f>
        <v>41.72</v>
      </c>
      <c r="DC13" s="308">
        <f>VLOOKUP(DC$7,'Curve Summary'!$A$9:$AG$161,6)</f>
        <v>40.950000000000003</v>
      </c>
      <c r="DD13" s="308">
        <f>VLOOKUP(DD$7,'Curve Summary'!$A$9:$AG$161,6)</f>
        <v>39.159999999999997</v>
      </c>
      <c r="DE13" s="308">
        <f>VLOOKUP(DE$7,'Curve Summary'!$A$9:$AG$161,6)</f>
        <v>39.92</v>
      </c>
      <c r="DF13" s="308">
        <f>VLOOKUP(DF$7,'Curve Summary'!$A$9:$AG$161,6)</f>
        <v>44.52</v>
      </c>
      <c r="DG13" s="308">
        <f>VLOOKUP(DG$7,'Curve Summary'!$A$9:$AG$161,6)</f>
        <v>58.33</v>
      </c>
      <c r="DH13" s="308">
        <f>VLOOKUP(DH$7,'Curve Summary'!$A$9:$AG$161,6)</f>
        <v>64.209999999999994</v>
      </c>
      <c r="DI13" s="308">
        <f>VLOOKUP(DI$7,'Curve Summary'!$A$9:$AG$161,6)</f>
        <v>50.9</v>
      </c>
      <c r="DJ13" s="308">
        <f>VLOOKUP(DJ$7,'Curve Summary'!$A$9:$AG$161,6)</f>
        <v>41.94</v>
      </c>
      <c r="DK13" s="308">
        <f>VLOOKUP(DK$7,'Curve Summary'!$A$9:$AG$161,6)</f>
        <v>41.68</v>
      </c>
      <c r="DL13" s="308">
        <f>VLOOKUP(DL$7,'Curve Summary'!$A$9:$AG$161,6)</f>
        <v>42.96</v>
      </c>
      <c r="DM13" s="308">
        <f>VLOOKUP(DM$7,'Curve Summary'!$A$9:$AG$161,6)</f>
        <v>43.45</v>
      </c>
      <c r="DN13" s="308">
        <f>VLOOKUP(DN$7,'Curve Summary'!$A$9:$AG$161,6)</f>
        <v>41.91</v>
      </c>
      <c r="DO13" s="308">
        <f>VLOOKUP(DO$7,'Curve Summary'!$A$9:$AG$161,6)</f>
        <v>41.13</v>
      </c>
      <c r="DP13" s="308">
        <f>VLOOKUP(DP$7,'Curve Summary'!$A$9:$AG$161,6)</f>
        <v>39.33</v>
      </c>
      <c r="DQ13" s="308">
        <f>VLOOKUP(DQ$7,'Curve Summary'!$A$9:$AG$161,6)</f>
        <v>40.090000000000003</v>
      </c>
      <c r="DR13" s="308">
        <f>VLOOKUP(DR$7,'Curve Summary'!$A$9:$AG$161,6)</f>
        <v>44.72</v>
      </c>
      <c r="DS13" s="308">
        <f>VLOOKUP(DS$7,'Curve Summary'!$A$9:$AG$161,6)</f>
        <v>58.59</v>
      </c>
      <c r="DT13" s="308">
        <f>VLOOKUP(DT$7,'Curve Summary'!$A$9:$AG$161,6)</f>
        <v>64.489999999999995</v>
      </c>
      <c r="DU13" s="308">
        <f>VLOOKUP(DU$7,'Curve Summary'!$A$9:$AG$161,6)</f>
        <v>51.12</v>
      </c>
      <c r="DV13" s="308">
        <f>VLOOKUP(DV$7,'Curve Summary'!$A$9:$AG$161,6)</f>
        <v>42.13</v>
      </c>
      <c r="DW13" s="308">
        <f>VLOOKUP(DW$7,'Curve Summary'!$A$9:$AG$161,6)</f>
        <v>41.87</v>
      </c>
      <c r="DX13" s="308">
        <f>VLOOKUP(DX$7,'Curve Summary'!$A$9:$AG$161,6)</f>
        <v>43.15</v>
      </c>
      <c r="DY13" s="308">
        <f>VLOOKUP(DY$7,'Curve Summary'!$A$9:$AG$161,6)</f>
        <v>43.64</v>
      </c>
      <c r="DZ13" s="308">
        <f>VLOOKUP(DZ$7,'Curve Summary'!$A$9:$AG$161,6)</f>
        <v>42.09</v>
      </c>
      <c r="EA13" s="308">
        <f>VLOOKUP(EA$7,'Curve Summary'!$A$9:$AG$161,6)</f>
        <v>41.31</v>
      </c>
      <c r="EB13" s="308">
        <f>VLOOKUP(EB$7,'Curve Summary'!$A$9:$AG$161,6)</f>
        <v>39.5</v>
      </c>
      <c r="EC13" s="308">
        <f>VLOOKUP(EC$7,'Curve Summary'!$A$9:$AG$161,6)</f>
        <v>40.270000000000003</v>
      </c>
      <c r="ED13" s="308">
        <f>VLOOKUP(ED$7,'Curve Summary'!$A$9:$AG$161,6)</f>
        <v>44.91</v>
      </c>
      <c r="EE13" s="308">
        <f>VLOOKUP(EE$7,'Curve Summary'!$A$9:$AG$161,6)</f>
        <v>58.84</v>
      </c>
      <c r="EF13" s="308">
        <f>VLOOKUP(EF$7,'Curve Summary'!$A$9:$AG$161,6)</f>
        <v>64.77</v>
      </c>
      <c r="EG13" s="308">
        <f>VLOOKUP(EG$7,'Curve Summary'!$A$9:$AG$161,6)</f>
        <v>51.35</v>
      </c>
      <c r="EH13" s="308">
        <f>VLOOKUP(EH$7,'Curve Summary'!$A$9:$AG$161,6)</f>
        <v>42.31</v>
      </c>
      <c r="EI13" s="308">
        <f>VLOOKUP(EI$7,'Curve Summary'!$A$9:$AG$161,6)</f>
        <v>42.05</v>
      </c>
      <c r="EJ13" s="308">
        <f>VLOOKUP(EJ$7,'Curve Summary'!$A$9:$AG$161,6)</f>
        <v>43.33</v>
      </c>
    </row>
    <row r="14" spans="1:140" ht="13.7" customHeight="1" x14ac:dyDescent="0.2">
      <c r="A14" s="443" t="s">
        <v>141</v>
      </c>
      <c r="B14" s="305" t="s">
        <v>48</v>
      </c>
      <c r="C14" s="191">
        <f>'Power Desk Daily Price'!$AC14</f>
        <v>34.333333333333336</v>
      </c>
      <c r="D14" s="191">
        <f ca="1">IF(ISERROR((AVERAGE(OFFSET('Curve Summary'!$B$6,5,0,21,1))*21+ 4* 'Curve Summary Backup'!$B$38)/25), 'Curve Summary Backup'!$B$38,(AVERAGE(OFFSET('Curve Summary'!$B$6,5,0,21,1))*21+ 4* 'Curve Summary Backup'!$B$38)/25)</f>
        <v>32.75</v>
      </c>
      <c r="E14" s="191">
        <f>VLOOKUP(E$7,'Curve Summary'!$A$7:$AG$59,2)</f>
        <v>36.5</v>
      </c>
      <c r="F14" s="306">
        <f t="shared" ca="1" si="0"/>
        <v>34.55740740740741</v>
      </c>
      <c r="G14" s="191">
        <f t="shared" si="1"/>
        <v>36.125</v>
      </c>
      <c r="H14" s="191">
        <f t="shared" si="2"/>
        <v>36.75</v>
      </c>
      <c r="I14" s="191">
        <f t="shared" si="2"/>
        <v>35.5</v>
      </c>
      <c r="J14" s="191">
        <f t="shared" si="3"/>
        <v>33.75</v>
      </c>
      <c r="K14" s="191">
        <f t="shared" si="4"/>
        <v>35</v>
      </c>
      <c r="L14" s="191">
        <f t="shared" si="4"/>
        <v>32.5</v>
      </c>
      <c r="M14" s="191">
        <f t="shared" si="4"/>
        <v>37.5</v>
      </c>
      <c r="N14" s="191">
        <f t="shared" si="4"/>
        <v>45</v>
      </c>
      <c r="O14" s="191">
        <f t="shared" si="5"/>
        <v>58.5</v>
      </c>
      <c r="P14" s="191">
        <f t="shared" si="6"/>
        <v>53.5</v>
      </c>
      <c r="Q14" s="191">
        <f t="shared" si="6"/>
        <v>63.5</v>
      </c>
      <c r="R14" s="191">
        <f t="shared" si="6"/>
        <v>51</v>
      </c>
      <c r="S14" s="191">
        <f t="shared" si="7"/>
        <v>37.333333333333336</v>
      </c>
      <c r="T14" s="191">
        <f t="shared" si="8"/>
        <v>38.5</v>
      </c>
      <c r="U14" s="191">
        <f t="shared" si="8"/>
        <v>36.5</v>
      </c>
      <c r="V14" s="191">
        <f t="shared" si="8"/>
        <v>37</v>
      </c>
      <c r="W14" s="306">
        <f t="shared" si="12"/>
        <v>41.882352941176471</v>
      </c>
      <c r="X14" s="191">
        <f t="shared" si="13"/>
        <v>42.382352941176471</v>
      </c>
      <c r="Y14" s="191">
        <f t="shared" si="14"/>
        <v>42.040436241610742</v>
      </c>
      <c r="Z14" s="191">
        <f t="shared" si="15"/>
        <v>43.064</v>
      </c>
      <c r="AA14" s="191">
        <f t="shared" si="9"/>
        <v>43.754941176470595</v>
      </c>
      <c r="AB14" s="192">
        <f t="shared" si="10"/>
        <v>44.511406250000007</v>
      </c>
      <c r="AC14" s="307">
        <f t="shared" ca="1" si="11"/>
        <v>43.115899843505495</v>
      </c>
      <c r="AD14" s="302"/>
      <c r="AE14" s="302"/>
      <c r="AF14" s="303"/>
      <c r="AG14" s="308">
        <f>VLOOKUP(AG$7,'Curve Summary'!$A$9:$AG$161,2)</f>
        <v>36.75</v>
      </c>
      <c r="AH14" s="308">
        <f>VLOOKUP(AH$7,'Curve Summary'!$A$9:$AG$161,2)</f>
        <v>35.5</v>
      </c>
      <c r="AI14" s="308">
        <f>VLOOKUP(AI$7,'Curve Summary'!$A$9:$AG$161,2)</f>
        <v>35</v>
      </c>
      <c r="AJ14" s="308">
        <f>VLOOKUP(AJ$7,'Curve Summary'!$A$9:$AG$161,2)</f>
        <v>32.5</v>
      </c>
      <c r="AK14" s="308">
        <f>VLOOKUP(AK$7,'Curve Summary'!$A$9:$AG$161,2)</f>
        <v>37.5</v>
      </c>
      <c r="AL14" s="308">
        <f>VLOOKUP(AL$7,'Curve Summary'!$A$9:$AG$161,2)</f>
        <v>45</v>
      </c>
      <c r="AM14" s="308">
        <f>VLOOKUP(AM$7,'Curve Summary'!$A$9:$AG$161,2)</f>
        <v>53.5</v>
      </c>
      <c r="AN14" s="308">
        <f>VLOOKUP(AN$7,'Curve Summary'!$A$9:$AG$161,2)</f>
        <v>63.5</v>
      </c>
      <c r="AO14" s="308">
        <f>VLOOKUP(AO$7,'Curve Summary'!$A$9:$AG$161,2)</f>
        <v>51</v>
      </c>
      <c r="AP14" s="308">
        <f>VLOOKUP(AP$7,'Curve Summary'!$A$9:$AG$161,2)</f>
        <v>38.5</v>
      </c>
      <c r="AQ14" s="308">
        <f>VLOOKUP(AQ$7,'Curve Summary'!$A$9:$AG$161,2)</f>
        <v>36.5</v>
      </c>
      <c r="AR14" s="308">
        <f>VLOOKUP(AR$7,'Curve Summary'!$A$9:$AG$161,2)</f>
        <v>37</v>
      </c>
      <c r="AS14" s="308">
        <f>VLOOKUP(AS$7,'Curve Summary'!$A$9:$AG$161,2)</f>
        <v>37</v>
      </c>
      <c r="AT14" s="308">
        <f>VLOOKUP(AT$7,'Curve Summary'!$A$9:$AG$161,2)</f>
        <v>37</v>
      </c>
      <c r="AU14" s="308">
        <f>VLOOKUP(AU$7,'Curve Summary'!$A$9:$AG$161,2)</f>
        <v>36.5</v>
      </c>
      <c r="AV14" s="308">
        <f>VLOOKUP(AV$7,'Curve Summary'!$A$9:$AG$161,2)</f>
        <v>35.5</v>
      </c>
      <c r="AW14" s="308">
        <f>VLOOKUP(AW$7,'Curve Summary'!$A$9:$AG$161,2)</f>
        <v>36.5</v>
      </c>
      <c r="AX14" s="308">
        <f>VLOOKUP(AX$7,'Curve Summary'!$A$9:$AG$161,2)</f>
        <v>43.5</v>
      </c>
      <c r="AY14" s="308">
        <f>VLOOKUP(AY$7,'Curve Summary'!$A$9:$AG$161,2)</f>
        <v>54.5</v>
      </c>
      <c r="AZ14" s="308">
        <f>VLOOKUP(AZ$7,'Curve Summary'!$A$9:$AG$161,2)</f>
        <v>63</v>
      </c>
      <c r="BA14" s="308">
        <f>VLOOKUP(BA$7,'Curve Summary'!$A$9:$AG$161,2)</f>
        <v>52</v>
      </c>
      <c r="BB14" s="308">
        <f>VLOOKUP(BB$7,'Curve Summary'!$A$9:$AG$161,2)</f>
        <v>38.5</v>
      </c>
      <c r="BC14" s="308">
        <f>VLOOKUP(BC$7,'Curve Summary'!$A$9:$AG$161,2)</f>
        <v>37.5</v>
      </c>
      <c r="BD14" s="308">
        <f>VLOOKUP(BD$7,'Curve Summary'!$A$9:$AG$161,2)</f>
        <v>37</v>
      </c>
      <c r="BE14" s="308">
        <f>VLOOKUP(BE$7,'Curve Summary'!$A$9:$AG$161,2)</f>
        <v>37.700000000000003</v>
      </c>
      <c r="BF14" s="308">
        <f>VLOOKUP(BF$7,'Curve Summary'!$A$9:$AG$161,2)</f>
        <v>37.700000000000003</v>
      </c>
      <c r="BG14" s="308">
        <f>VLOOKUP(BG$7,'Curve Summary'!$A$9:$AG$161,2)</f>
        <v>37.229999999999997</v>
      </c>
      <c r="BH14" s="308">
        <f>VLOOKUP(BH$7,'Curve Summary'!$A$9:$AG$161,2)</f>
        <v>36.31</v>
      </c>
      <c r="BI14" s="308">
        <f>VLOOKUP(BI$7,'Curve Summary'!$A$9:$AG$161,2)</f>
        <v>37.229999999999997</v>
      </c>
      <c r="BJ14" s="308">
        <f>VLOOKUP(BJ$7,'Curve Summary'!$A$9:$AG$161,2)</f>
        <v>43.72</v>
      </c>
      <c r="BK14" s="308">
        <f>VLOOKUP(BK$7,'Curve Summary'!$A$9:$AG$161,2)</f>
        <v>53.91</v>
      </c>
      <c r="BL14" s="308">
        <f>VLOOKUP(BL$7,'Curve Summary'!$A$9:$AG$161,2)</f>
        <v>61.79</v>
      </c>
      <c r="BM14" s="308">
        <f>VLOOKUP(BM$7,'Curve Summary'!$A$9:$AG$161,2)</f>
        <v>51.6</v>
      </c>
      <c r="BN14" s="308">
        <f>VLOOKUP(BN$7,'Curve Summary'!$A$9:$AG$161,2)</f>
        <v>39.090000000000003</v>
      </c>
      <c r="BO14" s="308">
        <f>VLOOKUP(BO$7,'Curve Summary'!$A$9:$AG$161,2)</f>
        <v>38.159999999999997</v>
      </c>
      <c r="BP14" s="308">
        <f>VLOOKUP(BP$7,'Curve Summary'!$A$9:$AG$161,2)</f>
        <v>37.700000000000003</v>
      </c>
      <c r="BQ14" s="308">
        <f>VLOOKUP(BQ$7,'Curve Summary'!$A$9:$AG$161,2)</f>
        <v>37.96</v>
      </c>
      <c r="BR14" s="308">
        <f>VLOOKUP(BR$7,'Curve Summary'!$A$9:$AG$161,2)</f>
        <v>37.96</v>
      </c>
      <c r="BS14" s="308">
        <f>VLOOKUP(BS$7,'Curve Summary'!$A$9:$AG$161,2)</f>
        <v>37.49</v>
      </c>
      <c r="BT14" s="308">
        <f>VLOOKUP(BT$7,'Curve Summary'!$A$9:$AG$161,2)</f>
        <v>36.56</v>
      </c>
      <c r="BU14" s="308">
        <f>VLOOKUP(BU$7,'Curve Summary'!$A$9:$AG$161,2)</f>
        <v>37.5</v>
      </c>
      <c r="BV14" s="308">
        <f>VLOOKUP(BV$7,'Curve Summary'!$A$9:$AG$161,2)</f>
        <v>44.03</v>
      </c>
      <c r="BW14" s="308">
        <f>VLOOKUP(BW$7,'Curve Summary'!$A$9:$AG$161,2)</f>
        <v>54.29</v>
      </c>
      <c r="BX14" s="308">
        <f>VLOOKUP(BX$7,'Curve Summary'!$A$9:$AG$161,2)</f>
        <v>62.22</v>
      </c>
      <c r="BY14" s="308">
        <f>VLOOKUP(BY$7,'Curve Summary'!$A$9:$AG$161,2)</f>
        <v>51.96</v>
      </c>
      <c r="BZ14" s="308">
        <f>VLOOKUP(BZ$7,'Curve Summary'!$A$9:$AG$161,2)</f>
        <v>39.36</v>
      </c>
      <c r="CA14" s="308">
        <f>VLOOKUP(CA$7,'Curve Summary'!$A$9:$AG$161,2)</f>
        <v>38.43</v>
      </c>
      <c r="CB14" s="308">
        <f>VLOOKUP(CB$7,'Curve Summary'!$A$9:$AG$161,2)</f>
        <v>37.96</v>
      </c>
      <c r="CC14" s="308">
        <f>VLOOKUP(CC$7,'Curve Summary'!$A$9:$AG$161,2)</f>
        <v>38.229999999999997</v>
      </c>
      <c r="CD14" s="308">
        <f>VLOOKUP(CD$7,'Curve Summary'!$A$9:$AG$161,2)</f>
        <v>38.229999999999997</v>
      </c>
      <c r="CE14" s="308">
        <f>VLOOKUP(CE$7,'Curve Summary'!$A$9:$AG$161,2)</f>
        <v>37.76</v>
      </c>
      <c r="CF14" s="308">
        <f>VLOOKUP(CF$7,'Curve Summary'!$A$9:$AG$161,2)</f>
        <v>36.82</v>
      </c>
      <c r="CG14" s="308">
        <f>VLOOKUP(CG$7,'Curve Summary'!$A$9:$AG$161,2)</f>
        <v>37.76</v>
      </c>
      <c r="CH14" s="308">
        <f>VLOOKUP(CH$7,'Curve Summary'!$A$9:$AG$161,2)</f>
        <v>44.33</v>
      </c>
      <c r="CI14" s="308">
        <f>VLOOKUP(CI$7,'Curve Summary'!$A$9:$AG$161,2)</f>
        <v>54.67</v>
      </c>
      <c r="CJ14" s="308">
        <f>VLOOKUP(CJ$7,'Curve Summary'!$A$9:$AG$161,2)</f>
        <v>62.66</v>
      </c>
      <c r="CK14" s="308">
        <f>VLOOKUP(CK$7,'Curve Summary'!$A$9:$AG$161,2)</f>
        <v>52.32</v>
      </c>
      <c r="CL14" s="308">
        <f>VLOOKUP(CL$7,'Curve Summary'!$A$9:$AG$161,2)</f>
        <v>39.64</v>
      </c>
      <c r="CM14" s="308">
        <f>VLOOKUP(CM$7,'Curve Summary'!$A$9:$AG$161,2)</f>
        <v>38.700000000000003</v>
      </c>
      <c r="CN14" s="308">
        <f>VLOOKUP(CN$7,'Curve Summary'!$A$9:$AG$161,2)</f>
        <v>38.229999999999997</v>
      </c>
      <c r="CO14" s="308">
        <f>VLOOKUP(CO$7,'Curve Summary'!$A$9:$AG$161,2)</f>
        <v>38.49</v>
      </c>
      <c r="CP14" s="308">
        <f>VLOOKUP(CP$7,'Curve Summary'!$A$9:$AG$161,2)</f>
        <v>38.49</v>
      </c>
      <c r="CQ14" s="308">
        <f>VLOOKUP(CQ$7,'Curve Summary'!$A$9:$AG$161,2)</f>
        <v>38.020000000000003</v>
      </c>
      <c r="CR14" s="308">
        <f>VLOOKUP(CR$7,'Curve Summary'!$A$9:$AG$161,2)</f>
        <v>37.07</v>
      </c>
      <c r="CS14" s="308">
        <f>VLOOKUP(CS$7,'Curve Summary'!$A$9:$AG$161,2)</f>
        <v>38.020000000000003</v>
      </c>
      <c r="CT14" s="308">
        <f>VLOOKUP(CT$7,'Curve Summary'!$A$9:$AG$161,2)</f>
        <v>44.64</v>
      </c>
      <c r="CU14" s="308">
        <f>VLOOKUP(CU$7,'Curve Summary'!$A$9:$AG$161,2)</f>
        <v>55.05</v>
      </c>
      <c r="CV14" s="308">
        <f>VLOOKUP(CV$7,'Curve Summary'!$A$9:$AG$161,2)</f>
        <v>63.09</v>
      </c>
      <c r="CW14" s="308">
        <f>VLOOKUP(CW$7,'Curve Summary'!$A$9:$AG$161,2)</f>
        <v>52.68</v>
      </c>
      <c r="CX14" s="308">
        <f>VLOOKUP(CX$7,'Curve Summary'!$A$9:$AG$161,2)</f>
        <v>39.909999999999997</v>
      </c>
      <c r="CY14" s="308">
        <f>VLOOKUP(CY$7,'Curve Summary'!$A$9:$AG$161,2)</f>
        <v>38.97</v>
      </c>
      <c r="CZ14" s="308">
        <f>VLOOKUP(CZ$7,'Curve Summary'!$A$9:$AG$161,2)</f>
        <v>38.49</v>
      </c>
      <c r="DA14" s="308">
        <f>VLOOKUP(DA$7,'Curve Summary'!$A$9:$AG$161,2)</f>
        <v>38.76</v>
      </c>
      <c r="DB14" s="308">
        <f>VLOOKUP(DB$7,'Curve Summary'!$A$9:$AG$161,2)</f>
        <v>38.76</v>
      </c>
      <c r="DC14" s="308">
        <f>VLOOKUP(DC$7,'Curve Summary'!$A$9:$AG$161,2)</f>
        <v>38.28</v>
      </c>
      <c r="DD14" s="308">
        <f>VLOOKUP(DD$7,'Curve Summary'!$A$9:$AG$161,2)</f>
        <v>37.33</v>
      </c>
      <c r="DE14" s="308">
        <f>VLOOKUP(DE$7,'Curve Summary'!$A$9:$AG$161,2)</f>
        <v>38.28</v>
      </c>
      <c r="DF14" s="308">
        <f>VLOOKUP(DF$7,'Curve Summary'!$A$9:$AG$161,2)</f>
        <v>44.95</v>
      </c>
      <c r="DG14" s="308">
        <f>VLOOKUP(DG$7,'Curve Summary'!$A$9:$AG$161,2)</f>
        <v>55.43</v>
      </c>
      <c r="DH14" s="308">
        <f>VLOOKUP(DH$7,'Curve Summary'!$A$9:$AG$161,2)</f>
        <v>63.53</v>
      </c>
      <c r="DI14" s="308">
        <f>VLOOKUP(DI$7,'Curve Summary'!$A$9:$AG$161,2)</f>
        <v>53.05</v>
      </c>
      <c r="DJ14" s="308">
        <f>VLOOKUP(DJ$7,'Curve Summary'!$A$9:$AG$161,2)</f>
        <v>40.19</v>
      </c>
      <c r="DK14" s="308">
        <f>VLOOKUP(DK$7,'Curve Summary'!$A$9:$AG$161,2)</f>
        <v>39.229999999999997</v>
      </c>
      <c r="DL14" s="308">
        <f>VLOOKUP(DL$7,'Curve Summary'!$A$9:$AG$161,2)</f>
        <v>38.76</v>
      </c>
      <c r="DM14" s="308">
        <f>VLOOKUP(DM$7,'Curve Summary'!$A$9:$AG$161,2)</f>
        <v>39.020000000000003</v>
      </c>
      <c r="DN14" s="308">
        <f>VLOOKUP(DN$7,'Curve Summary'!$A$9:$AG$161,2)</f>
        <v>39.020000000000003</v>
      </c>
      <c r="DO14" s="308">
        <f>VLOOKUP(DO$7,'Curve Summary'!$A$9:$AG$161,2)</f>
        <v>38.54</v>
      </c>
      <c r="DP14" s="308">
        <f>VLOOKUP(DP$7,'Curve Summary'!$A$9:$AG$161,2)</f>
        <v>37.58</v>
      </c>
      <c r="DQ14" s="308">
        <f>VLOOKUP(DQ$7,'Curve Summary'!$A$9:$AG$161,2)</f>
        <v>38.54</v>
      </c>
      <c r="DR14" s="308">
        <f>VLOOKUP(DR$7,'Curve Summary'!$A$9:$AG$161,2)</f>
        <v>45.26</v>
      </c>
      <c r="DS14" s="308">
        <f>VLOOKUP(DS$7,'Curve Summary'!$A$9:$AG$161,2)</f>
        <v>55.81</v>
      </c>
      <c r="DT14" s="308">
        <f>VLOOKUP(DT$7,'Curve Summary'!$A$9:$AG$161,2)</f>
        <v>63.96</v>
      </c>
      <c r="DU14" s="308">
        <f>VLOOKUP(DU$7,'Curve Summary'!$A$9:$AG$161,2)</f>
        <v>53.41</v>
      </c>
      <c r="DV14" s="308">
        <f>VLOOKUP(DV$7,'Curve Summary'!$A$9:$AG$161,2)</f>
        <v>40.46</v>
      </c>
      <c r="DW14" s="308">
        <f>VLOOKUP(DW$7,'Curve Summary'!$A$9:$AG$161,2)</f>
        <v>39.5</v>
      </c>
      <c r="DX14" s="308">
        <f>VLOOKUP(DX$7,'Curve Summary'!$A$9:$AG$161,2)</f>
        <v>39.020000000000003</v>
      </c>
      <c r="DY14" s="308">
        <f>VLOOKUP(DY$7,'Curve Summary'!$A$9:$AG$161,2)</f>
        <v>39.29</v>
      </c>
      <c r="DZ14" s="308">
        <f>VLOOKUP(DZ$7,'Curve Summary'!$A$9:$AG$161,2)</f>
        <v>39.29</v>
      </c>
      <c r="EA14" s="308">
        <f>VLOOKUP(EA$7,'Curve Summary'!$A$9:$AG$161,2)</f>
        <v>38.799999999999997</v>
      </c>
      <c r="EB14" s="308">
        <f>VLOOKUP(EB$7,'Curve Summary'!$A$9:$AG$161,2)</f>
        <v>37.840000000000003</v>
      </c>
      <c r="EC14" s="308">
        <f>VLOOKUP(EC$7,'Curve Summary'!$A$9:$AG$161,2)</f>
        <v>38.799999999999997</v>
      </c>
      <c r="ED14" s="308">
        <f>VLOOKUP(ED$7,'Curve Summary'!$A$9:$AG$161,2)</f>
        <v>45.56</v>
      </c>
      <c r="EE14" s="308">
        <f>VLOOKUP(EE$7,'Curve Summary'!$A$9:$AG$161,2)</f>
        <v>56.19</v>
      </c>
      <c r="EF14" s="308">
        <f>VLOOKUP(EF$7,'Curve Summary'!$A$9:$AG$161,2)</f>
        <v>64.39</v>
      </c>
      <c r="EG14" s="308">
        <f>VLOOKUP(EG$7,'Curve Summary'!$A$9:$AG$161,2)</f>
        <v>53.77</v>
      </c>
      <c r="EH14" s="308">
        <f>VLOOKUP(EH$7,'Curve Summary'!$A$9:$AG$161,2)</f>
        <v>40.74</v>
      </c>
      <c r="EI14" s="308">
        <f>VLOOKUP(EI$7,'Curve Summary'!$A$9:$AG$161,2)</f>
        <v>39.770000000000003</v>
      </c>
      <c r="EJ14" s="308">
        <f>VLOOKUP(EJ$7,'Curve Summary'!$A$9:$AG$161,2)</f>
        <v>39.29</v>
      </c>
    </row>
    <row r="15" spans="1:140" ht="13.7" customHeight="1" thickBot="1" x14ac:dyDescent="0.25">
      <c r="A15" s="444" t="s">
        <v>145</v>
      </c>
      <c r="B15" s="310" t="s">
        <v>47</v>
      </c>
      <c r="C15" s="204">
        <f>'Power Desk Daily Price'!$AC15</f>
        <v>35.333333333333336</v>
      </c>
      <c r="D15" s="204">
        <f ca="1">IF(ISERROR((AVERAGE(OFFSET('Curve Summary'!$G$6,5,0,21,1))*21+ 4* 'Curve Summary Backup'!$G$38)/25), 'Curve Summary Backup'!$G$38,(AVERAGE(OFFSET('Curve Summary'!$G$6,5,0,21,1))*21+ 4* 'Curve Summary Backup'!$G$38)/25)</f>
        <v>33.75</v>
      </c>
      <c r="E15" s="204">
        <f>VLOOKUP(E$7,'Curve Summary'!$A$7:$AG$58,7)</f>
        <v>38.5</v>
      </c>
      <c r="F15" s="311">
        <f t="shared" ca="1" si="0"/>
        <v>36.001851851851853</v>
      </c>
      <c r="G15" s="204">
        <f t="shared" si="1"/>
        <v>37.5</v>
      </c>
      <c r="H15" s="204">
        <f t="shared" si="2"/>
        <v>38.25</v>
      </c>
      <c r="I15" s="204">
        <f t="shared" si="2"/>
        <v>36.75</v>
      </c>
      <c r="J15" s="204">
        <f t="shared" si="3"/>
        <v>35.375</v>
      </c>
      <c r="K15" s="204">
        <f t="shared" si="4"/>
        <v>36.25</v>
      </c>
      <c r="L15" s="204">
        <f t="shared" si="4"/>
        <v>34.5</v>
      </c>
      <c r="M15" s="204">
        <f t="shared" si="4"/>
        <v>40.5</v>
      </c>
      <c r="N15" s="204">
        <f t="shared" si="4"/>
        <v>50</v>
      </c>
      <c r="O15" s="204">
        <f t="shared" si="5"/>
        <v>67</v>
      </c>
      <c r="P15" s="204">
        <f t="shared" si="6"/>
        <v>60.5</v>
      </c>
      <c r="Q15" s="204">
        <f t="shared" si="6"/>
        <v>73.5</v>
      </c>
      <c r="R15" s="204">
        <f t="shared" si="6"/>
        <v>58</v>
      </c>
      <c r="S15" s="204">
        <f t="shared" si="7"/>
        <v>39.5</v>
      </c>
      <c r="T15" s="204">
        <f t="shared" si="8"/>
        <v>41</v>
      </c>
      <c r="U15" s="204">
        <f t="shared" si="8"/>
        <v>38.5</v>
      </c>
      <c r="V15" s="204">
        <f t="shared" si="8"/>
        <v>39</v>
      </c>
      <c r="W15" s="311">
        <f t="shared" si="12"/>
        <v>45.59901960784314</v>
      </c>
      <c r="X15" s="204">
        <f t="shared" si="13"/>
        <v>45.71764705882353</v>
      </c>
      <c r="Y15" s="204">
        <f t="shared" si="14"/>
        <v>45.236006711409395</v>
      </c>
      <c r="Z15" s="204">
        <f t="shared" si="15"/>
        <v>46.363215686274508</v>
      </c>
      <c r="AA15" s="204">
        <f t="shared" si="9"/>
        <v>46.915931372549025</v>
      </c>
      <c r="AB15" s="205">
        <f t="shared" si="10"/>
        <v>47.497539062499996</v>
      </c>
      <c r="AC15" s="312">
        <f t="shared" ca="1" si="11"/>
        <v>46.338422250675784</v>
      </c>
      <c r="AD15" s="302"/>
      <c r="AE15" s="302"/>
      <c r="AF15" s="303"/>
      <c r="AG15" s="191">
        <f>VLOOKUP(AG$7,'Curve Summary'!$A$9:$AG$161,7)</f>
        <v>38.25</v>
      </c>
      <c r="AH15" s="191">
        <f>VLOOKUP(AH$7,'Curve Summary'!$A$9:$AG$161,7)</f>
        <v>36.75</v>
      </c>
      <c r="AI15" s="191">
        <f>VLOOKUP(AI$7,'Curve Summary'!$A$9:$AG$161,7)</f>
        <v>36.25</v>
      </c>
      <c r="AJ15" s="191">
        <f>VLOOKUP(AJ$7,'Curve Summary'!$A$9:$AG$161,7)</f>
        <v>34.5</v>
      </c>
      <c r="AK15" s="191">
        <f>VLOOKUP(AK$7,'Curve Summary'!$A$9:$AG$161,7)</f>
        <v>40.5</v>
      </c>
      <c r="AL15" s="191">
        <f>VLOOKUP(AL$7,'Curve Summary'!$A$9:$AG$161,7)</f>
        <v>50</v>
      </c>
      <c r="AM15" s="191">
        <f>VLOOKUP(AM$7,'Curve Summary'!$A$9:$AG$161,7)</f>
        <v>60.5</v>
      </c>
      <c r="AN15" s="191">
        <f>VLOOKUP(AN$7,'Curve Summary'!$A$9:$AG$161,7)</f>
        <v>73.5</v>
      </c>
      <c r="AO15" s="191">
        <f>VLOOKUP(AO$7,'Curve Summary'!$A$9:$AG$161,7)</f>
        <v>58</v>
      </c>
      <c r="AP15" s="191">
        <f>VLOOKUP(AP$7,'Curve Summary'!$A$9:$AG$161,7)</f>
        <v>41</v>
      </c>
      <c r="AQ15" s="191">
        <f>VLOOKUP(AQ$7,'Curve Summary'!$A$9:$AG$161,7)</f>
        <v>38.5</v>
      </c>
      <c r="AR15" s="191">
        <f>VLOOKUP(AR$7,'Curve Summary'!$A$9:$AG$161,7)</f>
        <v>39</v>
      </c>
      <c r="AS15" s="191">
        <f>VLOOKUP(AS$7,'Curve Summary'!$A$9:$AG$161,7)</f>
        <v>39</v>
      </c>
      <c r="AT15" s="191">
        <f>VLOOKUP(AT$7,'Curve Summary'!$A$9:$AG$161,7)</f>
        <v>39</v>
      </c>
      <c r="AU15" s="191">
        <f>VLOOKUP(AU$7,'Curve Summary'!$A$9:$AG$161,7)</f>
        <v>38.5</v>
      </c>
      <c r="AV15" s="191">
        <f>VLOOKUP(AV$7,'Curve Summary'!$A$9:$AG$161,7)</f>
        <v>37.5</v>
      </c>
      <c r="AW15" s="191">
        <f>VLOOKUP(AW$7,'Curve Summary'!$A$9:$AG$161,7)</f>
        <v>38.5</v>
      </c>
      <c r="AX15" s="191">
        <f>VLOOKUP(AX$7,'Curve Summary'!$A$9:$AG$161,7)</f>
        <v>48</v>
      </c>
      <c r="AY15" s="191">
        <f>VLOOKUP(AY$7,'Curve Summary'!$A$9:$AG$161,7)</f>
        <v>60.5</v>
      </c>
      <c r="AZ15" s="191">
        <f>VLOOKUP(AZ$7,'Curve Summary'!$A$9:$AG$161,7)</f>
        <v>71</v>
      </c>
      <c r="BA15" s="191">
        <f>VLOOKUP(BA$7,'Curve Summary'!$A$9:$AG$161,7)</f>
        <v>58</v>
      </c>
      <c r="BB15" s="191">
        <f>VLOOKUP(BB$7,'Curve Summary'!$A$9:$AG$161,7)</f>
        <v>40.75</v>
      </c>
      <c r="BC15" s="191">
        <f>VLOOKUP(BC$7,'Curve Summary'!$A$9:$AG$161,7)</f>
        <v>39.25</v>
      </c>
      <c r="BD15" s="191">
        <f>VLOOKUP(BD$7,'Curve Summary'!$A$9:$AG$161,7)</f>
        <v>38.5</v>
      </c>
      <c r="BE15" s="191">
        <f>VLOOKUP(BE$7,'Curve Summary'!$A$9:$AG$161,7)</f>
        <v>39.9</v>
      </c>
      <c r="BF15" s="191">
        <f>VLOOKUP(BF$7,'Curve Summary'!$A$9:$AG$161,7)</f>
        <v>39.9</v>
      </c>
      <c r="BG15" s="191">
        <f>VLOOKUP(BG$7,'Curve Summary'!$A$9:$AG$161,7)</f>
        <v>39.43</v>
      </c>
      <c r="BH15" s="191">
        <f>VLOOKUP(BH$7,'Curve Summary'!$A$9:$AG$161,7)</f>
        <v>38.51</v>
      </c>
      <c r="BI15" s="191">
        <f>VLOOKUP(BI$7,'Curve Summary'!$A$9:$AG$161,7)</f>
        <v>39.43</v>
      </c>
      <c r="BJ15" s="191">
        <f>VLOOKUP(BJ$7,'Curve Summary'!$A$9:$AG$161,7)</f>
        <v>48.05</v>
      </c>
      <c r="BK15" s="191">
        <f>VLOOKUP(BK$7,'Curve Summary'!$A$9:$AG$161,7)</f>
        <v>59.51</v>
      </c>
      <c r="BL15" s="191">
        <f>VLOOKUP(BL$7,'Curve Summary'!$A$9:$AG$161,7)</f>
        <v>69.09</v>
      </c>
      <c r="BM15" s="191">
        <f>VLOOKUP(BM$7,'Curve Summary'!$A$9:$AG$161,7)</f>
        <v>57.2</v>
      </c>
      <c r="BN15" s="191">
        <f>VLOOKUP(BN$7,'Curve Summary'!$A$9:$AG$161,7)</f>
        <v>41.5</v>
      </c>
      <c r="BO15" s="191">
        <f>VLOOKUP(BO$7,'Curve Summary'!$A$9:$AG$161,7)</f>
        <v>40.14</v>
      </c>
      <c r="BP15" s="191">
        <f>VLOOKUP(BP$7,'Curve Summary'!$A$9:$AG$161,7)</f>
        <v>39.47</v>
      </c>
      <c r="BQ15" s="191">
        <f>VLOOKUP(BQ$7,'Curve Summary'!$A$9:$AG$161,7)</f>
        <v>40.28</v>
      </c>
      <c r="BR15" s="191">
        <f>VLOOKUP(BR$7,'Curve Summary'!$A$9:$AG$161,7)</f>
        <v>40.28</v>
      </c>
      <c r="BS15" s="191">
        <f>VLOOKUP(BS$7,'Curve Summary'!$A$9:$AG$161,7)</f>
        <v>39.81</v>
      </c>
      <c r="BT15" s="191">
        <f>VLOOKUP(BT$7,'Curve Summary'!$A$9:$AG$161,7)</f>
        <v>38.880000000000003</v>
      </c>
      <c r="BU15" s="191">
        <f>VLOOKUP(BU$7,'Curve Summary'!$A$9:$AG$161,7)</f>
        <v>39.82</v>
      </c>
      <c r="BV15" s="191">
        <f>VLOOKUP(BV$7,'Curve Summary'!$A$9:$AG$161,7)</f>
        <v>48.16</v>
      </c>
      <c r="BW15" s="191">
        <f>VLOOKUP(BW$7,'Curve Summary'!$A$9:$AG$161,7)</f>
        <v>59.49</v>
      </c>
      <c r="BX15" s="191">
        <f>VLOOKUP(BX$7,'Curve Summary'!$A$9:$AG$161,7)</f>
        <v>68.86</v>
      </c>
      <c r="BY15" s="191">
        <f>VLOOKUP(BY$7,'Curve Summary'!$A$9:$AG$161,7)</f>
        <v>57.16</v>
      </c>
      <c r="BZ15" s="191">
        <f>VLOOKUP(BZ$7,'Curve Summary'!$A$9:$AG$161,7)</f>
        <v>41.86</v>
      </c>
      <c r="CA15" s="191">
        <f>VLOOKUP(CA$7,'Curve Summary'!$A$9:$AG$161,7)</f>
        <v>40.57</v>
      </c>
      <c r="CB15" s="191">
        <f>VLOOKUP(CB$7,'Curve Summary'!$A$9:$AG$161,7)</f>
        <v>39.92</v>
      </c>
      <c r="CC15" s="191">
        <f>VLOOKUP(CC$7,'Curve Summary'!$A$9:$AG$161,7)</f>
        <v>40.65</v>
      </c>
      <c r="CD15" s="191">
        <f>VLOOKUP(CD$7,'Curve Summary'!$A$9:$AG$161,7)</f>
        <v>40.65</v>
      </c>
      <c r="CE15" s="191">
        <f>VLOOKUP(CE$7,'Curve Summary'!$A$9:$AG$161,7)</f>
        <v>40.18</v>
      </c>
      <c r="CF15" s="191">
        <f>VLOOKUP(CF$7,'Curve Summary'!$A$9:$AG$161,7)</f>
        <v>39.24</v>
      </c>
      <c r="CG15" s="191">
        <f>VLOOKUP(CG$7,'Curve Summary'!$A$9:$AG$161,7)</f>
        <v>40.18</v>
      </c>
      <c r="CH15" s="191">
        <f>VLOOKUP(CH$7,'Curve Summary'!$A$9:$AG$161,7)</f>
        <v>48.29</v>
      </c>
      <c r="CI15" s="191">
        <f>VLOOKUP(CI$7,'Curve Summary'!$A$9:$AG$161,7)</f>
        <v>59.53</v>
      </c>
      <c r="CJ15" s="191">
        <f>VLOOKUP(CJ$7,'Curve Summary'!$A$9:$AG$161,7)</f>
        <v>68.739999999999995</v>
      </c>
      <c r="CK15" s="191">
        <f>VLOOKUP(CK$7,'Curve Summary'!$A$9:$AG$161,7)</f>
        <v>57.18</v>
      </c>
      <c r="CL15" s="191">
        <f>VLOOKUP(CL$7,'Curve Summary'!$A$9:$AG$161,7)</f>
        <v>42.21</v>
      </c>
      <c r="CM15" s="191">
        <f>VLOOKUP(CM$7,'Curve Summary'!$A$9:$AG$161,7)</f>
        <v>40.96</v>
      </c>
      <c r="CN15" s="191">
        <f>VLOOKUP(CN$7,'Curve Summary'!$A$9:$AG$161,7)</f>
        <v>40.340000000000003</v>
      </c>
      <c r="CO15" s="191">
        <f>VLOOKUP(CO$7,'Curve Summary'!$A$9:$AG$161,7)</f>
        <v>40.94</v>
      </c>
      <c r="CP15" s="191">
        <f>VLOOKUP(CP$7,'Curve Summary'!$A$9:$AG$161,7)</f>
        <v>40.94</v>
      </c>
      <c r="CQ15" s="191">
        <f>VLOOKUP(CQ$7,'Curve Summary'!$A$9:$AG$161,7)</f>
        <v>40.47</v>
      </c>
      <c r="CR15" s="191">
        <f>VLOOKUP(CR$7,'Curve Summary'!$A$9:$AG$161,7)</f>
        <v>39.53</v>
      </c>
      <c r="CS15" s="191">
        <f>VLOOKUP(CS$7,'Curve Summary'!$A$9:$AG$161,7)</f>
        <v>40.47</v>
      </c>
      <c r="CT15" s="191">
        <f>VLOOKUP(CT$7,'Curve Summary'!$A$9:$AG$161,7)</f>
        <v>48.48</v>
      </c>
      <c r="CU15" s="191">
        <f>VLOOKUP(CU$7,'Curve Summary'!$A$9:$AG$161,7)</f>
        <v>59.69</v>
      </c>
      <c r="CV15" s="191">
        <f>VLOOKUP(CV$7,'Curve Summary'!$A$9:$AG$161,7)</f>
        <v>68.83</v>
      </c>
      <c r="CW15" s="191">
        <f>VLOOKUP(CW$7,'Curve Summary'!$A$9:$AG$161,7)</f>
        <v>57.32</v>
      </c>
      <c r="CX15" s="191">
        <f>VLOOKUP(CX$7,'Curve Summary'!$A$9:$AG$161,7)</f>
        <v>42.49</v>
      </c>
      <c r="CY15" s="191">
        <f>VLOOKUP(CY$7,'Curve Summary'!$A$9:$AG$161,7)</f>
        <v>41.28</v>
      </c>
      <c r="CZ15" s="191">
        <f>VLOOKUP(CZ$7,'Curve Summary'!$A$9:$AG$161,7)</f>
        <v>40.659999999999997</v>
      </c>
      <c r="DA15" s="191">
        <f>VLOOKUP(DA$7,'Curve Summary'!$A$9:$AG$161,7)</f>
        <v>41.22</v>
      </c>
      <c r="DB15" s="191">
        <f>VLOOKUP(DB$7,'Curve Summary'!$A$9:$AG$161,7)</f>
        <v>41.22</v>
      </c>
      <c r="DC15" s="191">
        <f>VLOOKUP(DC$7,'Curve Summary'!$A$9:$AG$161,7)</f>
        <v>40.74</v>
      </c>
      <c r="DD15" s="191">
        <f>VLOOKUP(DD$7,'Curve Summary'!$A$9:$AG$161,7)</f>
        <v>39.799999999999997</v>
      </c>
      <c r="DE15" s="191">
        <f>VLOOKUP(DE$7,'Curve Summary'!$A$9:$AG$161,7)</f>
        <v>40.75</v>
      </c>
      <c r="DF15" s="191">
        <f>VLOOKUP(DF$7,'Curve Summary'!$A$9:$AG$161,7)</f>
        <v>48.69</v>
      </c>
      <c r="DG15" s="191">
        <f>VLOOKUP(DG$7,'Curve Summary'!$A$9:$AG$161,7)</f>
        <v>59.9</v>
      </c>
      <c r="DH15" s="191">
        <f>VLOOKUP(DH$7,'Curve Summary'!$A$9:$AG$161,7)</f>
        <v>69.010000000000005</v>
      </c>
      <c r="DI15" s="191">
        <f>VLOOKUP(DI$7,'Curve Summary'!$A$9:$AG$161,7)</f>
        <v>57.52</v>
      </c>
      <c r="DJ15" s="191">
        <f>VLOOKUP(DJ$7,'Curve Summary'!$A$9:$AG$161,7)</f>
        <v>42.77</v>
      </c>
      <c r="DK15" s="191">
        <f>VLOOKUP(DK$7,'Curve Summary'!$A$9:$AG$161,7)</f>
        <v>41.56</v>
      </c>
      <c r="DL15" s="191">
        <f>VLOOKUP(DL$7,'Curve Summary'!$A$9:$AG$161,7)</f>
        <v>40.96</v>
      </c>
      <c r="DM15" s="191">
        <f>VLOOKUP(DM$7,'Curve Summary'!$A$9:$AG$161,7)</f>
        <v>41.49</v>
      </c>
      <c r="DN15" s="191">
        <f>VLOOKUP(DN$7,'Curve Summary'!$A$9:$AG$161,7)</f>
        <v>41.49</v>
      </c>
      <c r="DO15" s="191">
        <f>VLOOKUP(DO$7,'Curve Summary'!$A$9:$AG$161,7)</f>
        <v>41.01</v>
      </c>
      <c r="DP15" s="191">
        <f>VLOOKUP(DP$7,'Curve Summary'!$A$9:$AG$161,7)</f>
        <v>40.049999999999997</v>
      </c>
      <c r="DQ15" s="191">
        <f>VLOOKUP(DQ$7,'Curve Summary'!$A$9:$AG$161,7)</f>
        <v>41.01</v>
      </c>
      <c r="DR15" s="191">
        <f>VLOOKUP(DR$7,'Curve Summary'!$A$9:$AG$161,7)</f>
        <v>48.91</v>
      </c>
      <c r="DS15" s="191">
        <f>VLOOKUP(DS$7,'Curve Summary'!$A$9:$AG$161,7)</f>
        <v>60.11</v>
      </c>
      <c r="DT15" s="191">
        <f>VLOOKUP(DT$7,'Curve Summary'!$A$9:$AG$161,7)</f>
        <v>69.19</v>
      </c>
      <c r="DU15" s="191">
        <f>VLOOKUP(DU$7,'Curve Summary'!$A$9:$AG$161,7)</f>
        <v>57.72</v>
      </c>
      <c r="DV15" s="191">
        <f>VLOOKUP(DV$7,'Curve Summary'!$A$9:$AG$161,7)</f>
        <v>43.03</v>
      </c>
      <c r="DW15" s="191">
        <f>VLOOKUP(DW$7,'Curve Summary'!$A$9:$AG$161,7)</f>
        <v>41.84</v>
      </c>
      <c r="DX15" s="191">
        <f>VLOOKUP(DX$7,'Curve Summary'!$A$9:$AG$161,7)</f>
        <v>41.24</v>
      </c>
      <c r="DY15" s="191">
        <f>VLOOKUP(DY$7,'Curve Summary'!$A$9:$AG$161,7)</f>
        <v>41.71</v>
      </c>
      <c r="DZ15" s="191">
        <f>VLOOKUP(DZ$7,'Curve Summary'!$A$9:$AG$161,7)</f>
        <v>41.71</v>
      </c>
      <c r="EA15" s="191">
        <f>VLOOKUP(EA$7,'Curve Summary'!$A$9:$AG$161,7)</f>
        <v>41.23</v>
      </c>
      <c r="EB15" s="191">
        <f>VLOOKUP(EB$7,'Curve Summary'!$A$9:$AG$161,7)</f>
        <v>40.270000000000003</v>
      </c>
      <c r="EC15" s="191">
        <f>VLOOKUP(EC$7,'Curve Summary'!$A$9:$AG$161,7)</f>
        <v>41.23</v>
      </c>
      <c r="ED15" s="191">
        <f>VLOOKUP(ED$7,'Curve Summary'!$A$9:$AG$161,7)</f>
        <v>49.06</v>
      </c>
      <c r="EE15" s="191">
        <f>VLOOKUP(EE$7,'Curve Summary'!$A$9:$AG$161,7)</f>
        <v>60.28</v>
      </c>
      <c r="EF15" s="191">
        <f>VLOOKUP(EF$7,'Curve Summary'!$A$9:$AG$161,7)</f>
        <v>69.33</v>
      </c>
      <c r="EG15" s="191">
        <f>VLOOKUP(EG$7,'Curve Summary'!$A$9:$AG$161,7)</f>
        <v>57.87</v>
      </c>
      <c r="EH15" s="191">
        <f>VLOOKUP(EH$7,'Curve Summary'!$A$9:$AG$161,7)</f>
        <v>43.26</v>
      </c>
      <c r="EI15" s="191">
        <f>VLOOKUP(EI$7,'Curve Summary'!$A$9:$AG$161,7)</f>
        <v>42.08</v>
      </c>
      <c r="EJ15" s="191">
        <f>VLOOKUP(EJ$7,'Curve Summary'!$A$9:$AG$161,7)</f>
        <v>41.49</v>
      </c>
    </row>
    <row r="16" spans="1:140" ht="13.7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6" t="s">
        <v>138</v>
      </c>
      <c r="B18" s="317" t="s">
        <v>38</v>
      </c>
      <c r="C18" s="318">
        <f>'Power Desk Daily Price'!$AC18</f>
        <v>53.666666666666664</v>
      </c>
      <c r="D18" s="318">
        <f ca="1">IF(ISERROR((AVERAGE(OFFSET('Curve Summary ALBERTA'!$R$6,4,0,17,1))*17+ 4* 'Curve Summary Backup'!$R$38)/21), 'Curve Summary Backup'!$R$38,(AVERAGE(OFFSET('Curve Summary ALBERTA'!$R$6,4,0,17,1))*17+ 4* 'Curve Summary Backup'!$R$38)/21)</f>
        <v>54.499996083577471</v>
      </c>
      <c r="E18" s="318">
        <f>VLOOKUP(E$7,'Curve Summary ALBERTA'!$A$7:$AG$63,18)</f>
        <v>60.049999237060547</v>
      </c>
      <c r="F18" s="319">
        <f ca="1">(C18*C$5+D18*D$5+E18*E$5)/(SUM(C$5:E$5))</f>
        <v>56.892590425844546</v>
      </c>
      <c r="G18" s="318">
        <f>AVERAGE(H18:I18)</f>
        <v>65.741630096435543</v>
      </c>
      <c r="H18" s="318">
        <f>AG18</f>
        <v>66.258518981933591</v>
      </c>
      <c r="I18" s="318">
        <f>AH18</f>
        <v>65.224741210937495</v>
      </c>
      <c r="J18" s="318">
        <f>AVERAGE(K18:L18)</f>
        <v>61.326659698486324</v>
      </c>
      <c r="K18" s="318">
        <f>AI18</f>
        <v>63.379048156738278</v>
      </c>
      <c r="L18" s="318">
        <f>AJ18</f>
        <v>59.274271240234377</v>
      </c>
      <c r="M18" s="318">
        <f>AK18</f>
        <v>59.95928955078125</v>
      </c>
      <c r="N18" s="318">
        <f>AL18</f>
        <v>60.850542965024957</v>
      </c>
      <c r="O18" s="318">
        <f>AVERAGE(P18:Q18)</f>
        <v>51.787549557272172</v>
      </c>
      <c r="P18" s="318">
        <f>AM18</f>
        <v>51.459633316700994</v>
      </c>
      <c r="Q18" s="318">
        <f>AN18</f>
        <v>52.115465797843349</v>
      </c>
      <c r="R18" s="318">
        <f>AO18</f>
        <v>52.115423541163942</v>
      </c>
      <c r="S18" s="318">
        <f>AVERAGE(T18:V18)</f>
        <v>61.293898016888193</v>
      </c>
      <c r="T18" s="318">
        <f>AP18</f>
        <v>56.769619931995564</v>
      </c>
      <c r="U18" s="318">
        <f>AQ18</f>
        <v>61.718535598879207</v>
      </c>
      <c r="V18" s="318">
        <f>AR18</f>
        <v>65.393538519789828</v>
      </c>
      <c r="W18" s="318">
        <f>SUM(AG37:AR37)/SUM($AG$5:$AR$5)</f>
        <v>59.4807387470116</v>
      </c>
      <c r="X18" s="318">
        <f>SUM(AS37:BD37)/SUM($AS$5:$BD$5)</f>
        <v>49.763826550604961</v>
      </c>
      <c r="Y18" s="318">
        <f>SUM(BE37:BR37)/SUM($BE$5:$BR$5)</f>
        <v>48.325018828781495</v>
      </c>
      <c r="Z18" s="318">
        <f>SUM(BQ37:CB37)/SUM($BQ$5:$CB$5)</f>
        <v>47.924274435865733</v>
      </c>
      <c r="AA18" s="318">
        <f>SUM(CC37:DX37)/SUM($CC$5:$DX$5)</f>
        <v>46.533240025411274</v>
      </c>
      <c r="AB18" s="320">
        <f>SUM(DY37:EJ37)/SUM($DY$5:$EJ$5)</f>
        <v>49.114066468433201</v>
      </c>
      <c r="AC18" s="321">
        <f ca="1">(C18*C$5+D18*D$5+E18*E$5+SUM(AG37:EJ37))/(SUM(C$5:E$5)+SUM($AG$5:$EJ$5))</f>
        <v>49.081022029906464</v>
      </c>
      <c r="AD18" s="302"/>
      <c r="AE18" s="302"/>
      <c r="AF18" s="303"/>
      <c r="AG18" s="191">
        <f>VLOOKUP(AG$7,'Curve Summary ALBERTA'!$A$13:$AG$161,18)</f>
        <v>66.258518981933591</v>
      </c>
      <c r="AH18" s="191">
        <f>VLOOKUP(AH$7,'Curve Summary ALBERTA'!$A$13:$AG$161,18)</f>
        <v>65.224741210937495</v>
      </c>
      <c r="AI18" s="191">
        <f>VLOOKUP(AI$7,'Curve Summary ALBERTA'!$A$13:$AG$161,18)</f>
        <v>63.379048156738278</v>
      </c>
      <c r="AJ18" s="191">
        <f>VLOOKUP(AJ$7,'Curve Summary ALBERTA'!$A$13:$AG$161,18)</f>
        <v>59.274271240234377</v>
      </c>
      <c r="AK18" s="191">
        <f>VLOOKUP(AK$7,'Curve Summary ALBERTA'!$A$13:$AG$161,18)</f>
        <v>59.95928955078125</v>
      </c>
      <c r="AL18" s="191">
        <f>VLOOKUP(AL$7,'Curve Summary ALBERTA'!$A$13:$AG$161,18)</f>
        <v>60.850542965024957</v>
      </c>
      <c r="AM18" s="191">
        <f>VLOOKUP(AM$7,'Curve Summary ALBERTA'!$A$13:$AG$161,18)</f>
        <v>51.459633316700994</v>
      </c>
      <c r="AN18" s="191">
        <f>VLOOKUP(AN$7,'Curve Summary ALBERTA'!$A$13:$AG$161,18)</f>
        <v>52.115465797843349</v>
      </c>
      <c r="AO18" s="191">
        <f>VLOOKUP(AO$7,'Curve Summary ALBERTA'!$A$13:$AG$161,18)</f>
        <v>52.115423541163942</v>
      </c>
      <c r="AP18" s="191">
        <f>VLOOKUP(AP$7,'Curve Summary ALBERTA'!$A$13:$AG$161,18)</f>
        <v>56.769619931995564</v>
      </c>
      <c r="AQ18" s="191">
        <f>VLOOKUP(AQ$7,'Curve Summary ALBERTA'!$A$13:$AG$161,18)</f>
        <v>61.718535598879207</v>
      </c>
      <c r="AR18" s="191">
        <f>VLOOKUP(AR$7,'Curve Summary ALBERTA'!$A$13:$AG$161,18)</f>
        <v>65.393538519789828</v>
      </c>
      <c r="AS18" s="191">
        <f>VLOOKUP(AS$7,'Curve Summary ALBERTA'!$A$13:$AG$161,18)</f>
        <v>52.591152343626561</v>
      </c>
      <c r="AT18" s="191">
        <f>VLOOKUP(AT$7,'Curve Summary ALBERTA'!$A$13:$AG$161,18)</f>
        <v>51.148643561441801</v>
      </c>
      <c r="AU18" s="191">
        <f>VLOOKUP(AU$7,'Curve Summary ALBERTA'!$A$13:$AG$161,18)</f>
        <v>49.658466438423794</v>
      </c>
      <c r="AV18" s="191">
        <f>VLOOKUP(AV$7,'Curve Summary ALBERTA'!$A$13:$AG$161,18)</f>
        <v>47.46053627121168</v>
      </c>
      <c r="AW18" s="191">
        <f>VLOOKUP(AW$7,'Curve Summary ALBERTA'!$A$13:$AG$161,18)</f>
        <v>47.462304341228005</v>
      </c>
      <c r="AX18" s="191">
        <f>VLOOKUP(AX$7,'Curve Summary ALBERTA'!$A$13:$AG$161,18)</f>
        <v>47.778308251202205</v>
      </c>
      <c r="AY18" s="191">
        <f>VLOOKUP(AY$7,'Curve Summary ALBERTA'!$A$13:$AG$161,18)</f>
        <v>48.172131541311686</v>
      </c>
      <c r="AZ18" s="191">
        <f>VLOOKUP(AZ$7,'Curve Summary ALBERTA'!$A$13:$AG$161,18)</f>
        <v>48.674917009371846</v>
      </c>
      <c r="BA18" s="191">
        <f>VLOOKUP(BA$7,'Curve Summary ALBERTA'!$A$13:$AG$161,18)</f>
        <v>48.753040681867404</v>
      </c>
      <c r="BB18" s="191">
        <f>VLOOKUP(BB$7,'Curve Summary ALBERTA'!$A$13:$AG$161,18)</f>
        <v>49.067219301895946</v>
      </c>
      <c r="BC18" s="191">
        <f>VLOOKUP(BC$7,'Curve Summary ALBERTA'!$A$13:$AG$161,18)</f>
        <v>52.099654947150768</v>
      </c>
      <c r="BD18" s="191">
        <f>VLOOKUP(BD$7,'Curve Summary ALBERTA'!$A$13:$AG$161,18)</f>
        <v>54.480527119849967</v>
      </c>
      <c r="BE18" s="191">
        <f>VLOOKUP(BE$7,'Curve Summary ALBERTA'!$A$13:$AG$161,18)</f>
        <v>51.310286671953875</v>
      </c>
      <c r="BF18" s="191">
        <f>VLOOKUP(BF$7,'Curve Summary ALBERTA'!$A$13:$AG$161,18)</f>
        <v>50.017783380436796</v>
      </c>
      <c r="BG18" s="191">
        <f>VLOOKUP(BG$7,'Curve Summary ALBERTA'!$A$13:$AG$161,18)</f>
        <v>47.981797471639517</v>
      </c>
      <c r="BH18" s="191">
        <f>VLOOKUP(BH$7,'Curve Summary ALBERTA'!$A$13:$AG$161,18)</f>
        <v>45.292637478288732</v>
      </c>
      <c r="BI18" s="191">
        <f>VLOOKUP(BI$7,'Curve Summary ALBERTA'!$A$13:$AG$161,18)</f>
        <v>45.363358228943547</v>
      </c>
      <c r="BJ18" s="191">
        <f>VLOOKUP(BJ$7,'Curve Summary ALBERTA'!$A$13:$AG$161,18)</f>
        <v>45.914972176804483</v>
      </c>
      <c r="BK18" s="191">
        <f>VLOOKUP(BK$7,'Curve Summary ALBERTA'!$A$13:$AG$161,18)</f>
        <v>46.570629148571022</v>
      </c>
      <c r="BL18" s="191">
        <f>VLOOKUP(BL$7,'Curve Summary ALBERTA'!$A$13:$AG$161,18)</f>
        <v>47.126597216043926</v>
      </c>
      <c r="BM18" s="191">
        <f>VLOOKUP(BM$7,'Curve Summary ALBERTA'!$A$13:$AG$161,18)</f>
        <v>47.041096943708652</v>
      </c>
      <c r="BN18" s="191">
        <f>VLOOKUP(BN$7,'Curve Summary ALBERTA'!$A$13:$AG$161,18)</f>
        <v>47.045589842261634</v>
      </c>
      <c r="BO18" s="191">
        <f>VLOOKUP(BO$7,'Curve Summary ALBERTA'!$A$13:$AG$161,18)</f>
        <v>49.659281106946025</v>
      </c>
      <c r="BP18" s="191">
        <f>VLOOKUP(BP$7,'Curve Summary ALBERTA'!$A$13:$AG$161,18)</f>
        <v>51.860295210820247</v>
      </c>
      <c r="BQ18" s="191">
        <f>VLOOKUP(BQ$7,'Curve Summary ALBERTA'!$A$13:$AG$161,18)</f>
        <v>51.332249864173875</v>
      </c>
      <c r="BR18" s="191">
        <f>VLOOKUP(BR$7,'Curve Summary ALBERTA'!$A$13:$AG$161,18)</f>
        <v>50.068514539888476</v>
      </c>
      <c r="BS18" s="191">
        <f>VLOOKUP(BS$7,'Curve Summary ALBERTA'!$A$13:$AG$161,18)</f>
        <v>48.082302708722928</v>
      </c>
      <c r="BT18" s="191">
        <f>VLOOKUP(BT$7,'Curve Summary ALBERTA'!$A$13:$AG$161,18)</f>
        <v>45.319240648880353</v>
      </c>
      <c r="BU18" s="191">
        <f>VLOOKUP(BU$7,'Curve Summary ALBERTA'!$A$13:$AG$161,18)</f>
        <v>45.38465071243386</v>
      </c>
      <c r="BV18" s="191">
        <f>VLOOKUP(BV$7,'Curve Summary ALBERTA'!$A$13:$AG$161,18)</f>
        <v>45.917817876456901</v>
      </c>
      <c r="BW18" s="191">
        <f>VLOOKUP(BW$7,'Curve Summary ALBERTA'!$A$13:$AG$161,18)</f>
        <v>46.552467468542673</v>
      </c>
      <c r="BX18" s="191">
        <f>VLOOKUP(BX$7,'Curve Summary ALBERTA'!$A$13:$AG$161,18)</f>
        <v>47.089806449957813</v>
      </c>
      <c r="BY18" s="191">
        <f>VLOOKUP(BY$7,'Curve Summary ALBERTA'!$A$13:$AG$161,18)</f>
        <v>47.002930107172944</v>
      </c>
      <c r="BZ18" s="191">
        <f>VLOOKUP(BZ$7,'Curve Summary ALBERTA'!$A$13:$AG$161,18)</f>
        <v>47.002792471166167</v>
      </c>
      <c r="CA18" s="191">
        <f>VLOOKUP(CA$7,'Curve Summary ALBERTA'!$A$13:$AG$161,18)</f>
        <v>49.687504145236787</v>
      </c>
      <c r="CB18" s="191">
        <f>VLOOKUP(CB$7,'Curve Summary ALBERTA'!$A$13:$AG$161,18)</f>
        <v>51.847767148337496</v>
      </c>
      <c r="CC18" s="191">
        <f>VLOOKUP(CC$7,'Curve Summary ALBERTA'!$A$13:$AG$161,18)</f>
        <v>47.715050316348304</v>
      </c>
      <c r="CD18" s="191">
        <f>VLOOKUP(CD$7,'Curve Summary ALBERTA'!$A$13:$AG$161,18)</f>
        <v>46.601775006745093</v>
      </c>
      <c r="CE18" s="191">
        <f>VLOOKUP(CE$7,'Curve Summary ALBERTA'!$A$13:$AG$161,18)</f>
        <v>44.83105596952111</v>
      </c>
      <c r="CF18" s="191">
        <f>VLOOKUP(CF$7,'Curve Summary ALBERTA'!$A$13:$AG$161,18)</f>
        <v>42.354031171057692</v>
      </c>
      <c r="CG18" s="191">
        <f>VLOOKUP(CG$7,'Curve Summary ALBERTA'!$A$13:$AG$161,18)</f>
        <v>42.435237175791272</v>
      </c>
      <c r="CH18" s="191">
        <f>VLOOKUP(CH$7,'Curve Summary ALBERTA'!$A$13:$AG$161,18)</f>
        <v>42.942428367319714</v>
      </c>
      <c r="CI18" s="191">
        <f>VLOOKUP(CI$7,'Curve Summary ALBERTA'!$A$13:$AG$161,18)</f>
        <v>43.540207299063617</v>
      </c>
      <c r="CJ18" s="191">
        <f>VLOOKUP(CJ$7,'Curve Summary ALBERTA'!$A$13:$AG$161,18)</f>
        <v>44.04960474599941</v>
      </c>
      <c r="CK18" s="191">
        <f>VLOOKUP(CK$7,'Curve Summary ALBERTA'!$A$13:$AG$161,18)</f>
        <v>43.993064463952692</v>
      </c>
      <c r="CL18" s="191">
        <f>VLOOKUP(CL$7,'Curve Summary ALBERTA'!$A$13:$AG$161,18)</f>
        <v>44.013791319968114</v>
      </c>
      <c r="CM18" s="191">
        <f>VLOOKUP(CM$7,'Curve Summary ALBERTA'!$A$13:$AG$161,18)</f>
        <v>46.467363016030355</v>
      </c>
      <c r="CN18" s="191">
        <f>VLOOKUP(CN$7,'Curve Summary ALBERTA'!$A$13:$AG$161,18)</f>
        <v>48.427351313517505</v>
      </c>
      <c r="CO18" s="191">
        <f>VLOOKUP(CO$7,'Curve Summary ALBERTA'!$A$13:$AG$161,18)</f>
        <v>49.232761707906214</v>
      </c>
      <c r="CP18" s="191">
        <f>VLOOKUP(CP$7,'Curve Summary ALBERTA'!$A$13:$AG$161,18)</f>
        <v>48.096877037825678</v>
      </c>
      <c r="CQ18" s="191">
        <f>VLOOKUP(CQ$7,'Curve Summary ALBERTA'!$A$13:$AG$161,18)</f>
        <v>46.303230634952151</v>
      </c>
      <c r="CR18" s="191">
        <f>VLOOKUP(CR$7,'Curve Summary ALBERTA'!$A$13:$AG$161,18)</f>
        <v>43.671127286278441</v>
      </c>
      <c r="CS18" s="191">
        <f>VLOOKUP(CS$7,'Curve Summary ALBERTA'!$A$13:$AG$161,18)</f>
        <v>43.734606079641516</v>
      </c>
      <c r="CT18" s="191">
        <f>VLOOKUP(CT$7,'Curve Summary ALBERTA'!$A$13:$AG$161,18)</f>
        <v>44.223550186861004</v>
      </c>
      <c r="CU18" s="191">
        <f>VLOOKUP(CU$7,'Curve Summary ALBERTA'!$A$13:$AG$161,18)</f>
        <v>44.802687021641859</v>
      </c>
      <c r="CV18" s="191">
        <f>VLOOKUP(CV$7,'Curve Summary ALBERTA'!$A$13:$AG$161,18)</f>
        <v>45.291377603807803</v>
      </c>
      <c r="CW18" s="191">
        <f>VLOOKUP(CW$7,'Curve Summary ALBERTA'!$A$13:$AG$161,18)</f>
        <v>45.212522630927914</v>
      </c>
      <c r="CX18" s="191">
        <f>VLOOKUP(CX$7,'Curve Summary ALBERTA'!$A$13:$AG$161,18)</f>
        <v>45.210996126813114</v>
      </c>
      <c r="CY18" s="191">
        <f>VLOOKUP(CY$7,'Curve Summary ALBERTA'!$A$13:$AG$161,18)</f>
        <v>47.646444605355235</v>
      </c>
      <c r="CZ18" s="191">
        <f>VLOOKUP(CZ$7,'Curve Summary ALBERTA'!$A$13:$AG$161,18)</f>
        <v>49.604574596687982</v>
      </c>
      <c r="DA18" s="191">
        <f>VLOOKUP(DA$7,'Curve Summary ALBERTA'!$A$13:$AG$161,18)</f>
        <v>50.440614704404403</v>
      </c>
      <c r="DB18" s="191">
        <f>VLOOKUP(DB$7,'Curve Summary ALBERTA'!$A$13:$AG$161,18)</f>
        <v>49.303802895738535</v>
      </c>
      <c r="DC18" s="191">
        <f>VLOOKUP(DC$7,'Curve Summary ALBERTA'!$A$13:$AG$161,18)</f>
        <v>47.509601116504165</v>
      </c>
      <c r="DD18" s="191">
        <f>VLOOKUP(DD$7,'Curve Summary ALBERTA'!$A$13:$AG$161,18)</f>
        <v>44.812873441407106</v>
      </c>
      <c r="DE18" s="191">
        <f>VLOOKUP(DE$7,'Curve Summary ALBERTA'!$A$13:$AG$161,18)</f>
        <v>44.875151697443037</v>
      </c>
      <c r="DF18" s="191">
        <f>VLOOKUP(DF$7,'Curve Summary ALBERTA'!$A$13:$AG$161,18)</f>
        <v>45.36264791048626</v>
      </c>
      <c r="DG18" s="191">
        <f>VLOOKUP(DG$7,'Curve Summary ALBERTA'!$A$13:$AG$161,18)</f>
        <v>45.940303661648322</v>
      </c>
      <c r="DH18" s="191">
        <f>VLOOKUP(DH$7,'Curve Summary ALBERTA'!$A$13:$AG$161,18)</f>
        <v>46.427488523970595</v>
      </c>
      <c r="DI18" s="191">
        <f>VLOOKUP(DI$7,'Curve Summary ALBERTA'!$A$13:$AG$161,18)</f>
        <v>46.347414681805034</v>
      </c>
      <c r="DJ18" s="191">
        <f>VLOOKUP(DJ$7,'Curve Summary ALBERTA'!$A$13:$AG$161,18)</f>
        <v>46.344667067293905</v>
      </c>
      <c r="DK18" s="191">
        <f>VLOOKUP(DK$7,'Curve Summary ALBERTA'!$A$13:$AG$161,18)</f>
        <v>48.585799634642427</v>
      </c>
      <c r="DL18" s="191">
        <f>VLOOKUP(DL$7,'Curve Summary ALBERTA'!$A$13:$AG$161,18)</f>
        <v>50.568849308467037</v>
      </c>
      <c r="DM18" s="191">
        <f>VLOOKUP(DM$7,'Curve Summary ALBERTA'!$A$13:$AG$161,18)</f>
        <v>51.465129132462003</v>
      </c>
      <c r="DN18" s="191">
        <f>VLOOKUP(DN$7,'Curve Summary ALBERTA'!$A$13:$AG$161,18)</f>
        <v>50.355872167545293</v>
      </c>
      <c r="DO18" s="191">
        <f>VLOOKUP(DO$7,'Curve Summary ALBERTA'!$A$13:$AG$161,18)</f>
        <v>48.584908355147356</v>
      </c>
      <c r="DP18" s="191">
        <f>VLOOKUP(DP$7,'Curve Summary ALBERTA'!$A$13:$AG$161,18)</f>
        <v>45.458539442359395</v>
      </c>
      <c r="DQ18" s="191">
        <f>VLOOKUP(DQ$7,'Curve Summary ALBERTA'!$A$13:$AG$161,18)</f>
        <v>45.547263572541262</v>
      </c>
      <c r="DR18" s="191">
        <f>VLOOKUP(DR$7,'Curve Summary ALBERTA'!$A$13:$AG$161,18)</f>
        <v>46.064190291616171</v>
      </c>
      <c r="DS18" s="191">
        <f>VLOOKUP(DS$7,'Curve Summary ALBERTA'!$A$13:$AG$161,18)</f>
        <v>46.671918153553257</v>
      </c>
      <c r="DT18" s="191">
        <f>VLOOKUP(DT$7,'Curve Summary ALBERTA'!$A$13:$AG$161,18)</f>
        <v>47.191043222816241</v>
      </c>
      <c r="DU18" s="191">
        <f>VLOOKUP(DU$7,'Curve Summary ALBERTA'!$A$13:$AG$161,18)</f>
        <v>47.141207675237027</v>
      </c>
      <c r="DV18" s="191">
        <f>VLOOKUP(DV$7,'Curve Summary ALBERTA'!$A$13:$AG$161,18)</f>
        <v>47.168676005102576</v>
      </c>
      <c r="DW18" s="191">
        <f>VLOOKUP(DW$7,'Curve Summary ALBERTA'!$A$13:$AG$161,18)</f>
        <v>49.908677520262081</v>
      </c>
      <c r="DX18" s="191">
        <f>VLOOKUP(DX$7,'Curve Summary ALBERTA'!$A$13:$AG$161,18)</f>
        <v>51.91169816944857</v>
      </c>
      <c r="DY18" s="191">
        <f>VLOOKUP(DY$7,'Curve Summary ALBERTA'!$A$13:$AG$161,18)</f>
        <v>52.853790146819776</v>
      </c>
      <c r="DZ18" s="191">
        <f>VLOOKUP(DZ$7,'Curve Summary ALBERTA'!$A$13:$AG$161,18)</f>
        <v>51.74425495043419</v>
      </c>
      <c r="EA18" s="191">
        <f>VLOOKUP(EA$7,'Curve Summary ALBERTA'!$A$13:$AG$161,18)</f>
        <v>49.967384010913712</v>
      </c>
      <c r="EB18" s="191">
        <f>VLOOKUP(EB$7,'Curve Summary ALBERTA'!$A$13:$AG$161,18)</f>
        <v>46.370197080291398</v>
      </c>
      <c r="EC18" s="191">
        <f>VLOOKUP(EC$7,'Curve Summary ALBERTA'!$A$13:$AG$161,18)</f>
        <v>46.465705889447584</v>
      </c>
      <c r="ED18" s="191">
        <f>VLOOKUP(ED$7,'Curve Summary ALBERTA'!$A$13:$AG$161,18)</f>
        <v>46.992833062798788</v>
      </c>
      <c r="EE18" s="191">
        <f>VLOOKUP(EE$7,'Curve Summary ALBERTA'!$A$13:$AG$161,18)</f>
        <v>47.611379223912635</v>
      </c>
      <c r="EF18" s="191">
        <f>VLOOKUP(EF$7,'Curve Summary ALBERTA'!$A$13:$AG$161,18)</f>
        <v>48.141014002756627</v>
      </c>
      <c r="EG18" s="191">
        <f>VLOOKUP(EG$7,'Curve Summary ALBERTA'!$A$13:$AG$161,18)</f>
        <v>48.097381602597707</v>
      </c>
      <c r="EH18" s="191">
        <f>VLOOKUP(EH$7,'Curve Summary ALBERTA'!$A$13:$AG$161,18)</f>
        <v>48.131447972991751</v>
      </c>
      <c r="EI18" s="191">
        <f>VLOOKUP(EI$7,'Curve Summary ALBERTA'!$A$13:$AG$161,18)</f>
        <v>50.507885634993521</v>
      </c>
      <c r="EJ18" s="191">
        <f>VLOOKUP(EJ$7,'Curve Summary ALBERTA'!$A$13:$AG$161,18)</f>
        <v>52.533791721774485</v>
      </c>
    </row>
    <row r="19" spans="1:140" ht="13.7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7" customHeight="1" x14ac:dyDescent="0.2">
      <c r="A28" s="442" t="s">
        <v>139</v>
      </c>
      <c r="B28" s="281"/>
      <c r="C28" s="195">
        <f t="shared" ref="C28:AC28" si="16">C9-C47</f>
        <v>0.18333333333333002</v>
      </c>
      <c r="D28" s="195">
        <f t="shared" ca="1" si="16"/>
        <v>1.7999999999999901</v>
      </c>
      <c r="E28" s="195">
        <f t="shared" si="16"/>
        <v>1.5</v>
      </c>
      <c r="F28" s="300">
        <f t="shared" ca="1" si="16"/>
        <v>1.5229629629629571</v>
      </c>
      <c r="G28" s="195">
        <f t="shared" si="16"/>
        <v>1.25</v>
      </c>
      <c r="H28" s="195">
        <f t="shared" si="16"/>
        <v>1.5</v>
      </c>
      <c r="I28" s="195">
        <f t="shared" si="16"/>
        <v>1</v>
      </c>
      <c r="J28" s="195">
        <f t="shared" si="16"/>
        <v>0.5</v>
      </c>
      <c r="K28" s="195">
        <f t="shared" si="16"/>
        <v>1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0.5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0">
        <f t="shared" si="16"/>
        <v>0.41568627450980244</v>
      </c>
      <c r="X28" s="195">
        <f t="shared" si="16"/>
        <v>0</v>
      </c>
      <c r="Y28" s="195">
        <f t="shared" si="16"/>
        <v>0</v>
      </c>
      <c r="Z28" s="195">
        <f t="shared" si="16"/>
        <v>0</v>
      </c>
      <c r="AA28" s="195">
        <f t="shared" si="16"/>
        <v>0</v>
      </c>
      <c r="AB28" s="195">
        <f t="shared" si="16"/>
        <v>0</v>
      </c>
      <c r="AC28" s="301">
        <f t="shared" ca="1" si="16"/>
        <v>7.449139280124939E-2</v>
      </c>
      <c r="AD28" s="302"/>
      <c r="AE28" s="302"/>
      <c r="AF28" s="303"/>
      <c r="AG28" s="191">
        <f t="shared" ref="AG28:AG34" si="17">AG9*AG$5</f>
        <v>940.5</v>
      </c>
      <c r="AH28" s="327">
        <f t="shared" ref="AH28:CS29" si="18">AH9*AH$5</f>
        <v>780</v>
      </c>
      <c r="AI28" s="327">
        <f t="shared" si="18"/>
        <v>719.25</v>
      </c>
      <c r="AJ28" s="327">
        <f t="shared" si="18"/>
        <v>671</v>
      </c>
      <c r="AK28" s="327">
        <f t="shared" si="18"/>
        <v>638</v>
      </c>
      <c r="AL28" s="327">
        <f t="shared" si="18"/>
        <v>590</v>
      </c>
      <c r="AM28" s="327">
        <f t="shared" si="18"/>
        <v>957</v>
      </c>
      <c r="AN28" s="327">
        <f t="shared" si="18"/>
        <v>1111</v>
      </c>
      <c r="AO28" s="327">
        <f t="shared" si="18"/>
        <v>870</v>
      </c>
      <c r="AP28" s="327">
        <f t="shared" si="18"/>
        <v>897</v>
      </c>
      <c r="AQ28" s="327">
        <f t="shared" si="18"/>
        <v>740</v>
      </c>
      <c r="AR28" s="327">
        <f t="shared" si="18"/>
        <v>808.5</v>
      </c>
      <c r="AS28" s="327">
        <f t="shared" si="18"/>
        <v>924</v>
      </c>
      <c r="AT28" s="327">
        <f t="shared" si="18"/>
        <v>820</v>
      </c>
      <c r="AU28" s="327">
        <f t="shared" si="18"/>
        <v>756</v>
      </c>
      <c r="AV28" s="327">
        <f t="shared" si="18"/>
        <v>726</v>
      </c>
      <c r="AW28" s="327">
        <f t="shared" si="18"/>
        <v>609</v>
      </c>
      <c r="AX28" s="327">
        <f t="shared" si="18"/>
        <v>630</v>
      </c>
      <c r="AY28" s="327">
        <f t="shared" si="18"/>
        <v>1078</v>
      </c>
      <c r="AZ28" s="327">
        <f t="shared" si="18"/>
        <v>1197</v>
      </c>
      <c r="BA28" s="327">
        <f t="shared" si="18"/>
        <v>987</v>
      </c>
      <c r="BB28" s="327">
        <f t="shared" si="18"/>
        <v>943</v>
      </c>
      <c r="BC28" s="327">
        <f t="shared" si="18"/>
        <v>703</v>
      </c>
      <c r="BD28" s="327">
        <f t="shared" si="18"/>
        <v>858</v>
      </c>
      <c r="BE28" s="327">
        <f t="shared" si="18"/>
        <v>884.73</v>
      </c>
      <c r="BF28" s="327">
        <f t="shared" si="18"/>
        <v>825.40000000000009</v>
      </c>
      <c r="BG28" s="327">
        <f t="shared" si="18"/>
        <v>850.54</v>
      </c>
      <c r="BH28" s="327">
        <f t="shared" si="18"/>
        <v>756.8</v>
      </c>
      <c r="BI28" s="327">
        <f t="shared" si="18"/>
        <v>619.4</v>
      </c>
      <c r="BJ28" s="327">
        <f t="shared" si="18"/>
        <v>700.26</v>
      </c>
      <c r="BK28" s="327">
        <f t="shared" si="18"/>
        <v>1010.94</v>
      </c>
      <c r="BL28" s="327">
        <f t="shared" si="18"/>
        <v>1210.22</v>
      </c>
      <c r="BM28" s="327">
        <f t="shared" si="18"/>
        <v>974.82</v>
      </c>
      <c r="BN28" s="327">
        <f t="shared" si="18"/>
        <v>866.67000000000007</v>
      </c>
      <c r="BO28" s="327">
        <f t="shared" si="18"/>
        <v>794.6400000000001</v>
      </c>
      <c r="BP28" s="327">
        <f t="shared" si="18"/>
        <v>909.88000000000011</v>
      </c>
      <c r="BQ28" s="327">
        <f t="shared" si="18"/>
        <v>887.04000000000008</v>
      </c>
      <c r="BR28" s="327">
        <f t="shared" si="18"/>
        <v>830</v>
      </c>
      <c r="BS28" s="327">
        <f t="shared" si="18"/>
        <v>870.08999999999992</v>
      </c>
      <c r="BT28" s="327">
        <f t="shared" si="18"/>
        <v>748.02</v>
      </c>
      <c r="BU28" s="327">
        <f t="shared" si="18"/>
        <v>686.28</v>
      </c>
      <c r="BV28" s="327">
        <f t="shared" si="18"/>
        <v>735.02</v>
      </c>
      <c r="BW28" s="327">
        <f t="shared" si="18"/>
        <v>948</v>
      </c>
      <c r="BX28" s="327">
        <f t="shared" si="18"/>
        <v>1225.67</v>
      </c>
      <c r="BY28" s="327">
        <f t="shared" si="18"/>
        <v>964.53</v>
      </c>
      <c r="BZ28" s="327">
        <f t="shared" si="18"/>
        <v>871.92000000000007</v>
      </c>
      <c r="CA28" s="327">
        <f t="shared" si="18"/>
        <v>809.97</v>
      </c>
      <c r="CB28" s="327">
        <f t="shared" si="18"/>
        <v>841.05</v>
      </c>
      <c r="CC28" s="327">
        <f t="shared" si="18"/>
        <v>892.70999999999992</v>
      </c>
      <c r="CD28" s="327">
        <f t="shared" si="18"/>
        <v>836.80000000000007</v>
      </c>
      <c r="CE28" s="327">
        <f t="shared" si="18"/>
        <v>885.5</v>
      </c>
      <c r="CF28" s="327">
        <f t="shared" si="18"/>
        <v>729.80000000000007</v>
      </c>
      <c r="CG28" s="327">
        <f t="shared" si="18"/>
        <v>744.04</v>
      </c>
      <c r="CH28" s="327">
        <f t="shared" si="18"/>
        <v>758.78000000000009</v>
      </c>
      <c r="CI28" s="327">
        <f t="shared" si="18"/>
        <v>944</v>
      </c>
      <c r="CJ28" s="327">
        <f t="shared" si="18"/>
        <v>1208.8800000000001</v>
      </c>
      <c r="CK28" s="327">
        <f t="shared" si="18"/>
        <v>917.4</v>
      </c>
      <c r="CL28" s="327">
        <f t="shared" si="18"/>
        <v>920.92</v>
      </c>
      <c r="CM28" s="327">
        <f t="shared" si="18"/>
        <v>822.78</v>
      </c>
      <c r="CN28" s="327">
        <f t="shared" si="18"/>
        <v>810.40000000000009</v>
      </c>
      <c r="CO28" s="327">
        <f t="shared" si="18"/>
        <v>941.16000000000008</v>
      </c>
      <c r="CP28" s="327">
        <f t="shared" si="18"/>
        <v>843.6</v>
      </c>
      <c r="CQ28" s="327">
        <f t="shared" si="18"/>
        <v>861.08</v>
      </c>
      <c r="CR28" s="327">
        <f t="shared" si="18"/>
        <v>783.72</v>
      </c>
      <c r="CS28" s="327">
        <f t="shared" si="18"/>
        <v>767.58</v>
      </c>
      <c r="CT28" s="327">
        <f t="shared" ref="CT28:EJ32" si="19">CT9*CT$5</f>
        <v>745.70999999999992</v>
      </c>
      <c r="CU28" s="327">
        <f t="shared" si="19"/>
        <v>988.26</v>
      </c>
      <c r="CV28" s="327">
        <f t="shared" si="19"/>
        <v>1194.3900000000001</v>
      </c>
      <c r="CW28" s="327">
        <f t="shared" si="19"/>
        <v>871.15</v>
      </c>
      <c r="CX28" s="327">
        <f t="shared" si="19"/>
        <v>970.83</v>
      </c>
      <c r="CY28" s="327">
        <f t="shared" si="19"/>
        <v>835.38</v>
      </c>
      <c r="CZ28" s="327">
        <f t="shared" si="19"/>
        <v>820</v>
      </c>
      <c r="DA28" s="327">
        <f t="shared" si="19"/>
        <v>950.40000000000009</v>
      </c>
      <c r="DB28" s="327">
        <f t="shared" si="19"/>
        <v>895.44</v>
      </c>
      <c r="DC28" s="327">
        <f t="shared" si="19"/>
        <v>836.01</v>
      </c>
      <c r="DD28" s="327">
        <f t="shared" si="19"/>
        <v>838.64</v>
      </c>
      <c r="DE28" s="327">
        <f t="shared" si="19"/>
        <v>753.06</v>
      </c>
      <c r="DF28" s="327">
        <f t="shared" si="19"/>
        <v>765.03</v>
      </c>
      <c r="DG28" s="327">
        <f t="shared" si="19"/>
        <v>1038.1799999999998</v>
      </c>
      <c r="DH28" s="327">
        <f t="shared" si="19"/>
        <v>1086.1199999999999</v>
      </c>
      <c r="DI28" s="327">
        <f t="shared" si="19"/>
        <v>967.26</v>
      </c>
      <c r="DJ28" s="327">
        <f t="shared" si="19"/>
        <v>981.41000000000008</v>
      </c>
      <c r="DK28" s="327">
        <f t="shared" si="19"/>
        <v>767.79</v>
      </c>
      <c r="DL28" s="327">
        <f t="shared" si="19"/>
        <v>913.88</v>
      </c>
      <c r="DM28" s="327">
        <f t="shared" si="19"/>
        <v>916.02</v>
      </c>
      <c r="DN28" s="327">
        <f t="shared" si="19"/>
        <v>862</v>
      </c>
      <c r="DO28" s="327">
        <f t="shared" si="19"/>
        <v>890.33999999999992</v>
      </c>
      <c r="DP28" s="327">
        <f t="shared" si="19"/>
        <v>855.8</v>
      </c>
      <c r="DQ28" s="327">
        <f t="shared" si="19"/>
        <v>735.8</v>
      </c>
      <c r="DR28" s="327">
        <f t="shared" si="19"/>
        <v>821.04</v>
      </c>
      <c r="DS28" s="327">
        <f t="shared" si="19"/>
        <v>1041.48</v>
      </c>
      <c r="DT28" s="327">
        <f t="shared" si="19"/>
        <v>1082.76</v>
      </c>
      <c r="DU28" s="327">
        <f t="shared" si="19"/>
        <v>972.09</v>
      </c>
      <c r="DV28" s="327">
        <f t="shared" si="19"/>
        <v>948.86</v>
      </c>
      <c r="DW28" s="327">
        <f t="shared" si="19"/>
        <v>820.6</v>
      </c>
      <c r="DX28" s="327">
        <f t="shared" si="19"/>
        <v>925.98</v>
      </c>
      <c r="DY28" s="327">
        <f t="shared" si="19"/>
        <v>881</v>
      </c>
      <c r="DZ28" s="327">
        <f t="shared" si="19"/>
        <v>871.4</v>
      </c>
      <c r="EA28" s="327">
        <f t="shared" si="19"/>
        <v>945.76</v>
      </c>
      <c r="EB28" s="327">
        <f t="shared" si="19"/>
        <v>872.3</v>
      </c>
      <c r="EC28" s="327">
        <f t="shared" si="19"/>
        <v>754</v>
      </c>
      <c r="ED28" s="327">
        <f t="shared" si="19"/>
        <v>840.18</v>
      </c>
      <c r="EE28" s="327">
        <f t="shared" si="19"/>
        <v>997.70999999999992</v>
      </c>
      <c r="EF28" s="327">
        <f t="shared" si="19"/>
        <v>1131.6799999999998</v>
      </c>
      <c r="EG28" s="327">
        <f t="shared" si="19"/>
        <v>977.34</v>
      </c>
      <c r="EH28" s="327">
        <f t="shared" si="19"/>
        <v>915.6</v>
      </c>
      <c r="EI28" s="327">
        <f t="shared" si="19"/>
        <v>874.44</v>
      </c>
      <c r="EJ28" s="327">
        <f t="shared" si="19"/>
        <v>980.49</v>
      </c>
    </row>
    <row r="29" spans="1:140" ht="13.7" customHeight="1" x14ac:dyDescent="0.2">
      <c r="A29" s="443" t="s">
        <v>140</v>
      </c>
      <c r="B29" s="305"/>
      <c r="C29" s="191">
        <f t="shared" ref="C29:AC29" si="20">C10-C48</f>
        <v>0.44999999999999574</v>
      </c>
      <c r="D29" s="191">
        <f t="shared" ca="1" si="20"/>
        <v>1.4500000000000028</v>
      </c>
      <c r="E29" s="191">
        <f t="shared" si="20"/>
        <v>1.5</v>
      </c>
      <c r="F29" s="306">
        <f t="shared" ca="1" si="20"/>
        <v>1.3833333333333329</v>
      </c>
      <c r="G29" s="191">
        <f t="shared" si="20"/>
        <v>1.25</v>
      </c>
      <c r="H29" s="191">
        <f t="shared" si="20"/>
        <v>1.5</v>
      </c>
      <c r="I29" s="191">
        <f t="shared" si="20"/>
        <v>1</v>
      </c>
      <c r="J29" s="191">
        <f t="shared" si="20"/>
        <v>0.5</v>
      </c>
      <c r="K29" s="191">
        <f t="shared" si="20"/>
        <v>1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0.5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6">
        <f t="shared" si="20"/>
        <v>0.41568627450980244</v>
      </c>
      <c r="X29" s="191">
        <f t="shared" si="20"/>
        <v>0</v>
      </c>
      <c r="Y29" s="191">
        <f t="shared" si="20"/>
        <v>0</v>
      </c>
      <c r="Z29" s="191">
        <f t="shared" si="20"/>
        <v>0</v>
      </c>
      <c r="AA29" s="191">
        <f t="shared" si="20"/>
        <v>0</v>
      </c>
      <c r="AB29" s="191">
        <f t="shared" si="20"/>
        <v>0</v>
      </c>
      <c r="AC29" s="307">
        <f t="shared" ca="1" si="20"/>
        <v>7.1809645753305062E-2</v>
      </c>
      <c r="AD29" s="302"/>
      <c r="AE29" s="302"/>
      <c r="AF29" s="303"/>
      <c r="AG29" s="191">
        <f t="shared" si="17"/>
        <v>940.5</v>
      </c>
      <c r="AH29" s="327">
        <f t="shared" ref="AH29:AV29" si="21">AH10*AH$5</f>
        <v>778</v>
      </c>
      <c r="AI29" s="327">
        <f t="shared" si="21"/>
        <v>719.25</v>
      </c>
      <c r="AJ29" s="327">
        <f t="shared" si="21"/>
        <v>715</v>
      </c>
      <c r="AK29" s="327">
        <f t="shared" si="21"/>
        <v>693</v>
      </c>
      <c r="AL29" s="327">
        <f t="shared" si="21"/>
        <v>640</v>
      </c>
      <c r="AM29" s="327">
        <f t="shared" si="21"/>
        <v>1023</v>
      </c>
      <c r="AN29" s="327">
        <f t="shared" si="21"/>
        <v>1166</v>
      </c>
      <c r="AO29" s="327">
        <f t="shared" si="21"/>
        <v>940</v>
      </c>
      <c r="AP29" s="327">
        <f t="shared" si="21"/>
        <v>897</v>
      </c>
      <c r="AQ29" s="327">
        <f t="shared" si="21"/>
        <v>740</v>
      </c>
      <c r="AR29" s="327">
        <f t="shared" si="21"/>
        <v>808.5</v>
      </c>
      <c r="AS29" s="327">
        <f t="shared" si="21"/>
        <v>929.5</v>
      </c>
      <c r="AT29" s="327">
        <f t="shared" si="21"/>
        <v>830</v>
      </c>
      <c r="AU29" s="327">
        <f t="shared" si="21"/>
        <v>771.75</v>
      </c>
      <c r="AV29" s="327">
        <f t="shared" si="21"/>
        <v>803</v>
      </c>
      <c r="AW29" s="327">
        <f t="shared" si="18"/>
        <v>682.5</v>
      </c>
      <c r="AX29" s="327">
        <f t="shared" si="18"/>
        <v>645.75</v>
      </c>
      <c r="AY29" s="327">
        <f t="shared" si="18"/>
        <v>1177</v>
      </c>
      <c r="AZ29" s="327">
        <f t="shared" si="18"/>
        <v>1270.5</v>
      </c>
      <c r="BA29" s="327">
        <f t="shared" si="18"/>
        <v>1060.5</v>
      </c>
      <c r="BB29" s="327">
        <f t="shared" si="18"/>
        <v>954.5</v>
      </c>
      <c r="BC29" s="327">
        <f t="shared" si="18"/>
        <v>712.5</v>
      </c>
      <c r="BD29" s="327">
        <f t="shared" si="18"/>
        <v>863.5</v>
      </c>
      <c r="BE29" s="327">
        <f t="shared" si="18"/>
        <v>894.81</v>
      </c>
      <c r="BF29" s="327">
        <f t="shared" si="18"/>
        <v>839.2</v>
      </c>
      <c r="BG29" s="327">
        <f t="shared" si="18"/>
        <v>871.47</v>
      </c>
      <c r="BH29" s="327">
        <f t="shared" si="18"/>
        <v>828.74</v>
      </c>
      <c r="BI29" s="327">
        <f t="shared" si="18"/>
        <v>684.80000000000007</v>
      </c>
      <c r="BJ29" s="327">
        <f t="shared" si="18"/>
        <v>720.28000000000009</v>
      </c>
      <c r="BK29" s="327">
        <f t="shared" si="18"/>
        <v>1097.46</v>
      </c>
      <c r="BL29" s="327">
        <f t="shared" si="18"/>
        <v>1281.94</v>
      </c>
      <c r="BM29" s="327">
        <f t="shared" si="18"/>
        <v>1043.49</v>
      </c>
      <c r="BN29" s="327">
        <f t="shared" si="18"/>
        <v>881.16</v>
      </c>
      <c r="BO29" s="327">
        <f t="shared" si="18"/>
        <v>809.13</v>
      </c>
      <c r="BP29" s="327">
        <f t="shared" si="18"/>
        <v>920.69</v>
      </c>
      <c r="BQ29" s="327">
        <f t="shared" si="18"/>
        <v>900.48</v>
      </c>
      <c r="BR29" s="327">
        <f t="shared" si="18"/>
        <v>846.80000000000007</v>
      </c>
      <c r="BS29" s="327">
        <f t="shared" si="18"/>
        <v>893.55000000000007</v>
      </c>
      <c r="BT29" s="327">
        <f t="shared" si="18"/>
        <v>812.07</v>
      </c>
      <c r="BU29" s="327">
        <f t="shared" si="18"/>
        <v>750.54000000000008</v>
      </c>
      <c r="BV29" s="327">
        <f t="shared" si="18"/>
        <v>758.12</v>
      </c>
      <c r="BW29" s="327">
        <f t="shared" si="18"/>
        <v>1024</v>
      </c>
      <c r="BX29" s="327">
        <f t="shared" si="18"/>
        <v>1296.05</v>
      </c>
      <c r="BY29" s="327">
        <f t="shared" si="18"/>
        <v>1029</v>
      </c>
      <c r="BZ29" s="327">
        <f t="shared" si="18"/>
        <v>890.19</v>
      </c>
      <c r="CA29" s="327">
        <f t="shared" si="18"/>
        <v>828.45</v>
      </c>
      <c r="CB29" s="327">
        <f t="shared" si="18"/>
        <v>855.54000000000008</v>
      </c>
      <c r="CC29" s="327">
        <f t="shared" si="18"/>
        <v>915.81</v>
      </c>
      <c r="CD29" s="327">
        <f t="shared" si="18"/>
        <v>862.2</v>
      </c>
      <c r="CE29" s="327">
        <f t="shared" si="18"/>
        <v>918.16000000000008</v>
      </c>
      <c r="CF29" s="327">
        <f t="shared" si="18"/>
        <v>795.19999999999993</v>
      </c>
      <c r="CG29" s="327">
        <f t="shared" si="18"/>
        <v>815.54</v>
      </c>
      <c r="CH29" s="327">
        <f t="shared" si="18"/>
        <v>789.8</v>
      </c>
      <c r="CI29" s="327">
        <f t="shared" si="18"/>
        <v>1024.5999999999999</v>
      </c>
      <c r="CJ29" s="327">
        <f t="shared" si="18"/>
        <v>1286.8500000000001</v>
      </c>
      <c r="CK29" s="327">
        <f t="shared" si="18"/>
        <v>984.4</v>
      </c>
      <c r="CL29" s="327">
        <f t="shared" si="18"/>
        <v>949.52</v>
      </c>
      <c r="CM29" s="327">
        <f t="shared" si="18"/>
        <v>850.07999999999993</v>
      </c>
      <c r="CN29" s="327">
        <f t="shared" si="18"/>
        <v>833.19999999999993</v>
      </c>
      <c r="CO29" s="327">
        <f t="shared" si="18"/>
        <v>975.48</v>
      </c>
      <c r="CP29" s="327">
        <f t="shared" si="18"/>
        <v>877.6</v>
      </c>
      <c r="CQ29" s="327">
        <f t="shared" si="18"/>
        <v>901.12</v>
      </c>
      <c r="CR29" s="327">
        <f t="shared" si="18"/>
        <v>857.22</v>
      </c>
      <c r="CS29" s="327">
        <f t="shared" si="18"/>
        <v>843.92</v>
      </c>
      <c r="CT29" s="327">
        <f t="shared" si="19"/>
        <v>782.88</v>
      </c>
      <c r="CU29" s="327">
        <f t="shared" si="19"/>
        <v>1077.72</v>
      </c>
      <c r="CV29" s="327">
        <f t="shared" si="19"/>
        <v>1279.95</v>
      </c>
      <c r="CW29" s="327">
        <f t="shared" si="19"/>
        <v>940.11999999999989</v>
      </c>
      <c r="CX29" s="327">
        <f t="shared" si="19"/>
        <v>1010.6199999999999</v>
      </c>
      <c r="CY29" s="327">
        <f t="shared" si="19"/>
        <v>871.07999999999993</v>
      </c>
      <c r="CZ29" s="327">
        <f t="shared" si="19"/>
        <v>851.4</v>
      </c>
      <c r="DA29" s="327">
        <f t="shared" si="19"/>
        <v>991.54</v>
      </c>
      <c r="DB29" s="327">
        <f t="shared" si="19"/>
        <v>937.65</v>
      </c>
      <c r="DC29" s="327">
        <f t="shared" si="19"/>
        <v>880.32</v>
      </c>
      <c r="DD29" s="327">
        <f t="shared" si="19"/>
        <v>919.16000000000008</v>
      </c>
      <c r="DE29" s="327">
        <f t="shared" si="19"/>
        <v>829.07999999999993</v>
      </c>
      <c r="DF29" s="327">
        <f t="shared" si="19"/>
        <v>808.07999999999993</v>
      </c>
      <c r="DG29" s="327">
        <f t="shared" si="19"/>
        <v>1135.42</v>
      </c>
      <c r="DH29" s="327">
        <f t="shared" si="19"/>
        <v>1168.8599999999999</v>
      </c>
      <c r="DI29" s="327">
        <f t="shared" si="19"/>
        <v>1047.69</v>
      </c>
      <c r="DJ29" s="327">
        <f t="shared" si="19"/>
        <v>1028.33</v>
      </c>
      <c r="DK29" s="327">
        <f t="shared" si="19"/>
        <v>805.79</v>
      </c>
      <c r="DL29" s="327">
        <f t="shared" si="19"/>
        <v>955.24</v>
      </c>
      <c r="DM29" s="327">
        <f t="shared" si="19"/>
        <v>962.01</v>
      </c>
      <c r="DN29" s="327">
        <f t="shared" si="19"/>
        <v>908.19999999999993</v>
      </c>
      <c r="DO29" s="327">
        <f t="shared" si="19"/>
        <v>942.92</v>
      </c>
      <c r="DP29" s="327">
        <f t="shared" si="19"/>
        <v>940.06</v>
      </c>
      <c r="DQ29" s="327">
        <f t="shared" si="19"/>
        <v>811.59999999999991</v>
      </c>
      <c r="DR29" s="327">
        <f t="shared" si="19"/>
        <v>872.08</v>
      </c>
      <c r="DS29" s="327">
        <f t="shared" si="19"/>
        <v>1142.46</v>
      </c>
      <c r="DT29" s="327">
        <f t="shared" si="19"/>
        <v>1169.9100000000001</v>
      </c>
      <c r="DU29" s="327">
        <f t="shared" si="19"/>
        <v>1056.72</v>
      </c>
      <c r="DV29" s="327">
        <f t="shared" si="19"/>
        <v>1000.3399999999999</v>
      </c>
      <c r="DW29" s="327">
        <f t="shared" si="19"/>
        <v>866.4</v>
      </c>
      <c r="DX29" s="327">
        <f t="shared" si="19"/>
        <v>973.94</v>
      </c>
      <c r="DY29" s="327">
        <f t="shared" si="19"/>
        <v>931</v>
      </c>
      <c r="DZ29" s="327">
        <f t="shared" si="19"/>
        <v>923.6</v>
      </c>
      <c r="EA29" s="327">
        <f t="shared" si="19"/>
        <v>1007.17</v>
      </c>
      <c r="EB29" s="327">
        <f t="shared" si="19"/>
        <v>960.74</v>
      </c>
      <c r="EC29" s="327">
        <f t="shared" si="19"/>
        <v>833.19999999999993</v>
      </c>
      <c r="ED29" s="327">
        <f t="shared" si="19"/>
        <v>897.16000000000008</v>
      </c>
      <c r="EE29" s="327">
        <f t="shared" si="19"/>
        <v>1097.67</v>
      </c>
      <c r="EF29" s="327">
        <f t="shared" si="19"/>
        <v>1227.8200000000002</v>
      </c>
      <c r="EG29" s="327">
        <f t="shared" si="19"/>
        <v>1066.17</v>
      </c>
      <c r="EH29" s="327">
        <f t="shared" si="19"/>
        <v>971.04000000000008</v>
      </c>
      <c r="EI29" s="327">
        <f t="shared" si="19"/>
        <v>928.82999999999993</v>
      </c>
      <c r="EJ29" s="327">
        <f t="shared" si="19"/>
        <v>1037.76</v>
      </c>
    </row>
    <row r="30" spans="1:140" ht="13.7" customHeight="1" x14ac:dyDescent="0.2">
      <c r="A30" s="443" t="s">
        <v>142</v>
      </c>
      <c r="B30" s="281"/>
      <c r="C30" s="191">
        <f t="shared" ref="C30:AC30" si="22">C11-C49</f>
        <v>1.4473333333333329</v>
      </c>
      <c r="D30" s="191">
        <f t="shared" ca="1" si="22"/>
        <v>0.35000000000000142</v>
      </c>
      <c r="E30" s="191">
        <f t="shared" si="22"/>
        <v>0.5</v>
      </c>
      <c r="F30" s="306">
        <f t="shared" ca="1" si="22"/>
        <v>0.51420740740741167</v>
      </c>
      <c r="G30" s="191">
        <f t="shared" si="22"/>
        <v>0.5</v>
      </c>
      <c r="H30" s="191">
        <f t="shared" si="22"/>
        <v>0.5</v>
      </c>
      <c r="I30" s="191">
        <f t="shared" si="22"/>
        <v>0.5</v>
      </c>
      <c r="J30" s="191">
        <f t="shared" si="22"/>
        <v>0.5</v>
      </c>
      <c r="K30" s="191">
        <f t="shared" si="22"/>
        <v>0.5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0.5</v>
      </c>
      <c r="P30" s="191">
        <f t="shared" si="22"/>
        <v>0.5</v>
      </c>
      <c r="Q30" s="191">
        <f t="shared" si="22"/>
        <v>0.5</v>
      </c>
      <c r="R30" s="191">
        <f t="shared" si="22"/>
        <v>0.5</v>
      </c>
      <c r="S30" s="191">
        <f t="shared" si="22"/>
        <v>1</v>
      </c>
      <c r="T30" s="191">
        <f t="shared" si="22"/>
        <v>1</v>
      </c>
      <c r="U30" s="191">
        <f t="shared" si="22"/>
        <v>1</v>
      </c>
      <c r="V30" s="191">
        <f t="shared" si="22"/>
        <v>1</v>
      </c>
      <c r="W30" s="306">
        <f t="shared" si="22"/>
        <v>0.62549019607843093</v>
      </c>
      <c r="X30" s="191">
        <f t="shared" si="22"/>
        <v>0.5</v>
      </c>
      <c r="Y30" s="191">
        <f t="shared" si="22"/>
        <v>0.74838926174496834</v>
      </c>
      <c r="Z30" s="191">
        <f t="shared" si="22"/>
        <v>0.73525490196077925</v>
      </c>
      <c r="AA30" s="191">
        <f t="shared" si="22"/>
        <v>0.65618627450980682</v>
      </c>
      <c r="AB30" s="191">
        <f t="shared" si="22"/>
        <v>0.42992187499999801</v>
      </c>
      <c r="AC30" s="307">
        <f t="shared" ca="1" si="22"/>
        <v>0.62568046663820098</v>
      </c>
      <c r="AD30" s="302"/>
      <c r="AE30" s="302"/>
      <c r="AF30" s="303"/>
      <c r="AG30" s="191">
        <f t="shared" si="17"/>
        <v>940.5</v>
      </c>
      <c r="AH30" s="327">
        <f t="shared" ref="AH30:CS33" si="23">AH11*AH$5</f>
        <v>810</v>
      </c>
      <c r="AI30" s="327">
        <f t="shared" si="23"/>
        <v>803.25</v>
      </c>
      <c r="AJ30" s="327">
        <f t="shared" si="23"/>
        <v>742.5</v>
      </c>
      <c r="AK30" s="327">
        <f t="shared" si="23"/>
        <v>737</v>
      </c>
      <c r="AL30" s="327">
        <f t="shared" si="23"/>
        <v>800</v>
      </c>
      <c r="AM30" s="327">
        <f t="shared" si="23"/>
        <v>1094.5</v>
      </c>
      <c r="AN30" s="327">
        <f t="shared" si="23"/>
        <v>1232</v>
      </c>
      <c r="AO30" s="327">
        <f t="shared" si="23"/>
        <v>975</v>
      </c>
      <c r="AP30" s="327">
        <f t="shared" si="23"/>
        <v>971.75</v>
      </c>
      <c r="AQ30" s="327">
        <f t="shared" si="23"/>
        <v>825</v>
      </c>
      <c r="AR30" s="327">
        <f t="shared" si="23"/>
        <v>908.25</v>
      </c>
      <c r="AS30" s="327">
        <f t="shared" si="23"/>
        <v>979</v>
      </c>
      <c r="AT30" s="327">
        <f t="shared" si="23"/>
        <v>850</v>
      </c>
      <c r="AU30" s="327">
        <f t="shared" si="23"/>
        <v>850.5</v>
      </c>
      <c r="AV30" s="327">
        <f t="shared" si="23"/>
        <v>786.5</v>
      </c>
      <c r="AW30" s="327">
        <f t="shared" si="23"/>
        <v>761.25</v>
      </c>
      <c r="AX30" s="327">
        <f t="shared" si="23"/>
        <v>866.25</v>
      </c>
      <c r="AY30" s="327">
        <f t="shared" si="23"/>
        <v>1144</v>
      </c>
      <c r="AZ30" s="327">
        <f t="shared" si="23"/>
        <v>1270.5</v>
      </c>
      <c r="BA30" s="327">
        <f t="shared" si="23"/>
        <v>1165.5</v>
      </c>
      <c r="BB30" s="327">
        <f t="shared" si="23"/>
        <v>960.25</v>
      </c>
      <c r="BC30" s="327">
        <f t="shared" si="23"/>
        <v>793.25</v>
      </c>
      <c r="BD30" s="327">
        <f t="shared" si="23"/>
        <v>984.5</v>
      </c>
      <c r="BE30" s="327">
        <f t="shared" si="23"/>
        <v>940.17000000000007</v>
      </c>
      <c r="BF30" s="327">
        <f t="shared" si="23"/>
        <v>855</v>
      </c>
      <c r="BG30" s="327">
        <f t="shared" si="23"/>
        <v>937.0200000000001</v>
      </c>
      <c r="BH30" s="327">
        <f t="shared" si="23"/>
        <v>791.12</v>
      </c>
      <c r="BI30" s="327">
        <f t="shared" si="23"/>
        <v>729.2</v>
      </c>
      <c r="BJ30" s="327">
        <f t="shared" si="23"/>
        <v>912.56</v>
      </c>
      <c r="BK30" s="327">
        <f t="shared" si="23"/>
        <v>1098.0899999999999</v>
      </c>
      <c r="BL30" s="327">
        <f t="shared" si="23"/>
        <v>1338.26</v>
      </c>
      <c r="BM30" s="327">
        <f t="shared" si="23"/>
        <v>1171.5899999999999</v>
      </c>
      <c r="BN30" s="327">
        <f t="shared" si="23"/>
        <v>881.37</v>
      </c>
      <c r="BO30" s="327">
        <f t="shared" si="23"/>
        <v>881.16</v>
      </c>
      <c r="BP30" s="327">
        <f t="shared" si="23"/>
        <v>1034.31</v>
      </c>
      <c r="BQ30" s="327">
        <f t="shared" si="23"/>
        <v>944.37</v>
      </c>
      <c r="BR30" s="327">
        <f t="shared" si="23"/>
        <v>858.8</v>
      </c>
      <c r="BS30" s="327">
        <f t="shared" si="23"/>
        <v>941.16000000000008</v>
      </c>
      <c r="BT30" s="327">
        <f t="shared" si="23"/>
        <v>758.52</v>
      </c>
      <c r="BU30" s="327">
        <f t="shared" si="23"/>
        <v>769.02</v>
      </c>
      <c r="BV30" s="327">
        <f t="shared" si="23"/>
        <v>916.52</v>
      </c>
      <c r="BW30" s="327">
        <f t="shared" si="23"/>
        <v>1050.4000000000001</v>
      </c>
      <c r="BX30" s="327">
        <f t="shared" si="23"/>
        <v>1405.3</v>
      </c>
      <c r="BY30" s="327">
        <f t="shared" si="23"/>
        <v>1176.8399999999999</v>
      </c>
      <c r="BZ30" s="327">
        <f t="shared" si="23"/>
        <v>885.15</v>
      </c>
      <c r="CA30" s="327">
        <f t="shared" si="23"/>
        <v>885.15</v>
      </c>
      <c r="CB30" s="327">
        <f t="shared" si="23"/>
        <v>948.57</v>
      </c>
      <c r="CC30" s="327">
        <f t="shared" si="23"/>
        <v>948.57</v>
      </c>
      <c r="CD30" s="327">
        <f t="shared" si="23"/>
        <v>862.6</v>
      </c>
      <c r="CE30" s="327">
        <f t="shared" si="23"/>
        <v>945.30000000000007</v>
      </c>
      <c r="CF30" s="327">
        <f t="shared" si="23"/>
        <v>725.6</v>
      </c>
      <c r="CG30" s="327">
        <f t="shared" si="23"/>
        <v>809.16000000000008</v>
      </c>
      <c r="CH30" s="327">
        <f t="shared" si="23"/>
        <v>920.7</v>
      </c>
      <c r="CI30" s="327">
        <f t="shared" si="23"/>
        <v>1055</v>
      </c>
      <c r="CJ30" s="327">
        <f t="shared" si="23"/>
        <v>1411.51</v>
      </c>
      <c r="CK30" s="327">
        <f t="shared" si="23"/>
        <v>1125.8</v>
      </c>
      <c r="CL30" s="327">
        <f t="shared" si="23"/>
        <v>931.48</v>
      </c>
      <c r="CM30" s="327">
        <f t="shared" si="23"/>
        <v>889.1400000000001</v>
      </c>
      <c r="CN30" s="327">
        <f t="shared" si="23"/>
        <v>907.4</v>
      </c>
      <c r="CO30" s="327">
        <f t="shared" si="23"/>
        <v>998.14</v>
      </c>
      <c r="CP30" s="327">
        <f t="shared" si="23"/>
        <v>866.4</v>
      </c>
      <c r="CQ30" s="327">
        <f t="shared" si="23"/>
        <v>908.16000000000008</v>
      </c>
      <c r="CR30" s="327">
        <f t="shared" si="23"/>
        <v>765.24</v>
      </c>
      <c r="CS30" s="327">
        <f t="shared" si="23"/>
        <v>812.68</v>
      </c>
      <c r="CT30" s="327">
        <f t="shared" si="19"/>
        <v>882.63</v>
      </c>
      <c r="CU30" s="327">
        <f t="shared" si="19"/>
        <v>1112.58</v>
      </c>
      <c r="CV30" s="327">
        <f t="shared" si="19"/>
        <v>1417.72</v>
      </c>
      <c r="CW30" s="327">
        <f t="shared" si="19"/>
        <v>1074.26</v>
      </c>
      <c r="CX30" s="327">
        <f t="shared" si="19"/>
        <v>978.19</v>
      </c>
      <c r="CY30" s="327">
        <f t="shared" si="19"/>
        <v>892.92000000000007</v>
      </c>
      <c r="CZ30" s="327">
        <f t="shared" si="19"/>
        <v>911.4</v>
      </c>
      <c r="DA30" s="327">
        <f t="shared" si="19"/>
        <v>1002.54</v>
      </c>
      <c r="DB30" s="327">
        <f t="shared" si="19"/>
        <v>913.70999999999992</v>
      </c>
      <c r="DC30" s="327">
        <f t="shared" si="19"/>
        <v>870.66</v>
      </c>
      <c r="DD30" s="327">
        <f t="shared" si="19"/>
        <v>805.2</v>
      </c>
      <c r="DE30" s="327">
        <f t="shared" si="19"/>
        <v>779.1</v>
      </c>
      <c r="DF30" s="327">
        <f t="shared" si="19"/>
        <v>886.62</v>
      </c>
      <c r="DG30" s="327">
        <f t="shared" si="19"/>
        <v>1170.6200000000001</v>
      </c>
      <c r="DH30" s="327">
        <f t="shared" si="19"/>
        <v>1300.1099999999999</v>
      </c>
      <c r="DI30" s="327">
        <f t="shared" si="19"/>
        <v>1192.3800000000001</v>
      </c>
      <c r="DJ30" s="327">
        <f t="shared" si="19"/>
        <v>982.33</v>
      </c>
      <c r="DK30" s="327">
        <f t="shared" si="19"/>
        <v>811.49</v>
      </c>
      <c r="DL30" s="327">
        <f t="shared" si="19"/>
        <v>1006.94</v>
      </c>
      <c r="DM30" s="327">
        <f t="shared" si="19"/>
        <v>961.17000000000007</v>
      </c>
      <c r="DN30" s="327">
        <f t="shared" si="19"/>
        <v>874.2</v>
      </c>
      <c r="DO30" s="327">
        <f t="shared" si="19"/>
        <v>916.08</v>
      </c>
      <c r="DP30" s="327">
        <f t="shared" si="19"/>
        <v>808.71999999999991</v>
      </c>
      <c r="DQ30" s="327">
        <f t="shared" si="19"/>
        <v>745.40000000000009</v>
      </c>
      <c r="DR30" s="327">
        <f t="shared" si="19"/>
        <v>932.8</v>
      </c>
      <c r="DS30" s="327">
        <f t="shared" si="19"/>
        <v>1175.9000000000001</v>
      </c>
      <c r="DT30" s="327">
        <f t="shared" si="19"/>
        <v>1305.78</v>
      </c>
      <c r="DU30" s="327">
        <f t="shared" si="19"/>
        <v>1197.6300000000001</v>
      </c>
      <c r="DV30" s="327">
        <f t="shared" si="19"/>
        <v>943.8</v>
      </c>
      <c r="DW30" s="327">
        <f t="shared" si="19"/>
        <v>857.8</v>
      </c>
      <c r="DX30" s="327">
        <f t="shared" si="19"/>
        <v>1011.3399999999999</v>
      </c>
      <c r="DY30" s="327">
        <f t="shared" si="19"/>
        <v>919.4</v>
      </c>
      <c r="DZ30" s="327">
        <f t="shared" si="19"/>
        <v>878</v>
      </c>
      <c r="EA30" s="327">
        <f t="shared" si="19"/>
        <v>962.08999999999992</v>
      </c>
      <c r="EB30" s="327">
        <f t="shared" si="19"/>
        <v>812.24</v>
      </c>
      <c r="EC30" s="327">
        <f t="shared" si="19"/>
        <v>748.6</v>
      </c>
      <c r="ED30" s="327">
        <f t="shared" si="19"/>
        <v>936.98</v>
      </c>
      <c r="EE30" s="327">
        <f t="shared" si="19"/>
        <v>1127.28</v>
      </c>
      <c r="EF30" s="327">
        <f t="shared" si="19"/>
        <v>1373.9</v>
      </c>
      <c r="EG30" s="327">
        <f t="shared" si="19"/>
        <v>1202.8800000000001</v>
      </c>
      <c r="EH30" s="327">
        <f t="shared" si="19"/>
        <v>904.68</v>
      </c>
      <c r="EI30" s="327">
        <f t="shared" si="19"/>
        <v>904.68</v>
      </c>
      <c r="EJ30" s="327">
        <f t="shared" si="19"/>
        <v>1061.9100000000001</v>
      </c>
    </row>
    <row r="31" spans="1:140" ht="13.7" customHeight="1" x14ac:dyDescent="0.2">
      <c r="A31" s="443" t="s">
        <v>144</v>
      </c>
      <c r="B31" s="281"/>
      <c r="C31" s="191">
        <f t="shared" ref="C31:AC31" si="24">C12-C50</f>
        <v>-0.2708333333333357</v>
      </c>
      <c r="D31" s="191">
        <f t="shared" ca="1" si="24"/>
        <v>-0.23300003051758011</v>
      </c>
      <c r="E31" s="191">
        <f t="shared" si="24"/>
        <v>0.5</v>
      </c>
      <c r="F31" s="306">
        <f t="shared" ca="1" si="24"/>
        <v>8.941480057328377E-2</v>
      </c>
      <c r="G31" s="191">
        <f t="shared" si="24"/>
        <v>0.375</v>
      </c>
      <c r="H31" s="191">
        <f t="shared" si="24"/>
        <v>0.75</v>
      </c>
      <c r="I31" s="191">
        <f t="shared" si="24"/>
        <v>0</v>
      </c>
      <c r="J31" s="191">
        <f t="shared" si="24"/>
        <v>0.25</v>
      </c>
      <c r="K31" s="191">
        <f t="shared" si="24"/>
        <v>0</v>
      </c>
      <c r="L31" s="191">
        <f t="shared" si="24"/>
        <v>0.5</v>
      </c>
      <c r="M31" s="191">
        <f t="shared" si="24"/>
        <v>0.5</v>
      </c>
      <c r="N31" s="191">
        <f t="shared" si="24"/>
        <v>0.5</v>
      </c>
      <c r="O31" s="191">
        <f t="shared" si="24"/>
        <v>0.5</v>
      </c>
      <c r="P31" s="191">
        <f t="shared" si="24"/>
        <v>0.5</v>
      </c>
      <c r="Q31" s="191">
        <f t="shared" si="24"/>
        <v>0.5</v>
      </c>
      <c r="R31" s="191">
        <f t="shared" si="24"/>
        <v>0.5</v>
      </c>
      <c r="S31" s="191">
        <f t="shared" si="24"/>
        <v>0.25</v>
      </c>
      <c r="T31" s="191">
        <f t="shared" si="24"/>
        <v>0.25</v>
      </c>
      <c r="U31" s="191">
        <f t="shared" si="24"/>
        <v>0.25</v>
      </c>
      <c r="V31" s="191">
        <f t="shared" si="24"/>
        <v>0.25</v>
      </c>
      <c r="W31" s="306">
        <f t="shared" si="24"/>
        <v>0.37843137254901649</v>
      </c>
      <c r="X31" s="191">
        <f t="shared" si="24"/>
        <v>0.60392156862744883</v>
      </c>
      <c r="Y31" s="191">
        <f t="shared" si="24"/>
        <v>0.62164429530201559</v>
      </c>
      <c r="Z31" s="191">
        <f t="shared" si="24"/>
        <v>0.60329411764706009</v>
      </c>
      <c r="AA31" s="191">
        <f t="shared" si="24"/>
        <v>0.60131372549018636</v>
      </c>
      <c r="AB31" s="191">
        <f t="shared" si="24"/>
        <v>0.60281250000000597</v>
      </c>
      <c r="AC31" s="307">
        <f t="shared" ca="1" si="24"/>
        <v>0.56848214512409356</v>
      </c>
      <c r="AD31" s="302"/>
      <c r="AE31" s="302"/>
      <c r="AF31" s="303"/>
      <c r="AG31" s="191">
        <f t="shared" si="17"/>
        <v>863.5</v>
      </c>
      <c r="AH31" s="327">
        <f t="shared" si="23"/>
        <v>745</v>
      </c>
      <c r="AI31" s="327">
        <f t="shared" si="23"/>
        <v>756</v>
      </c>
      <c r="AJ31" s="327">
        <f t="shared" si="23"/>
        <v>742.5</v>
      </c>
      <c r="AK31" s="327">
        <f t="shared" si="23"/>
        <v>737</v>
      </c>
      <c r="AL31" s="327">
        <f t="shared" si="23"/>
        <v>800</v>
      </c>
      <c r="AM31" s="327">
        <f t="shared" si="23"/>
        <v>1083.5</v>
      </c>
      <c r="AN31" s="327">
        <f t="shared" si="23"/>
        <v>1232</v>
      </c>
      <c r="AO31" s="327">
        <f t="shared" si="23"/>
        <v>975</v>
      </c>
      <c r="AP31" s="327">
        <f t="shared" si="23"/>
        <v>943</v>
      </c>
      <c r="AQ31" s="327">
        <f t="shared" si="23"/>
        <v>800</v>
      </c>
      <c r="AR31" s="327">
        <f t="shared" si="23"/>
        <v>882</v>
      </c>
      <c r="AS31" s="327">
        <f t="shared" si="23"/>
        <v>709.5</v>
      </c>
      <c r="AT31" s="327">
        <f t="shared" si="23"/>
        <v>615</v>
      </c>
      <c r="AU31" s="327">
        <f t="shared" si="23"/>
        <v>630</v>
      </c>
      <c r="AV31" s="327">
        <f t="shared" si="23"/>
        <v>566.5</v>
      </c>
      <c r="AW31" s="327">
        <f t="shared" si="23"/>
        <v>551.25</v>
      </c>
      <c r="AX31" s="327">
        <f t="shared" si="23"/>
        <v>656.25</v>
      </c>
      <c r="AY31" s="327">
        <f t="shared" si="23"/>
        <v>924</v>
      </c>
      <c r="AZ31" s="327">
        <f t="shared" si="23"/>
        <v>1060.5</v>
      </c>
      <c r="BA31" s="327">
        <f t="shared" si="23"/>
        <v>834.75</v>
      </c>
      <c r="BB31" s="327">
        <f t="shared" si="23"/>
        <v>713</v>
      </c>
      <c r="BC31" s="327">
        <f t="shared" si="23"/>
        <v>584.25</v>
      </c>
      <c r="BD31" s="327">
        <f t="shared" si="23"/>
        <v>704</v>
      </c>
      <c r="BE31" s="327">
        <f t="shared" si="23"/>
        <v>654.36</v>
      </c>
      <c r="BF31" s="327">
        <f t="shared" si="23"/>
        <v>592.20000000000005</v>
      </c>
      <c r="BG31" s="327">
        <f t="shared" si="23"/>
        <v>661.94</v>
      </c>
      <c r="BH31" s="327">
        <f t="shared" si="23"/>
        <v>541.64</v>
      </c>
      <c r="BI31" s="327">
        <f t="shared" si="23"/>
        <v>500.20000000000005</v>
      </c>
      <c r="BJ31" s="327">
        <f t="shared" si="23"/>
        <v>652.74</v>
      </c>
      <c r="BK31" s="327">
        <f t="shared" si="23"/>
        <v>834.12</v>
      </c>
      <c r="BL31" s="327">
        <f t="shared" si="23"/>
        <v>1046.98</v>
      </c>
      <c r="BM31" s="327">
        <f t="shared" si="23"/>
        <v>783.72</v>
      </c>
      <c r="BN31" s="327">
        <f t="shared" si="23"/>
        <v>608.79</v>
      </c>
      <c r="BO31" s="327">
        <f t="shared" si="23"/>
        <v>601.65</v>
      </c>
      <c r="BP31" s="327">
        <f t="shared" si="23"/>
        <v>683.1</v>
      </c>
      <c r="BQ31" s="327">
        <f t="shared" si="23"/>
        <v>568.26</v>
      </c>
      <c r="BR31" s="327">
        <f t="shared" si="23"/>
        <v>518.40000000000009</v>
      </c>
      <c r="BS31" s="327">
        <f t="shared" si="23"/>
        <v>584.66000000000008</v>
      </c>
      <c r="BT31" s="327">
        <f t="shared" si="23"/>
        <v>460.32000000000005</v>
      </c>
      <c r="BU31" s="327">
        <f t="shared" si="23"/>
        <v>471.66</v>
      </c>
      <c r="BV31" s="327">
        <f t="shared" si="23"/>
        <v>591.14</v>
      </c>
      <c r="BW31" s="327">
        <f t="shared" si="23"/>
        <v>725.8</v>
      </c>
      <c r="BX31" s="327">
        <f t="shared" si="23"/>
        <v>1008.5500000000001</v>
      </c>
      <c r="BY31" s="327">
        <f t="shared" si="23"/>
        <v>728.49</v>
      </c>
      <c r="BZ31" s="327">
        <f t="shared" si="23"/>
        <v>570.99</v>
      </c>
      <c r="CA31" s="327">
        <f t="shared" si="23"/>
        <v>569.30999999999995</v>
      </c>
      <c r="CB31" s="327">
        <f t="shared" si="23"/>
        <v>595.35</v>
      </c>
      <c r="CC31" s="327">
        <f t="shared" si="23"/>
        <v>468.09</v>
      </c>
      <c r="CD31" s="327">
        <f t="shared" si="23"/>
        <v>446.4</v>
      </c>
      <c r="CE31" s="327">
        <f t="shared" si="23"/>
        <v>524.86</v>
      </c>
      <c r="CF31" s="327">
        <f t="shared" si="23"/>
        <v>409.79999999999995</v>
      </c>
      <c r="CG31" s="327">
        <f t="shared" si="23"/>
        <v>480.04</v>
      </c>
      <c r="CH31" s="327">
        <f t="shared" si="23"/>
        <v>596.20000000000005</v>
      </c>
      <c r="CI31" s="327">
        <f t="shared" si="23"/>
        <v>758.8</v>
      </c>
      <c r="CJ31" s="327">
        <f t="shared" si="23"/>
        <v>1091.58</v>
      </c>
      <c r="CK31" s="327">
        <f t="shared" si="23"/>
        <v>776.4</v>
      </c>
      <c r="CL31" s="327">
        <f t="shared" si="23"/>
        <v>691.24</v>
      </c>
      <c r="CM31" s="327">
        <f t="shared" si="23"/>
        <v>678.72</v>
      </c>
      <c r="CN31" s="327">
        <f t="shared" si="23"/>
        <v>696.80000000000007</v>
      </c>
      <c r="CO31" s="327">
        <f t="shared" si="23"/>
        <v>869.44</v>
      </c>
      <c r="CP31" s="327">
        <f t="shared" si="23"/>
        <v>757.2</v>
      </c>
      <c r="CQ31" s="327">
        <f t="shared" si="23"/>
        <v>816.42</v>
      </c>
      <c r="CR31" s="327">
        <f t="shared" si="23"/>
        <v>672.20999999999992</v>
      </c>
      <c r="CS31" s="327">
        <f t="shared" si="23"/>
        <v>721.38</v>
      </c>
      <c r="CT31" s="327">
        <f t="shared" si="19"/>
        <v>823.62</v>
      </c>
      <c r="CU31" s="327">
        <f t="shared" si="19"/>
        <v>1112.3699999999999</v>
      </c>
      <c r="CV31" s="327">
        <f t="shared" si="19"/>
        <v>1472</v>
      </c>
      <c r="CW31" s="327">
        <f t="shared" si="19"/>
        <v>961.78</v>
      </c>
      <c r="CX31" s="327">
        <f t="shared" si="19"/>
        <v>912.41000000000008</v>
      </c>
      <c r="CY31" s="327">
        <f t="shared" si="19"/>
        <v>830.34</v>
      </c>
      <c r="CZ31" s="327">
        <f t="shared" si="19"/>
        <v>827</v>
      </c>
      <c r="DA31" s="327">
        <f t="shared" si="19"/>
        <v>875.59999999999991</v>
      </c>
      <c r="DB31" s="327">
        <f t="shared" si="19"/>
        <v>800.73</v>
      </c>
      <c r="DC31" s="327">
        <f t="shared" si="19"/>
        <v>784.98</v>
      </c>
      <c r="DD31" s="327">
        <f t="shared" si="19"/>
        <v>709.28000000000009</v>
      </c>
      <c r="DE31" s="327">
        <f t="shared" si="19"/>
        <v>693.42000000000007</v>
      </c>
      <c r="DF31" s="327">
        <f t="shared" si="19"/>
        <v>829.5</v>
      </c>
      <c r="DG31" s="327">
        <f t="shared" si="19"/>
        <v>1173.7</v>
      </c>
      <c r="DH31" s="327">
        <f t="shared" si="19"/>
        <v>1353.45</v>
      </c>
      <c r="DI31" s="327">
        <f t="shared" si="19"/>
        <v>1070.58</v>
      </c>
      <c r="DJ31" s="327">
        <f t="shared" si="19"/>
        <v>918.85</v>
      </c>
      <c r="DK31" s="327">
        <f t="shared" si="19"/>
        <v>756.58</v>
      </c>
      <c r="DL31" s="327">
        <f t="shared" si="19"/>
        <v>916.3</v>
      </c>
      <c r="DM31" s="327">
        <f t="shared" si="19"/>
        <v>841.8900000000001</v>
      </c>
      <c r="DN31" s="327">
        <f t="shared" si="19"/>
        <v>768</v>
      </c>
      <c r="DO31" s="327">
        <f t="shared" si="19"/>
        <v>828.08</v>
      </c>
      <c r="DP31" s="327">
        <f t="shared" si="19"/>
        <v>714.33999999999992</v>
      </c>
      <c r="DQ31" s="327">
        <f t="shared" si="19"/>
        <v>665.19999999999993</v>
      </c>
      <c r="DR31" s="327">
        <f t="shared" si="19"/>
        <v>875.16000000000008</v>
      </c>
      <c r="DS31" s="327">
        <f t="shared" si="19"/>
        <v>1181.8399999999999</v>
      </c>
      <c r="DT31" s="327">
        <f t="shared" si="19"/>
        <v>1363.11</v>
      </c>
      <c r="DU31" s="327">
        <f t="shared" si="19"/>
        <v>1078.1400000000001</v>
      </c>
      <c r="DV31" s="327">
        <f t="shared" si="19"/>
        <v>885.06</v>
      </c>
      <c r="DW31" s="327">
        <f t="shared" si="19"/>
        <v>802.2</v>
      </c>
      <c r="DX31" s="327">
        <f t="shared" si="19"/>
        <v>922.68</v>
      </c>
      <c r="DY31" s="327">
        <f t="shared" si="19"/>
        <v>807.4</v>
      </c>
      <c r="DZ31" s="327">
        <f t="shared" si="19"/>
        <v>773.40000000000009</v>
      </c>
      <c r="EA31" s="327">
        <f t="shared" si="19"/>
        <v>871.93</v>
      </c>
      <c r="EB31" s="327">
        <f t="shared" si="19"/>
        <v>719.18</v>
      </c>
      <c r="EC31" s="327">
        <f t="shared" si="19"/>
        <v>669.80000000000007</v>
      </c>
      <c r="ED31" s="327">
        <f t="shared" si="19"/>
        <v>881.32</v>
      </c>
      <c r="EE31" s="327">
        <f t="shared" si="19"/>
        <v>1136.1000000000001</v>
      </c>
      <c r="EF31" s="327">
        <f t="shared" si="19"/>
        <v>1437.92</v>
      </c>
      <c r="EG31" s="327">
        <f t="shared" si="19"/>
        <v>1085.7</v>
      </c>
      <c r="EH31" s="327">
        <f t="shared" si="19"/>
        <v>850.92000000000007</v>
      </c>
      <c r="EI31" s="327">
        <f t="shared" si="19"/>
        <v>848.19</v>
      </c>
      <c r="EJ31" s="327">
        <f t="shared" si="19"/>
        <v>971.5200000000001</v>
      </c>
    </row>
    <row r="32" spans="1:140" ht="13.7" customHeight="1" x14ac:dyDescent="0.2">
      <c r="A32" s="443" t="s">
        <v>143</v>
      </c>
      <c r="B32" s="305"/>
      <c r="C32" s="191">
        <f t="shared" ref="C32:AC32" si="25">C13-C51</f>
        <v>1.25</v>
      </c>
      <c r="D32" s="191">
        <f t="shared" ca="1" si="25"/>
        <v>0.35000000000000142</v>
      </c>
      <c r="E32" s="191">
        <f t="shared" si="25"/>
        <v>0.5</v>
      </c>
      <c r="F32" s="306">
        <f t="shared" ca="1" si="25"/>
        <v>0.4966666666666697</v>
      </c>
      <c r="G32" s="191">
        <f t="shared" si="25"/>
        <v>0.375</v>
      </c>
      <c r="H32" s="191">
        <f t="shared" si="25"/>
        <v>0.75</v>
      </c>
      <c r="I32" s="191">
        <f t="shared" si="25"/>
        <v>0</v>
      </c>
      <c r="J32" s="191">
        <f t="shared" si="25"/>
        <v>0.375</v>
      </c>
      <c r="K32" s="191">
        <f t="shared" si="25"/>
        <v>0</v>
      </c>
      <c r="L32" s="191">
        <f t="shared" si="25"/>
        <v>0.75</v>
      </c>
      <c r="M32" s="191">
        <f t="shared" si="25"/>
        <v>0.75</v>
      </c>
      <c r="N32" s="191">
        <f t="shared" si="25"/>
        <v>0.75</v>
      </c>
      <c r="O32" s="191">
        <f t="shared" si="25"/>
        <v>0.5</v>
      </c>
      <c r="P32" s="191">
        <f t="shared" si="25"/>
        <v>0.5</v>
      </c>
      <c r="Q32" s="191">
        <f t="shared" si="25"/>
        <v>0.5</v>
      </c>
      <c r="R32" s="191">
        <f t="shared" si="25"/>
        <v>0.5</v>
      </c>
      <c r="S32" s="191">
        <f t="shared" si="25"/>
        <v>0.25</v>
      </c>
      <c r="T32" s="191">
        <f t="shared" si="25"/>
        <v>0.25</v>
      </c>
      <c r="U32" s="191">
        <f t="shared" si="25"/>
        <v>0.25</v>
      </c>
      <c r="V32" s="191">
        <f t="shared" si="25"/>
        <v>0.25</v>
      </c>
      <c r="W32" s="306">
        <f t="shared" si="25"/>
        <v>0.44117647058823195</v>
      </c>
      <c r="X32" s="191">
        <f t="shared" si="25"/>
        <v>0.49901960784313815</v>
      </c>
      <c r="Y32" s="191">
        <f t="shared" si="25"/>
        <v>0.78147651006712238</v>
      </c>
      <c r="Z32" s="191">
        <f t="shared" si="25"/>
        <v>0.7376078431372548</v>
      </c>
      <c r="AA32" s="191">
        <f t="shared" si="25"/>
        <v>0.65650980392157976</v>
      </c>
      <c r="AB32" s="191">
        <f t="shared" si="25"/>
        <v>0.42835937499999943</v>
      </c>
      <c r="AC32" s="307">
        <f t="shared" ca="1" si="25"/>
        <v>0.60532650448143244</v>
      </c>
      <c r="AD32" s="302"/>
      <c r="AE32" s="302"/>
      <c r="AF32" s="303"/>
      <c r="AG32" s="191">
        <f t="shared" si="17"/>
        <v>863.5</v>
      </c>
      <c r="AH32" s="327">
        <f t="shared" si="23"/>
        <v>745</v>
      </c>
      <c r="AI32" s="327">
        <f t="shared" si="23"/>
        <v>756</v>
      </c>
      <c r="AJ32" s="327">
        <f t="shared" si="23"/>
        <v>759</v>
      </c>
      <c r="AK32" s="327">
        <f t="shared" si="23"/>
        <v>792</v>
      </c>
      <c r="AL32" s="327">
        <f t="shared" si="23"/>
        <v>840</v>
      </c>
      <c r="AM32" s="327">
        <f t="shared" si="23"/>
        <v>1083.5</v>
      </c>
      <c r="AN32" s="327">
        <f t="shared" si="23"/>
        <v>1259.5</v>
      </c>
      <c r="AO32" s="327">
        <f t="shared" si="23"/>
        <v>975</v>
      </c>
      <c r="AP32" s="327">
        <f t="shared" si="23"/>
        <v>943</v>
      </c>
      <c r="AQ32" s="327">
        <f t="shared" si="23"/>
        <v>800</v>
      </c>
      <c r="AR32" s="327">
        <f t="shared" si="23"/>
        <v>882</v>
      </c>
      <c r="AS32" s="327">
        <f t="shared" si="23"/>
        <v>929.5</v>
      </c>
      <c r="AT32" s="327">
        <f t="shared" si="23"/>
        <v>815</v>
      </c>
      <c r="AU32" s="327">
        <f t="shared" si="23"/>
        <v>840</v>
      </c>
      <c r="AV32" s="327">
        <f t="shared" si="23"/>
        <v>841.5</v>
      </c>
      <c r="AW32" s="327">
        <f t="shared" si="23"/>
        <v>819</v>
      </c>
      <c r="AX32" s="327">
        <f t="shared" si="23"/>
        <v>913.5</v>
      </c>
      <c r="AY32" s="327">
        <f t="shared" si="23"/>
        <v>1254</v>
      </c>
      <c r="AZ32" s="327">
        <f t="shared" si="23"/>
        <v>1317.75</v>
      </c>
      <c r="BA32" s="327">
        <f t="shared" si="23"/>
        <v>1044.75</v>
      </c>
      <c r="BB32" s="327">
        <f t="shared" si="23"/>
        <v>943</v>
      </c>
      <c r="BC32" s="327">
        <f t="shared" si="23"/>
        <v>774.25</v>
      </c>
      <c r="BD32" s="327">
        <f t="shared" si="23"/>
        <v>924</v>
      </c>
      <c r="BE32" s="327">
        <f t="shared" si="23"/>
        <v>892.70999999999992</v>
      </c>
      <c r="BF32" s="327">
        <f t="shared" si="23"/>
        <v>819.80000000000007</v>
      </c>
      <c r="BG32" s="327">
        <f t="shared" si="23"/>
        <v>925.29</v>
      </c>
      <c r="BH32" s="327">
        <f t="shared" si="23"/>
        <v>846.33999999999992</v>
      </c>
      <c r="BI32" s="327">
        <f t="shared" si="23"/>
        <v>784.4</v>
      </c>
      <c r="BJ32" s="327">
        <f t="shared" si="23"/>
        <v>962.28000000000009</v>
      </c>
      <c r="BK32" s="327">
        <f t="shared" si="23"/>
        <v>1203.51</v>
      </c>
      <c r="BL32" s="327">
        <f t="shared" si="23"/>
        <v>1387.98</v>
      </c>
      <c r="BM32" s="327">
        <f t="shared" si="23"/>
        <v>1050.21</v>
      </c>
      <c r="BN32" s="327">
        <f t="shared" si="23"/>
        <v>865.41</v>
      </c>
      <c r="BO32" s="327">
        <f t="shared" si="23"/>
        <v>860.16</v>
      </c>
      <c r="BP32" s="327">
        <f t="shared" si="23"/>
        <v>970.83</v>
      </c>
      <c r="BQ32" s="327">
        <f t="shared" si="23"/>
        <v>896.7</v>
      </c>
      <c r="BR32" s="327">
        <f t="shared" si="23"/>
        <v>823.6</v>
      </c>
      <c r="BS32" s="327">
        <f t="shared" si="23"/>
        <v>929.43</v>
      </c>
      <c r="BT32" s="327">
        <f t="shared" si="23"/>
        <v>811.44</v>
      </c>
      <c r="BU32" s="327">
        <f t="shared" si="23"/>
        <v>827.4</v>
      </c>
      <c r="BV32" s="327">
        <f t="shared" si="23"/>
        <v>966.68</v>
      </c>
      <c r="BW32" s="327">
        <f t="shared" si="23"/>
        <v>1151.4000000000001</v>
      </c>
      <c r="BX32" s="327">
        <f t="shared" si="23"/>
        <v>1457.51</v>
      </c>
      <c r="BY32" s="327">
        <f t="shared" si="23"/>
        <v>1055.04</v>
      </c>
      <c r="BZ32" s="327">
        <f t="shared" si="23"/>
        <v>869.4</v>
      </c>
      <c r="CA32" s="327">
        <f t="shared" si="23"/>
        <v>863.94</v>
      </c>
      <c r="CB32" s="327">
        <f t="shared" si="23"/>
        <v>890.4</v>
      </c>
      <c r="CC32" s="327">
        <f t="shared" si="23"/>
        <v>900.48</v>
      </c>
      <c r="CD32" s="327">
        <f t="shared" si="23"/>
        <v>827.2</v>
      </c>
      <c r="CE32" s="327">
        <f t="shared" si="23"/>
        <v>933.57</v>
      </c>
      <c r="CF32" s="327">
        <f t="shared" si="23"/>
        <v>776.2</v>
      </c>
      <c r="CG32" s="327">
        <f t="shared" si="23"/>
        <v>870.54</v>
      </c>
      <c r="CH32" s="327">
        <f t="shared" si="23"/>
        <v>970.86</v>
      </c>
      <c r="CI32" s="327">
        <f t="shared" si="23"/>
        <v>1156.4000000000001</v>
      </c>
      <c r="CJ32" s="327">
        <f t="shared" si="23"/>
        <v>1463.95</v>
      </c>
      <c r="CK32" s="327">
        <f t="shared" si="23"/>
        <v>1009.2</v>
      </c>
      <c r="CL32" s="327">
        <f t="shared" si="23"/>
        <v>914.76</v>
      </c>
      <c r="CM32" s="327">
        <f t="shared" si="23"/>
        <v>867.72</v>
      </c>
      <c r="CN32" s="327">
        <f t="shared" si="23"/>
        <v>851.59999999999991</v>
      </c>
      <c r="CO32" s="327">
        <f t="shared" si="23"/>
        <v>947.54</v>
      </c>
      <c r="CP32" s="327">
        <f t="shared" si="23"/>
        <v>830.8</v>
      </c>
      <c r="CQ32" s="327">
        <f t="shared" si="23"/>
        <v>896.94</v>
      </c>
      <c r="CR32" s="327">
        <f t="shared" si="23"/>
        <v>818.57999999999993</v>
      </c>
      <c r="CS32" s="327">
        <f t="shared" si="23"/>
        <v>874.28000000000009</v>
      </c>
      <c r="CT32" s="327">
        <f t="shared" si="19"/>
        <v>930.93</v>
      </c>
      <c r="CU32" s="327">
        <f t="shared" si="19"/>
        <v>1219.68</v>
      </c>
      <c r="CV32" s="327">
        <f t="shared" si="19"/>
        <v>1470.39</v>
      </c>
      <c r="CW32" s="327">
        <f t="shared" si="19"/>
        <v>962.92</v>
      </c>
      <c r="CX32" s="327">
        <f t="shared" si="19"/>
        <v>960.4799999999999</v>
      </c>
      <c r="CY32" s="327">
        <f t="shared" si="19"/>
        <v>871.5</v>
      </c>
      <c r="CZ32" s="327">
        <f t="shared" si="19"/>
        <v>855.40000000000009</v>
      </c>
      <c r="DA32" s="327">
        <f t="shared" si="19"/>
        <v>951.71999999999991</v>
      </c>
      <c r="DB32" s="327">
        <f t="shared" si="19"/>
        <v>876.12</v>
      </c>
      <c r="DC32" s="327">
        <f t="shared" si="19"/>
        <v>859.95</v>
      </c>
      <c r="DD32" s="327">
        <f t="shared" si="19"/>
        <v>861.52</v>
      </c>
      <c r="DE32" s="327">
        <f t="shared" si="19"/>
        <v>838.32</v>
      </c>
      <c r="DF32" s="327">
        <f t="shared" si="19"/>
        <v>934.92000000000007</v>
      </c>
      <c r="DG32" s="327">
        <f t="shared" si="19"/>
        <v>1283.26</v>
      </c>
      <c r="DH32" s="327">
        <f t="shared" si="19"/>
        <v>1348.4099999999999</v>
      </c>
      <c r="DI32" s="327">
        <f t="shared" si="19"/>
        <v>1068.8999999999999</v>
      </c>
      <c r="DJ32" s="327">
        <f t="shared" si="19"/>
        <v>964.61999999999989</v>
      </c>
      <c r="DK32" s="327">
        <f t="shared" si="19"/>
        <v>791.92</v>
      </c>
      <c r="DL32" s="327">
        <f t="shared" si="19"/>
        <v>945.12</v>
      </c>
      <c r="DM32" s="327">
        <f t="shared" si="19"/>
        <v>912.45</v>
      </c>
      <c r="DN32" s="327">
        <f t="shared" si="19"/>
        <v>838.19999999999993</v>
      </c>
      <c r="DO32" s="327">
        <f t="shared" si="19"/>
        <v>904.86</v>
      </c>
      <c r="DP32" s="327">
        <f t="shared" si="19"/>
        <v>865.26</v>
      </c>
      <c r="DQ32" s="327">
        <f t="shared" si="19"/>
        <v>801.80000000000007</v>
      </c>
      <c r="DR32" s="327">
        <f t="shared" si="19"/>
        <v>983.83999999999992</v>
      </c>
      <c r="DS32" s="327">
        <f t="shared" si="19"/>
        <v>1288.98</v>
      </c>
      <c r="DT32" s="327">
        <f t="shared" si="19"/>
        <v>1354.29</v>
      </c>
      <c r="DU32" s="327">
        <f t="shared" si="19"/>
        <v>1073.52</v>
      </c>
      <c r="DV32" s="327">
        <f t="shared" si="19"/>
        <v>926.86</v>
      </c>
      <c r="DW32" s="327">
        <f t="shared" si="19"/>
        <v>837.4</v>
      </c>
      <c r="DX32" s="327">
        <f t="shared" si="19"/>
        <v>949.3</v>
      </c>
      <c r="DY32" s="327">
        <f t="shared" si="19"/>
        <v>872.8</v>
      </c>
      <c r="DZ32" s="327">
        <f t="shared" si="19"/>
        <v>841.80000000000007</v>
      </c>
      <c r="EA32" s="327">
        <f t="shared" si="19"/>
        <v>950.13000000000011</v>
      </c>
      <c r="EB32" s="327">
        <f t="shared" si="19"/>
        <v>869</v>
      </c>
      <c r="EC32" s="327">
        <f t="shared" si="19"/>
        <v>805.40000000000009</v>
      </c>
      <c r="ED32" s="327">
        <f t="shared" si="19"/>
        <v>988.02</v>
      </c>
      <c r="EE32" s="327">
        <f t="shared" si="19"/>
        <v>1235.6400000000001</v>
      </c>
      <c r="EF32" s="327">
        <f t="shared" si="19"/>
        <v>1424.9399999999998</v>
      </c>
      <c r="EG32" s="327">
        <f t="shared" si="19"/>
        <v>1078.3500000000001</v>
      </c>
      <c r="EH32" s="327">
        <f t="shared" si="19"/>
        <v>888.51</v>
      </c>
      <c r="EI32" s="327">
        <f t="shared" si="19"/>
        <v>883.05</v>
      </c>
      <c r="EJ32" s="327">
        <f t="shared" si="19"/>
        <v>996.58999999999992</v>
      </c>
    </row>
    <row r="33" spans="1:140" ht="13.7" customHeight="1" x14ac:dyDescent="0.2">
      <c r="A33" s="443" t="s">
        <v>141</v>
      </c>
      <c r="B33" s="281"/>
      <c r="C33" s="191">
        <f t="shared" ref="C33:AC33" si="26">C14-C52</f>
        <v>1.3733333333333348</v>
      </c>
      <c r="D33" s="191">
        <f t="shared" ca="1" si="26"/>
        <v>1</v>
      </c>
      <c r="E33" s="191">
        <f t="shared" si="26"/>
        <v>0.75</v>
      </c>
      <c r="F33" s="306">
        <f t="shared" ca="1" si="26"/>
        <v>0.92207407407407516</v>
      </c>
      <c r="G33" s="191">
        <f t="shared" si="26"/>
        <v>0.625</v>
      </c>
      <c r="H33" s="191">
        <f t="shared" si="26"/>
        <v>0.75</v>
      </c>
      <c r="I33" s="191">
        <f t="shared" si="26"/>
        <v>0.5</v>
      </c>
      <c r="J33" s="191">
        <f t="shared" si="26"/>
        <v>0.5</v>
      </c>
      <c r="K33" s="191">
        <f t="shared" si="26"/>
        <v>0</v>
      </c>
      <c r="L33" s="191">
        <f t="shared" si="26"/>
        <v>1</v>
      </c>
      <c r="M33" s="191">
        <f t="shared" si="26"/>
        <v>1</v>
      </c>
      <c r="N33" s="191">
        <f t="shared" si="26"/>
        <v>1</v>
      </c>
      <c r="O33" s="191">
        <f t="shared" si="26"/>
        <v>0.5</v>
      </c>
      <c r="P33" s="191">
        <f t="shared" si="26"/>
        <v>0.5</v>
      </c>
      <c r="Q33" s="191">
        <f t="shared" si="26"/>
        <v>0.5</v>
      </c>
      <c r="R33" s="191">
        <f t="shared" si="26"/>
        <v>1</v>
      </c>
      <c r="S33" s="191">
        <f t="shared" si="26"/>
        <v>0.5</v>
      </c>
      <c r="T33" s="191">
        <f t="shared" si="26"/>
        <v>0.5</v>
      </c>
      <c r="U33" s="191">
        <f t="shared" si="26"/>
        <v>0.5</v>
      </c>
      <c r="V33" s="191">
        <f t="shared" si="26"/>
        <v>0.5</v>
      </c>
      <c r="W33" s="306">
        <f t="shared" si="26"/>
        <v>0.64509803921568931</v>
      </c>
      <c r="X33" s="191">
        <f t="shared" si="26"/>
        <v>0.29019607843137152</v>
      </c>
      <c r="Y33" s="191">
        <f t="shared" si="26"/>
        <v>0.31902684563758754</v>
      </c>
      <c r="Z33" s="191">
        <f t="shared" si="26"/>
        <v>0.29572549019607663</v>
      </c>
      <c r="AA33" s="191">
        <f t="shared" si="26"/>
        <v>0.29243137254902507</v>
      </c>
      <c r="AB33" s="191">
        <f t="shared" si="26"/>
        <v>0.29007812500000796</v>
      </c>
      <c r="AC33" s="307">
        <f t="shared" ca="1" si="26"/>
        <v>0.34269028311283023</v>
      </c>
      <c r="AD33" s="302"/>
      <c r="AE33" s="302"/>
      <c r="AF33" s="303"/>
      <c r="AG33" s="191">
        <f t="shared" si="17"/>
        <v>808.5</v>
      </c>
      <c r="AH33" s="327">
        <f t="shared" si="23"/>
        <v>710</v>
      </c>
      <c r="AI33" s="327">
        <f t="shared" si="23"/>
        <v>735</v>
      </c>
      <c r="AJ33" s="327">
        <f t="shared" si="23"/>
        <v>715</v>
      </c>
      <c r="AK33" s="327">
        <f t="shared" si="23"/>
        <v>825</v>
      </c>
      <c r="AL33" s="327">
        <f t="shared" si="23"/>
        <v>900</v>
      </c>
      <c r="AM33" s="327">
        <f t="shared" si="23"/>
        <v>1177</v>
      </c>
      <c r="AN33" s="327">
        <f t="shared" si="23"/>
        <v>1397</v>
      </c>
      <c r="AO33" s="327">
        <f t="shared" si="23"/>
        <v>1020</v>
      </c>
      <c r="AP33" s="327">
        <f t="shared" si="23"/>
        <v>885.5</v>
      </c>
      <c r="AQ33" s="327">
        <f t="shared" si="23"/>
        <v>730</v>
      </c>
      <c r="AR33" s="327">
        <f t="shared" si="23"/>
        <v>777</v>
      </c>
      <c r="AS33" s="327">
        <f t="shared" si="23"/>
        <v>814</v>
      </c>
      <c r="AT33" s="327">
        <f t="shared" si="23"/>
        <v>740</v>
      </c>
      <c r="AU33" s="327">
        <f t="shared" si="23"/>
        <v>766.5</v>
      </c>
      <c r="AV33" s="327">
        <f t="shared" si="23"/>
        <v>781</v>
      </c>
      <c r="AW33" s="327">
        <f t="shared" si="23"/>
        <v>766.5</v>
      </c>
      <c r="AX33" s="327">
        <f t="shared" si="23"/>
        <v>913.5</v>
      </c>
      <c r="AY33" s="327">
        <f t="shared" si="23"/>
        <v>1199</v>
      </c>
      <c r="AZ33" s="327">
        <f t="shared" si="23"/>
        <v>1323</v>
      </c>
      <c r="BA33" s="327">
        <f t="shared" si="23"/>
        <v>1092</v>
      </c>
      <c r="BB33" s="327">
        <f t="shared" si="23"/>
        <v>885.5</v>
      </c>
      <c r="BC33" s="327">
        <f t="shared" si="23"/>
        <v>712.5</v>
      </c>
      <c r="BD33" s="327">
        <f t="shared" si="23"/>
        <v>814</v>
      </c>
      <c r="BE33" s="327">
        <f t="shared" si="23"/>
        <v>791.7</v>
      </c>
      <c r="BF33" s="327">
        <f t="shared" si="23"/>
        <v>754</v>
      </c>
      <c r="BG33" s="327">
        <f t="shared" si="23"/>
        <v>856.29</v>
      </c>
      <c r="BH33" s="327">
        <f t="shared" si="23"/>
        <v>798.82</v>
      </c>
      <c r="BI33" s="327">
        <f t="shared" si="23"/>
        <v>744.59999999999991</v>
      </c>
      <c r="BJ33" s="327">
        <f t="shared" si="23"/>
        <v>961.83999999999992</v>
      </c>
      <c r="BK33" s="327">
        <f t="shared" si="23"/>
        <v>1132.1099999999999</v>
      </c>
      <c r="BL33" s="327">
        <f t="shared" si="23"/>
        <v>1359.3799999999999</v>
      </c>
      <c r="BM33" s="327">
        <f t="shared" si="23"/>
        <v>1083.6000000000001</v>
      </c>
      <c r="BN33" s="327">
        <f t="shared" si="23"/>
        <v>820.8900000000001</v>
      </c>
      <c r="BO33" s="327">
        <f t="shared" si="23"/>
        <v>801.3599999999999</v>
      </c>
      <c r="BP33" s="327">
        <f t="shared" si="23"/>
        <v>867.1</v>
      </c>
      <c r="BQ33" s="327">
        <f t="shared" si="23"/>
        <v>797.16</v>
      </c>
      <c r="BR33" s="327">
        <f t="shared" si="23"/>
        <v>759.2</v>
      </c>
      <c r="BS33" s="327">
        <f t="shared" si="23"/>
        <v>862.2700000000001</v>
      </c>
      <c r="BT33" s="327">
        <f t="shared" si="23"/>
        <v>767.76</v>
      </c>
      <c r="BU33" s="327">
        <f t="shared" si="23"/>
        <v>787.5</v>
      </c>
      <c r="BV33" s="327">
        <f t="shared" si="23"/>
        <v>968.66000000000008</v>
      </c>
      <c r="BW33" s="327">
        <f t="shared" si="23"/>
        <v>1085.8</v>
      </c>
      <c r="BX33" s="327">
        <f t="shared" si="23"/>
        <v>1431.06</v>
      </c>
      <c r="BY33" s="327">
        <f t="shared" si="23"/>
        <v>1091.1600000000001</v>
      </c>
      <c r="BZ33" s="327">
        <f t="shared" si="23"/>
        <v>826.56</v>
      </c>
      <c r="CA33" s="327">
        <f t="shared" si="23"/>
        <v>807.03</v>
      </c>
      <c r="CB33" s="327">
        <f t="shared" si="23"/>
        <v>797.16</v>
      </c>
      <c r="CC33" s="327">
        <f t="shared" si="23"/>
        <v>802.82999999999993</v>
      </c>
      <c r="CD33" s="327">
        <f t="shared" si="23"/>
        <v>764.59999999999991</v>
      </c>
      <c r="CE33" s="327">
        <f t="shared" si="23"/>
        <v>868.4799999999999</v>
      </c>
      <c r="CF33" s="327">
        <f t="shared" si="23"/>
        <v>736.4</v>
      </c>
      <c r="CG33" s="327">
        <f t="shared" si="23"/>
        <v>830.71999999999991</v>
      </c>
      <c r="CH33" s="327">
        <f t="shared" si="23"/>
        <v>975.26</v>
      </c>
      <c r="CI33" s="327">
        <f t="shared" si="23"/>
        <v>1093.4000000000001</v>
      </c>
      <c r="CJ33" s="327">
        <f t="shared" si="23"/>
        <v>1441.1799999999998</v>
      </c>
      <c r="CK33" s="327">
        <f t="shared" si="23"/>
        <v>1046.4000000000001</v>
      </c>
      <c r="CL33" s="327">
        <f t="shared" si="23"/>
        <v>872.08</v>
      </c>
      <c r="CM33" s="327">
        <f t="shared" si="23"/>
        <v>812.7</v>
      </c>
      <c r="CN33" s="327">
        <f t="shared" si="23"/>
        <v>764.59999999999991</v>
      </c>
      <c r="CO33" s="327">
        <f t="shared" si="23"/>
        <v>846.78000000000009</v>
      </c>
      <c r="CP33" s="327">
        <f t="shared" si="23"/>
        <v>769.80000000000007</v>
      </c>
      <c r="CQ33" s="327">
        <f t="shared" si="23"/>
        <v>836.44</v>
      </c>
      <c r="CR33" s="327">
        <f t="shared" si="23"/>
        <v>778.47</v>
      </c>
      <c r="CS33" s="327">
        <f t="shared" ref="CS33:EJ34" si="27">CS14*CS$5</f>
        <v>836.44</v>
      </c>
      <c r="CT33" s="327">
        <f t="shared" si="27"/>
        <v>937.44</v>
      </c>
      <c r="CU33" s="327">
        <f t="shared" si="27"/>
        <v>1156.05</v>
      </c>
      <c r="CV33" s="327">
        <f t="shared" si="27"/>
        <v>1451.0700000000002</v>
      </c>
      <c r="CW33" s="327">
        <f t="shared" si="27"/>
        <v>1000.92</v>
      </c>
      <c r="CX33" s="327">
        <f t="shared" si="27"/>
        <v>917.93</v>
      </c>
      <c r="CY33" s="327">
        <f t="shared" si="27"/>
        <v>818.37</v>
      </c>
      <c r="CZ33" s="327">
        <f t="shared" si="27"/>
        <v>769.80000000000007</v>
      </c>
      <c r="DA33" s="327">
        <f t="shared" si="27"/>
        <v>852.71999999999991</v>
      </c>
      <c r="DB33" s="327">
        <f t="shared" si="27"/>
        <v>813.95999999999992</v>
      </c>
      <c r="DC33" s="327">
        <f t="shared" si="27"/>
        <v>803.88</v>
      </c>
      <c r="DD33" s="327">
        <f t="shared" si="27"/>
        <v>821.26</v>
      </c>
      <c r="DE33" s="327">
        <f t="shared" si="27"/>
        <v>803.88</v>
      </c>
      <c r="DF33" s="327">
        <f t="shared" si="27"/>
        <v>943.95</v>
      </c>
      <c r="DG33" s="327">
        <f t="shared" si="27"/>
        <v>1219.46</v>
      </c>
      <c r="DH33" s="327">
        <f t="shared" si="27"/>
        <v>1334.13</v>
      </c>
      <c r="DI33" s="327">
        <f t="shared" si="27"/>
        <v>1114.05</v>
      </c>
      <c r="DJ33" s="327">
        <f t="shared" si="27"/>
        <v>924.36999999999989</v>
      </c>
      <c r="DK33" s="327">
        <f t="shared" si="27"/>
        <v>745.36999999999989</v>
      </c>
      <c r="DL33" s="327">
        <f t="shared" si="27"/>
        <v>852.71999999999991</v>
      </c>
      <c r="DM33" s="327">
        <f t="shared" si="27"/>
        <v>819.42000000000007</v>
      </c>
      <c r="DN33" s="327">
        <f t="shared" si="27"/>
        <v>780.40000000000009</v>
      </c>
      <c r="DO33" s="327">
        <f t="shared" si="27"/>
        <v>847.88</v>
      </c>
      <c r="DP33" s="327">
        <f t="shared" si="27"/>
        <v>826.76</v>
      </c>
      <c r="DQ33" s="327">
        <f t="shared" si="27"/>
        <v>770.8</v>
      </c>
      <c r="DR33" s="327">
        <f t="shared" si="27"/>
        <v>995.71999999999991</v>
      </c>
      <c r="DS33" s="327">
        <f t="shared" si="27"/>
        <v>1227.8200000000002</v>
      </c>
      <c r="DT33" s="327">
        <f t="shared" si="27"/>
        <v>1343.16</v>
      </c>
      <c r="DU33" s="327">
        <f t="shared" si="27"/>
        <v>1121.6099999999999</v>
      </c>
      <c r="DV33" s="327">
        <f t="shared" si="27"/>
        <v>890.12</v>
      </c>
      <c r="DW33" s="327">
        <f t="shared" si="27"/>
        <v>790</v>
      </c>
      <c r="DX33" s="327">
        <f t="shared" si="27"/>
        <v>858.44</v>
      </c>
      <c r="DY33" s="327">
        <f t="shared" si="27"/>
        <v>785.8</v>
      </c>
      <c r="DZ33" s="327">
        <f t="shared" si="27"/>
        <v>785.8</v>
      </c>
      <c r="EA33" s="327">
        <f t="shared" si="27"/>
        <v>892.4</v>
      </c>
      <c r="EB33" s="327">
        <f t="shared" si="27"/>
        <v>832.48</v>
      </c>
      <c r="EC33" s="327">
        <f t="shared" si="27"/>
        <v>776</v>
      </c>
      <c r="ED33" s="327">
        <f t="shared" si="27"/>
        <v>1002.32</v>
      </c>
      <c r="EE33" s="327">
        <f t="shared" si="27"/>
        <v>1179.99</v>
      </c>
      <c r="EF33" s="327">
        <f t="shared" si="27"/>
        <v>1416.58</v>
      </c>
      <c r="EG33" s="327">
        <f t="shared" si="27"/>
        <v>1129.17</v>
      </c>
      <c r="EH33" s="327">
        <f t="shared" si="27"/>
        <v>855.54000000000008</v>
      </c>
      <c r="EI33" s="327">
        <f t="shared" si="27"/>
        <v>835.17000000000007</v>
      </c>
      <c r="EJ33" s="327">
        <f t="shared" si="27"/>
        <v>903.67</v>
      </c>
    </row>
    <row r="34" spans="1:140" ht="13.7" customHeight="1" thickBot="1" x14ac:dyDescent="0.25">
      <c r="A34" s="444" t="s">
        <v>145</v>
      </c>
      <c r="B34" s="310"/>
      <c r="C34" s="204">
        <f t="shared" ref="C34:AC34" si="28">C15-C53</f>
        <v>1.3733333333333348</v>
      </c>
      <c r="D34" s="204">
        <f t="shared" ca="1" si="28"/>
        <v>1</v>
      </c>
      <c r="E34" s="204">
        <f t="shared" si="28"/>
        <v>0.75</v>
      </c>
      <c r="F34" s="311">
        <f t="shared" ca="1" si="28"/>
        <v>0.92207407407407516</v>
      </c>
      <c r="G34" s="204">
        <f t="shared" si="28"/>
        <v>0.625</v>
      </c>
      <c r="H34" s="204">
        <f t="shared" si="28"/>
        <v>0.75</v>
      </c>
      <c r="I34" s="204">
        <f t="shared" si="28"/>
        <v>0.5</v>
      </c>
      <c r="J34" s="204">
        <f t="shared" si="28"/>
        <v>0.5</v>
      </c>
      <c r="K34" s="204">
        <f t="shared" si="28"/>
        <v>0</v>
      </c>
      <c r="L34" s="204">
        <f t="shared" si="28"/>
        <v>1</v>
      </c>
      <c r="M34" s="204">
        <f t="shared" si="28"/>
        <v>1</v>
      </c>
      <c r="N34" s="204">
        <f t="shared" si="28"/>
        <v>1</v>
      </c>
      <c r="O34" s="204">
        <f t="shared" si="28"/>
        <v>0.5</v>
      </c>
      <c r="P34" s="204">
        <f t="shared" si="28"/>
        <v>0.5</v>
      </c>
      <c r="Q34" s="204">
        <f t="shared" si="28"/>
        <v>0.5</v>
      </c>
      <c r="R34" s="204">
        <f t="shared" si="28"/>
        <v>1</v>
      </c>
      <c r="S34" s="204">
        <f t="shared" si="28"/>
        <v>0.5</v>
      </c>
      <c r="T34" s="204">
        <f t="shared" si="28"/>
        <v>0.5</v>
      </c>
      <c r="U34" s="204">
        <f t="shared" si="28"/>
        <v>0.5</v>
      </c>
      <c r="V34" s="204">
        <f t="shared" si="28"/>
        <v>0.5</v>
      </c>
      <c r="W34" s="311">
        <f t="shared" si="28"/>
        <v>0.64509803921568931</v>
      </c>
      <c r="X34" s="204">
        <f t="shared" si="28"/>
        <v>0.29019607843137152</v>
      </c>
      <c r="Y34" s="204">
        <f t="shared" si="28"/>
        <v>0.31902684563758044</v>
      </c>
      <c r="Z34" s="204">
        <f t="shared" si="28"/>
        <v>0.29572549019608374</v>
      </c>
      <c r="AA34" s="204">
        <f t="shared" si="28"/>
        <v>0.29243137254902507</v>
      </c>
      <c r="AB34" s="204">
        <f t="shared" si="28"/>
        <v>0.29007812499999375</v>
      </c>
      <c r="AC34" s="312">
        <f t="shared" ca="1" si="28"/>
        <v>0.34269028311283734</v>
      </c>
      <c r="AD34" s="302"/>
      <c r="AE34" s="302"/>
      <c r="AF34" s="303"/>
      <c r="AG34" s="191">
        <f t="shared" si="17"/>
        <v>841.5</v>
      </c>
      <c r="AH34" s="327">
        <f t="shared" ref="AH34:CS34" si="29">AH15*AH$5</f>
        <v>735</v>
      </c>
      <c r="AI34" s="327">
        <f t="shared" si="29"/>
        <v>761.25</v>
      </c>
      <c r="AJ34" s="327">
        <f t="shared" si="29"/>
        <v>759</v>
      </c>
      <c r="AK34" s="327">
        <f t="shared" si="29"/>
        <v>891</v>
      </c>
      <c r="AL34" s="327">
        <f t="shared" si="29"/>
        <v>1000</v>
      </c>
      <c r="AM34" s="327">
        <f t="shared" si="29"/>
        <v>1331</v>
      </c>
      <c r="AN34" s="327">
        <f t="shared" si="29"/>
        <v>1617</v>
      </c>
      <c r="AO34" s="327">
        <f t="shared" si="29"/>
        <v>1160</v>
      </c>
      <c r="AP34" s="327">
        <f t="shared" si="29"/>
        <v>943</v>
      </c>
      <c r="AQ34" s="327">
        <f t="shared" si="29"/>
        <v>770</v>
      </c>
      <c r="AR34" s="327">
        <f t="shared" si="29"/>
        <v>819</v>
      </c>
      <c r="AS34" s="327">
        <f t="shared" si="29"/>
        <v>858</v>
      </c>
      <c r="AT34" s="327">
        <f t="shared" si="29"/>
        <v>780</v>
      </c>
      <c r="AU34" s="327">
        <f t="shared" si="29"/>
        <v>808.5</v>
      </c>
      <c r="AV34" s="327">
        <f t="shared" si="29"/>
        <v>825</v>
      </c>
      <c r="AW34" s="327">
        <f t="shared" si="29"/>
        <v>808.5</v>
      </c>
      <c r="AX34" s="327">
        <f t="shared" si="29"/>
        <v>1008</v>
      </c>
      <c r="AY34" s="327">
        <f t="shared" si="29"/>
        <v>1331</v>
      </c>
      <c r="AZ34" s="327">
        <f t="shared" si="29"/>
        <v>1491</v>
      </c>
      <c r="BA34" s="327">
        <f t="shared" si="29"/>
        <v>1218</v>
      </c>
      <c r="BB34" s="327">
        <f t="shared" si="29"/>
        <v>937.25</v>
      </c>
      <c r="BC34" s="327">
        <f t="shared" si="29"/>
        <v>745.75</v>
      </c>
      <c r="BD34" s="327">
        <f t="shared" si="29"/>
        <v>847</v>
      </c>
      <c r="BE34" s="327">
        <f t="shared" si="29"/>
        <v>837.9</v>
      </c>
      <c r="BF34" s="327">
        <f t="shared" si="29"/>
        <v>798</v>
      </c>
      <c r="BG34" s="327">
        <f t="shared" si="29"/>
        <v>906.89</v>
      </c>
      <c r="BH34" s="327">
        <f t="shared" si="29"/>
        <v>847.21999999999991</v>
      </c>
      <c r="BI34" s="327">
        <f t="shared" si="29"/>
        <v>788.6</v>
      </c>
      <c r="BJ34" s="327">
        <f t="shared" si="29"/>
        <v>1057.0999999999999</v>
      </c>
      <c r="BK34" s="327">
        <f t="shared" si="29"/>
        <v>1249.71</v>
      </c>
      <c r="BL34" s="327">
        <f t="shared" si="29"/>
        <v>1519.98</v>
      </c>
      <c r="BM34" s="327">
        <f t="shared" si="29"/>
        <v>1201.2</v>
      </c>
      <c r="BN34" s="327">
        <f t="shared" si="29"/>
        <v>871.5</v>
      </c>
      <c r="BO34" s="327">
        <f t="shared" si="29"/>
        <v>842.94</v>
      </c>
      <c r="BP34" s="327">
        <f t="shared" si="29"/>
        <v>907.81</v>
      </c>
      <c r="BQ34" s="327">
        <f t="shared" si="29"/>
        <v>845.88</v>
      </c>
      <c r="BR34" s="327">
        <f t="shared" si="29"/>
        <v>805.6</v>
      </c>
      <c r="BS34" s="327">
        <f t="shared" si="29"/>
        <v>915.63000000000011</v>
      </c>
      <c r="BT34" s="327">
        <f t="shared" si="29"/>
        <v>816.48</v>
      </c>
      <c r="BU34" s="327">
        <f t="shared" si="29"/>
        <v>836.22</v>
      </c>
      <c r="BV34" s="327">
        <f t="shared" si="29"/>
        <v>1059.52</v>
      </c>
      <c r="BW34" s="327">
        <f t="shared" si="29"/>
        <v>1189.8</v>
      </c>
      <c r="BX34" s="327">
        <f t="shared" si="29"/>
        <v>1583.78</v>
      </c>
      <c r="BY34" s="327">
        <f t="shared" si="29"/>
        <v>1200.3599999999999</v>
      </c>
      <c r="BZ34" s="327">
        <f t="shared" si="29"/>
        <v>879.06</v>
      </c>
      <c r="CA34" s="327">
        <f t="shared" si="29"/>
        <v>851.97</v>
      </c>
      <c r="CB34" s="327">
        <f t="shared" si="29"/>
        <v>838.32</v>
      </c>
      <c r="CC34" s="327">
        <f t="shared" si="29"/>
        <v>853.65</v>
      </c>
      <c r="CD34" s="327">
        <f t="shared" si="29"/>
        <v>813</v>
      </c>
      <c r="CE34" s="327">
        <f t="shared" si="29"/>
        <v>924.14</v>
      </c>
      <c r="CF34" s="327">
        <f t="shared" si="29"/>
        <v>784.80000000000007</v>
      </c>
      <c r="CG34" s="327">
        <f t="shared" si="29"/>
        <v>883.96</v>
      </c>
      <c r="CH34" s="327">
        <f t="shared" si="29"/>
        <v>1062.3799999999999</v>
      </c>
      <c r="CI34" s="327">
        <f t="shared" si="29"/>
        <v>1190.5999999999999</v>
      </c>
      <c r="CJ34" s="327">
        <f t="shared" si="29"/>
        <v>1581.02</v>
      </c>
      <c r="CK34" s="327">
        <f t="shared" si="29"/>
        <v>1143.5999999999999</v>
      </c>
      <c r="CL34" s="327">
        <f t="shared" si="29"/>
        <v>928.62</v>
      </c>
      <c r="CM34" s="327">
        <f t="shared" si="29"/>
        <v>860.16</v>
      </c>
      <c r="CN34" s="327">
        <f t="shared" si="29"/>
        <v>806.80000000000007</v>
      </c>
      <c r="CO34" s="327">
        <f t="shared" si="29"/>
        <v>900.68</v>
      </c>
      <c r="CP34" s="327">
        <f t="shared" si="29"/>
        <v>818.8</v>
      </c>
      <c r="CQ34" s="327">
        <f t="shared" si="29"/>
        <v>890.33999999999992</v>
      </c>
      <c r="CR34" s="327">
        <f t="shared" si="29"/>
        <v>830.13</v>
      </c>
      <c r="CS34" s="327">
        <f t="shared" si="29"/>
        <v>890.33999999999992</v>
      </c>
      <c r="CT34" s="327">
        <f t="shared" si="27"/>
        <v>1018.0799999999999</v>
      </c>
      <c r="CU34" s="327">
        <f t="shared" si="27"/>
        <v>1253.49</v>
      </c>
      <c r="CV34" s="327">
        <f t="shared" si="27"/>
        <v>1583.09</v>
      </c>
      <c r="CW34" s="327">
        <f t="shared" si="27"/>
        <v>1089.08</v>
      </c>
      <c r="CX34" s="327">
        <f t="shared" si="27"/>
        <v>977.2700000000001</v>
      </c>
      <c r="CY34" s="327">
        <f t="shared" si="27"/>
        <v>866.88</v>
      </c>
      <c r="CZ34" s="327">
        <f t="shared" si="27"/>
        <v>813.19999999999993</v>
      </c>
      <c r="DA34" s="327">
        <f t="shared" si="27"/>
        <v>906.83999999999992</v>
      </c>
      <c r="DB34" s="327">
        <f t="shared" si="27"/>
        <v>865.62</v>
      </c>
      <c r="DC34" s="327">
        <f t="shared" si="27"/>
        <v>855.54000000000008</v>
      </c>
      <c r="DD34" s="327">
        <f t="shared" si="27"/>
        <v>875.59999999999991</v>
      </c>
      <c r="DE34" s="327">
        <f t="shared" si="27"/>
        <v>855.75</v>
      </c>
      <c r="DF34" s="327">
        <f t="shared" si="27"/>
        <v>1022.49</v>
      </c>
      <c r="DG34" s="327">
        <f t="shared" si="27"/>
        <v>1317.8</v>
      </c>
      <c r="DH34" s="327">
        <f t="shared" si="27"/>
        <v>1449.21</v>
      </c>
      <c r="DI34" s="327">
        <f t="shared" si="27"/>
        <v>1207.92</v>
      </c>
      <c r="DJ34" s="327">
        <f t="shared" si="27"/>
        <v>983.71</v>
      </c>
      <c r="DK34" s="327">
        <f t="shared" si="27"/>
        <v>789.6400000000001</v>
      </c>
      <c r="DL34" s="327">
        <f t="shared" si="27"/>
        <v>901.12</v>
      </c>
      <c r="DM34" s="327">
        <f t="shared" si="27"/>
        <v>871.29000000000008</v>
      </c>
      <c r="DN34" s="327">
        <f t="shared" si="27"/>
        <v>829.80000000000007</v>
      </c>
      <c r="DO34" s="327">
        <f t="shared" si="27"/>
        <v>902.21999999999991</v>
      </c>
      <c r="DP34" s="327">
        <f t="shared" si="27"/>
        <v>881.09999999999991</v>
      </c>
      <c r="DQ34" s="327">
        <f t="shared" si="27"/>
        <v>820.19999999999993</v>
      </c>
      <c r="DR34" s="327">
        <f t="shared" si="27"/>
        <v>1076.02</v>
      </c>
      <c r="DS34" s="327">
        <f t="shared" si="27"/>
        <v>1322.42</v>
      </c>
      <c r="DT34" s="327">
        <f t="shared" si="27"/>
        <v>1452.99</v>
      </c>
      <c r="DU34" s="327">
        <f t="shared" si="27"/>
        <v>1212.1199999999999</v>
      </c>
      <c r="DV34" s="327">
        <f t="shared" si="27"/>
        <v>946.66000000000008</v>
      </c>
      <c r="DW34" s="327">
        <f t="shared" si="27"/>
        <v>836.80000000000007</v>
      </c>
      <c r="DX34" s="327">
        <f t="shared" si="27"/>
        <v>907.28000000000009</v>
      </c>
      <c r="DY34" s="327">
        <f t="shared" si="27"/>
        <v>834.2</v>
      </c>
      <c r="DZ34" s="327">
        <f t="shared" si="27"/>
        <v>834.2</v>
      </c>
      <c r="EA34" s="327">
        <f t="shared" si="27"/>
        <v>948.29</v>
      </c>
      <c r="EB34" s="327">
        <f t="shared" si="27"/>
        <v>885.94</v>
      </c>
      <c r="EC34" s="327">
        <f t="shared" si="27"/>
        <v>824.59999999999991</v>
      </c>
      <c r="ED34" s="327">
        <f t="shared" si="27"/>
        <v>1079.3200000000002</v>
      </c>
      <c r="EE34" s="327">
        <f t="shared" si="27"/>
        <v>1265.8800000000001</v>
      </c>
      <c r="EF34" s="327">
        <f t="shared" si="27"/>
        <v>1525.26</v>
      </c>
      <c r="EG34" s="327">
        <f t="shared" si="27"/>
        <v>1215.27</v>
      </c>
      <c r="EH34" s="327">
        <f t="shared" si="27"/>
        <v>908.45999999999992</v>
      </c>
      <c r="EI34" s="327">
        <f t="shared" si="27"/>
        <v>883.68</v>
      </c>
      <c r="EJ34" s="327">
        <f t="shared" si="27"/>
        <v>954.2700000000001</v>
      </c>
    </row>
    <row r="35" spans="1:140" ht="13.7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7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7" customHeight="1" thickBot="1" x14ac:dyDescent="0.25">
      <c r="A37" s="316" t="s">
        <v>138</v>
      </c>
      <c r="B37" s="317"/>
      <c r="C37" s="318">
        <f t="shared" ref="C37:AC37" si="30">C18-C56</f>
        <v>8.5166666666666657</v>
      </c>
      <c r="D37" s="318">
        <f t="shared" ca="1" si="30"/>
        <v>0.99999989827473712</v>
      </c>
      <c r="E37" s="318">
        <f t="shared" si="30"/>
        <v>0</v>
      </c>
      <c r="F37" s="319">
        <f t="shared" ca="1" si="30"/>
        <v>1.223703656231919</v>
      </c>
      <c r="G37" s="318">
        <f t="shared" si="30"/>
        <v>1.1450010681152349</v>
      </c>
      <c r="H37" s="318">
        <f t="shared" si="30"/>
        <v>1.3000021362304608</v>
      </c>
      <c r="I37" s="318">
        <f t="shared" si="30"/>
        <v>0.98999999999999488</v>
      </c>
      <c r="J37" s="318">
        <f t="shared" si="30"/>
        <v>0.89500007629393963</v>
      </c>
      <c r="K37" s="318">
        <f t="shared" si="30"/>
        <v>1.0499996948242156</v>
      </c>
      <c r="L37" s="318">
        <f t="shared" si="30"/>
        <v>0.74000045776367074</v>
      </c>
      <c r="M37" s="318">
        <f t="shared" si="30"/>
        <v>0.75000045776366875</v>
      </c>
      <c r="N37" s="318">
        <f t="shared" si="30"/>
        <v>0.7380164769704578</v>
      </c>
      <c r="O37" s="318">
        <f t="shared" si="30"/>
        <v>0.71001572815484337</v>
      </c>
      <c r="P37" s="318">
        <f t="shared" si="30"/>
        <v>0.70951775969589903</v>
      </c>
      <c r="Q37" s="318">
        <f t="shared" si="30"/>
        <v>0.71051369661379482</v>
      </c>
      <c r="R37" s="318">
        <f t="shared" si="30"/>
        <v>0.70991668627671345</v>
      </c>
      <c r="S37" s="318">
        <f t="shared" si="30"/>
        <v>0.63498840758114738</v>
      </c>
      <c r="T37" s="318">
        <f t="shared" si="30"/>
        <v>0.64592227671394653</v>
      </c>
      <c r="U37" s="318">
        <f t="shared" si="30"/>
        <v>0.69661342866100995</v>
      </c>
      <c r="V37" s="318">
        <f t="shared" si="30"/>
        <v>0.5624295173685141</v>
      </c>
      <c r="W37" s="319">
        <f t="shared" si="30"/>
        <v>0.80011339935732195</v>
      </c>
      <c r="X37" s="318">
        <f t="shared" si="30"/>
        <v>0.19695891360104412</v>
      </c>
      <c r="Y37" s="318">
        <f t="shared" si="30"/>
        <v>0.198578612347589</v>
      </c>
      <c r="Z37" s="318">
        <f t="shared" si="30"/>
        <v>0.16833335786118653</v>
      </c>
      <c r="AA37" s="318">
        <f t="shared" si="30"/>
        <v>-2.671589110432393E-2</v>
      </c>
      <c r="AB37" s="318">
        <f t="shared" si="30"/>
        <v>-0.13634933044503583</v>
      </c>
      <c r="AC37" s="321">
        <f t="shared" ca="1" si="30"/>
        <v>0.14757370849415707</v>
      </c>
      <c r="AD37" s="302"/>
      <c r="AE37" s="302"/>
      <c r="AF37" s="303"/>
      <c r="AG37" s="191">
        <f>AG18*AG$5</f>
        <v>1457.687417602539</v>
      </c>
      <c r="AH37" s="327">
        <f t="shared" ref="AH37:CS37" si="31">AH18*AH$5</f>
        <v>1304.49482421875</v>
      </c>
      <c r="AI37" s="327">
        <f t="shared" si="31"/>
        <v>1330.9600112915039</v>
      </c>
      <c r="AJ37" s="327">
        <f t="shared" si="31"/>
        <v>1304.0339672851562</v>
      </c>
      <c r="AK37" s="327">
        <f t="shared" si="31"/>
        <v>1319.1043701171875</v>
      </c>
      <c r="AL37" s="327">
        <f t="shared" si="31"/>
        <v>1217.0108593004991</v>
      </c>
      <c r="AM37" s="327">
        <f t="shared" si="31"/>
        <v>1132.1119329674218</v>
      </c>
      <c r="AN37" s="327">
        <f t="shared" si="31"/>
        <v>1146.5402475525536</v>
      </c>
      <c r="AO37" s="327">
        <f t="shared" si="31"/>
        <v>1042.3084708232789</v>
      </c>
      <c r="AP37" s="327">
        <f t="shared" si="31"/>
        <v>1305.7012584358979</v>
      </c>
      <c r="AQ37" s="327">
        <f t="shared" si="31"/>
        <v>1234.3707119775841</v>
      </c>
      <c r="AR37" s="327">
        <f t="shared" si="31"/>
        <v>1373.2643089155863</v>
      </c>
      <c r="AS37" s="327">
        <f t="shared" si="31"/>
        <v>1157.0053515597842</v>
      </c>
      <c r="AT37" s="327">
        <f t="shared" si="31"/>
        <v>1022.9728712288361</v>
      </c>
      <c r="AU37" s="327">
        <f t="shared" si="31"/>
        <v>1042.8277952068997</v>
      </c>
      <c r="AV37" s="327">
        <f t="shared" si="31"/>
        <v>1044.1317979666569</v>
      </c>
      <c r="AW37" s="327">
        <f t="shared" si="31"/>
        <v>996.70839116578816</v>
      </c>
      <c r="AX37" s="327">
        <f t="shared" si="31"/>
        <v>1003.3444732752463</v>
      </c>
      <c r="AY37" s="327">
        <f t="shared" si="31"/>
        <v>1059.7868939088571</v>
      </c>
      <c r="AZ37" s="327">
        <f t="shared" si="31"/>
        <v>1022.1732571968088</v>
      </c>
      <c r="BA37" s="327">
        <f t="shared" si="31"/>
        <v>1023.8138543192155</v>
      </c>
      <c r="BB37" s="327">
        <f t="shared" si="31"/>
        <v>1128.5460439436067</v>
      </c>
      <c r="BC37" s="327">
        <f t="shared" si="31"/>
        <v>989.89344399586457</v>
      </c>
      <c r="BD37" s="327">
        <f t="shared" si="31"/>
        <v>1198.5715966366993</v>
      </c>
      <c r="BE37" s="327">
        <f t="shared" si="31"/>
        <v>1077.5160201110314</v>
      </c>
      <c r="BF37" s="327">
        <f t="shared" si="31"/>
        <v>1000.355667608736</v>
      </c>
      <c r="BG37" s="327">
        <f t="shared" si="31"/>
        <v>1103.5813418477089</v>
      </c>
      <c r="BH37" s="327">
        <f t="shared" si="31"/>
        <v>996.43802452235207</v>
      </c>
      <c r="BI37" s="327">
        <f t="shared" si="31"/>
        <v>907.26716457887096</v>
      </c>
      <c r="BJ37" s="327">
        <f t="shared" si="31"/>
        <v>1010.1293878896986</v>
      </c>
      <c r="BK37" s="327">
        <f t="shared" si="31"/>
        <v>977.98321211999144</v>
      </c>
      <c r="BL37" s="327">
        <f t="shared" si="31"/>
        <v>1036.7851387529663</v>
      </c>
      <c r="BM37" s="327">
        <f t="shared" si="31"/>
        <v>987.86303581788172</v>
      </c>
      <c r="BN37" s="327">
        <f t="shared" si="31"/>
        <v>987.95738668749436</v>
      </c>
      <c r="BO37" s="327">
        <f t="shared" si="31"/>
        <v>1042.8449032458666</v>
      </c>
      <c r="BP37" s="327">
        <f t="shared" si="31"/>
        <v>1192.7867898488657</v>
      </c>
      <c r="BQ37" s="327">
        <f t="shared" si="31"/>
        <v>1077.9772471476513</v>
      </c>
      <c r="BR37" s="327">
        <f t="shared" si="31"/>
        <v>1001.3702907977695</v>
      </c>
      <c r="BS37" s="327">
        <f t="shared" si="31"/>
        <v>1105.8929623006272</v>
      </c>
      <c r="BT37" s="327">
        <f t="shared" si="31"/>
        <v>951.70405362648739</v>
      </c>
      <c r="BU37" s="327">
        <f t="shared" si="31"/>
        <v>953.07766496111105</v>
      </c>
      <c r="BV37" s="327">
        <f t="shared" si="31"/>
        <v>1010.1919932820518</v>
      </c>
      <c r="BW37" s="327">
        <f t="shared" si="31"/>
        <v>931.04934937085341</v>
      </c>
      <c r="BX37" s="327">
        <f t="shared" si="31"/>
        <v>1083.0655483490298</v>
      </c>
      <c r="BY37" s="327">
        <f t="shared" si="31"/>
        <v>987.06153225063179</v>
      </c>
      <c r="BZ37" s="327">
        <f t="shared" si="31"/>
        <v>987.05864189448948</v>
      </c>
      <c r="CA37" s="327">
        <f t="shared" si="31"/>
        <v>1043.4375870499725</v>
      </c>
      <c r="CB37" s="327">
        <f t="shared" si="31"/>
        <v>1088.8031101150875</v>
      </c>
      <c r="CC37" s="327">
        <f t="shared" si="31"/>
        <v>1002.0160566433144</v>
      </c>
      <c r="CD37" s="327">
        <f t="shared" si="31"/>
        <v>932.03550013490189</v>
      </c>
      <c r="CE37" s="327">
        <f t="shared" si="31"/>
        <v>1031.1142872989856</v>
      </c>
      <c r="CF37" s="327">
        <f t="shared" si="31"/>
        <v>847.08062342115386</v>
      </c>
      <c r="CG37" s="327">
        <f t="shared" si="31"/>
        <v>933.57521786740801</v>
      </c>
      <c r="CH37" s="327">
        <f t="shared" si="31"/>
        <v>944.73342408103372</v>
      </c>
      <c r="CI37" s="327">
        <f t="shared" si="31"/>
        <v>870.80414598127231</v>
      </c>
      <c r="CJ37" s="327">
        <f t="shared" si="31"/>
        <v>1013.1409091579865</v>
      </c>
      <c r="CK37" s="327">
        <f t="shared" si="31"/>
        <v>879.86128927905384</v>
      </c>
      <c r="CL37" s="327">
        <f t="shared" si="31"/>
        <v>968.30340903929846</v>
      </c>
      <c r="CM37" s="327">
        <f t="shared" si="31"/>
        <v>975.8146233366374</v>
      </c>
      <c r="CN37" s="327">
        <f t="shared" si="31"/>
        <v>968.5470262703501</v>
      </c>
      <c r="CO37" s="327">
        <f t="shared" si="31"/>
        <v>1083.1207575739368</v>
      </c>
      <c r="CP37" s="327">
        <f t="shared" si="31"/>
        <v>961.9375407565135</v>
      </c>
      <c r="CQ37" s="327">
        <f t="shared" si="31"/>
        <v>1018.6710739689473</v>
      </c>
      <c r="CR37" s="327">
        <f t="shared" si="31"/>
        <v>917.09367301184727</v>
      </c>
      <c r="CS37" s="327">
        <f t="shared" si="31"/>
        <v>962.16133375211336</v>
      </c>
      <c r="CT37" s="327">
        <f t="shared" ref="CT37:EJ37" si="32">CT18*CT$5</f>
        <v>928.69455392408111</v>
      </c>
      <c r="CU37" s="327">
        <f t="shared" si="32"/>
        <v>940.85642745447899</v>
      </c>
      <c r="CV37" s="327">
        <f t="shared" si="32"/>
        <v>1041.7016848875794</v>
      </c>
      <c r="CW37" s="327">
        <f t="shared" si="32"/>
        <v>859.03792998763038</v>
      </c>
      <c r="CX37" s="327">
        <f t="shared" si="32"/>
        <v>1039.8529109167016</v>
      </c>
      <c r="CY37" s="327">
        <f t="shared" si="32"/>
        <v>1000.5753367124599</v>
      </c>
      <c r="CZ37" s="327">
        <f t="shared" si="32"/>
        <v>992.0914919337597</v>
      </c>
      <c r="DA37" s="327">
        <f t="shared" si="32"/>
        <v>1109.6935234968969</v>
      </c>
      <c r="DB37" s="327">
        <f t="shared" si="32"/>
        <v>1035.3798608105092</v>
      </c>
      <c r="DC37" s="327">
        <f t="shared" si="32"/>
        <v>997.7016234465874</v>
      </c>
      <c r="DD37" s="327">
        <f t="shared" si="32"/>
        <v>985.88321571095639</v>
      </c>
      <c r="DE37" s="327">
        <f t="shared" si="32"/>
        <v>942.37818564630379</v>
      </c>
      <c r="DF37" s="327">
        <f t="shared" si="32"/>
        <v>952.6156061202114</v>
      </c>
      <c r="DG37" s="327">
        <f t="shared" si="32"/>
        <v>1010.6866805562631</v>
      </c>
      <c r="DH37" s="327">
        <f t="shared" si="32"/>
        <v>974.97725900338253</v>
      </c>
      <c r="DI37" s="327">
        <f t="shared" si="32"/>
        <v>973.29570831790568</v>
      </c>
      <c r="DJ37" s="327">
        <f t="shared" si="32"/>
        <v>1065.9273425477597</v>
      </c>
      <c r="DK37" s="327">
        <f t="shared" si="32"/>
        <v>923.13019305820615</v>
      </c>
      <c r="DL37" s="327">
        <f t="shared" si="32"/>
        <v>1112.5146847862748</v>
      </c>
      <c r="DM37" s="327">
        <f t="shared" si="32"/>
        <v>1080.767711781702</v>
      </c>
      <c r="DN37" s="327">
        <f t="shared" si="32"/>
        <v>1007.1174433509059</v>
      </c>
      <c r="DO37" s="327">
        <f t="shared" si="32"/>
        <v>1068.8679838132418</v>
      </c>
      <c r="DP37" s="327">
        <f t="shared" si="32"/>
        <v>1000.0878677319067</v>
      </c>
      <c r="DQ37" s="327">
        <f t="shared" si="32"/>
        <v>910.9452714508252</v>
      </c>
      <c r="DR37" s="327">
        <f t="shared" si="32"/>
        <v>1013.4121864155558</v>
      </c>
      <c r="DS37" s="327">
        <f t="shared" si="32"/>
        <v>1026.7821993781718</v>
      </c>
      <c r="DT37" s="327">
        <f t="shared" si="32"/>
        <v>991.01190767914102</v>
      </c>
      <c r="DU37" s="327">
        <f t="shared" si="32"/>
        <v>989.96536117997755</v>
      </c>
      <c r="DV37" s="327">
        <f t="shared" si="32"/>
        <v>1037.7108721122568</v>
      </c>
      <c r="DW37" s="327">
        <f t="shared" si="32"/>
        <v>998.1735504052416</v>
      </c>
      <c r="DX37" s="327">
        <f t="shared" si="32"/>
        <v>1142.0573597278685</v>
      </c>
      <c r="DY37" s="327">
        <f t="shared" si="32"/>
        <v>1057.0758029363956</v>
      </c>
      <c r="DZ37" s="327">
        <f t="shared" si="32"/>
        <v>1034.8850990086837</v>
      </c>
      <c r="EA37" s="327">
        <f t="shared" si="32"/>
        <v>1149.2498322510153</v>
      </c>
      <c r="EB37" s="327">
        <f t="shared" si="32"/>
        <v>1020.1443357664108</v>
      </c>
      <c r="EC37" s="327">
        <f t="shared" si="32"/>
        <v>929.31411778895165</v>
      </c>
      <c r="ED37" s="327">
        <f t="shared" si="32"/>
        <v>1033.8423273815733</v>
      </c>
      <c r="EE37" s="327">
        <f t="shared" si="32"/>
        <v>999.8389637021653</v>
      </c>
      <c r="EF37" s="327">
        <f t="shared" si="32"/>
        <v>1059.1023080606458</v>
      </c>
      <c r="EG37" s="327">
        <f t="shared" si="32"/>
        <v>1010.0450136545519</v>
      </c>
      <c r="EH37" s="327">
        <f t="shared" si="32"/>
        <v>1010.7604074328268</v>
      </c>
      <c r="EI37" s="327">
        <f t="shared" si="32"/>
        <v>1060.6655983348639</v>
      </c>
      <c r="EJ37" s="327">
        <f t="shared" si="32"/>
        <v>1208.2772096008132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2" hidden="1" thickBot="1" x14ac:dyDescent="0.25">
      <c r="A46" s="329">
        <f>WORKDAY(Top!C3, -1, Holidays)</f>
        <v>37189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32.700000000000003</v>
      </c>
      <c r="D47" s="330">
        <v>33.5</v>
      </c>
      <c r="E47" s="330">
        <v>41.25</v>
      </c>
      <c r="F47" s="195">
        <v>36.873333333333335</v>
      </c>
      <c r="G47" s="195">
        <v>39.625</v>
      </c>
      <c r="H47" s="195">
        <v>41.25</v>
      </c>
      <c r="I47" s="195">
        <v>38</v>
      </c>
      <c r="J47" s="195">
        <v>31.875</v>
      </c>
      <c r="K47" s="195">
        <v>33.25</v>
      </c>
      <c r="L47" s="195">
        <v>30.5</v>
      </c>
      <c r="M47" s="195">
        <v>29</v>
      </c>
      <c r="N47" s="195">
        <v>29.5</v>
      </c>
      <c r="O47" s="195">
        <v>46.5</v>
      </c>
      <c r="P47" s="195">
        <v>43</v>
      </c>
      <c r="Q47" s="195">
        <v>50</v>
      </c>
      <c r="R47" s="195">
        <v>43</v>
      </c>
      <c r="S47" s="195">
        <v>38.166666666666664</v>
      </c>
      <c r="T47" s="195">
        <v>39</v>
      </c>
      <c r="U47" s="195">
        <v>37</v>
      </c>
      <c r="V47" s="195">
        <v>38.5</v>
      </c>
      <c r="W47" s="330">
        <v>37.71078431372549</v>
      </c>
      <c r="X47" s="330">
        <v>40.121568627450984</v>
      </c>
      <c r="Y47" s="330">
        <v>40.675637583892616</v>
      </c>
      <c r="Z47" s="330">
        <v>40.853294117647053</v>
      </c>
      <c r="AA47" s="330">
        <v>41.922411764705892</v>
      </c>
      <c r="AB47" s="331">
        <v>43.132421875000006</v>
      </c>
      <c r="AC47" s="196">
        <v>41.029107981220648</v>
      </c>
      <c r="AG47" s="281">
        <v>41.25</v>
      </c>
      <c r="AH47" s="281">
        <v>38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32.700000000000003</v>
      </c>
      <c r="D48" s="331">
        <v>34.049999999999997</v>
      </c>
      <c r="E48" s="331">
        <v>41.5</v>
      </c>
      <c r="F48" s="191">
        <v>37.24111111111111</v>
      </c>
      <c r="G48" s="191">
        <v>39.575000000000003</v>
      </c>
      <c r="H48" s="191">
        <v>41.25</v>
      </c>
      <c r="I48" s="191">
        <v>37.9</v>
      </c>
      <c r="J48" s="191">
        <v>32.875</v>
      </c>
      <c r="K48" s="191">
        <v>33.25</v>
      </c>
      <c r="L48" s="191">
        <v>32.5</v>
      </c>
      <c r="M48" s="191">
        <v>31.5</v>
      </c>
      <c r="N48" s="191">
        <v>32</v>
      </c>
      <c r="O48" s="191">
        <v>49.25</v>
      </c>
      <c r="P48" s="191">
        <v>46</v>
      </c>
      <c r="Q48" s="191">
        <v>52.5</v>
      </c>
      <c r="R48" s="191">
        <v>46.5</v>
      </c>
      <c r="S48" s="191">
        <v>38.166666666666664</v>
      </c>
      <c r="T48" s="191">
        <v>39</v>
      </c>
      <c r="U48" s="191">
        <v>37</v>
      </c>
      <c r="V48" s="191">
        <v>38.5</v>
      </c>
      <c r="W48" s="331">
        <v>39.036274509803924</v>
      </c>
      <c r="X48" s="331">
        <v>41.964705882352938</v>
      </c>
      <c r="Y48" s="331">
        <v>42.350503355704696</v>
      </c>
      <c r="Z48" s="331">
        <v>42.685450980392169</v>
      </c>
      <c r="AA48" s="331">
        <v>44.557127450980389</v>
      </c>
      <c r="AB48" s="331">
        <v>46.414687499999999</v>
      </c>
      <c r="AC48" s="192">
        <v>43.286167306871548</v>
      </c>
      <c r="AG48" s="281">
        <v>41.25</v>
      </c>
      <c r="AH48" s="281">
        <v>37.9</v>
      </c>
    </row>
    <row r="49" spans="1:34" s="281" customFormat="1" ht="11.25" hidden="1" customHeight="1" x14ac:dyDescent="0.2">
      <c r="A49" s="304" t="s">
        <v>142</v>
      </c>
      <c r="C49" s="331">
        <v>32.956000000000003</v>
      </c>
      <c r="D49" s="331">
        <v>35</v>
      </c>
      <c r="E49" s="331">
        <v>42</v>
      </c>
      <c r="F49" s="191">
        <v>37.929422222222222</v>
      </c>
      <c r="G49" s="191">
        <v>41.125</v>
      </c>
      <c r="H49" s="191">
        <v>42.25</v>
      </c>
      <c r="I49" s="191">
        <v>40</v>
      </c>
      <c r="J49" s="191">
        <v>35.5</v>
      </c>
      <c r="K49" s="191">
        <v>37.75</v>
      </c>
      <c r="L49" s="191">
        <v>33.25</v>
      </c>
      <c r="M49" s="191">
        <v>33</v>
      </c>
      <c r="N49" s="191">
        <v>39.5</v>
      </c>
      <c r="O49" s="191">
        <v>52.375</v>
      </c>
      <c r="P49" s="191">
        <v>49.25</v>
      </c>
      <c r="Q49" s="191">
        <v>55.5</v>
      </c>
      <c r="R49" s="191">
        <v>48.25</v>
      </c>
      <c r="S49" s="191">
        <v>41.25</v>
      </c>
      <c r="T49" s="191">
        <v>41.25</v>
      </c>
      <c r="U49" s="191">
        <v>40.25</v>
      </c>
      <c r="V49" s="191">
        <v>42.25</v>
      </c>
      <c r="W49" s="331">
        <v>41.883333333333333</v>
      </c>
      <c r="X49" s="331">
        <v>44.250980392156862</v>
      </c>
      <c r="Y49" s="331">
        <v>44.127516778523493</v>
      </c>
      <c r="Z49" s="331">
        <v>44.518862745098033</v>
      </c>
      <c r="AA49" s="331">
        <v>45.034892156862739</v>
      </c>
      <c r="AB49" s="331">
        <v>45.791328125</v>
      </c>
      <c r="AC49" s="192">
        <v>44.414184379001291</v>
      </c>
      <c r="AG49" s="281">
        <v>42.25</v>
      </c>
      <c r="AH49" s="281">
        <v>40</v>
      </c>
    </row>
    <row r="50" spans="1:34" s="281" customFormat="1" ht="11.25" hidden="1" customHeight="1" x14ac:dyDescent="0.2">
      <c r="A50" s="304" t="s">
        <v>144</v>
      </c>
      <c r="B50" s="305"/>
      <c r="C50" s="331">
        <v>29.412500000000001</v>
      </c>
      <c r="D50" s="331">
        <v>22.605999557495089</v>
      </c>
      <c r="E50" s="331">
        <v>38</v>
      </c>
      <c r="F50" s="191">
        <v>30.052799793497705</v>
      </c>
      <c r="G50" s="191">
        <v>37.875</v>
      </c>
      <c r="H50" s="191">
        <v>38.5</v>
      </c>
      <c r="I50" s="191">
        <v>37.25</v>
      </c>
      <c r="J50" s="191">
        <v>34.625</v>
      </c>
      <c r="K50" s="191">
        <v>36</v>
      </c>
      <c r="L50" s="191">
        <v>33.25</v>
      </c>
      <c r="M50" s="191">
        <v>33</v>
      </c>
      <c r="N50" s="191">
        <v>39.5</v>
      </c>
      <c r="O50" s="191">
        <v>52.125</v>
      </c>
      <c r="P50" s="191">
        <v>48.75</v>
      </c>
      <c r="Q50" s="191">
        <v>55.5</v>
      </c>
      <c r="R50" s="191">
        <v>48.25</v>
      </c>
      <c r="S50" s="191">
        <v>40.75</v>
      </c>
      <c r="T50" s="191">
        <v>40.75</v>
      </c>
      <c r="U50" s="191">
        <v>39.75</v>
      </c>
      <c r="V50" s="191">
        <v>41.75</v>
      </c>
      <c r="W50" s="331">
        <v>41.031372549019608</v>
      </c>
      <c r="X50" s="331">
        <v>32.921568627450981</v>
      </c>
      <c r="Y50" s="331">
        <v>30.412248322147651</v>
      </c>
      <c r="Z50" s="331">
        <v>28.388588235294119</v>
      </c>
      <c r="AA50" s="331">
        <v>38.814147058823536</v>
      </c>
      <c r="AB50" s="331">
        <v>42.574453124999998</v>
      </c>
      <c r="AC50" s="192">
        <v>36.681376863298084</v>
      </c>
      <c r="AG50" s="281">
        <v>38.5</v>
      </c>
      <c r="AH50" s="281">
        <v>37.25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32.9</v>
      </c>
      <c r="D51" s="331">
        <v>33.75</v>
      </c>
      <c r="E51" s="331">
        <v>38</v>
      </c>
      <c r="F51" s="191">
        <v>35.563333333333333</v>
      </c>
      <c r="G51" s="191">
        <v>37.875</v>
      </c>
      <c r="H51" s="191">
        <v>38.5</v>
      </c>
      <c r="I51" s="191">
        <v>37.25</v>
      </c>
      <c r="J51" s="191">
        <v>34.875</v>
      </c>
      <c r="K51" s="191">
        <v>36</v>
      </c>
      <c r="L51" s="191">
        <v>33.75</v>
      </c>
      <c r="M51" s="191">
        <v>35.25</v>
      </c>
      <c r="N51" s="191">
        <v>41.25</v>
      </c>
      <c r="O51" s="191">
        <v>52.75</v>
      </c>
      <c r="P51" s="191">
        <v>48.75</v>
      </c>
      <c r="Q51" s="191">
        <v>56.75</v>
      </c>
      <c r="R51" s="191">
        <v>48.25</v>
      </c>
      <c r="S51" s="191">
        <v>40.75</v>
      </c>
      <c r="T51" s="191">
        <v>40.75</v>
      </c>
      <c r="U51" s="191">
        <v>39.75</v>
      </c>
      <c r="V51" s="191">
        <v>41.75</v>
      </c>
      <c r="W51" s="331">
        <v>41.51372549019608</v>
      </c>
      <c r="X51" s="331">
        <v>44.27058823529412</v>
      </c>
      <c r="Y51" s="331">
        <v>43.813221476510066</v>
      </c>
      <c r="Z51" s="331">
        <v>44.528823529411767</v>
      </c>
      <c r="AA51" s="331">
        <v>45.072372549019605</v>
      </c>
      <c r="AB51" s="331">
        <v>45.799101562499999</v>
      </c>
      <c r="AC51" s="192">
        <v>44.348578745198452</v>
      </c>
      <c r="AG51" s="281">
        <v>38.5</v>
      </c>
      <c r="AH51" s="281">
        <v>37.25</v>
      </c>
    </row>
    <row r="52" spans="1:34" s="281" customFormat="1" ht="11.25" hidden="1" customHeight="1" x14ac:dyDescent="0.2">
      <c r="A52" s="332" t="s">
        <v>141</v>
      </c>
      <c r="B52" s="152"/>
      <c r="C52" s="331">
        <v>32.96</v>
      </c>
      <c r="D52" s="331">
        <v>31.75</v>
      </c>
      <c r="E52" s="331">
        <v>35.75</v>
      </c>
      <c r="F52" s="308">
        <v>33.635333333333335</v>
      </c>
      <c r="G52" s="308">
        <v>35.5</v>
      </c>
      <c r="H52" s="191">
        <v>36</v>
      </c>
      <c r="I52" s="191">
        <v>35</v>
      </c>
      <c r="J52" s="308">
        <v>33.25</v>
      </c>
      <c r="K52" s="191">
        <v>35</v>
      </c>
      <c r="L52" s="191">
        <v>31.5</v>
      </c>
      <c r="M52" s="191">
        <v>36.5</v>
      </c>
      <c r="N52" s="191">
        <v>44</v>
      </c>
      <c r="O52" s="308">
        <v>58</v>
      </c>
      <c r="P52" s="191">
        <v>53</v>
      </c>
      <c r="Q52" s="191">
        <v>63</v>
      </c>
      <c r="R52" s="191">
        <v>50</v>
      </c>
      <c r="S52" s="308">
        <v>36.833333333333336</v>
      </c>
      <c r="T52" s="191">
        <v>38</v>
      </c>
      <c r="U52" s="191">
        <v>36</v>
      </c>
      <c r="V52" s="191">
        <v>36.5</v>
      </c>
      <c r="W52" s="331">
        <v>41.237254901960782</v>
      </c>
      <c r="X52" s="331">
        <v>42.092156862745099</v>
      </c>
      <c r="Y52" s="331">
        <v>41.721409395973154</v>
      </c>
      <c r="Z52" s="331">
        <v>42.768274509803923</v>
      </c>
      <c r="AA52" s="331">
        <v>43.46250980392157</v>
      </c>
      <c r="AB52" s="331">
        <v>44.221328124999999</v>
      </c>
      <c r="AC52" s="192">
        <v>42.773209560392665</v>
      </c>
      <c r="AG52" s="281">
        <v>36</v>
      </c>
      <c r="AH52" s="281">
        <v>35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33.96</v>
      </c>
      <c r="D53" s="331">
        <v>32.75</v>
      </c>
      <c r="E53" s="331">
        <v>37.75</v>
      </c>
      <c r="F53" s="331">
        <v>35.079777777777778</v>
      </c>
      <c r="G53" s="191">
        <v>36.875</v>
      </c>
      <c r="H53" s="331">
        <v>37.5</v>
      </c>
      <c r="I53" s="331">
        <v>36.25</v>
      </c>
      <c r="J53" s="191">
        <v>34.875</v>
      </c>
      <c r="K53" s="331">
        <v>36.25</v>
      </c>
      <c r="L53" s="331">
        <v>33.5</v>
      </c>
      <c r="M53" s="331">
        <v>39.5</v>
      </c>
      <c r="N53" s="331">
        <v>49</v>
      </c>
      <c r="O53" s="191">
        <v>66.5</v>
      </c>
      <c r="P53" s="331">
        <v>60</v>
      </c>
      <c r="Q53" s="331">
        <v>73</v>
      </c>
      <c r="R53" s="331">
        <v>57</v>
      </c>
      <c r="S53" s="191">
        <v>39</v>
      </c>
      <c r="T53" s="331">
        <v>40.5</v>
      </c>
      <c r="U53" s="331">
        <v>38</v>
      </c>
      <c r="V53" s="331">
        <v>38.5</v>
      </c>
      <c r="W53" s="331">
        <v>44.95392156862745</v>
      </c>
      <c r="X53" s="331">
        <v>45.427450980392159</v>
      </c>
      <c r="Y53" s="331">
        <v>44.916979865771815</v>
      </c>
      <c r="Z53" s="331">
        <v>46.067490196078424</v>
      </c>
      <c r="AA53" s="331">
        <v>46.6235</v>
      </c>
      <c r="AB53" s="331">
        <v>47.207460937500002</v>
      </c>
      <c r="AC53" s="192">
        <v>45.995731967562946</v>
      </c>
      <c r="AG53" s="281">
        <v>37.5</v>
      </c>
      <c r="AH53" s="281">
        <v>36.25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45.15</v>
      </c>
      <c r="D56" s="331">
        <v>53.499996185302734</v>
      </c>
      <c r="E56" s="331">
        <v>60.049999237060547</v>
      </c>
      <c r="F56" s="331">
        <v>55.668886769612627</v>
      </c>
      <c r="G56" s="191">
        <v>64.596629028320308</v>
      </c>
      <c r="H56" s="331">
        <v>64.95851684570313</v>
      </c>
      <c r="I56" s="331">
        <v>64.2347412109375</v>
      </c>
      <c r="J56" s="191">
        <v>60.431659622192385</v>
      </c>
      <c r="K56" s="331">
        <v>62.329048461914063</v>
      </c>
      <c r="L56" s="331">
        <v>58.534270782470706</v>
      </c>
      <c r="M56" s="331">
        <v>59.209289093017581</v>
      </c>
      <c r="N56" s="331">
        <v>60.112526488054499</v>
      </c>
      <c r="O56" s="191">
        <v>51.077533829117328</v>
      </c>
      <c r="P56" s="331">
        <v>50.750115557005095</v>
      </c>
      <c r="Q56" s="331">
        <v>51.404952101229554</v>
      </c>
      <c r="R56" s="331">
        <v>51.405506854887228</v>
      </c>
      <c r="S56" s="191">
        <v>60.658909609307045</v>
      </c>
      <c r="T56" s="331">
        <v>56.123697655281617</v>
      </c>
      <c r="U56" s="331">
        <v>61.021922170218197</v>
      </c>
      <c r="V56" s="331">
        <v>64.831109002421314</v>
      </c>
      <c r="W56" s="331">
        <v>58.680625347654278</v>
      </c>
      <c r="X56" s="331">
        <v>49.566867637003917</v>
      </c>
      <c r="Y56" s="331">
        <v>48.126440216433906</v>
      </c>
      <c r="Z56" s="331">
        <v>47.755941078004547</v>
      </c>
      <c r="AA56" s="331">
        <v>46.559955916515598</v>
      </c>
      <c r="AB56" s="331">
        <v>49.250415798878237</v>
      </c>
      <c r="AC56" s="192">
        <v>48.933448321412307</v>
      </c>
      <c r="AG56" s="281">
        <v>64.95851684570313</v>
      </c>
      <c r="AH56" s="281">
        <v>64.2347412109375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25">
      <c r="A65" s="334" t="s">
        <v>205</v>
      </c>
      <c r="F65" s="152" t="s">
        <v>96</v>
      </c>
    </row>
    <row r="66" spans="1:31" s="297" customFormat="1" ht="11.2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7" customHeight="1" x14ac:dyDescent="0.2">
      <c r="A67" s="442" t="s">
        <v>139</v>
      </c>
      <c r="B67" s="152" t="s">
        <v>38</v>
      </c>
      <c r="C67" s="340">
        <f>C9/('Gas Curve Summary'!$B$10)*1000</f>
        <v>6107.602773650322</v>
      </c>
      <c r="D67" s="340">
        <f ca="1">D9/('Gas Curve Summary'!$B$11)*1000</f>
        <v>7217.3379676957657</v>
      </c>
      <c r="E67" s="340">
        <f>E9/('Gas Curve Summary'!$B$12)*1000</f>
        <v>11436.597110754414</v>
      </c>
      <c r="F67" s="340">
        <f t="shared" ref="F67:F73" ca="1" si="35">AVERAGE(C67:E67)</f>
        <v>8253.8459507001662</v>
      </c>
      <c r="G67" s="340">
        <f t="shared" ref="G67:G73" si="36">AVERAGE(H67,I67)</f>
        <v>12874.719892861191</v>
      </c>
      <c r="H67" s="340">
        <f>$H9/'Gas Curve Summary'!$B$13*1000</f>
        <v>13434.946574481459</v>
      </c>
      <c r="I67" s="340">
        <f>$I9/'Gas Curve Summary'!$B$14*1000</f>
        <v>12314.493211240921</v>
      </c>
      <c r="J67" s="340">
        <f t="shared" ref="J67:J73" si="37">AVERAGE(K67:L67)</f>
        <v>15795.206971677559</v>
      </c>
      <c r="K67" s="340">
        <f>$K9/'Gas Curve Summary'!$B$15*1000</f>
        <v>14923.747276688455</v>
      </c>
      <c r="L67" s="340">
        <f>$L9/'Gas Curve Summary'!$B$16*1000</f>
        <v>16666.666666666664</v>
      </c>
      <c r="M67" s="340">
        <f>$M9/'Gas Curve Summary'!$B$17*1000</f>
        <v>9870.6603131381889</v>
      </c>
      <c r="N67" s="340">
        <f>$N9/'Gas Curve Summary'!$B$18*1000</f>
        <v>9506.928778601352</v>
      </c>
      <c r="O67" s="340">
        <f t="shared" ref="O67:O73" si="38">AVERAGE(P67:Q67)</f>
        <v>14466.322470632815</v>
      </c>
      <c r="P67" s="340">
        <f>$P9/'Gas Curve Summary'!$B$19*1000</f>
        <v>13384.615384615385</v>
      </c>
      <c r="Q67" s="340">
        <f>$Q9/'Gas Curve Summary'!$B$20*1000</f>
        <v>15548.029556650246</v>
      </c>
      <c r="R67" s="340">
        <f>$R9/'Gas Curve Summary'!$B$21*1000</f>
        <v>13615.023474178404</v>
      </c>
      <c r="S67" s="340">
        <f t="shared" ref="S67:S73" si="39">AVERAGE(T67:V67)</f>
        <v>12201.7554345838</v>
      </c>
      <c r="T67" s="340">
        <f>$T9/'Gas Curve Summary'!$B$22*1000</f>
        <v>12600.969305331178</v>
      </c>
      <c r="U67" s="340">
        <f>$U9/'Gas Curve Summary'!$B$23*1000</f>
        <v>11840</v>
      </c>
      <c r="V67" s="340">
        <f>$V9/'Gas Curve Summary'!$B$24*1000</f>
        <v>12164.296998420221</v>
      </c>
      <c r="W67" s="340">
        <f>W9/AVERAGE('Gas Curve Summary'!$B$13:$B$24)*1000</f>
        <v>12854.146800180471</v>
      </c>
      <c r="X67" s="340">
        <f>X9/AVERAGE('Gas Curve Summary'!$B$25:$B$36)*1000</f>
        <v>11664.094375303723</v>
      </c>
      <c r="Y67" s="340">
        <f>Y9/AVERAGE('Gas Curve Summary'!$B$37:$B$48)*1000</f>
        <v>11184.868263215201</v>
      </c>
      <c r="Z67" s="340">
        <f>Z9/AVERAGE('Gas Curve Summary'!$B$49:$B$60)*1000</f>
        <v>10910.699043260141</v>
      </c>
      <c r="AA67" s="340">
        <f>AA9/AVERAGE('Gas Curve Summary'!$B$61:$B$108)*1000</f>
        <v>10470.895548428447</v>
      </c>
      <c r="AB67" s="340">
        <f>AB9/AVERAGE('Gas Curve Summary'!$B$109:$B$120)*1000</f>
        <v>10088.078868380533</v>
      </c>
      <c r="AC67" s="341">
        <f ca="1">AC9/AVERAGE('Gas Curve Summary'!$B$9:$B$120)*1000</f>
        <v>10757.640428965065</v>
      </c>
    </row>
    <row r="68" spans="1:31" ht="13.7" customHeight="1" x14ac:dyDescent="0.2">
      <c r="A68" s="443" t="s">
        <v>140</v>
      </c>
      <c r="B68" s="152" t="s">
        <v>38</v>
      </c>
      <c r="C68" s="340">
        <f>C10/('Gas Curve Summary'!$B$10)*1000</f>
        <v>6157.1322436849923</v>
      </c>
      <c r="D68" s="340">
        <f ca="1">D10/('Gas Curve Summary'!$B$11)*1000</f>
        <v>7258.2294009405032</v>
      </c>
      <c r="E68" s="340">
        <f>E10/('Gas Curve Summary'!$B$12)*1000</f>
        <v>11503.477795612627</v>
      </c>
      <c r="F68" s="409">
        <f t="shared" ca="1" si="35"/>
        <v>8306.2798134127079</v>
      </c>
      <c r="G68" s="340">
        <f t="shared" si="36"/>
        <v>12858.932081051906</v>
      </c>
      <c r="H68" s="340">
        <f>$H10/'Gas Curve Summary'!$B$13*1000</f>
        <v>13434.946574481459</v>
      </c>
      <c r="I68" s="340">
        <f>$I10/'Gas Curve Summary'!$B$14*1000</f>
        <v>12282.917587622354</v>
      </c>
      <c r="J68" s="340">
        <f t="shared" si="37"/>
        <v>16341.655059109256</v>
      </c>
      <c r="K68" s="340">
        <f>$K10/'Gas Curve Summary'!$B$15*1000</f>
        <v>14923.747276688455</v>
      </c>
      <c r="L68" s="340">
        <f>$L10/'Gas Curve Summary'!$B$16*1000</f>
        <v>17759.562841530056</v>
      </c>
      <c r="M68" s="340">
        <f>$M10/'Gas Curve Summary'!$B$17*1000</f>
        <v>10721.579305650101</v>
      </c>
      <c r="N68" s="340">
        <f>$N10/'Gas Curve Summary'!$B$18*1000</f>
        <v>10312.600708991298</v>
      </c>
      <c r="O68" s="340">
        <f t="shared" si="38"/>
        <v>15312.713148920046</v>
      </c>
      <c r="P68" s="340">
        <f>$P10/'Gas Curve Summary'!$B$19*1000</f>
        <v>14307.692307692309</v>
      </c>
      <c r="Q68" s="340">
        <f>$Q10/'Gas Curve Summary'!$B$20*1000</f>
        <v>16317.733990147783</v>
      </c>
      <c r="R68" s="340">
        <f>$R10/'Gas Curve Summary'!$B$21*1000</f>
        <v>14710.485133020346</v>
      </c>
      <c r="S68" s="340">
        <f t="shared" si="39"/>
        <v>12201.7554345838</v>
      </c>
      <c r="T68" s="340">
        <f>$T10/'Gas Curve Summary'!$B$22*1000</f>
        <v>12600.969305331178</v>
      </c>
      <c r="U68" s="340">
        <f>$U10/'Gas Curve Summary'!$B$23*1000</f>
        <v>11840</v>
      </c>
      <c r="V68" s="340">
        <f>$V10/'Gas Curve Summary'!$B$24*1000</f>
        <v>12164.296998420221</v>
      </c>
      <c r="W68" s="409">
        <f>W10/AVERAGE('Gas Curve Summary'!$B$13:$B$24)*1000</f>
        <v>13301.029118415552</v>
      </c>
      <c r="X68" s="340">
        <f>X10/AVERAGE('Gas Curve Summary'!$B$25:$B$36)*1000</f>
        <v>12199.92903041004</v>
      </c>
      <c r="Y68" s="340">
        <f>Y10/AVERAGE('Gas Curve Summary'!$B$37:$B$48)*1000</f>
        <v>11645.41797132118</v>
      </c>
      <c r="Z68" s="340">
        <f>Z10/AVERAGE('Gas Curve Summary'!$B$49:$B$60)*1000</f>
        <v>11400.013615345546</v>
      </c>
      <c r="AA68" s="340">
        <f>AA10/AVERAGE('Gas Curve Summary'!$B$61:$B$108)*1000</f>
        <v>11128.964385346178</v>
      </c>
      <c r="AB68" s="340">
        <f>AB10/AVERAGE('Gas Curve Summary'!$B$109:$B$120)*1000</f>
        <v>10855.755549924963</v>
      </c>
      <c r="AC68" s="341">
        <f ca="1">AC10/AVERAGE('Gas Curve Summary'!$B$9:$B$120)*1000</f>
        <v>11347.656479896579</v>
      </c>
    </row>
    <row r="69" spans="1:31" ht="13.7" customHeight="1" x14ac:dyDescent="0.2">
      <c r="A69" s="443" t="s">
        <v>142</v>
      </c>
      <c r="B69" s="152" t="s">
        <v>38</v>
      </c>
      <c r="C69" s="340">
        <f>C11/('Gas Curve Summary'!$B$10)*1000</f>
        <v>6389.9207528479446</v>
      </c>
      <c r="D69" s="340">
        <f ca="1">D11/('Gas Curve Summary'!$B$11)*1000</f>
        <v>7227.5608260069521</v>
      </c>
      <c r="E69" s="340">
        <f>E11/('Gas Curve Summary'!$B$12)*1000</f>
        <v>11369.7164258962</v>
      </c>
      <c r="F69" s="409">
        <f t="shared" ca="1" si="35"/>
        <v>8329.0660015836984</v>
      </c>
      <c r="G69" s="340">
        <f t="shared" si="36"/>
        <v>13111.537070000439</v>
      </c>
      <c r="H69" s="340">
        <f>$H11/'Gas Curve Summary'!$B$13*1000</f>
        <v>13434.946574481459</v>
      </c>
      <c r="I69" s="340">
        <f>$I11/'Gas Curve Summary'!$B$14*1000</f>
        <v>12788.127565519417</v>
      </c>
      <c r="J69" s="340">
        <f t="shared" si="37"/>
        <v>17554.644808743171</v>
      </c>
      <c r="K69" s="340">
        <f>$K11/'Gas Curve Summary'!$B$15*1000</f>
        <v>16666.666666666668</v>
      </c>
      <c r="L69" s="340">
        <f>$L11/'Gas Curve Summary'!$B$16*1000</f>
        <v>18442.62295081967</v>
      </c>
      <c r="M69" s="340">
        <f>$M11/'Gas Curve Summary'!$B$17*1000</f>
        <v>11402.314499659631</v>
      </c>
      <c r="N69" s="340">
        <f>$N11/'Gas Curve Summary'!$B$18*1000</f>
        <v>12890.750886239122</v>
      </c>
      <c r="O69" s="340">
        <f t="shared" si="38"/>
        <v>16274.535809018567</v>
      </c>
      <c r="P69" s="340">
        <f>$P11/'Gas Curve Summary'!$B$19*1000</f>
        <v>15307.692307692309</v>
      </c>
      <c r="Q69" s="340">
        <f>$Q11/'Gas Curve Summary'!$B$20*1000</f>
        <v>17241.379310344826</v>
      </c>
      <c r="R69" s="340">
        <f>$R11/'Gas Curve Summary'!$B$21*1000</f>
        <v>15258.215962441316</v>
      </c>
      <c r="S69" s="340">
        <f t="shared" si="39"/>
        <v>13505.378989537048</v>
      </c>
      <c r="T69" s="340">
        <f>$T11/'Gas Curve Summary'!$B$22*1000</f>
        <v>13651.050080775443</v>
      </c>
      <c r="U69" s="340">
        <f>$U11/'Gas Curve Summary'!$B$23*1000</f>
        <v>13200</v>
      </c>
      <c r="V69" s="340">
        <f>$V11/'Gas Curve Summary'!$B$24*1000</f>
        <v>13665.086887835703</v>
      </c>
      <c r="W69" s="409">
        <f>W11/AVERAGE('Gas Curve Summary'!$B$13:$B$24)*1000</f>
        <v>14331.634938132251</v>
      </c>
      <c r="X69" s="340">
        <f>X11/AVERAGE('Gas Curve Summary'!$B$25:$B$36)*1000</f>
        <v>13009.951418607998</v>
      </c>
      <c r="Y69" s="340">
        <f>Y11/AVERAGE('Gas Curve Summary'!$B$37:$B$48)*1000</f>
        <v>12339.84584058711</v>
      </c>
      <c r="Z69" s="340">
        <f>Z11/AVERAGE('Gas Curve Summary'!$B$49:$B$60)*1000</f>
        <v>12086.028037138471</v>
      </c>
      <c r="AA69" s="340">
        <f>AA11/AVERAGE('Gas Curve Summary'!$B$61:$B$108)*1000</f>
        <v>11412.189557107897</v>
      </c>
      <c r="AB69" s="340">
        <f>AB11/AVERAGE('Gas Curve Summary'!$B$109:$B$120)*1000</f>
        <v>10810.513185335332</v>
      </c>
      <c r="AC69" s="341">
        <f ca="1">AC11/AVERAGE('Gas Curve Summary'!$B$9:$B$120)*1000</f>
        <v>11787.840441165828</v>
      </c>
    </row>
    <row r="70" spans="1:31" ht="13.7" customHeight="1" x14ac:dyDescent="0.2">
      <c r="A70" s="443" t="s">
        <v>144</v>
      </c>
      <c r="B70" s="152" t="s">
        <v>38</v>
      </c>
      <c r="C70" s="340">
        <f>C12/('Gas Curve Summary'!$B$10)*1000</f>
        <v>5412.6423972263492</v>
      </c>
      <c r="D70" s="340">
        <f ca="1">D12/('Gas Curve Summary'!$B$11)*1000</f>
        <v>4574.3200832094681</v>
      </c>
      <c r="E70" s="340">
        <f>E12/('Gas Curve Summary'!$B$12)*1000</f>
        <v>10299.625468164795</v>
      </c>
      <c r="F70" s="409">
        <f t="shared" ca="1" si="35"/>
        <v>6762.1959828668705</v>
      </c>
      <c r="G70" s="340">
        <f t="shared" si="36"/>
        <v>12048.464612974345</v>
      </c>
      <c r="H70" s="340">
        <f>$H12/'Gas Curve Summary'!$B$13*1000</f>
        <v>12335.009428032685</v>
      </c>
      <c r="I70" s="340">
        <f>$I12/'Gas Curve Summary'!$B$14*1000</f>
        <v>11761.919797916007</v>
      </c>
      <c r="J70" s="340">
        <f t="shared" si="37"/>
        <v>17064.448730311797</v>
      </c>
      <c r="K70" s="340">
        <f>$K12/'Gas Curve Summary'!$B$15*1000</f>
        <v>15686.274509803923</v>
      </c>
      <c r="L70" s="340">
        <f>$L12/'Gas Curve Summary'!$B$16*1000</f>
        <v>18442.62295081967</v>
      </c>
      <c r="M70" s="340">
        <f>$M12/'Gas Curve Summary'!$B$17*1000</f>
        <v>11402.314499659631</v>
      </c>
      <c r="N70" s="340">
        <f>$N12/'Gas Curve Summary'!$B$18*1000</f>
        <v>12890.750886239122</v>
      </c>
      <c r="O70" s="340">
        <f t="shared" si="38"/>
        <v>16197.612732095489</v>
      </c>
      <c r="P70" s="340">
        <f>$P12/'Gas Curve Summary'!$B$19*1000</f>
        <v>15153.846153846152</v>
      </c>
      <c r="Q70" s="340">
        <f>$Q12/'Gas Curve Summary'!$B$20*1000</f>
        <v>17241.379310344826</v>
      </c>
      <c r="R70" s="340">
        <f>$R12/'Gas Curve Summary'!$B$21*1000</f>
        <v>15258.215962441316</v>
      </c>
      <c r="S70" s="340">
        <f t="shared" si="39"/>
        <v>13105.771679848505</v>
      </c>
      <c r="T70" s="340">
        <f>$T12/'Gas Curve Summary'!$B$22*1000</f>
        <v>13247.172859450726</v>
      </c>
      <c r="U70" s="340">
        <f>$U12/'Gas Curve Summary'!$B$23*1000</f>
        <v>12800</v>
      </c>
      <c r="V70" s="340">
        <f>$V12/'Gas Curve Summary'!$B$24*1000</f>
        <v>13270.142180094786</v>
      </c>
      <c r="W70" s="409">
        <f>W12/AVERAGE('Gas Curve Summary'!$B$13:$B$24)*1000</f>
        <v>13961.106033737633</v>
      </c>
      <c r="X70" s="340">
        <f>X12/AVERAGE('Gas Curve Summary'!$B$25:$B$36)*1000</f>
        <v>9746.4903542636621</v>
      </c>
      <c r="Y70" s="340">
        <f>Y12/AVERAGE('Gas Curve Summary'!$B$37:$B$48)*1000</f>
        <v>8533.6093356873498</v>
      </c>
      <c r="Z70" s="340">
        <f>Z12/AVERAGE('Gas Curve Summary'!$B$49:$B$60)*1000</f>
        <v>7742.8689627725053</v>
      </c>
      <c r="AA70" s="340">
        <f>AA12/AVERAGE('Gas Curve Summary'!$B$61:$B$108)*1000</f>
        <v>9844.7383032764319</v>
      </c>
      <c r="AB70" s="340">
        <f>AB12/AVERAGE('Gas Curve Summary'!$B$109:$B$120)*1000</f>
        <v>10098.567203305593</v>
      </c>
      <c r="AC70" s="341">
        <f ca="1">AC12/AVERAGE('Gas Curve Summary'!$B$9:$B$120)*1000</f>
        <v>9749.0389003623968</v>
      </c>
    </row>
    <row r="71" spans="1:31" ht="13.7" customHeight="1" x14ac:dyDescent="0.2">
      <c r="A71" s="443" t="s">
        <v>143</v>
      </c>
      <c r="B71" s="152" t="s">
        <v>38</v>
      </c>
      <c r="C71" s="340">
        <f>C13/('Gas Curve Summary'!$B$10)*1000</f>
        <v>6342.8677563150068</v>
      </c>
      <c r="D71" s="340">
        <f ca="1">D13/('Gas Curve Summary'!$B$11)*1000</f>
        <v>6971.9893682273569</v>
      </c>
      <c r="E71" s="340">
        <f>E13/('Gas Curve Summary'!$B$12)*1000</f>
        <v>10299.625468164795</v>
      </c>
      <c r="F71" s="409">
        <f t="shared" ca="1" si="35"/>
        <v>7871.4941975690526</v>
      </c>
      <c r="G71" s="340">
        <f t="shared" si="36"/>
        <v>12048.464612974345</v>
      </c>
      <c r="H71" s="340">
        <f>$H13/'Gas Curve Summary'!$B$13*1000</f>
        <v>12335.009428032685</v>
      </c>
      <c r="I71" s="340">
        <f>$I13/'Gas Curve Summary'!$B$14*1000</f>
        <v>11761.919797916007</v>
      </c>
      <c r="J71" s="340">
        <f t="shared" si="37"/>
        <v>17269.366763098682</v>
      </c>
      <c r="K71" s="340">
        <f>$K13/'Gas Curve Summary'!$B$15*1000</f>
        <v>15686.274509803923</v>
      </c>
      <c r="L71" s="340">
        <f>$L13/'Gas Curve Summary'!$B$16*1000</f>
        <v>18852.459016393444</v>
      </c>
      <c r="M71" s="340">
        <f>$M13/'Gas Curve Summary'!$B$17*1000</f>
        <v>12253.233492171545</v>
      </c>
      <c r="N71" s="340">
        <f>$N13/'Gas Curve Summary'!$B$18*1000</f>
        <v>13535.288430551078</v>
      </c>
      <c r="O71" s="340">
        <f t="shared" si="38"/>
        <v>16390.038840469875</v>
      </c>
      <c r="P71" s="340">
        <f>$P13/'Gas Curve Summary'!$B$19*1000</f>
        <v>15153.846153846152</v>
      </c>
      <c r="Q71" s="340">
        <f>$Q13/'Gas Curve Summary'!$B$20*1000</f>
        <v>17626.231527093594</v>
      </c>
      <c r="R71" s="340">
        <f>$R13/'Gas Curve Summary'!$B$21*1000</f>
        <v>15258.215962441316</v>
      </c>
      <c r="S71" s="340">
        <f t="shared" si="39"/>
        <v>13105.771679848505</v>
      </c>
      <c r="T71" s="340">
        <f>$T13/'Gas Curve Summary'!$B$22*1000</f>
        <v>13247.172859450726</v>
      </c>
      <c r="U71" s="340">
        <f>$U13/'Gas Curve Summary'!$B$23*1000</f>
        <v>12800</v>
      </c>
      <c r="V71" s="340">
        <f>$V13/'Gas Curve Summary'!$B$24*1000</f>
        <v>13270.142180094786</v>
      </c>
      <c r="W71" s="409">
        <f>W13/AVERAGE('Gas Curve Summary'!$B$13:$B$24)*1000</f>
        <v>14144.883081769218</v>
      </c>
      <c r="X71" s="340">
        <f>X13/AVERAGE('Gas Curve Summary'!$B$25:$B$36)*1000</f>
        <v>13015.366768845777</v>
      </c>
      <c r="Y71" s="340">
        <f>Y13/AVERAGE('Gas Curve Summary'!$B$37:$B$48)*1000</f>
        <v>12262.520069636255</v>
      </c>
      <c r="Z71" s="340">
        <f>Z13/AVERAGE('Gas Curve Summary'!$B$49:$B$60)*1000</f>
        <v>12089.316666753946</v>
      </c>
      <c r="AA71" s="340">
        <f>AA13/AVERAGE('Gas Curve Summary'!$B$61:$B$108)*1000</f>
        <v>11421.631783769089</v>
      </c>
      <c r="AB71" s="340">
        <f>AB13/AVERAGE('Gas Curve Summary'!$B$109:$B$120)*1000</f>
        <v>10811.965837994814</v>
      </c>
      <c r="AC71" s="341">
        <f ca="1">AC13/AVERAGE('Gas Curve Summary'!$B$9:$B$120)*1000</f>
        <v>11765.343082325351</v>
      </c>
    </row>
    <row r="72" spans="1:31" ht="13.7" customHeight="1" x14ac:dyDescent="0.2">
      <c r="A72" s="443" t="s">
        <v>141</v>
      </c>
      <c r="B72" s="152" t="s">
        <v>38</v>
      </c>
      <c r="C72" s="340">
        <f>C14/('Gas Curve Summary'!$B$10)*1000</f>
        <v>6376.9192669638442</v>
      </c>
      <c r="D72" s="340">
        <f ca="1">D14/('Gas Curve Summary'!$B$11)*1000</f>
        <v>6695.9721938253933</v>
      </c>
      <c r="E72" s="340">
        <f>E14/('Gas Curve Summary'!$B$12)*1000</f>
        <v>9764.5799892990908</v>
      </c>
      <c r="F72" s="409">
        <f t="shared" ca="1" si="35"/>
        <v>7612.4904833627761</v>
      </c>
      <c r="G72" s="340">
        <f t="shared" si="36"/>
        <v>11379.343211151612</v>
      </c>
      <c r="H72" s="340">
        <f>$H14/'Gas Curve Summary'!$B$13*1000</f>
        <v>11549.340037712131</v>
      </c>
      <c r="I72" s="340">
        <f>$I14/'Gas Curve Summary'!$B$14*1000</f>
        <v>11209.346384591096</v>
      </c>
      <c r="J72" s="340">
        <f t="shared" si="37"/>
        <v>16505.053751919713</v>
      </c>
      <c r="K72" s="340">
        <f>$K14/'Gas Curve Summary'!$B$15*1000</f>
        <v>15250.544662309369</v>
      </c>
      <c r="L72" s="340">
        <f>$L14/'Gas Curve Summary'!$B$16*1000</f>
        <v>17759.562841530056</v>
      </c>
      <c r="M72" s="340">
        <f>$M14/'Gas Curve Summary'!$B$17*1000</f>
        <v>12763.784887678692</v>
      </c>
      <c r="N72" s="340">
        <f>$N14/'Gas Curve Summary'!$B$18*1000</f>
        <v>14502.094747019013</v>
      </c>
      <c r="O72" s="340">
        <f t="shared" si="38"/>
        <v>18006.015536187952</v>
      </c>
      <c r="P72" s="340">
        <f>$P14/'Gas Curve Summary'!$B$19*1000</f>
        <v>16461.538461538461</v>
      </c>
      <c r="Q72" s="340">
        <f>$Q14/'Gas Curve Summary'!$B$20*1000</f>
        <v>19550.492610837438</v>
      </c>
      <c r="R72" s="340">
        <f>$R14/'Gas Curve Summary'!$B$21*1000</f>
        <v>15962.441314553991</v>
      </c>
      <c r="S72" s="340">
        <f t="shared" si="39"/>
        <v>11936.593921977472</v>
      </c>
      <c r="T72" s="340">
        <f>$T14/'Gas Curve Summary'!$B$22*1000</f>
        <v>12439.418416801293</v>
      </c>
      <c r="U72" s="340">
        <f>$U14/'Gas Curve Summary'!$B$23*1000</f>
        <v>11680</v>
      </c>
      <c r="V72" s="340">
        <f>$V14/'Gas Curve Summary'!$B$24*1000</f>
        <v>11690.363349131121</v>
      </c>
      <c r="W72" s="409">
        <f>W14/AVERAGE('Gas Curve Summary'!$B$13:$B$24)*1000</f>
        <v>14120.423546599546</v>
      </c>
      <c r="X72" s="340">
        <f>X14/AVERAGE('Gas Curve Summary'!$B$25:$B$36)*1000</f>
        <v>12321.346883109665</v>
      </c>
      <c r="Y72" s="340">
        <f>Y14/AVERAGE('Gas Curve Summary'!$B$37:$B$48)*1000</f>
        <v>11560.156620057947</v>
      </c>
      <c r="Z72" s="340">
        <f>Z14/AVERAGE('Gas Curve Summary'!$B$49:$B$60)*1000</f>
        <v>11501.112792664471</v>
      </c>
      <c r="AA72" s="340">
        <f>AA14/AVERAGE('Gas Curve Summary'!$B$61:$B$108)*1000</f>
        <v>10928.603567893244</v>
      </c>
      <c r="AB72" s="340">
        <f>AB14/AVERAGE('Gas Curve Summary'!$B$109:$B$120)*1000</f>
        <v>10410.604303506345</v>
      </c>
      <c r="AC72" s="341">
        <f ca="1">AC14/AVERAGE('Gas Curve Summary'!$B$9:$B$120)*1000</f>
        <v>11284.300021200768</v>
      </c>
    </row>
    <row r="73" spans="1:31" ht="13.7" customHeight="1" thickBot="1" x14ac:dyDescent="0.25">
      <c r="A73" s="444" t="s">
        <v>145</v>
      </c>
      <c r="B73" s="310" t="s">
        <v>38</v>
      </c>
      <c r="C73" s="342">
        <f>C15/('Gas Curve Summary'!$B$10)*1000</f>
        <v>6562.6547795938577</v>
      </c>
      <c r="D73" s="342">
        <f ca="1">D15/('Gas Curve Summary'!$B$11)*1000</f>
        <v>6900.4293600490691</v>
      </c>
      <c r="E73" s="342">
        <f>E15/('Gas Curve Summary'!$B$12)*1000</f>
        <v>10299.625468164795</v>
      </c>
      <c r="F73" s="410">
        <f t="shared" ca="1" si="35"/>
        <v>7920.9032026025743</v>
      </c>
      <c r="G73" s="342">
        <f t="shared" si="36"/>
        <v>11812.391675863819</v>
      </c>
      <c r="H73" s="342">
        <f>$H15/'Gas Curve Summary'!$B$13*1000</f>
        <v>12020.741671904461</v>
      </c>
      <c r="I73" s="342">
        <f>$I15/'Gas Curve Summary'!$B$14*1000</f>
        <v>11604.041679823176</v>
      </c>
      <c r="J73" s="342">
        <f t="shared" si="37"/>
        <v>17323.832994035503</v>
      </c>
      <c r="K73" s="342">
        <f>$K15/'Gas Curve Summary'!$B$15*1000</f>
        <v>15795.20697167756</v>
      </c>
      <c r="L73" s="342">
        <f>$L15/'Gas Curve Summary'!$B$16*1000</f>
        <v>18852.459016393444</v>
      </c>
      <c r="M73" s="342">
        <f>$M15/'Gas Curve Summary'!$B$17*1000</f>
        <v>13784.887678692987</v>
      </c>
      <c r="N73" s="342">
        <f>$N15/'Gas Curve Summary'!$B$18*1000</f>
        <v>16113.438607798906</v>
      </c>
      <c r="O73" s="342">
        <f t="shared" si="38"/>
        <v>20622.347480106102</v>
      </c>
      <c r="P73" s="342">
        <f>$P15/'Gas Curve Summary'!$B$19*1000</f>
        <v>18615.384615384617</v>
      </c>
      <c r="Q73" s="342">
        <f>$Q15/'Gas Curve Summary'!$B$20*1000</f>
        <v>22629.310344827583</v>
      </c>
      <c r="R73" s="342">
        <f>$R15/'Gas Curve Summary'!$B$21*1000</f>
        <v>18153.364632237874</v>
      </c>
      <c r="S73" s="342">
        <f t="shared" si="39"/>
        <v>12629.815913655772</v>
      </c>
      <c r="T73" s="342">
        <f>$T15/'Gas Curve Summary'!$B$22*1000</f>
        <v>13247.172859450726</v>
      </c>
      <c r="U73" s="342">
        <f>$U15/'Gas Curve Summary'!$B$23*1000</f>
        <v>12320</v>
      </c>
      <c r="V73" s="342">
        <f>$V15/'Gas Curve Summary'!$B$24*1000</f>
        <v>12322.274881516589</v>
      </c>
      <c r="W73" s="410">
        <f>W15/AVERAGE('Gas Curve Summary'!$B$13:$B$24)*1000</f>
        <v>15373.478922656637</v>
      </c>
      <c r="X73" s="342">
        <f>X15/AVERAGE('Gas Curve Summary'!$B$25:$B$36)*1000</f>
        <v>13290.979594105249</v>
      </c>
      <c r="Y73" s="342">
        <f>Y15/AVERAGE('Gas Curve Summary'!$B$37:$B$48)*1000</f>
        <v>12438.865273531455</v>
      </c>
      <c r="Z73" s="342">
        <f>Z15/AVERAGE('Gas Curve Summary'!$B$49:$B$60)*1000</f>
        <v>12382.235116070822</v>
      </c>
      <c r="AA73" s="342">
        <f>AA15/AVERAGE('Gas Curve Summary'!$B$61:$B$108)*1000</f>
        <v>11718.119170156586</v>
      </c>
      <c r="AB73" s="342">
        <f>AB15/AVERAGE('Gas Curve Summary'!$B$109:$B$120)*1000</f>
        <v>11109.01960258834</v>
      </c>
      <c r="AC73" s="343">
        <f ca="1">AC15/AVERAGE('Gas Curve Summary'!$B$9:$B$120)*1000</f>
        <v>12127.699087427822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71.198613174839011</v>
      </c>
      <c r="D87" s="340">
        <f t="shared" ca="1" si="40"/>
        <v>368.02289920261501</v>
      </c>
      <c r="E87" s="340">
        <f t="shared" si="40"/>
        <v>401.28410914927736</v>
      </c>
      <c r="F87" s="409">
        <f t="shared" ca="1" si="40"/>
        <v>280.16854050890925</v>
      </c>
      <c r="G87" s="340">
        <f t="shared" si="40"/>
        <v>393.578935188998</v>
      </c>
      <c r="H87" s="340">
        <f t="shared" si="40"/>
        <v>471.40163419233249</v>
      </c>
      <c r="I87" s="340">
        <f t="shared" si="40"/>
        <v>315.75623618566351</v>
      </c>
      <c r="J87" s="340">
        <f t="shared" si="40"/>
        <v>217.86492374727641</v>
      </c>
      <c r="K87" s="340">
        <f t="shared" si="40"/>
        <v>435.72984749455463</v>
      </c>
      <c r="L87" s="340">
        <f t="shared" si="40"/>
        <v>0</v>
      </c>
      <c r="M87" s="340">
        <f t="shared" si="40"/>
        <v>142.38121216536092</v>
      </c>
      <c r="N87" s="340">
        <f t="shared" si="40"/>
        <v>203.86980666820818</v>
      </c>
      <c r="O87" s="340">
        <f t="shared" si="40"/>
        <v>474.24812749344528</v>
      </c>
      <c r="P87" s="340">
        <f t="shared" si="40"/>
        <v>456.17281095332692</v>
      </c>
      <c r="Q87" s="340">
        <f t="shared" si="40"/>
        <v>492.32344403356547</v>
      </c>
      <c r="R87" s="340">
        <f t="shared" si="40"/>
        <v>428.88425308058322</v>
      </c>
      <c r="S87" s="340">
        <f t="shared" si="40"/>
        <v>201.96278234232159</v>
      </c>
      <c r="T87" s="340">
        <f t="shared" si="40"/>
        <v>204.27509045514671</v>
      </c>
      <c r="U87" s="340">
        <f t="shared" si="40"/>
        <v>190.12594458438434</v>
      </c>
      <c r="V87" s="340">
        <f t="shared" si="40"/>
        <v>211.48731198743553</v>
      </c>
      <c r="W87" s="409">
        <f t="shared" si="40"/>
        <v>310.71437052429428</v>
      </c>
      <c r="X87" s="340">
        <f t="shared" si="40"/>
        <v>264.57209450789378</v>
      </c>
      <c r="Y87" s="340">
        <f t="shared" si="40"/>
        <v>217.88214852062811</v>
      </c>
      <c r="Z87" s="346">
        <f t="shared" si="40"/>
        <v>169.9604982091023</v>
      </c>
      <c r="AA87" s="346">
        <f t="shared" si="40"/>
        <v>120.8540680101687</v>
      </c>
      <c r="AB87" s="340">
        <f t="shared" si="40"/>
        <v>80.169388122207238</v>
      </c>
      <c r="AC87" s="347">
        <f t="shared" ca="1" si="40"/>
        <v>160.12178370748006</v>
      </c>
    </row>
    <row r="88" spans="1:29" x14ac:dyDescent="0.2">
      <c r="A88" s="443" t="s">
        <v>140</v>
      </c>
      <c r="B88" s="305"/>
      <c r="C88" s="340">
        <f t="shared" ref="C88:AC88" si="41">C68-C108</f>
        <v>120.72808320950935</v>
      </c>
      <c r="D88" s="340">
        <f t="shared" ca="1" si="41"/>
        <v>296.46289102433093</v>
      </c>
      <c r="E88" s="340">
        <f t="shared" si="41"/>
        <v>401.28410914927736</v>
      </c>
      <c r="F88" s="409">
        <f t="shared" ca="1" si="41"/>
        <v>272.82502779437345</v>
      </c>
      <c r="G88" s="340">
        <f t="shared" si="41"/>
        <v>393.578935188998</v>
      </c>
      <c r="H88" s="340">
        <f t="shared" si="41"/>
        <v>471.40163419233249</v>
      </c>
      <c r="I88" s="340">
        <f t="shared" si="41"/>
        <v>315.75623618566533</v>
      </c>
      <c r="J88" s="340">
        <f t="shared" si="41"/>
        <v>217.86492374727823</v>
      </c>
      <c r="K88" s="340">
        <f t="shared" si="41"/>
        <v>435.72984749455463</v>
      </c>
      <c r="L88" s="340">
        <f t="shared" si="41"/>
        <v>0</v>
      </c>
      <c r="M88" s="340">
        <f t="shared" si="41"/>
        <v>154.65545459341047</v>
      </c>
      <c r="N88" s="340">
        <f t="shared" si="41"/>
        <v>221.14690892822728</v>
      </c>
      <c r="O88" s="340">
        <f t="shared" si="41"/>
        <v>493.25397016309398</v>
      </c>
      <c r="P88" s="340">
        <f t="shared" si="41"/>
        <v>477.26536842592213</v>
      </c>
      <c r="Q88" s="340">
        <f t="shared" si="41"/>
        <v>509.24257190026765</v>
      </c>
      <c r="R88" s="340">
        <f t="shared" si="41"/>
        <v>451.05551020525854</v>
      </c>
      <c r="S88" s="340">
        <f t="shared" si="41"/>
        <v>201.96278234232159</v>
      </c>
      <c r="T88" s="340">
        <f t="shared" si="41"/>
        <v>204.27509045514671</v>
      </c>
      <c r="U88" s="340">
        <f t="shared" si="41"/>
        <v>190.12594458438434</v>
      </c>
      <c r="V88" s="340">
        <f t="shared" si="41"/>
        <v>211.48731198743553</v>
      </c>
      <c r="W88" s="409">
        <f t="shared" si="41"/>
        <v>316.70963182722335</v>
      </c>
      <c r="X88" s="340">
        <f t="shared" si="41"/>
        <v>276.72622259104355</v>
      </c>
      <c r="Y88" s="340">
        <f t="shared" si="41"/>
        <v>226.85369450053804</v>
      </c>
      <c r="Z88" s="340">
        <f t="shared" si="41"/>
        <v>177.58275486954881</v>
      </c>
      <c r="AA88" s="340">
        <f t="shared" si="41"/>
        <v>128.44943514991246</v>
      </c>
      <c r="AB88" s="340">
        <f t="shared" si="41"/>
        <v>86.270070981461686</v>
      </c>
      <c r="AC88" s="341">
        <f t="shared" ca="1" si="41"/>
        <v>167.15105962786402</v>
      </c>
    </row>
    <row r="89" spans="1:29" x14ac:dyDescent="0.2">
      <c r="A89" s="443" t="s">
        <v>142</v>
      </c>
      <c r="B89" s="281"/>
      <c r="C89" s="340">
        <f t="shared" ref="C89:AC89" si="42">C69-C109</f>
        <v>260.6488360574549</v>
      </c>
      <c r="D89" s="340">
        <f t="shared" ca="1" si="42"/>
        <v>71.560008178286807</v>
      </c>
      <c r="E89" s="340">
        <f t="shared" si="42"/>
        <v>133.76136971642336</v>
      </c>
      <c r="F89" s="409">
        <f t="shared" ca="1" si="42"/>
        <v>155.32340465072048</v>
      </c>
      <c r="G89" s="340">
        <f t="shared" si="42"/>
        <v>157.50599807847175</v>
      </c>
      <c r="H89" s="340">
        <f t="shared" si="42"/>
        <v>157.13387806411083</v>
      </c>
      <c r="I89" s="340">
        <f t="shared" si="42"/>
        <v>157.87811809283085</v>
      </c>
      <c r="J89" s="340">
        <f t="shared" si="42"/>
        <v>245.54448373156265</v>
      </c>
      <c r="K89" s="340">
        <f t="shared" si="42"/>
        <v>217.86492374727823</v>
      </c>
      <c r="L89" s="340">
        <f t="shared" si="42"/>
        <v>273.22404371584344</v>
      </c>
      <c r="M89" s="340">
        <f t="shared" si="42"/>
        <v>332.20379855262036</v>
      </c>
      <c r="N89" s="340">
        <f t="shared" si="42"/>
        <v>434.11260178626981</v>
      </c>
      <c r="O89" s="340">
        <f t="shared" si="42"/>
        <v>514.83058218077167</v>
      </c>
      <c r="P89" s="340">
        <f t="shared" si="42"/>
        <v>500.11563902123089</v>
      </c>
      <c r="Q89" s="340">
        <f t="shared" si="42"/>
        <v>529.54552534031245</v>
      </c>
      <c r="R89" s="340">
        <f t="shared" si="42"/>
        <v>462.14113876759802</v>
      </c>
      <c r="S89" s="340">
        <f t="shared" si="42"/>
        <v>538.01021901544118</v>
      </c>
      <c r="T89" s="340">
        <f t="shared" si="42"/>
        <v>539.1619688873343</v>
      </c>
      <c r="U89" s="340">
        <f t="shared" si="42"/>
        <v>526.82619647355205</v>
      </c>
      <c r="V89" s="340">
        <f t="shared" si="42"/>
        <v>548.04249168544084</v>
      </c>
      <c r="W89" s="409">
        <f t="shared" si="42"/>
        <v>400.32135884350646</v>
      </c>
      <c r="X89" s="340">
        <f t="shared" si="42"/>
        <v>437.16191450281622</v>
      </c>
      <c r="Y89" s="340">
        <f t="shared" si="42"/>
        <v>442.16229996918628</v>
      </c>
      <c r="Z89" s="340">
        <f t="shared" si="42"/>
        <v>381.57493499408338</v>
      </c>
      <c r="AA89" s="340">
        <f t="shared" si="42"/>
        <v>293.72136148491518</v>
      </c>
      <c r="AB89" s="340">
        <f t="shared" si="42"/>
        <v>185.66424492773876</v>
      </c>
      <c r="AC89" s="341">
        <f t="shared" ca="1" si="42"/>
        <v>315.8664376334491</v>
      </c>
    </row>
    <row r="90" spans="1:29" x14ac:dyDescent="0.2">
      <c r="A90" s="443" t="s">
        <v>144</v>
      </c>
      <c r="B90" s="281"/>
      <c r="C90" s="340">
        <f t="shared" ref="C90:AC90" si="43">C70-C110</f>
        <v>362.95814759782024</v>
      </c>
      <c r="D90" s="340">
        <f t="shared" ca="1" si="43"/>
        <v>-47.638525969654438</v>
      </c>
      <c r="E90" s="340">
        <f t="shared" si="43"/>
        <v>133.761369716427</v>
      </c>
      <c r="F90" s="409">
        <f t="shared" ca="1" si="43"/>
        <v>149.69366378153063</v>
      </c>
      <c r="G90" s="340">
        <f t="shared" si="43"/>
        <v>117.85040854808176</v>
      </c>
      <c r="H90" s="340">
        <f t="shared" si="43"/>
        <v>235.70081709616716</v>
      </c>
      <c r="I90" s="340">
        <f t="shared" si="43"/>
        <v>0</v>
      </c>
      <c r="J90" s="340">
        <f t="shared" si="43"/>
        <v>136.6120218579199</v>
      </c>
      <c r="K90" s="340">
        <f t="shared" si="43"/>
        <v>0</v>
      </c>
      <c r="L90" s="340">
        <f t="shared" si="43"/>
        <v>273.22404371584344</v>
      </c>
      <c r="M90" s="340">
        <f t="shared" si="43"/>
        <v>332.20379855262036</v>
      </c>
      <c r="N90" s="340">
        <f t="shared" si="43"/>
        <v>434.11260178626981</v>
      </c>
      <c r="O90" s="340">
        <f t="shared" si="43"/>
        <v>513.07286905805631</v>
      </c>
      <c r="P90" s="340">
        <f t="shared" si="43"/>
        <v>496.60021277579835</v>
      </c>
      <c r="Q90" s="340">
        <f t="shared" si="43"/>
        <v>529.54552534031245</v>
      </c>
      <c r="R90" s="340">
        <f t="shared" si="43"/>
        <v>462.14113876759802</v>
      </c>
      <c r="S90" s="340">
        <f t="shared" si="43"/>
        <v>295.60091006736002</v>
      </c>
      <c r="T90" s="340">
        <f t="shared" si="43"/>
        <v>294.2167246764111</v>
      </c>
      <c r="U90" s="340">
        <f t="shared" si="43"/>
        <v>284.25692695214275</v>
      </c>
      <c r="V90" s="340">
        <f t="shared" si="43"/>
        <v>308.32907857351893</v>
      </c>
      <c r="W90" s="409">
        <f t="shared" si="43"/>
        <v>313.17326249181679</v>
      </c>
      <c r="X90" s="340">
        <f t="shared" si="43"/>
        <v>392.66477052004302</v>
      </c>
      <c r="Y90" s="340">
        <f t="shared" si="43"/>
        <v>333.84345917867176</v>
      </c>
      <c r="Z90" s="340">
        <f t="shared" si="43"/>
        <v>279.22593265771502</v>
      </c>
      <c r="AA90" s="340">
        <f t="shared" si="43"/>
        <v>262.08274565677311</v>
      </c>
      <c r="AB90" s="340">
        <f t="shared" si="43"/>
        <v>220.1218361220217</v>
      </c>
      <c r="AC90" s="341">
        <f t="shared" ca="1" si="43"/>
        <v>275.40971669847931</v>
      </c>
    </row>
    <row r="91" spans="1:29" x14ac:dyDescent="0.2">
      <c r="A91" s="443" t="s">
        <v>143</v>
      </c>
      <c r="B91" s="305"/>
      <c r="C91" s="340">
        <f t="shared" ref="C91:AC91" si="44">C71-C111</f>
        <v>213.59583952451703</v>
      </c>
      <c r="D91" s="340">
        <f t="shared" ca="1" si="44"/>
        <v>71.560008178287717</v>
      </c>
      <c r="E91" s="340">
        <f t="shared" si="44"/>
        <v>133.761369716427</v>
      </c>
      <c r="F91" s="409">
        <f t="shared" ca="1" si="44"/>
        <v>139.63907247307725</v>
      </c>
      <c r="G91" s="340">
        <f t="shared" si="44"/>
        <v>117.85040854808176</v>
      </c>
      <c r="H91" s="340">
        <f t="shared" si="44"/>
        <v>235.70081709616716</v>
      </c>
      <c r="I91" s="340">
        <f t="shared" si="44"/>
        <v>0</v>
      </c>
      <c r="J91" s="340">
        <f t="shared" si="44"/>
        <v>204.91803278688531</v>
      </c>
      <c r="K91" s="340">
        <f t="shared" si="44"/>
        <v>0</v>
      </c>
      <c r="L91" s="340">
        <f t="shared" si="44"/>
        <v>409.83606557377425</v>
      </c>
      <c r="M91" s="340">
        <f t="shared" si="44"/>
        <v>428.34251598905757</v>
      </c>
      <c r="N91" s="340">
        <f t="shared" si="44"/>
        <v>526.77376640727562</v>
      </c>
      <c r="O91" s="340">
        <f t="shared" si="44"/>
        <v>517.30265102473277</v>
      </c>
      <c r="P91" s="340">
        <f t="shared" si="44"/>
        <v>496.60021277579835</v>
      </c>
      <c r="Q91" s="340">
        <f t="shared" si="44"/>
        <v>538.00508927366172</v>
      </c>
      <c r="R91" s="340">
        <f t="shared" si="44"/>
        <v>462.14113876759802</v>
      </c>
      <c r="S91" s="340">
        <f t="shared" si="44"/>
        <v>295.60091006736002</v>
      </c>
      <c r="T91" s="340">
        <f t="shared" si="44"/>
        <v>294.2167246764111</v>
      </c>
      <c r="U91" s="340">
        <f t="shared" si="44"/>
        <v>284.25692695214275</v>
      </c>
      <c r="V91" s="340">
        <f t="shared" si="44"/>
        <v>308.32907857351893</v>
      </c>
      <c r="W91" s="409">
        <f t="shared" si="44"/>
        <v>336.50916258655343</v>
      </c>
      <c r="X91" s="340">
        <f t="shared" si="44"/>
        <v>437.0061953041768</v>
      </c>
      <c r="Y91" s="340">
        <f t="shared" si="44"/>
        <v>449.57698836542841</v>
      </c>
      <c r="Z91" s="340">
        <f t="shared" si="44"/>
        <v>382.24477505223695</v>
      </c>
      <c r="AA91" s="340">
        <f t="shared" si="44"/>
        <v>293.91021752174856</v>
      </c>
      <c r="AB91" s="340">
        <f t="shared" si="44"/>
        <v>185.31324605390546</v>
      </c>
      <c r="AC91" s="341">
        <f t="shared" ca="1" si="44"/>
        <v>310.28998140922158</v>
      </c>
    </row>
    <row r="92" spans="1:29" x14ac:dyDescent="0.2">
      <c r="A92" s="443" t="s">
        <v>141</v>
      </c>
      <c r="B92" s="281"/>
      <c r="C92" s="340">
        <f t="shared" ref="C92:AC92" si="45">C72-C112</f>
        <v>247.64735017335443</v>
      </c>
      <c r="D92" s="340">
        <f t="shared" ca="1" si="45"/>
        <v>204.45716622367672</v>
      </c>
      <c r="E92" s="340">
        <f t="shared" si="45"/>
        <v>200.64205457463868</v>
      </c>
      <c r="F92" s="409">
        <f t="shared" ca="1" si="45"/>
        <v>217.58219032389025</v>
      </c>
      <c r="G92" s="340">
        <f t="shared" si="45"/>
        <v>196.789467594499</v>
      </c>
      <c r="H92" s="340">
        <f t="shared" si="45"/>
        <v>235.70081709616534</v>
      </c>
      <c r="I92" s="340">
        <f t="shared" si="45"/>
        <v>157.87811809283266</v>
      </c>
      <c r="J92" s="340">
        <f t="shared" si="45"/>
        <v>273.22404371585071</v>
      </c>
      <c r="K92" s="340">
        <f t="shared" si="45"/>
        <v>0</v>
      </c>
      <c r="L92" s="340">
        <f t="shared" si="45"/>
        <v>546.44808743169779</v>
      </c>
      <c r="M92" s="340">
        <f t="shared" si="45"/>
        <v>519.57153645427206</v>
      </c>
      <c r="N92" s="340">
        <f t="shared" si="45"/>
        <v>626.34577193229052</v>
      </c>
      <c r="O92" s="340">
        <f t="shared" si="45"/>
        <v>553.39212240120105</v>
      </c>
      <c r="P92" s="340">
        <f t="shared" si="45"/>
        <v>526.48133586197218</v>
      </c>
      <c r="Q92" s="340">
        <f t="shared" si="45"/>
        <v>580.30290894042264</v>
      </c>
      <c r="R92" s="340">
        <f t="shared" si="45"/>
        <v>629.72129002164002</v>
      </c>
      <c r="S92" s="340">
        <f t="shared" si="45"/>
        <v>354.68480096958046</v>
      </c>
      <c r="T92" s="340">
        <f t="shared" si="45"/>
        <v>360.5881561528513</v>
      </c>
      <c r="U92" s="340">
        <f t="shared" si="45"/>
        <v>344.98740554156211</v>
      </c>
      <c r="V92" s="340">
        <f t="shared" si="45"/>
        <v>358.47884121432617</v>
      </c>
      <c r="W92" s="409">
        <f t="shared" si="45"/>
        <v>404.00979757580717</v>
      </c>
      <c r="X92" s="340">
        <f t="shared" si="45"/>
        <v>361.9321239539604</v>
      </c>
      <c r="Y92" s="340">
        <f t="shared" si="45"/>
        <v>311.2089769528684</v>
      </c>
      <c r="Z92" s="340">
        <f t="shared" si="45"/>
        <v>256.90680012131998</v>
      </c>
      <c r="AA92" s="340">
        <f t="shared" si="45"/>
        <v>198.33399660894975</v>
      </c>
      <c r="AB92" s="340">
        <f t="shared" si="45"/>
        <v>150.03859137517247</v>
      </c>
      <c r="AC92" s="341">
        <f t="shared" ca="1" si="45"/>
        <v>236.18310801295411</v>
      </c>
    </row>
    <row r="93" spans="1:29" ht="13.7" customHeight="1" thickBot="1" x14ac:dyDescent="0.25">
      <c r="A93" s="444" t="s">
        <v>145</v>
      </c>
      <c r="B93" s="310"/>
      <c r="C93" s="342">
        <f t="shared" ref="C93:AC93" si="46">C73-C113</f>
        <v>247.64735017335261</v>
      </c>
      <c r="D93" s="342">
        <f t="shared" ca="1" si="46"/>
        <v>204.45716622367581</v>
      </c>
      <c r="E93" s="342">
        <f t="shared" si="46"/>
        <v>200.6420545746405</v>
      </c>
      <c r="F93" s="410">
        <f t="shared" ca="1" si="46"/>
        <v>217.58219032389025</v>
      </c>
      <c r="G93" s="342">
        <f t="shared" si="46"/>
        <v>196.789467594499</v>
      </c>
      <c r="H93" s="342">
        <f t="shared" si="46"/>
        <v>235.70081709616352</v>
      </c>
      <c r="I93" s="342">
        <f t="shared" si="46"/>
        <v>157.87811809283448</v>
      </c>
      <c r="J93" s="342">
        <f t="shared" si="46"/>
        <v>273.22404371585071</v>
      </c>
      <c r="K93" s="342">
        <f t="shared" si="46"/>
        <v>0</v>
      </c>
      <c r="L93" s="342">
        <f t="shared" si="46"/>
        <v>546.44808743169779</v>
      </c>
      <c r="M93" s="342">
        <f t="shared" si="46"/>
        <v>534.30062736792934</v>
      </c>
      <c r="N93" s="342">
        <f t="shared" si="46"/>
        <v>660.8999764523287</v>
      </c>
      <c r="O93" s="342">
        <f t="shared" si="46"/>
        <v>611.83836185262771</v>
      </c>
      <c r="P93" s="342">
        <f t="shared" si="46"/>
        <v>575.69730329802769</v>
      </c>
      <c r="Q93" s="342">
        <f t="shared" si="46"/>
        <v>647.97942040722774</v>
      </c>
      <c r="R93" s="342">
        <f t="shared" si="46"/>
        <v>674.0638042709943</v>
      </c>
      <c r="S93" s="342">
        <f t="shared" si="46"/>
        <v>366.13746398143667</v>
      </c>
      <c r="T93" s="342">
        <f t="shared" si="46"/>
        <v>373.68271323330919</v>
      </c>
      <c r="U93" s="342">
        <f t="shared" si="46"/>
        <v>355.26448362720294</v>
      </c>
      <c r="V93" s="342">
        <f t="shared" si="46"/>
        <v>369.46519508380334</v>
      </c>
      <c r="W93" s="410">
        <f t="shared" si="46"/>
        <v>420.82047479430366</v>
      </c>
      <c r="X93" s="342">
        <f t="shared" si="46"/>
        <v>383.92592381506438</v>
      </c>
      <c r="Y93" s="342">
        <f t="shared" si="46"/>
        <v>328.32629338761944</v>
      </c>
      <c r="Z93" s="342">
        <f t="shared" si="46"/>
        <v>270.63240912910078</v>
      </c>
      <c r="AA93" s="342">
        <f t="shared" si="46"/>
        <v>207.44650965520486</v>
      </c>
      <c r="AB93" s="342">
        <f t="shared" si="46"/>
        <v>155.58885797331095</v>
      </c>
      <c r="AC93" s="343">
        <f t="shared" ca="1" si="46"/>
        <v>247.22126807927998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7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7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2" thickBot="1" x14ac:dyDescent="0.25">
      <c r="A106" s="348">
        <f>A46</f>
        <v>37189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6036.404160475483</v>
      </c>
      <c r="D107" s="340">
        <v>6849.3150684931506</v>
      </c>
      <c r="E107" s="340">
        <v>11035.313001605136</v>
      </c>
      <c r="F107" s="340">
        <v>7973.677410191257</v>
      </c>
      <c r="G107" s="346">
        <v>12481.140957672193</v>
      </c>
      <c r="H107" s="346">
        <v>12963.544940289126</v>
      </c>
      <c r="I107" s="346">
        <v>11998.736975055257</v>
      </c>
      <c r="J107" s="346">
        <v>15577.342047930282</v>
      </c>
      <c r="K107" s="346">
        <v>14488.0174291939</v>
      </c>
      <c r="L107" s="346">
        <v>16666.666666666664</v>
      </c>
      <c r="M107" s="346">
        <v>9728.279100972828</v>
      </c>
      <c r="N107" s="346">
        <v>9303.0589719331438</v>
      </c>
      <c r="O107" s="346">
        <v>13992.074343139369</v>
      </c>
      <c r="P107" s="346">
        <v>12928.442573662058</v>
      </c>
      <c r="Q107" s="346">
        <v>15055.706112616681</v>
      </c>
      <c r="R107" s="346">
        <v>13186.139221097821</v>
      </c>
      <c r="S107" s="346">
        <v>11999.792652241478</v>
      </c>
      <c r="T107" s="346">
        <v>12396.694214876032</v>
      </c>
      <c r="U107" s="346">
        <v>11649.874055415616</v>
      </c>
      <c r="V107" s="346">
        <v>11952.809686432785</v>
      </c>
      <c r="W107" s="346">
        <v>12543.432429656177</v>
      </c>
      <c r="X107" s="346">
        <v>11399.522280795829</v>
      </c>
      <c r="Y107" s="346">
        <v>10966.986114694573</v>
      </c>
      <c r="Z107" s="346">
        <v>10740.738545051039</v>
      </c>
      <c r="AA107" s="346">
        <v>10350.041480418278</v>
      </c>
      <c r="AB107" s="346">
        <v>10007.909480258326</v>
      </c>
      <c r="AC107" s="347">
        <v>10597.518645257585</v>
      </c>
    </row>
    <row r="108" spans="1:29" x14ac:dyDescent="0.2">
      <c r="A108" s="304" t="s">
        <v>140</v>
      </c>
      <c r="B108" s="305"/>
      <c r="C108" s="340">
        <v>6036.404160475483</v>
      </c>
      <c r="D108" s="340">
        <v>6961.7665099161723</v>
      </c>
      <c r="E108" s="340">
        <v>11102.19368646335</v>
      </c>
      <c r="F108" s="409">
        <v>8033.4547856183344</v>
      </c>
      <c r="G108" s="340">
        <v>12465.353145862908</v>
      </c>
      <c r="H108" s="340">
        <v>12963.544940289126</v>
      </c>
      <c r="I108" s="340">
        <v>11967.161351436689</v>
      </c>
      <c r="J108" s="340">
        <v>16123.790135361978</v>
      </c>
      <c r="K108" s="340">
        <v>14488.0174291939</v>
      </c>
      <c r="L108" s="340">
        <v>17759.562841530056</v>
      </c>
      <c r="M108" s="340">
        <v>10566.92385105669</v>
      </c>
      <c r="N108" s="340">
        <v>10091.453800063071</v>
      </c>
      <c r="O108" s="340">
        <v>14819.459178756952</v>
      </c>
      <c r="P108" s="340">
        <v>13830.426939266386</v>
      </c>
      <c r="Q108" s="340">
        <v>15808.491418247515</v>
      </c>
      <c r="R108" s="340">
        <v>14259.429622815087</v>
      </c>
      <c r="S108" s="340">
        <v>11999.792652241478</v>
      </c>
      <c r="T108" s="340">
        <v>12396.694214876032</v>
      </c>
      <c r="U108" s="340">
        <v>11649.874055415616</v>
      </c>
      <c r="V108" s="340">
        <v>11952.809686432785</v>
      </c>
      <c r="W108" s="340">
        <v>12984.319486588329</v>
      </c>
      <c r="X108" s="340">
        <v>11923.202807818996</v>
      </c>
      <c r="Y108" s="340">
        <v>11418.564276820642</v>
      </c>
      <c r="Z108" s="340">
        <v>11222.430860475997</v>
      </c>
      <c r="AA108" s="340">
        <v>11000.514950196266</v>
      </c>
      <c r="AB108" s="340">
        <v>10769.485478943501</v>
      </c>
      <c r="AC108" s="341">
        <v>11180.505420268715</v>
      </c>
    </row>
    <row r="109" spans="1:29" x14ac:dyDescent="0.2">
      <c r="A109" s="304" t="s">
        <v>142</v>
      </c>
      <c r="B109" s="281"/>
      <c r="C109" s="340">
        <v>6129.2719167904897</v>
      </c>
      <c r="D109" s="340">
        <v>7156.0008178286653</v>
      </c>
      <c r="E109" s="340">
        <v>11235.955056179777</v>
      </c>
      <c r="F109" s="409">
        <v>8173.7425969329779</v>
      </c>
      <c r="G109" s="340">
        <v>12954.031071921967</v>
      </c>
      <c r="H109" s="340">
        <v>13277.812696417348</v>
      </c>
      <c r="I109" s="340">
        <v>12630.249447426586</v>
      </c>
      <c r="J109" s="340">
        <v>17309.100325011608</v>
      </c>
      <c r="K109" s="340">
        <v>16448.80174291939</v>
      </c>
      <c r="L109" s="340">
        <v>18169.398907103827</v>
      </c>
      <c r="M109" s="340">
        <v>11070.110701107011</v>
      </c>
      <c r="N109" s="340">
        <v>12456.638284452853</v>
      </c>
      <c r="O109" s="340">
        <v>15759.705226837796</v>
      </c>
      <c r="P109" s="340">
        <v>14807.576668671078</v>
      </c>
      <c r="Q109" s="340">
        <v>16711.833785004514</v>
      </c>
      <c r="R109" s="340">
        <v>14796.074823673718</v>
      </c>
      <c r="S109" s="340">
        <v>12967.368770521607</v>
      </c>
      <c r="T109" s="340">
        <v>13111.888111888109</v>
      </c>
      <c r="U109" s="340">
        <v>12673.173803526448</v>
      </c>
      <c r="V109" s="340">
        <v>13117.044396150262</v>
      </c>
      <c r="W109" s="340">
        <v>13931.313579288744</v>
      </c>
      <c r="X109" s="340">
        <v>12572.789504105182</v>
      </c>
      <c r="Y109" s="340">
        <v>11897.683540617923</v>
      </c>
      <c r="Z109" s="340">
        <v>11704.453102144387</v>
      </c>
      <c r="AA109" s="340">
        <v>11118.468195622982</v>
      </c>
      <c r="AB109" s="340">
        <v>10624.848940407594</v>
      </c>
      <c r="AC109" s="341">
        <v>11471.974003532379</v>
      </c>
    </row>
    <row r="110" spans="1:29" x14ac:dyDescent="0.2">
      <c r="A110" s="304" t="s">
        <v>144</v>
      </c>
      <c r="B110" s="281"/>
      <c r="C110" s="340">
        <v>5049.684249628529</v>
      </c>
      <c r="D110" s="340">
        <v>4621.9586091791225</v>
      </c>
      <c r="E110" s="340">
        <v>10165.864098448368</v>
      </c>
      <c r="F110" s="409">
        <v>6612.5023190853399</v>
      </c>
      <c r="G110" s="340">
        <v>11930.614204426263</v>
      </c>
      <c r="H110" s="340">
        <v>12099.308610936518</v>
      </c>
      <c r="I110" s="340">
        <v>11761.919797916007</v>
      </c>
      <c r="J110" s="340">
        <v>16927.836708453877</v>
      </c>
      <c r="K110" s="340">
        <v>15686.274509803923</v>
      </c>
      <c r="L110" s="340">
        <v>18169.398907103827</v>
      </c>
      <c r="M110" s="340">
        <v>11070.110701107011</v>
      </c>
      <c r="N110" s="340">
        <v>12456.638284452853</v>
      </c>
      <c r="O110" s="340">
        <v>15684.539863037433</v>
      </c>
      <c r="P110" s="340">
        <v>14657.245941070354</v>
      </c>
      <c r="Q110" s="340">
        <v>16711.833785004514</v>
      </c>
      <c r="R110" s="340">
        <v>14796.074823673718</v>
      </c>
      <c r="S110" s="340">
        <v>12810.170769781145</v>
      </c>
      <c r="T110" s="340">
        <v>12952.956134774315</v>
      </c>
      <c r="U110" s="340">
        <v>12515.743073047857</v>
      </c>
      <c r="V110" s="340">
        <v>12961.813101521268</v>
      </c>
      <c r="W110" s="340">
        <v>13647.932771245816</v>
      </c>
      <c r="X110" s="340">
        <v>9353.8255837436191</v>
      </c>
      <c r="Y110" s="340">
        <v>8199.765876508678</v>
      </c>
      <c r="Z110" s="340">
        <v>7463.6430301147902</v>
      </c>
      <c r="AA110" s="340">
        <v>9582.6555576196588</v>
      </c>
      <c r="AB110" s="340">
        <v>9878.4453671835709</v>
      </c>
      <c r="AC110" s="341">
        <v>9473.6291836639175</v>
      </c>
    </row>
    <row r="111" spans="1:29" x14ac:dyDescent="0.2">
      <c r="A111" s="304" t="s">
        <v>143</v>
      </c>
      <c r="B111" s="305"/>
      <c r="C111" s="340">
        <v>6129.2719167904897</v>
      </c>
      <c r="D111" s="340">
        <v>6900.4293600490691</v>
      </c>
      <c r="E111" s="340">
        <v>10165.864098448368</v>
      </c>
      <c r="F111" s="409">
        <v>7731.8551250959754</v>
      </c>
      <c r="G111" s="340">
        <v>11930.614204426263</v>
      </c>
      <c r="H111" s="340">
        <v>12099.308610936518</v>
      </c>
      <c r="I111" s="340">
        <v>11761.919797916007</v>
      </c>
      <c r="J111" s="340">
        <v>17064.448730311797</v>
      </c>
      <c r="K111" s="340">
        <v>15686.274509803923</v>
      </c>
      <c r="L111" s="340">
        <v>18442.62295081967</v>
      </c>
      <c r="M111" s="340">
        <v>11824.890976182487</v>
      </c>
      <c r="N111" s="340">
        <v>13008.514664143802</v>
      </c>
      <c r="O111" s="340">
        <v>15872.736189445142</v>
      </c>
      <c r="P111" s="340">
        <v>14657.245941070354</v>
      </c>
      <c r="Q111" s="340">
        <v>17088.226437819932</v>
      </c>
      <c r="R111" s="340">
        <v>14796.074823673718</v>
      </c>
      <c r="S111" s="340">
        <v>12810.170769781145</v>
      </c>
      <c r="T111" s="340">
        <v>12952.956134774315</v>
      </c>
      <c r="U111" s="340">
        <v>12515.743073047857</v>
      </c>
      <c r="V111" s="340">
        <v>12961.813101521268</v>
      </c>
      <c r="W111" s="340">
        <v>13808.373919182664</v>
      </c>
      <c r="X111" s="340">
        <v>12578.3605735416</v>
      </c>
      <c r="Y111" s="340">
        <v>11812.943081270827</v>
      </c>
      <c r="Z111" s="340">
        <v>11707.071891701709</v>
      </c>
      <c r="AA111" s="340">
        <v>11127.721566247341</v>
      </c>
      <c r="AB111" s="340">
        <v>10626.652591940909</v>
      </c>
      <c r="AC111" s="341">
        <v>11455.05310091613</v>
      </c>
    </row>
    <row r="112" spans="1:29" x14ac:dyDescent="0.2">
      <c r="A112" s="304" t="s">
        <v>141</v>
      </c>
      <c r="B112" s="281"/>
      <c r="C112" s="340">
        <v>6129.2719167904897</v>
      </c>
      <c r="D112" s="340">
        <v>6491.5150276017166</v>
      </c>
      <c r="E112" s="340">
        <v>9563.9379347244521</v>
      </c>
      <c r="F112" s="409">
        <v>7394.9082930388859</v>
      </c>
      <c r="G112" s="340">
        <v>11182.553743557113</v>
      </c>
      <c r="H112" s="340">
        <v>11313.639220615965</v>
      </c>
      <c r="I112" s="340">
        <v>11051.468266498263</v>
      </c>
      <c r="J112" s="340">
        <v>16231.829708203863</v>
      </c>
      <c r="K112" s="340">
        <v>15250.544662309369</v>
      </c>
      <c r="L112" s="340">
        <v>17213.114754098358</v>
      </c>
      <c r="M112" s="340">
        <v>12244.21335122442</v>
      </c>
      <c r="N112" s="340">
        <v>13875.748975086723</v>
      </c>
      <c r="O112" s="340">
        <v>17452.62341378675</v>
      </c>
      <c r="P112" s="340">
        <v>15935.057125676489</v>
      </c>
      <c r="Q112" s="340">
        <v>18970.189701897016</v>
      </c>
      <c r="R112" s="340">
        <v>15332.720024532351</v>
      </c>
      <c r="S112" s="340">
        <v>11581.909121007891</v>
      </c>
      <c r="T112" s="340">
        <v>12078.830260648441</v>
      </c>
      <c r="U112" s="340">
        <v>11335.012594458438</v>
      </c>
      <c r="V112" s="340">
        <v>11331.884507916795</v>
      </c>
      <c r="W112" s="340">
        <v>13716.413749023739</v>
      </c>
      <c r="X112" s="340">
        <v>11959.414759155705</v>
      </c>
      <c r="Y112" s="340">
        <v>11248.947643105079</v>
      </c>
      <c r="Z112" s="340">
        <v>11244.205992543151</v>
      </c>
      <c r="AA112" s="340">
        <v>10730.269571284294</v>
      </c>
      <c r="AB112" s="340">
        <v>10260.565712131172</v>
      </c>
      <c r="AC112" s="341">
        <v>11048.116913187814</v>
      </c>
    </row>
    <row r="113" spans="1:29" ht="12" thickBot="1" x14ac:dyDescent="0.25">
      <c r="A113" s="304" t="s">
        <v>145</v>
      </c>
      <c r="C113" s="342">
        <v>6315.0074294205051</v>
      </c>
      <c r="D113" s="342">
        <v>6695.9721938253933</v>
      </c>
      <c r="E113" s="342">
        <v>10098.983413590155</v>
      </c>
      <c r="F113" s="410">
        <v>7703.3210122786841</v>
      </c>
      <c r="G113" s="340">
        <v>11615.60220826932</v>
      </c>
      <c r="H113" s="340">
        <v>11785.040854808298</v>
      </c>
      <c r="I113" s="340">
        <v>11446.163561730342</v>
      </c>
      <c r="J113" s="340">
        <v>17050.608950319653</v>
      </c>
      <c r="K113" s="340">
        <v>15795.20697167756</v>
      </c>
      <c r="L113" s="340">
        <v>18306.010928961747</v>
      </c>
      <c r="M113" s="340">
        <v>13250.587051325057</v>
      </c>
      <c r="N113" s="340">
        <v>15452.538631346577</v>
      </c>
      <c r="O113" s="340">
        <v>20010.509118253474</v>
      </c>
      <c r="P113" s="340">
        <v>18039.687312086589</v>
      </c>
      <c r="Q113" s="340">
        <v>21981.330924420356</v>
      </c>
      <c r="R113" s="340">
        <v>17479.300827966879</v>
      </c>
      <c r="S113" s="340">
        <v>12263.678449674335</v>
      </c>
      <c r="T113" s="340">
        <v>12873.490146217417</v>
      </c>
      <c r="U113" s="340">
        <v>11964.735516372797</v>
      </c>
      <c r="V113" s="340">
        <v>11952.809686432785</v>
      </c>
      <c r="W113" s="340">
        <v>14952.658447862334</v>
      </c>
      <c r="X113" s="340">
        <v>12907.053670290185</v>
      </c>
      <c r="Y113" s="340">
        <v>12110.538980143836</v>
      </c>
      <c r="Z113" s="340">
        <v>12111.602706941721</v>
      </c>
      <c r="AA113" s="340">
        <v>11510.672660501381</v>
      </c>
      <c r="AB113" s="340">
        <v>10953.430744615029</v>
      </c>
      <c r="AC113" s="341">
        <v>11880.477819348542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2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9" customWidth="1"/>
    <col min="29" max="29" width="15" style="152" bestFit="1" customWidth="1"/>
    <col min="30" max="30" width="9.85546875" style="281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37190</v>
      </c>
      <c r="B2" s="279"/>
    </row>
    <row r="3" spans="1:140" ht="10.5" hidden="1" customHeight="1" x14ac:dyDescent="0.2">
      <c r="A3" s="282"/>
      <c r="B3" s="279"/>
      <c r="C3" s="152">
        <v>24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24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6">
        <f>+'Power Price'!A6</f>
        <v>37190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7" customHeight="1" x14ac:dyDescent="0.2">
      <c r="A9" s="442" t="s">
        <v>139</v>
      </c>
      <c r="B9" s="314" t="s">
        <v>54</v>
      </c>
      <c r="C9" s="355">
        <f ca="1">(1*'Off Peak Detail'!D9)+(0*'Off Peak Detail'!D47)</f>
        <v>27.866666666666664</v>
      </c>
      <c r="D9" s="355">
        <f ca="1">(0.789473684210526*'Off Peak Detail'!E9)+(0.210526315789474*'Off Peak Detail'!E47)</f>
        <v>28.639078947368422</v>
      </c>
      <c r="E9" s="355">
        <f>(0.75609756097561*'Off Peak Detail'!F9)+(0.24390243902439*'Off Peak Detail'!F47)</f>
        <v>31.997219512195123</v>
      </c>
      <c r="F9" s="300">
        <f t="shared" ref="F9:F15" ca="1" si="6">(C9*C$5+D9*D$5+E9*E$5)/(SUM(C$5:E$5))</f>
        <v>30.167499938014625</v>
      </c>
      <c r="G9" s="195">
        <f t="shared" ref="G9:G15" si="7">AVERAGE(H9:I9)</f>
        <v>30.48564102564103</v>
      </c>
      <c r="H9" s="195">
        <f t="shared" si="0"/>
        <v>31.47161538461539</v>
      </c>
      <c r="I9" s="195">
        <f t="shared" si="0"/>
        <v>29.499666666666666</v>
      </c>
      <c r="J9" s="195">
        <f t="shared" ref="J9:J15" si="8">AVERAGE(K9:L9)</f>
        <v>22.499844030808731</v>
      </c>
      <c r="K9" s="195">
        <f t="shared" si="1"/>
        <v>24.999951219512194</v>
      </c>
      <c r="L9" s="195">
        <f t="shared" si="1"/>
        <v>19.999736842105264</v>
      </c>
      <c r="M9" s="195">
        <f t="shared" si="1"/>
        <v>20.436076923076925</v>
      </c>
      <c r="N9" s="195">
        <f t="shared" si="1"/>
        <v>21.500250000000001</v>
      </c>
      <c r="O9" s="195">
        <f t="shared" ref="O9:O15" si="9">AVERAGE(P9:Q9)</f>
        <v>32.458410256410261</v>
      </c>
      <c r="P9" s="191">
        <f t="shared" si="2"/>
        <v>30.916820512820514</v>
      </c>
      <c r="Q9" s="195">
        <f t="shared" si="2"/>
        <v>34</v>
      </c>
      <c r="R9" s="195">
        <f t="shared" si="2"/>
        <v>29.868749999999999</v>
      </c>
      <c r="S9" s="195">
        <f t="shared" ref="S9:S15" si="10">AVERAGE(T9:V9)</f>
        <v>27.462350164027956</v>
      </c>
      <c r="T9" s="195">
        <f t="shared" si="3"/>
        <v>27.999666666666666</v>
      </c>
      <c r="U9" s="195">
        <f t="shared" si="3"/>
        <v>25.381578947368421</v>
      </c>
      <c r="V9" s="195">
        <f t="shared" si="3"/>
        <v>29.005804878048782</v>
      </c>
      <c r="W9" s="300">
        <f>SUM(AG28:AR28)/SUM($AG$5:$AR$5)</f>
        <v>27.078568769041549</v>
      </c>
      <c r="X9" s="195">
        <f>SUM(AS28:BD28)/SUM($AS$5:$BD$5)</f>
        <v>27.593992798995895</v>
      </c>
      <c r="Y9" s="195">
        <f>SUM(BE28:BR28)/SUM($BE$5:$BR$5)</f>
        <v>27.807971510693122</v>
      </c>
      <c r="Z9" s="195">
        <f>SUM(BQ28:CB28)/SUM($BQ$5:$CB$5)</f>
        <v>28.004117489678187</v>
      </c>
      <c r="AA9" s="195">
        <f t="shared" ref="AA9:AA15" si="11">SUM(CC28:DX28)/SUM($CC$5:$DX$5)</f>
        <v>28.657662749996515</v>
      </c>
      <c r="AB9" s="191">
        <f t="shared" ref="AB9:AB15" si="12">SUM(DY28:EJ28)/SUM($DY$5:$EJ$5)</f>
        <v>29.261989191983549</v>
      </c>
      <c r="AC9" s="356">
        <f t="shared" ref="AC9:AC15" ca="1" si="13">(C9*C$5+D9*D$5+E9*E$5+SUM(AG28:EJ28))/(SUM(C$5:E$5)+SUM($AG$5:$EJ$5))</f>
        <v>28.283810331899215</v>
      </c>
      <c r="AD9" s="302"/>
      <c r="AE9" s="303"/>
      <c r="AG9" s="357">
        <f>(0.794871794871795*'Off Peak Detail'!AB9)+(0.205128205128205*'Off Peak Detail'!AB47)</f>
        <v>31.47161538461539</v>
      </c>
      <c r="AH9" s="357">
        <f>(0.777777777777778*'Off Peak Detail'!AC9)+(0.222222222222222*'Off Peak Detail'!AC47)</f>
        <v>29.499666666666666</v>
      </c>
      <c r="AI9" s="357">
        <f>(0.75609756097561*'Off Peak Detail'!AD9)+(0.24390243902439*'Off Peak Detail'!AD47)</f>
        <v>24.999951219512194</v>
      </c>
      <c r="AJ9" s="357">
        <f>(0.789473684210526*'Off Peak Detail'!AE9)+(0.210526315789474*'Off Peak Detail'!AE47)</f>
        <v>19.999736842105264</v>
      </c>
      <c r="AK9" s="357">
        <f>(0.794871794871795*'Off Peak Detail'!AF9)+(0.205128205128205*'Off Peak Detail'!AF47)</f>
        <v>20.436076923076925</v>
      </c>
      <c r="AL9" s="357">
        <f>(0.75*'Off Peak Detail'!AG9)+(0.25*'Off Peak Detail'!AG47)</f>
        <v>21.500250000000001</v>
      </c>
      <c r="AM9" s="357">
        <f>(0.794871794871795*'Off Peak Detail'!AH9)+(0.205128205128205*'Off Peak Detail'!AH47)</f>
        <v>30.916820512820514</v>
      </c>
      <c r="AN9" s="357">
        <f>(0.794871794871795*'Off Peak Detail'!AI9)+(0.205128205128205*'Off Peak Detail'!AI47)</f>
        <v>34</v>
      </c>
      <c r="AO9" s="357">
        <f>(0.75*'Off Peak Detail'!AJ9)+(0.25*'Off Peak Detail'!AJ47)</f>
        <v>29.868749999999999</v>
      </c>
      <c r="AP9" s="357">
        <f>(0.794871794871795*'Off Peak Detail'!AK9)+(0.205128205128205*'Off Peak Detail'!AK47)</f>
        <v>27.999666666666666</v>
      </c>
      <c r="AQ9" s="357">
        <f>(0.789473684210526*'Off Peak Detail'!AL9)+(0.210526315789474*'Off Peak Detail'!AL47)</f>
        <v>25.381578947368421</v>
      </c>
      <c r="AR9" s="357">
        <f>(0.75609756097561*'Off Peak Detail'!AM9)+(0.24390243902439*'Off Peak Detail'!AM47)</f>
        <v>29.005804878048782</v>
      </c>
      <c r="AS9" s="357">
        <f>(0.794871794871795*'Off Peak Detail'!AN9)+(0.205128205128205*'Off Peak Detail'!AN47)</f>
        <v>29.397564102564104</v>
      </c>
      <c r="AT9" s="357">
        <f>(0.777777777777778*'Off Peak Detail'!AO9)+(0.222222222222222*'Off Peak Detail'!AO47)</f>
        <v>28.49988888888889</v>
      </c>
      <c r="AU9" s="357">
        <f>(0.75609756097561*'Off Peak Detail'!AP9)+(0.24390243902439*'Off Peak Detail'!AP47)</f>
        <v>25.999682926829266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14.654179487179487</v>
      </c>
      <c r="AX9" s="357">
        <f>(0.75*'Off Peak Detail'!AS9)+(0.25*'Off Peak Detail'!AS47)</f>
        <v>18</v>
      </c>
      <c r="AY9" s="357">
        <f>(0.794871794871795*'Off Peak Detail'!AT9)+(0.205128205128205*'Off Peak Detail'!AT47)</f>
        <v>35.961487179487186</v>
      </c>
      <c r="AZ9" s="357">
        <f>(0.75609756097561*'Off Peak Detail'!AU9)+(0.24390243902439*'Off Peak Detail'!AU47)</f>
        <v>38.999756097560976</v>
      </c>
      <c r="BA9" s="357">
        <f>(0.789473684210526*'Off Peak Detail'!AV9)+(0.210526315789474*'Off Peak Detail'!AV47)</f>
        <v>32.881578947368418</v>
      </c>
      <c r="BB9" s="357">
        <f>(0.794871794871795*'Off Peak Detail'!AW9)+(0.205128205128205*'Off Peak Detail'!AW47)</f>
        <v>28.99969230769231</v>
      </c>
      <c r="BC9" s="357">
        <f>(0.75*'Off Peak Detail'!AX9)+(0.25*'Off Peak Detail'!AX47)</f>
        <v>24.862499999999997</v>
      </c>
      <c r="BD9" s="357">
        <f>(0.794871794871795*'Off Peak Detail'!AY9)+(0.205128205128205*'Off Peak Detail'!AY47)</f>
        <v>30.038512820512825</v>
      </c>
      <c r="BE9" s="357">
        <f>(0.794871794871795*'Off Peak Detail'!AZ9)+(0.205128205128205*'Off Peak Detail'!AZ47)</f>
        <v>28.888179487179485</v>
      </c>
      <c r="BF9" s="357">
        <f>(0.743589743589744*'Off Peak Detail'!BA9)+(0.256410256410256*'Off Peak Detail'!BA47)</f>
        <v>28.229846153846154</v>
      </c>
      <c r="BG9" s="357">
        <f>(0.794871794871795*'Off Peak Detail'!BB9)+(0.205128205128205*'Off Peak Detail'!BB47)</f>
        <v>26.219974358974358</v>
      </c>
      <c r="BH9" s="357">
        <f>(0.789473684210526*'Off Peak Detail'!BC9)+(0.210526315789474*'Off Peak Detail'!BC47)</f>
        <v>23.790000000000003</v>
      </c>
      <c r="BI9" s="357">
        <f>(0.75609756097561*'Off Peak Detail'!BD9)+(0.24390243902439*'Off Peak Detail'!BD47)</f>
        <v>16.968902439024387</v>
      </c>
      <c r="BJ9" s="357">
        <f>(0.789473684210526*'Off Peak Detail'!BE9)+(0.210526315789474*'Off Peak Detail'!BE47)</f>
        <v>19.740000000000002</v>
      </c>
      <c r="BK9" s="357">
        <f>(0.794871794871795*'Off Peak Detail'!BF9)+(0.205128205128205*'Off Peak Detail'!BF47)</f>
        <v>34.459615384615383</v>
      </c>
      <c r="BL9" s="357">
        <f>(0.75609756097561*'Off Peak Detail'!BG9)+(0.24390243902439*'Off Peak Detail'!BG47)</f>
        <v>37.040365853658528</v>
      </c>
      <c r="BM9" s="357">
        <f>(0.789473684210526*'Off Peak Detail'!BH9)+(0.210526315789474*'Off Peak Detail'!BH47)</f>
        <v>31.998947368421053</v>
      </c>
      <c r="BN9" s="357">
        <f>(0.75609756097561*'Off Peak Detail'!BI9)+(0.24390243902439*'Off Peak Detail'!BI47)</f>
        <v>28.879658536585367</v>
      </c>
      <c r="BO9" s="357">
        <f>(0.789473684210526*'Off Peak Detail'!BJ9)+(0.210526315789474*'Off Peak Detail'!BJ47)</f>
        <v>25.464473684210528</v>
      </c>
      <c r="BP9" s="357">
        <f>(0.794871794871795*'Off Peak Detail'!BK9)+(0.205128205128205*'Off Peak Detail'!BK47)</f>
        <v>29.774923076923081</v>
      </c>
      <c r="BQ9" s="357">
        <f>(0.75609756097561*'Off Peak Detail'!BL9)+(0.24390243902439*'Off Peak Detail'!BL47)</f>
        <v>29.141780487804876</v>
      </c>
      <c r="BR9" s="357">
        <f>(0.777777777777778*'Off Peak Detail'!BM9)+(0.222222222222222*'Off Peak Detail'!BM47)</f>
        <v>28.539666666666669</v>
      </c>
      <c r="BS9" s="357">
        <f>(0.794871794871795*'Off Peak Detail'!BN9)+(0.205128205128205*'Off Peak Detail'!BN47)</f>
        <v>26.69969230769231</v>
      </c>
      <c r="BT9" s="357">
        <f>(0.789473684210526*'Off Peak Detail'!BO9)+(0.210526315789474*'Off Peak Detail'!BO47)</f>
        <v>24.490263157894738</v>
      </c>
      <c r="BU9" s="357">
        <f>(0.75609756097561*'Off Peak Detail'!BP9)+(0.24390243902439*'Off Peak Detail'!BP47)</f>
        <v>18.238170731707314</v>
      </c>
      <c r="BV9" s="357">
        <f>(0.789473684210526*'Off Peak Detail'!BQ9)+(0.210526315789474*'Off Peak Detail'!BQ47)</f>
        <v>20.790000000000003</v>
      </c>
      <c r="BW9" s="357">
        <f>(0.75609756097561*'Off Peak Detail'!BR9)+(0.24390243902439*'Off Peak Detail'!BR47)</f>
        <v>34.217756097560979</v>
      </c>
      <c r="BX9" s="357">
        <f>(0.794871794871795*'Off Peak Detail'!BS9)+(0.205128205128205*'Off Peak Detail'!BS47)</f>
        <v>36.549948717948723</v>
      </c>
      <c r="BY9" s="357">
        <f>(0.789473684210526*'Off Peak Detail'!BT9)+(0.210526315789474*'Off Peak Detail'!BT47)</f>
        <v>31.965789473684211</v>
      </c>
      <c r="BZ9" s="357">
        <f>(0.75609756097561*'Off Peak Detail'!BU9)+(0.24390243902439*'Off Peak Detail'!BU47)</f>
        <v>29.119707317073168</v>
      </c>
      <c r="CA9" s="357">
        <f>(0.789473684210526*'Off Peak Detail'!BV9)+(0.210526315789474*'Off Peak Detail'!BV47)</f>
        <v>25.993421052631582</v>
      </c>
      <c r="CB9" s="357">
        <f>(0.794871794871795*'Off Peak Detail'!BW9)+(0.205128205128205*'Off Peak Detail'!BW47)</f>
        <v>29.913897435897439</v>
      </c>
      <c r="CC9" s="357">
        <f>(0.75609756097561*'Off Peak Detail'!BX9)+(0.24390243902439*'Off Peak Detail'!BX47)</f>
        <v>29.331048780487805</v>
      </c>
      <c r="CD9" s="357">
        <f>(0.777777777777778*'Off Peak Detail'!BY9)+(0.222222222222222*'Off Peak Detail'!BY47)</f>
        <v>28.800111111111111</v>
      </c>
      <c r="CE9" s="357">
        <f>(0.794871794871795*'Off Peak Detail'!BZ9)+(0.205128205128205*'Off Peak Detail'!BZ47)</f>
        <v>27.119923076923079</v>
      </c>
      <c r="CF9" s="357">
        <f>(0.75*'Off Peak Detail'!CA9)+(0.25*'Off Peak Detail'!CA47)</f>
        <v>25.109625000000001</v>
      </c>
      <c r="CG9" s="357">
        <f>(0.794871794871795*'Off Peak Detail'!CB9)+(0.205128205128205*'Off Peak Detail'!CB47)</f>
        <v>19.398692307692308</v>
      </c>
      <c r="CH9" s="357">
        <f>(0.789473684210526*'Off Peak Detail'!CC9)+(0.210526315789474*'Off Peak Detail'!CC47)</f>
        <v>21.750000000000004</v>
      </c>
      <c r="CI9" s="357">
        <f>(0.75609756097561*'Off Peak Detail'!CD9)+(0.24390243902439*'Off Peak Detail'!CD47)</f>
        <v>33.942243902439024</v>
      </c>
      <c r="CJ9" s="357">
        <f>(0.794871794871795*'Off Peak Detail'!CE9)+(0.205128205128205*'Off Peak Detail'!CE47)</f>
        <v>36.069615384615389</v>
      </c>
      <c r="CK9" s="357">
        <f>(0.789473684210526*'Off Peak Detail'!CF9)+(0.210526315789474*'Off Peak Detail'!CF47)</f>
        <v>31.883684210526319</v>
      </c>
      <c r="CL9" s="357">
        <f>(0.75609756097561*'Off Peak Detail'!CG9)+(0.24390243902439*'Off Peak Detail'!CG47)</f>
        <v>29.309682926829268</v>
      </c>
      <c r="CM9" s="357">
        <f>(0.789473684210526*'Off Peak Detail'!CH9)+(0.210526315789474*'Off Peak Detail'!CH47)</f>
        <v>26.453684210526319</v>
      </c>
      <c r="CN9" s="357">
        <f>(0.75609756097561*'Off Peak Detail'!CI9)+(0.24390243902439*'Off Peak Detail'!CI47)</f>
        <v>30.012707317073172</v>
      </c>
      <c r="CO9" s="357">
        <f>(0.794871794871795*'Off Peak Detail'!CJ9)+(0.205128205128205*'Off Peak Detail'!CJ47)</f>
        <v>29.461923076923078</v>
      </c>
      <c r="CP9" s="357">
        <f>(0.777777777777778*'Off Peak Detail'!CK9)+(0.222222222222222*'Off Peak Detail'!CK47)</f>
        <v>28.99988888888889</v>
      </c>
      <c r="CQ9" s="357">
        <f>(0.794871794871795*'Off Peak Detail'!CL9)+(0.205128205128205*'Off Peak Detail'!CL47)</f>
        <v>27.479897435897438</v>
      </c>
      <c r="CR9" s="357">
        <f>(0.75*'Off Peak Detail'!CM9)+(0.25*'Off Peak Detail'!CM47)</f>
        <v>25.65</v>
      </c>
      <c r="CS9" s="357">
        <f>(0.794871794871795*'Off Peak Detail'!CN9)+(0.205128205128205*'Off Peak Detail'!CN47)</f>
        <v>20.451179487179488</v>
      </c>
      <c r="CT9" s="357">
        <f>(0.789473684210526*'Off Peak Detail'!CO9)+(0.210526315789474*'Off Peak Detail'!CO47)</f>
        <v>22.600263157894737</v>
      </c>
      <c r="CU9" s="357">
        <f>(0.75609756097561*'Off Peak Detail'!CP9)+(0.24390243902439*'Off Peak Detail'!CP47)</f>
        <v>33.653512195121955</v>
      </c>
      <c r="CV9" s="357">
        <f>(0.794871794871795*'Off Peak Detail'!CQ9)+(0.205128205128205*'Off Peak Detail'!CQ47)</f>
        <v>35.610230769230775</v>
      </c>
      <c r="CW9" s="357">
        <f>(0.75*'Off Peak Detail'!CR9)+(0.25*'Off Peak Detail'!CR47)</f>
        <v>31.807125000000003</v>
      </c>
      <c r="CX9" s="357">
        <f>(0.794871794871795*'Off Peak Detail'!CS9)+(0.205128205128205*'Off Peak Detail'!CS47)</f>
        <v>29.479948717948719</v>
      </c>
      <c r="CY9" s="357">
        <f>(0.789473684210526*'Off Peak Detail'!CT9)+(0.210526315789474*'Off Peak Detail'!CT47)</f>
        <v>26.872105263157898</v>
      </c>
      <c r="CZ9" s="357">
        <f>(0.75609756097561*'Off Peak Detail'!CU9)+(0.24390243902439*'Off Peak Detail'!CU47)</f>
        <v>30.110341463414635</v>
      </c>
      <c r="DA9" s="357">
        <f>(0.794871794871795*'Off Peak Detail'!CV9)+(0.205128205128205*'Off Peak Detail'!CV47)</f>
        <v>29.624307692307696</v>
      </c>
      <c r="DB9" s="357">
        <f>(0.783783783783784*'Off Peak Detail'!CW9)+(0.216216216216216*'Off Peak Detail'!CW47)</f>
        <v>29.210108108108109</v>
      </c>
      <c r="DC9" s="357">
        <f>(0.75609756097561*'Off Peak Detail'!CX9)+(0.24390243902439*'Off Peak Detail'!CX47)</f>
        <v>27.799780487804878</v>
      </c>
      <c r="DD9" s="357">
        <f>(0.789473684210526*'Off Peak Detail'!CY9)+(0.210526315789474*'Off Peak Detail'!CY47)</f>
        <v>26.110263157894735</v>
      </c>
      <c r="DE9" s="357">
        <f>(0.794871794871795*'Off Peak Detail'!CZ9)+(0.205128205128205*'Off Peak Detail'!CZ47)</f>
        <v>21.276051282051281</v>
      </c>
      <c r="DF9" s="357">
        <f>(0.75*'Off Peak Detail'!DA9)+(0.25*'Off Peak Detail'!DA47)</f>
        <v>23.279625000000003</v>
      </c>
      <c r="DG9" s="357">
        <f>(0.794871794871795*'Off Peak Detail'!DB9)+(0.205128205128205*'Off Peak Detail'!DB47)</f>
        <v>33.518589743589743</v>
      </c>
      <c r="DH9" s="357">
        <f>(0.75609756097561*'Off Peak Detail'!DC9)+(0.24390243902439*'Off Peak Detail'!DC47)</f>
        <v>35.360341463414635</v>
      </c>
      <c r="DI9" s="357">
        <f>(0.789473684210526*'Off Peak Detail'!DD9)+(0.210526315789474*'Off Peak Detail'!DD47)</f>
        <v>31.803157894736845</v>
      </c>
      <c r="DJ9" s="357">
        <f>(0.794871794871795*'Off Peak Detail'!DE9)+(0.205128205128205*'Off Peak Detail'!DE47)</f>
        <v>29.669948717948717</v>
      </c>
      <c r="DK9" s="357">
        <f>(0.75*'Off Peak Detail'!DF9)+(0.25*'Off Peak Detail'!DF47)</f>
        <v>27.244125000000004</v>
      </c>
      <c r="DL9" s="357">
        <f>(0.794871794871795*'Off Peak Detail'!DG9)+(0.205128205128205*'Off Peak Detail'!DG47)</f>
        <v>30.235333333333337</v>
      </c>
      <c r="DM9" s="357">
        <f>(0.794871794871795*'Off Peak Detail'!DH9)+(0.205128205128205*'Off Peak Detail'!DH47)</f>
        <v>29.787487179487179</v>
      </c>
      <c r="DN9" s="357">
        <f>(0.777777777777778*'Off Peak Detail'!DI9)+(0.222222222222222*'Off Peak Detail'!DI47)</f>
        <v>29.430111111111113</v>
      </c>
      <c r="DO9" s="357">
        <f>(0.75609756097561*'Off Peak Detail'!DJ9)+(0.24390243902439*'Off Peak Detail'!DJ47)</f>
        <v>28.12012195121951</v>
      </c>
      <c r="DP9" s="357">
        <f>(0.789473684210526*'Off Peak Detail'!DK9)+(0.210526315789474*'Off Peak Detail'!DK47)</f>
        <v>26.550000000000004</v>
      </c>
      <c r="DQ9" s="357">
        <f>(0.75609756097561*'Off Peak Detail'!DL9)+(0.24390243902439*'Off Peak Detail'!DL47)</f>
        <v>22.062780487804876</v>
      </c>
      <c r="DR9" s="357">
        <f>(0.789473684210526*'Off Peak Detail'!DM9)+(0.210526315789474*'Off Peak Detail'!DM47)</f>
        <v>23.929736842105264</v>
      </c>
      <c r="DS9" s="357">
        <f>(0.794871794871795*'Off Peak Detail'!DN9)+(0.205128205128205*'Off Peak Detail'!DN47)</f>
        <v>33.418461538461543</v>
      </c>
      <c r="DT9" s="357">
        <f>(0.75609756097561*'Off Peak Detail'!DO9)+(0.24390243902439*'Off Peak Detail'!DO47)</f>
        <v>35.139780487804885</v>
      </c>
      <c r="DU9" s="357">
        <f>(0.789473684210526*'Off Peak Detail'!DP9)+(0.210526315789474*'Off Peak Detail'!DP47)</f>
        <v>31.825263157894739</v>
      </c>
      <c r="DV9" s="357">
        <f>(0.794871794871795*'Off Peak Detail'!DQ9)+(0.205128205128205*'Off Peak Detail'!DQ47)</f>
        <v>29.859948717948718</v>
      </c>
      <c r="DW9" s="357">
        <f>(0.75*'Off Peak Detail'!DR9)+(0.25*'Off Peak Detail'!DR47)</f>
        <v>27.598875</v>
      </c>
      <c r="DX9" s="357">
        <f>(0.794871794871795*'Off Peak Detail'!DS9)+(0.205128205128205*'Off Peak Detail'!DS47)</f>
        <v>30.38194871794872</v>
      </c>
      <c r="DY9" s="357">
        <f>(0.75609756097561*'Off Peak Detail'!DT9)+(0.24390243902439*'Off Peak Detail'!DT47)</f>
        <v>29.967365853658535</v>
      </c>
      <c r="DZ9" s="357">
        <f>(0.777777777777778*'Off Peak Detail'!DU9)+(0.222222222222222*'Off Peak Detail'!DU47)</f>
        <v>29.639888888888891</v>
      </c>
      <c r="EA9" s="357">
        <f>(0.794871794871795*'Off Peak Detail'!DV9)+(0.205128205128205*'Off Peak Detail'!DV47)</f>
        <v>28.429948717948719</v>
      </c>
      <c r="EB9" s="357">
        <f>(0.789473684210526*'Off Peak Detail'!DW9)+(0.210526315789474*'Off Peak Detail'!DW47)</f>
        <v>26.98026315789474</v>
      </c>
      <c r="EC9" s="357">
        <f>(0.75609756097561*'Off Peak Detail'!DX9)+(0.24390243902439*'Off Peak Detail'!DX47)</f>
        <v>22.79480487804878</v>
      </c>
      <c r="ED9" s="357">
        <f>(0.789473684210526*'Off Peak Detail'!DY9)+(0.210526315789474*'Off Peak Detail'!DY47)</f>
        <v>24.550263157894737</v>
      </c>
      <c r="EE9" s="357">
        <f>(0.794871794871795*'Off Peak Detail'!DZ9)+(0.205128205128205*'Off Peak Detail'!DZ47)</f>
        <v>33.338102564102563</v>
      </c>
      <c r="EF9" s="357">
        <f>(0.75609756097561*'Off Peak Detail'!EA9)+(0.24390243902439*'Off Peak Detail'!EA47)</f>
        <v>34.959804878048779</v>
      </c>
      <c r="EG9" s="357">
        <f>(0.789473684210526*'Off Peak Detail'!EB9)+(0.210526315789474*'Off Peak Detail'!EB47)</f>
        <v>31.867894736842107</v>
      </c>
      <c r="EH9" s="357">
        <f>(0.75609756097561*'Off Peak Detail'!EC9)+(0.24390243902439*'Off Peak Detail'!EC47)</f>
        <v>30.059707317073169</v>
      </c>
      <c r="EI9" s="357">
        <f>(0.789473684210526*'Off Peak Detail'!ED9)+(0.210526315789474*'Off Peak Detail'!ED47)</f>
        <v>27.935526315789478</v>
      </c>
      <c r="EJ9" s="357">
        <f>(0.794871794871795*'Off Peak Detail'!EE9)+(0.205128205128205*'Off Peak Detail'!EE47)</f>
        <v>30.529410256410259</v>
      </c>
    </row>
    <row r="10" spans="1:140" ht="13.7" customHeight="1" x14ac:dyDescent="0.2">
      <c r="A10" s="443" t="s">
        <v>140</v>
      </c>
      <c r="B10" s="305" t="s">
        <v>55</v>
      </c>
      <c r="C10" s="357">
        <f ca="1">(1*'Off Peak Detail'!D10)+(0*'Off Peak Detail'!D48)</f>
        <v>27.866666666666664</v>
      </c>
      <c r="D10" s="357">
        <f ca="1">(0.789473684210526*'Off Peak Detail'!E10)+(0.210526315789474*'Off Peak Detail'!E48)</f>
        <v>28.306973684210526</v>
      </c>
      <c r="E10" s="357">
        <f>(0.75609756097561*'Off Peak Detail'!F10)+(0.24390243902439*'Off Peak Detail'!F48)</f>
        <v>31.987634146341463</v>
      </c>
      <c r="F10" s="306">
        <f t="shared" ca="1" si="6"/>
        <v>30.020156986951083</v>
      </c>
      <c r="G10" s="191">
        <f t="shared" si="7"/>
        <v>29.972705128205128</v>
      </c>
      <c r="H10" s="191">
        <f t="shared" si="0"/>
        <v>30.945410256410259</v>
      </c>
      <c r="I10" s="191">
        <f t="shared" si="0"/>
        <v>29</v>
      </c>
      <c r="J10" s="191">
        <f t="shared" si="8"/>
        <v>23.250243902439024</v>
      </c>
      <c r="K10" s="191">
        <f t="shared" ref="K10:N15" si="14">AI10</f>
        <v>25.500487804878048</v>
      </c>
      <c r="L10" s="191">
        <f t="shared" si="14"/>
        <v>21.000000000000004</v>
      </c>
      <c r="M10" s="191">
        <f t="shared" si="14"/>
        <v>21.916820512820514</v>
      </c>
      <c r="N10" s="191">
        <f t="shared" si="14"/>
        <v>23.000250000000001</v>
      </c>
      <c r="O10" s="191">
        <f t="shared" si="9"/>
        <v>33.939064102564103</v>
      </c>
      <c r="P10" s="191">
        <f t="shared" ref="P10:R15" si="15">AM10</f>
        <v>32.3783076923077</v>
      </c>
      <c r="Q10" s="191">
        <f t="shared" si="15"/>
        <v>35.499820512820513</v>
      </c>
      <c r="R10" s="191">
        <f t="shared" si="15"/>
        <v>31.3125</v>
      </c>
      <c r="S10" s="191">
        <f t="shared" si="10"/>
        <v>27.262230900892007</v>
      </c>
      <c r="T10" s="191">
        <f t="shared" ref="T10:V15" si="16">AP10</f>
        <v>29.500384615384618</v>
      </c>
      <c r="U10" s="191">
        <f t="shared" si="16"/>
        <v>24.329210526315794</v>
      </c>
      <c r="V10" s="191">
        <f t="shared" si="16"/>
        <v>27.957097560975612</v>
      </c>
      <c r="W10" s="306">
        <f t="shared" ref="W10:W15" si="17">SUM(AG29:AR29)/SUM($AG$5:$AR$5)</f>
        <v>27.688572170232693</v>
      </c>
      <c r="X10" s="191">
        <f t="shared" ref="X10:X15" si="18">SUM(AS29:BD29)/SUM($AS$5:$BD$5)</f>
        <v>29.176432195842299</v>
      </c>
      <c r="Y10" s="191">
        <f t="shared" ref="Y10:Y15" si="19">SUM(BE29:BR29)/SUM($BE$5:$BR$5)</f>
        <v>29.137786589486414</v>
      </c>
      <c r="Z10" s="191">
        <f t="shared" ref="Z10:Z15" si="20">SUM(BQ29:CB29)/SUM($BQ$5:$CB$5)</f>
        <v>29.578372108196909</v>
      </c>
      <c r="AA10" s="191">
        <f t="shared" si="11"/>
        <v>31.025729700256065</v>
      </c>
      <c r="AB10" s="191">
        <f t="shared" si="12"/>
        <v>33.467938082110543</v>
      </c>
      <c r="AC10" s="358">
        <f t="shared" ca="1" si="13"/>
        <v>30.350645842842596</v>
      </c>
      <c r="AD10" s="302"/>
      <c r="AE10" s="303"/>
      <c r="AG10" s="357">
        <f>(0.794871794871795*'Off Peak Detail'!AB10)+(0.205128205128205*'Off Peak Detail'!AB48)</f>
        <v>30.945410256410259</v>
      </c>
      <c r="AH10" s="357">
        <f>(0.777777777777778*'Off Peak Detail'!AC10)+(0.222222222222222*'Off Peak Detail'!AC48)</f>
        <v>29</v>
      </c>
      <c r="AI10" s="357">
        <f>(0.75609756097561*'Off Peak Detail'!AD10)+(0.24390243902439*'Off Peak Detail'!AD48)</f>
        <v>25.500487804878048</v>
      </c>
      <c r="AJ10" s="357">
        <f>(0.789473684210526*'Off Peak Detail'!AE10)+(0.210526315789474*'Off Peak Detail'!AE48)</f>
        <v>21.000000000000004</v>
      </c>
      <c r="AK10" s="357">
        <f>(0.794871794871795*'Off Peak Detail'!AF10)+(0.205128205128205*'Off Peak Detail'!AF48)</f>
        <v>21.916820512820514</v>
      </c>
      <c r="AL10" s="357">
        <f>(0.75*'Off Peak Detail'!AG10)+(0.25*'Off Peak Detail'!AG48)</f>
        <v>23.000250000000001</v>
      </c>
      <c r="AM10" s="357">
        <f>(0.794871794871795*'Off Peak Detail'!AH10)+(0.205128205128205*'Off Peak Detail'!AH48)</f>
        <v>32.3783076923077</v>
      </c>
      <c r="AN10" s="357">
        <f>(0.794871794871795*'Off Peak Detail'!AI10)+(0.205128205128205*'Off Peak Detail'!AI48)</f>
        <v>35.499820512820513</v>
      </c>
      <c r="AO10" s="357">
        <f>(0.75*'Off Peak Detail'!AJ10)+(0.25*'Off Peak Detail'!AJ48)</f>
        <v>31.3125</v>
      </c>
      <c r="AP10" s="357">
        <f>(0.794871794871795*'Off Peak Detail'!AK10)+(0.205128205128205*'Off Peak Detail'!AK48)</f>
        <v>29.500384615384618</v>
      </c>
      <c r="AQ10" s="357">
        <f>(0.789473684210526*'Off Peak Detail'!AL10)+(0.210526315789474*'Off Peak Detail'!AL48)</f>
        <v>24.329210526315794</v>
      </c>
      <c r="AR10" s="357">
        <f>(0.75609756097561*'Off Peak Detail'!AM10)+(0.24390243902439*'Off Peak Detail'!AM48)</f>
        <v>27.957097560975612</v>
      </c>
      <c r="AS10" s="357">
        <f>(0.794871794871795*'Off Peak Detail'!AN10)+(0.205128205128205*'Off Peak Detail'!AN48)</f>
        <v>28.336717948717951</v>
      </c>
      <c r="AT10" s="357">
        <f>(0.777777777777778*'Off Peak Detail'!AO10)+(0.222222222222222*'Off Peak Detail'!AO48)</f>
        <v>28.25033333333333</v>
      </c>
      <c r="AU10" s="357">
        <f>(0.75609756097561*'Off Peak Detail'!AP10)+(0.24390243902439*'Off Peak Detail'!AP48)</f>
        <v>26.499804878048778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17.673435897435898</v>
      </c>
      <c r="AX10" s="357">
        <f>(0.75*'Off Peak Detail'!AS10)+(0.25*'Off Peak Detail'!AS48)</f>
        <v>21.499875000000003</v>
      </c>
      <c r="AY10" s="357">
        <f>(0.794871794871795*'Off Peak Detail'!AT10)+(0.205128205128205*'Off Peak Detail'!AT48)</f>
        <v>37.891410256410254</v>
      </c>
      <c r="AZ10" s="357">
        <f>(0.75609756097561*'Off Peak Detail'!AU10)+(0.24390243902439*'Off Peak Detail'!AU48)</f>
        <v>40.84975609756097</v>
      </c>
      <c r="BA10" s="357">
        <f>(0.789473684210526*'Off Peak Detail'!AV10)+(0.210526315789474*'Off Peak Detail'!AV48)</f>
        <v>34.585263157894737</v>
      </c>
      <c r="BB10" s="357">
        <f>(0.794871794871795*'Off Peak Detail'!AW10)+(0.205128205128205*'Off Peak Detail'!AW48)</f>
        <v>30.749820512820516</v>
      </c>
      <c r="BC10" s="357">
        <f>(0.75*'Off Peak Detail'!AX10)+(0.25*'Off Peak Detail'!AX48)</f>
        <v>26.681249999999999</v>
      </c>
      <c r="BD10" s="357">
        <f>(0.794871794871795*'Off Peak Detail'!AY10)+(0.205128205128205*'Off Peak Detail'!AY48)</f>
        <v>31.868615384615389</v>
      </c>
      <c r="BE10" s="357">
        <f>(0.794871794871795*'Off Peak Detail'!AZ10)+(0.205128205128205*'Off Peak Detail'!AZ48)</f>
        <v>28.311820512820514</v>
      </c>
      <c r="BF10" s="357">
        <f>(0.743589743589744*'Off Peak Detail'!BA10)+(0.256410256410256*'Off Peak Detail'!BA48)</f>
        <v>28.309743589743587</v>
      </c>
      <c r="BG10" s="357">
        <f>(0.794871794871795*'Off Peak Detail'!BB10)+(0.205128205128205*'Off Peak Detail'!BB48)</f>
        <v>26.910025641025641</v>
      </c>
      <c r="BH10" s="357">
        <f>(0.789473684210526*'Off Peak Detail'!BC10)+(0.210526315789474*'Off Peak Detail'!BC48)</f>
        <v>25.92</v>
      </c>
      <c r="BI10" s="357">
        <f>(0.75609756097561*'Off Peak Detail'!BD10)+(0.24390243902439*'Off Peak Detail'!BD48)</f>
        <v>19.722707317073169</v>
      </c>
      <c r="BJ10" s="357">
        <f>(0.789473684210526*'Off Peak Detail'!BE10)+(0.210526315789474*'Off Peak Detail'!BE48)</f>
        <v>22.89</v>
      </c>
      <c r="BK10" s="357">
        <f>(0.794871794871795*'Off Peak Detail'!BF10)+(0.205128205128205*'Off Peak Detail'!BF48)</f>
        <v>36.319948717948719</v>
      </c>
      <c r="BL10" s="357">
        <f>(0.75609756097561*'Off Peak Detail'!BG10)+(0.24390243902439*'Off Peak Detail'!BG48)</f>
        <v>38.839658536585361</v>
      </c>
      <c r="BM10" s="357">
        <f>(0.789473684210526*'Off Peak Detail'!BH10)+(0.210526315789474*'Off Peak Detail'!BH48)</f>
        <v>33.680526315789479</v>
      </c>
      <c r="BN10" s="357">
        <f>(0.75609756097561*'Off Peak Detail'!BI10)+(0.24390243902439*'Off Peak Detail'!BI48)</f>
        <v>30.599731707317076</v>
      </c>
      <c r="BO10" s="357">
        <f>(0.789473684210526*'Off Peak Detail'!BJ10)+(0.210526315789474*'Off Peak Detail'!BJ48)</f>
        <v>27.247105263157898</v>
      </c>
      <c r="BP10" s="357">
        <f>(0.794871794871795*'Off Peak Detail'!BK10)+(0.205128205128205*'Off Peak Detail'!BK48)</f>
        <v>31.56494871794872</v>
      </c>
      <c r="BQ10" s="357">
        <f>(0.75609756097561*'Off Peak Detail'!BL10)+(0.24390243902439*'Off Peak Detail'!BL48)</f>
        <v>28.730341463414632</v>
      </c>
      <c r="BR10" s="357">
        <f>(0.777777777777778*'Off Peak Detail'!BM10)+(0.222222222222222*'Off Peak Detail'!BM48)</f>
        <v>28.740333333333332</v>
      </c>
      <c r="BS10" s="357">
        <f>(0.794871794871795*'Off Peak Detail'!BN10)+(0.205128205128205*'Off Peak Detail'!BN48)</f>
        <v>27.459923076923076</v>
      </c>
      <c r="BT10" s="357">
        <f>(0.789473684210526*'Off Peak Detail'!BO10)+(0.210526315789474*'Off Peak Detail'!BO48)</f>
        <v>26.560263157894738</v>
      </c>
      <c r="BU10" s="357">
        <f>(0.75609756097561*'Off Peak Detail'!BP10)+(0.24390243902439*'Off Peak Detail'!BP48)</f>
        <v>20.895341463414631</v>
      </c>
      <c r="BV10" s="357">
        <f>(0.789473684210526*'Off Peak Detail'!BQ10)+(0.210526315789474*'Off Peak Detail'!BQ48)</f>
        <v>23.809736842105263</v>
      </c>
      <c r="BW10" s="357">
        <f>(0.75609756097561*'Off Peak Detail'!BR10)+(0.24390243902439*'Off Peak Detail'!BR48)</f>
        <v>36.061390243902437</v>
      </c>
      <c r="BX10" s="357">
        <f>(0.794871794871795*'Off Peak Detail'!BS10)+(0.205128205128205*'Off Peak Detail'!BS48)</f>
        <v>38.340205128205135</v>
      </c>
      <c r="BY10" s="357">
        <f>(0.789473684210526*'Off Peak Detail'!BT10)+(0.210526315789474*'Off Peak Detail'!BT48)</f>
        <v>33.645000000000003</v>
      </c>
      <c r="BZ10" s="357">
        <f>(0.75609756097561*'Off Peak Detail'!BU10)+(0.24390243902439*'Off Peak Detail'!BU48)</f>
        <v>30.840195121951218</v>
      </c>
      <c r="CA10" s="357">
        <f>(0.789473684210526*'Off Peak Detail'!BV10)+(0.210526315789474*'Off Peak Detail'!BV48)</f>
        <v>27.78</v>
      </c>
      <c r="CB10" s="357">
        <f>(0.794871794871795*'Off Peak Detail'!BW10)+(0.205128205128205*'Off Peak Detail'!BW48)</f>
        <v>31.705974358974363</v>
      </c>
      <c r="CC10" s="357">
        <f>(0.75609756097561*'Off Peak Detail'!BX10)+(0.24390243902439*'Off Peak Detail'!BX48)</f>
        <v>29.081634146341464</v>
      </c>
      <c r="CD10" s="357">
        <f>(0.777777777777778*'Off Peak Detail'!BY10)+(0.222222222222222*'Off Peak Detail'!BY48)</f>
        <v>29.119888888888887</v>
      </c>
      <c r="CE10" s="357">
        <f>(0.794871794871795*'Off Peak Detail'!BZ10)+(0.205128205128205*'Off Peak Detail'!BZ48)</f>
        <v>27.970307692307692</v>
      </c>
      <c r="CF10" s="357">
        <f>(0.75*'Off Peak Detail'!CA10)+(0.25*'Off Peak Detail'!CA48)</f>
        <v>27.159750000000003</v>
      </c>
      <c r="CG10" s="357">
        <f>(0.794871794871795*'Off Peak Detail'!CB10)+(0.205128205128205*'Off Peak Detail'!CB48)</f>
        <v>21.986025641025641</v>
      </c>
      <c r="CH10" s="357">
        <f>(0.789473684210526*'Off Peak Detail'!CC10)+(0.210526315789474*'Off Peak Detail'!CC48)</f>
        <v>24.679736842105264</v>
      </c>
      <c r="CI10" s="357">
        <f>(0.75609756097561*'Off Peak Detail'!CD10)+(0.24390243902439*'Off Peak Detail'!CD48)</f>
        <v>35.818878048780483</v>
      </c>
      <c r="CJ10" s="357">
        <f>(0.794871794871795*'Off Peak Detail'!CE10)+(0.205128205128205*'Off Peak Detail'!CE48)</f>
        <v>37.929717948717951</v>
      </c>
      <c r="CK10" s="357">
        <f>(0.789473684210526*'Off Peak Detail'!CF10)+(0.210526315789474*'Off Peak Detail'!CF48)</f>
        <v>33.646578947368425</v>
      </c>
      <c r="CL10" s="357">
        <f>(0.75609756097561*'Off Peak Detail'!CG10)+(0.24390243902439*'Off Peak Detail'!CG48)</f>
        <v>31.120170731707319</v>
      </c>
      <c r="CM10" s="357">
        <f>(0.789473684210526*'Off Peak Detail'!CH10)+(0.210526315789474*'Off Peak Detail'!CH48)</f>
        <v>28.317631578947367</v>
      </c>
      <c r="CN10" s="357">
        <f>(0.75609756097561*'Off Peak Detail'!CI10)+(0.24390243902439*'Off Peak Detail'!CI48)</f>
        <v>31.911121951219517</v>
      </c>
      <c r="CO10" s="357">
        <f>(0.794871794871795*'Off Peak Detail'!CJ10)+(0.205128205128205*'Off Peak Detail'!CJ48)</f>
        <v>29.349794871794877</v>
      </c>
      <c r="CP10" s="357">
        <f>(0.777777777777778*'Off Peak Detail'!CK10)+(0.222222222222222*'Off Peak Detail'!CK48)</f>
        <v>29.459777777777777</v>
      </c>
      <c r="CQ10" s="357">
        <f>(0.794871794871795*'Off Peak Detail'!CL10)+(0.205128205128205*'Off Peak Detail'!CL48)</f>
        <v>28.460179487179488</v>
      </c>
      <c r="CR10" s="357">
        <f>(0.75*'Off Peak Detail'!CM10)+(0.25*'Off Peak Detail'!CM48)</f>
        <v>27.75975</v>
      </c>
      <c r="CS10" s="357">
        <f>(0.794871794871795*'Off Peak Detail'!CN10)+(0.205128205128205*'Off Peak Detail'!CN48)</f>
        <v>23.061230769230768</v>
      </c>
      <c r="CT10" s="357">
        <f>(0.789473684210526*'Off Peak Detail'!CO10)+(0.210526315789474*'Off Peak Detail'!CO48)</f>
        <v>25.579736842105262</v>
      </c>
      <c r="CU10" s="357">
        <f>(0.75609756097561*'Off Peak Detail'!CP10)+(0.24390243902439*'Off Peak Detail'!CP48)</f>
        <v>35.794512195121946</v>
      </c>
      <c r="CV10" s="357">
        <f>(0.794871794871795*'Off Peak Detail'!CQ10)+(0.205128205128205*'Off Peak Detail'!CQ48)</f>
        <v>37.800102564102566</v>
      </c>
      <c r="CW10" s="357">
        <f>(0.75*'Off Peak Detail'!CR10)+(0.25*'Off Peak Detail'!CR48)</f>
        <v>33.9285</v>
      </c>
      <c r="CX10" s="357">
        <f>(0.794871794871795*'Off Peak Detail'!CS10)+(0.205128205128205*'Off Peak Detail'!CS48)</f>
        <v>31.649820512820515</v>
      </c>
      <c r="CY10" s="357">
        <f>(0.789473684210526*'Off Peak Detail'!CT10)+(0.210526315789474*'Off Peak Detail'!CT48)</f>
        <v>29.120526315789473</v>
      </c>
      <c r="CZ10" s="357">
        <f>(0.75609756097561*'Off Peak Detail'!CU10)+(0.24390243902439*'Off Peak Detail'!CU48)</f>
        <v>32.475292682926828</v>
      </c>
      <c r="DA10" s="357">
        <f>(0.794871794871795*'Off Peak Detail'!CV10)+(0.205128205128205*'Off Peak Detail'!CV48)</f>
        <v>30.299102564102565</v>
      </c>
      <c r="DB10" s="357">
        <f>(0.783783783783784*'Off Peak Detail'!CW10)+(0.216216216216216*'Off Peak Detail'!CW48)</f>
        <v>30.40997297297297</v>
      </c>
      <c r="DC10" s="357">
        <f>(0.75609756097561*'Off Peak Detail'!CX10)+(0.24390243902439*'Off Peak Detail'!CX48)</f>
        <v>29.470365853658535</v>
      </c>
      <c r="DD10" s="357">
        <f>(0.789473684210526*'Off Peak Detail'!CY10)+(0.210526315789474*'Off Peak Detail'!CY48)</f>
        <v>28.830000000000002</v>
      </c>
      <c r="DE10" s="357">
        <f>(0.794871794871795*'Off Peak Detail'!CZ10)+(0.205128205128205*'Off Peak Detail'!CZ48)</f>
        <v>24.385307692307695</v>
      </c>
      <c r="DF10" s="357">
        <f>(0.75*'Off Peak Detail'!DA10)+(0.25*'Off Peak Detail'!DA48)</f>
        <v>26.780249999999999</v>
      </c>
      <c r="DG10" s="357">
        <f>(0.794871794871795*'Off Peak Detail'!DB10)+(0.205128205128205*'Off Peak Detail'!DB48)</f>
        <v>36.491794871794873</v>
      </c>
      <c r="DH10" s="357">
        <f>(0.75609756097561*'Off Peak Detail'!DC10)+(0.24390243902439*'Off Peak Detail'!DC48)</f>
        <v>38.400024390243907</v>
      </c>
      <c r="DI10" s="357">
        <f>(0.789473684210526*'Off Peak Detail'!DD10)+(0.210526315789474*'Off Peak Detail'!DD48)</f>
        <v>34.746315789473684</v>
      </c>
      <c r="DJ10" s="357">
        <f>(0.794871794871795*'Off Peak Detail'!DE10)+(0.205128205128205*'Off Peak Detail'!DE48)</f>
        <v>32.590179487179491</v>
      </c>
      <c r="DK10" s="357">
        <f>(0.75*'Off Peak Detail'!DF10)+(0.25*'Off Peak Detail'!DF48)</f>
        <v>30.214125000000003</v>
      </c>
      <c r="DL10" s="357">
        <f>(0.794871794871795*'Off Peak Detail'!DG10)+(0.205128205128205*'Off Peak Detail'!DG48)</f>
        <v>33.411538461538463</v>
      </c>
      <c r="DM10" s="357">
        <f>(0.794871794871795*'Off Peak Detail'!DH10)+(0.205128205128205*'Off Peak Detail'!DH48)</f>
        <v>31.395410256410258</v>
      </c>
      <c r="DN10" s="357">
        <f>(0.777777777777778*'Off Peak Detail'!DI10)+(0.222222222222222*'Off Peak Detail'!DI48)</f>
        <v>31.489666666666665</v>
      </c>
      <c r="DO10" s="357">
        <f>(0.75609756097561*'Off Peak Detail'!DJ10)+(0.24390243902439*'Off Peak Detail'!DJ48)</f>
        <v>30.600292682926828</v>
      </c>
      <c r="DP10" s="357">
        <f>(0.789473684210526*'Off Peak Detail'!DK10)+(0.210526315789474*'Off Peak Detail'!DK48)</f>
        <v>29.989736842105266</v>
      </c>
      <c r="DQ10" s="357">
        <f>(0.75609756097561*'Off Peak Detail'!DL10)+(0.24390243902439*'Off Peak Detail'!DL48)</f>
        <v>25.804658536585364</v>
      </c>
      <c r="DR10" s="357">
        <f>(0.789473684210526*'Off Peak Detail'!DM10)+(0.210526315789474*'Off Peak Detail'!DM48)</f>
        <v>28.05</v>
      </c>
      <c r="DS10" s="357">
        <f>(0.794871794871795*'Off Peak Detail'!DN10)+(0.205128205128205*'Off Peak Detail'!DN48)</f>
        <v>37.320794871794874</v>
      </c>
      <c r="DT10" s="357">
        <f>(0.75609756097561*'Off Peak Detail'!DO10)+(0.24390243902439*'Off Peak Detail'!DO48)</f>
        <v>39.11007317073171</v>
      </c>
      <c r="DU10" s="357">
        <f>(0.789473684210526*'Off Peak Detail'!DP10)+(0.210526315789474*'Off Peak Detail'!DP48)</f>
        <v>35.655789473684209</v>
      </c>
      <c r="DV10" s="357">
        <f>(0.794871794871795*'Off Peak Detail'!DQ10)+(0.205128205128205*'Off Peak Detail'!DQ48)</f>
        <v>33.590205128205127</v>
      </c>
      <c r="DW10" s="357">
        <f>(0.75*'Off Peak Detail'!DR10)+(0.25*'Off Peak Detail'!DR48)</f>
        <v>31.356000000000002</v>
      </c>
      <c r="DX10" s="357">
        <f>(0.794871794871795*'Off Peak Detail'!DS10)+(0.205128205128205*'Off Peak Detail'!DS48)</f>
        <v>34.398384615384614</v>
      </c>
      <c r="DY10" s="357">
        <f>(0.75609756097561*'Off Peak Detail'!DT10)+(0.24390243902439*'Off Peak Detail'!DT48)</f>
        <v>32.497902439024386</v>
      </c>
      <c r="DZ10" s="357">
        <f>(0.777777777777778*'Off Peak Detail'!DU10)+(0.222222222222222*'Off Peak Detail'!DU48)</f>
        <v>32.57</v>
      </c>
      <c r="EA10" s="357">
        <f>(0.794871794871795*'Off Peak Detail'!DV10)+(0.205128205128205*'Off Peak Detail'!DV48)</f>
        <v>31.730076923076926</v>
      </c>
      <c r="EB10" s="357">
        <f>(0.789473684210526*'Off Peak Detail'!DW10)+(0.210526315789474*'Off Peak Detail'!DW48)</f>
        <v>31.150263157894738</v>
      </c>
      <c r="EC10" s="357">
        <f>(0.75609756097561*'Off Peak Detail'!DX10)+(0.24390243902439*'Off Peak Detail'!DX48)</f>
        <v>27.191560975609754</v>
      </c>
      <c r="ED10" s="357">
        <f>(0.789473684210526*'Off Peak Detail'!DY10)+(0.210526315789474*'Off Peak Detail'!DY48)</f>
        <v>29.320263157894736</v>
      </c>
      <c r="EE10" s="357">
        <f>(0.794871794871795*'Off Peak Detail'!DZ10)+(0.205128205128205*'Off Peak Detail'!DZ48)</f>
        <v>38.148897435897439</v>
      </c>
      <c r="EF10" s="357">
        <f>(0.75609756097561*'Off Peak Detail'!EA10)+(0.24390243902439*'Off Peak Detail'!EA48)</f>
        <v>39.830024390243899</v>
      </c>
      <c r="EG10" s="357">
        <f>(0.789473684210526*'Off Peak Detail'!EB10)+(0.210526315789474*'Off Peak Detail'!EB48)</f>
        <v>36.585789473684216</v>
      </c>
      <c r="EH10" s="357">
        <f>(0.75609756097561*'Off Peak Detail'!EC10)+(0.24390243902439*'Off Peak Detail'!EC48)</f>
        <v>34.599853658536588</v>
      </c>
      <c r="EI10" s="357">
        <f>(0.789473684210526*'Off Peak Detail'!ED10)+(0.210526315789474*'Off Peak Detail'!ED48)</f>
        <v>32.496315789473684</v>
      </c>
      <c r="EJ10" s="357">
        <f>(0.794871794871795*'Off Peak Detail'!EE10)+(0.205128205128205*'Off Peak Detail'!EE48)</f>
        <v>35.395564102564109</v>
      </c>
    </row>
    <row r="11" spans="1:140" ht="13.7" customHeight="1" x14ac:dyDescent="0.2">
      <c r="A11" s="443" t="s">
        <v>142</v>
      </c>
      <c r="B11" s="281"/>
      <c r="C11" s="357">
        <f ca="1">(1*'Off Peak Detail'!D11)+(0*'Off Peak Detail'!D49)</f>
        <v>26.26</v>
      </c>
      <c r="D11" s="357">
        <f ca="1">(0.789473684210526*'Off Peak Detail'!E11)+(0.210526315789474*'Off Peak Detail'!E49)</f>
        <v>28.12434210526316</v>
      </c>
      <c r="E11" s="357">
        <f>(0.75609756097561*'Off Peak Detail'!F11)+(0.24390243902439*'Off Peak Detail'!F49)</f>
        <v>30.695487804878049</v>
      </c>
      <c r="F11" s="306">
        <f t="shared" ca="1" si="6"/>
        <v>29.175603877484914</v>
      </c>
      <c r="G11" s="191">
        <f t="shared" si="7"/>
        <v>30.597594017094018</v>
      </c>
      <c r="H11" s="191">
        <f t="shared" si="0"/>
        <v>30.945410256410259</v>
      </c>
      <c r="I11" s="191">
        <f t="shared" si="0"/>
        <v>30.24977777777778</v>
      </c>
      <c r="J11" s="191">
        <f t="shared" si="8"/>
        <v>26.875184210526317</v>
      </c>
      <c r="K11" s="191">
        <f t="shared" si="14"/>
        <v>28.75</v>
      </c>
      <c r="L11" s="191">
        <f t="shared" si="14"/>
        <v>25.000368421052634</v>
      </c>
      <c r="M11" s="191">
        <f t="shared" si="14"/>
        <v>26.833179487179489</v>
      </c>
      <c r="N11" s="191">
        <f t="shared" si="14"/>
        <v>29.25</v>
      </c>
      <c r="O11" s="191">
        <f t="shared" si="9"/>
        <v>34.408756410256416</v>
      </c>
      <c r="P11" s="191">
        <f t="shared" si="15"/>
        <v>33.567564102564106</v>
      </c>
      <c r="Q11" s="191">
        <f t="shared" si="15"/>
        <v>35.249948717948719</v>
      </c>
      <c r="R11" s="191">
        <f t="shared" si="15"/>
        <v>33.609499999999997</v>
      </c>
      <c r="S11" s="191">
        <f t="shared" si="10"/>
        <v>28.930306715820194</v>
      </c>
      <c r="T11" s="191">
        <f t="shared" si="16"/>
        <v>27.750205128205131</v>
      </c>
      <c r="U11" s="191">
        <f t="shared" si="16"/>
        <v>28.635105263157897</v>
      </c>
      <c r="V11" s="191">
        <f t="shared" si="16"/>
        <v>30.405609756097558</v>
      </c>
      <c r="W11" s="306">
        <f t="shared" si="17"/>
        <v>30.038655251737104</v>
      </c>
      <c r="X11" s="191">
        <f t="shared" si="18"/>
        <v>30.170989997020392</v>
      </c>
      <c r="Y11" s="191">
        <f t="shared" si="19"/>
        <v>30.121606480720924</v>
      </c>
      <c r="Z11" s="191">
        <f t="shared" si="20"/>
        <v>30.164685381586224</v>
      </c>
      <c r="AA11" s="191">
        <f t="shared" si="11"/>
        <v>30.160991162973719</v>
      </c>
      <c r="AB11" s="191">
        <f t="shared" si="12"/>
        <v>30.149239366100549</v>
      </c>
      <c r="AC11" s="358">
        <f t="shared" ca="1" si="13"/>
        <v>30.128300503850035</v>
      </c>
      <c r="AD11" s="302"/>
      <c r="AE11" s="303"/>
      <c r="AG11" s="357">
        <f>(0.794871794871795*'Off Peak Detail'!AB11)+(0.205128205128205*'Off Peak Detail'!AB49)</f>
        <v>30.945410256410259</v>
      </c>
      <c r="AH11" s="357">
        <f>(0.777777777777778*'Off Peak Detail'!AC11)+(0.222222222222222*'Off Peak Detail'!AC49)</f>
        <v>30.24977777777778</v>
      </c>
      <c r="AI11" s="357">
        <f>(0.75609756097561*'Off Peak Detail'!AD11)+(0.24390243902439*'Off Peak Detail'!AD49)</f>
        <v>28.75</v>
      </c>
      <c r="AJ11" s="357">
        <f>(0.789473684210526*'Off Peak Detail'!AE11)+(0.210526315789474*'Off Peak Detail'!AE49)</f>
        <v>25.000368421052634</v>
      </c>
      <c r="AK11" s="357">
        <f>(0.794871794871795*'Off Peak Detail'!AF11)+(0.205128205128205*'Off Peak Detail'!AF49)</f>
        <v>26.833179487179489</v>
      </c>
      <c r="AL11" s="357">
        <f>(0.75*'Off Peak Detail'!AG11)+(0.25*'Off Peak Detail'!AG49)</f>
        <v>29.25</v>
      </c>
      <c r="AM11" s="357">
        <f>(0.794871794871795*'Off Peak Detail'!AH11)+(0.205128205128205*'Off Peak Detail'!AH49)</f>
        <v>33.567564102564106</v>
      </c>
      <c r="AN11" s="357">
        <f>(0.794871794871795*'Off Peak Detail'!AI11)+(0.205128205128205*'Off Peak Detail'!AI49)</f>
        <v>35.249948717948719</v>
      </c>
      <c r="AO11" s="357">
        <f>(0.75*'Off Peak Detail'!AJ11)+(0.25*'Off Peak Detail'!AJ49)</f>
        <v>33.609499999999997</v>
      </c>
      <c r="AP11" s="357">
        <f>(0.794871794871795*'Off Peak Detail'!AK11)+(0.205128205128205*'Off Peak Detail'!AK49)</f>
        <v>27.750205128205131</v>
      </c>
      <c r="AQ11" s="357">
        <f>(0.789473684210526*'Off Peak Detail'!AL11)+(0.210526315789474*'Off Peak Detail'!AL49)</f>
        <v>28.635105263157897</v>
      </c>
      <c r="AR11" s="357">
        <f>(0.75609756097561*'Off Peak Detail'!AM11)+(0.24390243902439*'Off Peak Detail'!AM49)</f>
        <v>30.405609756097558</v>
      </c>
      <c r="AS11" s="357">
        <f>(0.794871794871795*'Off Peak Detail'!AN11)+(0.205128205128205*'Off Peak Detail'!AN49)</f>
        <v>30.615205128205133</v>
      </c>
      <c r="AT11" s="357">
        <f>(0.777777777777778*'Off Peak Detail'!AO11)+(0.222222222222222*'Off Peak Detail'!AO49)</f>
        <v>29.000333333333334</v>
      </c>
      <c r="AU11" s="357">
        <f>(0.75609756097561*'Off Peak Detail'!AP11)+(0.24390243902439*'Off Peak Detail'!AP49)</f>
        <v>28.000097560975611</v>
      </c>
      <c r="AV11" s="357">
        <f>(0.789473684210526*'Off Peak Detail'!AQ11)+(0.210526315789474*'Off Peak Detail'!AQ49)</f>
        <v>26.500368421052631</v>
      </c>
      <c r="AW11" s="357">
        <f>(0.794871794871795*'Off Peak Detail'!AR11)+(0.205128205128205*'Off Peak Detail'!AR49)</f>
        <v>27.253179487179491</v>
      </c>
      <c r="AX11" s="357">
        <f>(0.75*'Off Peak Detail'!AS11)+(0.25*'Off Peak Detail'!AS49)</f>
        <v>29.500250000000001</v>
      </c>
      <c r="AY11" s="357">
        <f>(0.794871794871795*'Off Peak Detail'!AT11)+(0.205128205128205*'Off Peak Detail'!AT49)</f>
        <v>33.218102564102566</v>
      </c>
      <c r="AZ11" s="357">
        <f>(0.75609756097561*'Off Peak Detail'!AU11)+(0.24390243902439*'Off Peak Detail'!AU49)</f>
        <v>34.999829268292679</v>
      </c>
      <c r="BA11" s="357">
        <f>(0.789473684210526*'Off Peak Detail'!AV11)+(0.210526315789474*'Off Peak Detail'!AV49)</f>
        <v>33.072631578947373</v>
      </c>
      <c r="BB11" s="357">
        <f>(0.794871794871795*'Off Peak Detail'!AW11)+(0.205128205128205*'Off Peak Detail'!AW49)</f>
        <v>29.499897435897438</v>
      </c>
      <c r="BC11" s="357">
        <f>(0.75*'Off Peak Detail'!AX11)+(0.25*'Off Peak Detail'!AX49)</f>
        <v>29.147000000000002</v>
      </c>
      <c r="BD11" s="357">
        <f>(0.794871794871795*'Off Peak Detail'!AY11)+(0.205128205128205*'Off Peak Detail'!AY49)</f>
        <v>31.131487179487184</v>
      </c>
      <c r="BE11" s="357">
        <f>(0.794871794871795*'Off Peak Detail'!AZ11)+(0.205128205128205*'Off Peak Detail'!AZ49)</f>
        <v>30.605179487179491</v>
      </c>
      <c r="BF11" s="357">
        <f>(0.743589743589744*'Off Peak Detail'!BA11)+(0.256410256410256*'Off Peak Detail'!BA49)</f>
        <v>29.000153846153847</v>
      </c>
      <c r="BG11" s="357">
        <f>(0.794871794871795*'Off Peak Detail'!BB11)+(0.205128205128205*'Off Peak Detail'!BB49)</f>
        <v>28.000282051282053</v>
      </c>
      <c r="BH11" s="357">
        <f>(0.789473684210526*'Off Peak Detail'!BC11)+(0.210526315789474*'Off Peak Detail'!BC49)</f>
        <v>26.500263157894736</v>
      </c>
      <c r="BI11" s="357">
        <f>(0.75609756097561*'Off Peak Detail'!BD11)+(0.24390243902439*'Off Peak Detail'!BD49)</f>
        <v>27.24519512195122</v>
      </c>
      <c r="BJ11" s="357">
        <f>(0.789473684210526*'Off Peak Detail'!BE11)+(0.210526315789474*'Off Peak Detail'!BE49)</f>
        <v>29.500263157894739</v>
      </c>
      <c r="BK11" s="357">
        <f>(0.794871794871795*'Off Peak Detail'!BF11)+(0.205128205128205*'Off Peak Detail'!BF49)</f>
        <v>33.207179487179488</v>
      </c>
      <c r="BL11" s="357">
        <f>(0.75609756097561*'Off Peak Detail'!BG11)+(0.24390243902439*'Off Peak Detail'!BG49)</f>
        <v>34.999829268292679</v>
      </c>
      <c r="BM11" s="357">
        <f>(0.789473684210526*'Off Peak Detail'!BH11)+(0.210526315789474*'Off Peak Detail'!BH49)</f>
        <v>33.060894736842108</v>
      </c>
      <c r="BN11" s="357">
        <f>(0.75609756097561*'Off Peak Detail'!BI11)+(0.24390243902439*'Off Peak Detail'!BI49)</f>
        <v>29.499804878048781</v>
      </c>
      <c r="BO11" s="357">
        <f>(0.789473684210526*'Off Peak Detail'!BJ11)+(0.210526315789474*'Off Peak Detail'!BJ49)</f>
        <v>29.133157894736843</v>
      </c>
      <c r="BP11" s="357">
        <f>(0.794871794871795*'Off Peak Detail'!BK11)+(0.205128205128205*'Off Peak Detail'!BK49)</f>
        <v>31.123000000000001</v>
      </c>
      <c r="BQ11" s="357">
        <f>(0.75609756097561*'Off Peak Detail'!BL11)+(0.24390243902439*'Off Peak Detail'!BL49)</f>
        <v>30.604317073170733</v>
      </c>
      <c r="BR11" s="357">
        <f>(0.777777777777778*'Off Peak Detail'!BM11)+(0.222222222222222*'Off Peak Detail'!BM49)</f>
        <v>28.999777777777776</v>
      </c>
      <c r="BS11" s="357">
        <f>(0.794871794871795*'Off Peak Detail'!BN11)+(0.205128205128205*'Off Peak Detail'!BN49)</f>
        <v>28.00015384615385</v>
      </c>
      <c r="BT11" s="357">
        <f>(0.789473684210526*'Off Peak Detail'!BO11)+(0.210526315789474*'Off Peak Detail'!BO49)</f>
        <v>26.500263157894736</v>
      </c>
      <c r="BU11" s="357">
        <f>(0.75609756097561*'Off Peak Detail'!BP11)+(0.24390243902439*'Off Peak Detail'!BP49)</f>
        <v>27.239682926829268</v>
      </c>
      <c r="BV11" s="357">
        <f>(0.789473684210526*'Off Peak Detail'!BQ11)+(0.210526315789474*'Off Peak Detail'!BQ49)</f>
        <v>29.500263157894736</v>
      </c>
      <c r="BW11" s="357">
        <f>(0.75609756097561*'Off Peak Detail'!BR11)+(0.24390243902439*'Off Peak Detail'!BR49)</f>
        <v>33.212682926829267</v>
      </c>
      <c r="BX11" s="357">
        <f>(0.794871794871795*'Off Peak Detail'!BS11)+(0.205128205128205*'Off Peak Detail'!BS49)</f>
        <v>34.999641025641026</v>
      </c>
      <c r="BY11" s="357">
        <f>(0.789473684210526*'Off Peak Detail'!BT11)+(0.210526315789474*'Off Peak Detail'!BT49)</f>
        <v>33.051315789473691</v>
      </c>
      <c r="BZ11" s="357">
        <f>(0.75609756097561*'Off Peak Detail'!BU11)+(0.24390243902439*'Off Peak Detail'!BU49)</f>
        <v>29.500463414634147</v>
      </c>
      <c r="CA11" s="357">
        <f>(0.789473684210526*'Off Peak Detail'!BV11)+(0.210526315789474*'Off Peak Detail'!BV49)</f>
        <v>29.125368421052634</v>
      </c>
      <c r="CB11" s="357">
        <f>(0.794871794871795*'Off Peak Detail'!BW11)+(0.205128205128205*'Off Peak Detail'!BW49)</f>
        <v>31.114820512820515</v>
      </c>
      <c r="CC11" s="357">
        <f>(0.75609756097561*'Off Peak Detail'!BX11)+(0.24390243902439*'Off Peak Detail'!BX49)</f>
        <v>30.597048780487803</v>
      </c>
      <c r="CD11" s="357">
        <f>(0.777777777777778*'Off Peak Detail'!BY11)+(0.222222222222222*'Off Peak Detail'!BY49)</f>
        <v>29.000222222222224</v>
      </c>
      <c r="CE11" s="357">
        <f>(0.794871794871795*'Off Peak Detail'!BZ11)+(0.205128205128205*'Off Peak Detail'!BZ49)</f>
        <v>28.000025641025641</v>
      </c>
      <c r="CF11" s="357">
        <f>(0.75*'Off Peak Detail'!CA11)+(0.25*'Off Peak Detail'!CA49)</f>
        <v>26.499749999999999</v>
      </c>
      <c r="CG11" s="357">
        <f>(0.794871794871795*'Off Peak Detail'!CB11)+(0.205128205128205*'Off Peak Detail'!CB49)</f>
        <v>27.232871794871798</v>
      </c>
      <c r="CH11" s="357">
        <f>(0.789473684210526*'Off Peak Detail'!CC11)+(0.210526315789474*'Off Peak Detail'!CC49)</f>
        <v>29.500157894736844</v>
      </c>
      <c r="CI11" s="357">
        <f>(0.75609756097561*'Off Peak Detail'!CD11)+(0.24390243902439*'Off Peak Detail'!CD49)</f>
        <v>33.204219512195124</v>
      </c>
      <c r="CJ11" s="357">
        <f>(0.794871794871795*'Off Peak Detail'!CE11)+(0.205128205128205*'Off Peak Detail'!CE49)</f>
        <v>34.999948717948719</v>
      </c>
      <c r="CK11" s="357">
        <f>(0.789473684210526*'Off Peak Detail'!CF11)+(0.210526315789474*'Off Peak Detail'!CF49)</f>
        <v>33.041157894736848</v>
      </c>
      <c r="CL11" s="357">
        <f>(0.75609756097561*'Off Peak Detail'!CG11)+(0.24390243902439*'Off Peak Detail'!CG49)</f>
        <v>29.500317073170727</v>
      </c>
      <c r="CM11" s="357">
        <f>(0.789473684210526*'Off Peak Detail'!CH11)+(0.210526315789474*'Off Peak Detail'!CH49)</f>
        <v>29.118157894736839</v>
      </c>
      <c r="CN11" s="357">
        <f>(0.75609756097561*'Off Peak Detail'!CI11)+(0.24390243902439*'Off Peak Detail'!CI49)</f>
        <v>31.114756097560974</v>
      </c>
      <c r="CO11" s="357">
        <f>(0.794871794871795*'Off Peak Detail'!CJ11)+(0.205128205128205*'Off Peak Detail'!CJ49)</f>
        <v>30.582230769230769</v>
      </c>
      <c r="CP11" s="357">
        <f>(0.777777777777778*'Off Peak Detail'!CK11)+(0.222222222222222*'Off Peak Detail'!CK49)</f>
        <v>29.00011111111111</v>
      </c>
      <c r="CQ11" s="357">
        <f>(0.794871794871795*'Off Peak Detail'!CL11)+(0.205128205128205*'Off Peak Detail'!CL49)</f>
        <v>27.999897435897438</v>
      </c>
      <c r="CR11" s="357">
        <f>(0.75*'Off Peak Detail'!CM11)+(0.25*'Off Peak Detail'!CM49)</f>
        <v>26.499750000000002</v>
      </c>
      <c r="CS11" s="357">
        <f>(0.794871794871795*'Off Peak Detail'!CN11)+(0.205128205128205*'Off Peak Detail'!CN49)</f>
        <v>27.226487179487179</v>
      </c>
      <c r="CT11" s="357">
        <f>(0.789473684210526*'Off Peak Detail'!CO11)+(0.210526315789474*'Off Peak Detail'!CO49)</f>
        <v>29.500368421052634</v>
      </c>
      <c r="CU11" s="357">
        <f>(0.75609756097561*'Off Peak Detail'!CP11)+(0.24390243902439*'Off Peak Detail'!CP49)</f>
        <v>33.19551219512195</v>
      </c>
      <c r="CV11" s="357">
        <f>(0.794871794871795*'Off Peak Detail'!CQ11)+(0.205128205128205*'Off Peak Detail'!CQ49)</f>
        <v>35.000051282051281</v>
      </c>
      <c r="CW11" s="357">
        <f>(0.75*'Off Peak Detail'!CR11)+(0.25*'Off Peak Detail'!CR49)</f>
        <v>33.054749999999999</v>
      </c>
      <c r="CX11" s="357">
        <f>(0.794871794871795*'Off Peak Detail'!CS11)+(0.205128205128205*'Off Peak Detail'!CS49)</f>
        <v>29.499871794871797</v>
      </c>
      <c r="CY11" s="357">
        <f>(0.789473684210526*'Off Peak Detail'!CT11)+(0.210526315789474*'Off Peak Detail'!CT49)</f>
        <v>29.11105263157895</v>
      </c>
      <c r="CZ11" s="357">
        <f>(0.75609756097561*'Off Peak Detail'!CU11)+(0.24390243902439*'Off Peak Detail'!CU49)</f>
        <v>31.107487804878048</v>
      </c>
      <c r="DA11" s="357">
        <f>(0.794871794871795*'Off Peak Detail'!CV11)+(0.205128205128205*'Off Peak Detail'!CV49)</f>
        <v>30.574051282051286</v>
      </c>
      <c r="DB11" s="357">
        <f>(0.783783783783784*'Off Peak Detail'!CW11)+(0.216216216216216*'Off Peak Detail'!CW49)</f>
        <v>29.000162162162162</v>
      </c>
      <c r="DC11" s="357">
        <f>(0.75609756097561*'Off Peak Detail'!CX11)+(0.24390243902439*'Off Peak Detail'!CX49)</f>
        <v>28.00029268292683</v>
      </c>
      <c r="DD11" s="357">
        <f>(0.789473684210526*'Off Peak Detail'!CY11)+(0.210526315789474*'Off Peak Detail'!CY49)</f>
        <v>26.500263157894736</v>
      </c>
      <c r="DE11" s="357">
        <f>(0.794871794871795*'Off Peak Detail'!CZ11)+(0.205128205128205*'Off Peak Detail'!CZ49)</f>
        <v>27.220897435897438</v>
      </c>
      <c r="DF11" s="357">
        <f>(0.75*'Off Peak Detail'!DA11)+(0.25*'Off Peak Detail'!DA49)</f>
        <v>29.499749999999999</v>
      </c>
      <c r="DG11" s="357">
        <f>(0.794871794871795*'Off Peak Detail'!DB11)+(0.205128205128205*'Off Peak Detail'!DB49)</f>
        <v>33.171256410256412</v>
      </c>
      <c r="DH11" s="357">
        <f>(0.75609756097561*'Off Peak Detail'!DC11)+(0.24390243902439*'Off Peak Detail'!DC49)</f>
        <v>34.999804878048778</v>
      </c>
      <c r="DI11" s="357">
        <f>(0.789473684210526*'Off Peak Detail'!DD11)+(0.210526315789474*'Off Peak Detail'!DD49)</f>
        <v>33.022105263157897</v>
      </c>
      <c r="DJ11" s="357">
        <f>(0.794871794871795*'Off Peak Detail'!DE11)+(0.205128205128205*'Off Peak Detail'!DE49)</f>
        <v>29.499538461538464</v>
      </c>
      <c r="DK11" s="357">
        <f>(0.75*'Off Peak Detail'!DF11)+(0.25*'Off Peak Detail'!DF49)</f>
        <v>29.110750000000003</v>
      </c>
      <c r="DL11" s="357">
        <f>(0.794871794871795*'Off Peak Detail'!DG11)+(0.205128205128205*'Off Peak Detail'!DG49)</f>
        <v>31.092076923076924</v>
      </c>
      <c r="DM11" s="357">
        <f>(0.794871794871795*'Off Peak Detail'!DH11)+(0.205128205128205*'Off Peak Detail'!DH49)</f>
        <v>30.56666666666667</v>
      </c>
      <c r="DN11" s="357">
        <f>(0.777777777777778*'Off Peak Detail'!DI11)+(0.222222222222222*'Off Peak Detail'!DI49)</f>
        <v>28.999666666666666</v>
      </c>
      <c r="DO11" s="357">
        <f>(0.75609756097561*'Off Peak Detail'!DJ11)+(0.24390243902439*'Off Peak Detail'!DJ49)</f>
        <v>27.999951219512194</v>
      </c>
      <c r="DP11" s="357">
        <f>(0.789473684210526*'Off Peak Detail'!DK11)+(0.210526315789474*'Off Peak Detail'!DK49)</f>
        <v>26.500263157894739</v>
      </c>
      <c r="DQ11" s="357">
        <f>(0.75609756097561*'Off Peak Detail'!DL11)+(0.24390243902439*'Off Peak Detail'!DL49)</f>
        <v>27.215804878048779</v>
      </c>
      <c r="DR11" s="357">
        <f>(0.789473684210526*'Off Peak Detail'!DM11)+(0.210526315789474*'Off Peak Detail'!DM49)</f>
        <v>29.500263157894736</v>
      </c>
      <c r="DS11" s="357">
        <f>(0.794871794871795*'Off Peak Detail'!DN11)+(0.205128205128205*'Off Peak Detail'!DN49)</f>
        <v>33.162076923076924</v>
      </c>
      <c r="DT11" s="357">
        <f>(0.75609756097561*'Off Peak Detail'!DO11)+(0.24390243902439*'Off Peak Detail'!DO49)</f>
        <v>35.000170731707314</v>
      </c>
      <c r="DU11" s="357">
        <f>(0.789473684210526*'Off Peak Detail'!DP11)+(0.210526315789474*'Off Peak Detail'!DP49)</f>
        <v>33.011947368421062</v>
      </c>
      <c r="DV11" s="357">
        <f>(0.794871794871795*'Off Peak Detail'!DQ11)+(0.205128205128205*'Off Peak Detail'!DQ49)</f>
        <v>29.500256410256409</v>
      </c>
      <c r="DW11" s="357">
        <f>(0.75*'Off Peak Detail'!DR11)+(0.25*'Off Peak Detail'!DR49)</f>
        <v>29.104000000000003</v>
      </c>
      <c r="DX11" s="357">
        <f>(0.794871794871795*'Off Peak Detail'!DS11)+(0.205128205128205*'Off Peak Detail'!DS49)</f>
        <v>31.084487179487184</v>
      </c>
      <c r="DY11" s="357">
        <f>(0.75609756097561*'Off Peak Detail'!DT11)+(0.24390243902439*'Off Peak Detail'!DT49)</f>
        <v>30.567975609756097</v>
      </c>
      <c r="DZ11" s="357">
        <f>(0.777777777777778*'Off Peak Detail'!DU11)+(0.222222222222222*'Off Peak Detail'!DU49)</f>
        <v>29.000333333333334</v>
      </c>
      <c r="EA11" s="357">
        <f>(0.794871794871795*'Off Peak Detail'!DV11)+(0.205128205128205*'Off Peak Detail'!DV49)</f>
        <v>28.000153846153847</v>
      </c>
      <c r="EB11" s="357">
        <f>(0.789473684210526*'Off Peak Detail'!DW11)+(0.210526315789474*'Off Peak Detail'!DW49)</f>
        <v>26.500263157894736</v>
      </c>
      <c r="EC11" s="357">
        <f>(0.75609756097561*'Off Peak Detail'!DX11)+(0.24390243902439*'Off Peak Detail'!DX49)</f>
        <v>27.210292682926831</v>
      </c>
      <c r="ED11" s="357">
        <f>(0.789473684210526*'Off Peak Detail'!DY11)+(0.210526315789474*'Off Peak Detail'!DY49)</f>
        <v>29.500157894736841</v>
      </c>
      <c r="EE11" s="357">
        <f>(0.794871794871795*'Off Peak Detail'!DZ11)+(0.205128205128205*'Off Peak Detail'!DZ49)</f>
        <v>33.153051282051287</v>
      </c>
      <c r="EF11" s="357">
        <f>(0.75609756097561*'Off Peak Detail'!EA11)+(0.24390243902439*'Off Peak Detail'!EA49)</f>
        <v>34.999536585365853</v>
      </c>
      <c r="EG11" s="357">
        <f>(0.789473684210526*'Off Peak Detail'!EB11)+(0.210526315789474*'Off Peak Detail'!EB49)</f>
        <v>33.002368421052637</v>
      </c>
      <c r="EH11" s="357">
        <f>(0.75609756097561*'Off Peak Detail'!EC11)+(0.24390243902439*'Off Peak Detail'!EC49)</f>
        <v>29.500341463414632</v>
      </c>
      <c r="EI11" s="357">
        <f>(0.789473684210526*'Off Peak Detail'!ED11)+(0.210526315789474*'Off Peak Detail'!ED49)</f>
        <v>29.088947368421053</v>
      </c>
      <c r="EJ11" s="357">
        <f>(0.794871794871795*'Off Peak Detail'!EE11)+(0.205128205128205*'Off Peak Detail'!EE49)</f>
        <v>31.076307692307694</v>
      </c>
    </row>
    <row r="12" spans="1:140" ht="13.7" customHeight="1" x14ac:dyDescent="0.2">
      <c r="A12" s="443" t="s">
        <v>144</v>
      </c>
      <c r="B12" s="281"/>
      <c r="C12" s="357">
        <f ca="1">(1*'Off Peak Detail'!D12)+(0*'Off Peak Detail'!D50)</f>
        <v>24.876666666666665</v>
      </c>
      <c r="D12" s="357">
        <f ca="1">(0.789473684210526*'Off Peak Detail'!E12)+(0.210526315789474*'Off Peak Detail'!E50)</f>
        <v>20.818894164637481</v>
      </c>
      <c r="E12" s="357">
        <f>(0.75609756097561*'Off Peak Detail'!F12)+(0.24390243902439*'Off Peak Detail'!F50)</f>
        <v>28.219463414634149</v>
      </c>
      <c r="F12" s="306">
        <f t="shared" ca="1" si="6"/>
        <v>24.72549936809656</v>
      </c>
      <c r="G12" s="191">
        <f t="shared" si="7"/>
        <v>27.344517094017096</v>
      </c>
      <c r="H12" s="191">
        <f t="shared" si="0"/>
        <v>28.189256410256412</v>
      </c>
      <c r="I12" s="191">
        <f t="shared" si="0"/>
        <v>26.49977777777778</v>
      </c>
      <c r="J12" s="191">
        <f t="shared" si="8"/>
        <v>25.250135430038512</v>
      </c>
      <c r="K12" s="191">
        <f t="shared" si="14"/>
        <v>25.499902439024392</v>
      </c>
      <c r="L12" s="191">
        <f t="shared" si="14"/>
        <v>25.000368421052634</v>
      </c>
      <c r="M12" s="191">
        <f t="shared" si="14"/>
        <v>26.307769230769232</v>
      </c>
      <c r="N12" s="191">
        <f t="shared" si="14"/>
        <v>28.5</v>
      </c>
      <c r="O12" s="191">
        <f t="shared" si="9"/>
        <v>34.418384615384618</v>
      </c>
      <c r="P12" s="191">
        <f t="shared" si="15"/>
        <v>33.586820512820516</v>
      </c>
      <c r="Q12" s="191">
        <f t="shared" si="15"/>
        <v>35.249948717948719</v>
      </c>
      <c r="R12" s="191">
        <f t="shared" si="15"/>
        <v>30.984500000000001</v>
      </c>
      <c r="S12" s="191">
        <f t="shared" si="10"/>
        <v>27.389119910470367</v>
      </c>
      <c r="T12" s="191">
        <f t="shared" si="16"/>
        <v>27.499769230769232</v>
      </c>
      <c r="U12" s="191">
        <f t="shared" si="16"/>
        <v>25.789736842105267</v>
      </c>
      <c r="V12" s="191">
        <f t="shared" si="16"/>
        <v>28.877853658536587</v>
      </c>
      <c r="W12" s="306">
        <f t="shared" si="17"/>
        <v>28.518949043501998</v>
      </c>
      <c r="X12" s="191">
        <f t="shared" si="18"/>
        <v>18.689429634489382</v>
      </c>
      <c r="Y12" s="191">
        <f t="shared" si="19"/>
        <v>17.521599180344847</v>
      </c>
      <c r="Z12" s="191">
        <f t="shared" si="20"/>
        <v>17.795525687021204</v>
      </c>
      <c r="AA12" s="191">
        <f t="shared" si="11"/>
        <v>25.540524439240734</v>
      </c>
      <c r="AB12" s="191">
        <f t="shared" si="12"/>
        <v>27.981763798785867</v>
      </c>
      <c r="AC12" s="358">
        <f t="shared" ca="1" si="13"/>
        <v>23.674462236162654</v>
      </c>
      <c r="AD12" s="302"/>
      <c r="AE12" s="303"/>
      <c r="AG12" s="357">
        <f>(0.794871794871795*'Off Peak Detail'!AB12)+(0.205128205128205*'Off Peak Detail'!AB50)</f>
        <v>28.189256410256412</v>
      </c>
      <c r="AH12" s="357">
        <f>(0.777777777777778*'Off Peak Detail'!AC12)+(0.222222222222222*'Off Peak Detail'!AC50)</f>
        <v>26.49977777777778</v>
      </c>
      <c r="AI12" s="357">
        <f>(0.75609756097561*'Off Peak Detail'!AD12)+(0.24390243902439*'Off Peak Detail'!AD50)</f>
        <v>25.499902439024392</v>
      </c>
      <c r="AJ12" s="357">
        <f>(0.789473684210526*'Off Peak Detail'!AE12)+(0.210526315789474*'Off Peak Detail'!AE50)</f>
        <v>25.000368421052634</v>
      </c>
      <c r="AK12" s="357">
        <f>(0.794871794871795*'Off Peak Detail'!AF12)+(0.205128205128205*'Off Peak Detail'!AF50)</f>
        <v>26.307769230769232</v>
      </c>
      <c r="AL12" s="357">
        <f>(0.75*'Off Peak Detail'!AG12)+(0.25*'Off Peak Detail'!AG50)</f>
        <v>28.5</v>
      </c>
      <c r="AM12" s="357">
        <f>(0.794871794871795*'Off Peak Detail'!AH12)+(0.205128205128205*'Off Peak Detail'!AH50)</f>
        <v>33.586820512820516</v>
      </c>
      <c r="AN12" s="357">
        <f>(0.794871794871795*'Off Peak Detail'!AI12)+(0.205128205128205*'Off Peak Detail'!AI50)</f>
        <v>35.249948717948719</v>
      </c>
      <c r="AO12" s="357">
        <f>(0.75*'Off Peak Detail'!AJ12)+(0.25*'Off Peak Detail'!AJ50)</f>
        <v>30.984500000000001</v>
      </c>
      <c r="AP12" s="357">
        <f>(0.794871794871795*'Off Peak Detail'!AK12)+(0.205128205128205*'Off Peak Detail'!AK50)</f>
        <v>27.499769230769232</v>
      </c>
      <c r="AQ12" s="357">
        <f>(0.789473684210526*'Off Peak Detail'!AL12)+(0.210526315789474*'Off Peak Detail'!AL50)</f>
        <v>25.789736842105267</v>
      </c>
      <c r="AR12" s="357">
        <f>(0.75609756097561*'Off Peak Detail'!AM12)+(0.24390243902439*'Off Peak Detail'!AM50)</f>
        <v>28.877853658536587</v>
      </c>
      <c r="AS12" s="357">
        <f>(0.794871794871795*'Off Peak Detail'!AN12)+(0.205128205128205*'Off Peak Detail'!AN50)</f>
        <v>17.419666666666668</v>
      </c>
      <c r="AT12" s="357">
        <f>(0.777777777777778*'Off Peak Detail'!AO12)+(0.222222222222222*'Off Peak Detail'!AO50)</f>
        <v>17.24988888888889</v>
      </c>
      <c r="AU12" s="357">
        <f>(0.75609756097561*'Off Peak Detail'!AP12)+(0.24390243902439*'Off Peak Detail'!AP50)</f>
        <v>16.749878048780484</v>
      </c>
      <c r="AV12" s="357">
        <f>(0.789473684210526*'Off Peak Detail'!AQ12)+(0.210526315789474*'Off Peak Detail'!AQ50)</f>
        <v>16.500105263157895</v>
      </c>
      <c r="AW12" s="357">
        <f>(0.794871794871795*'Off Peak Detail'!AR12)+(0.205128205128205*'Off Peak Detail'!AR50)</f>
        <v>16.599128205128206</v>
      </c>
      <c r="AX12" s="357">
        <f>(0.75*'Off Peak Detail'!AS12)+(0.25*'Off Peak Detail'!AS50)</f>
        <v>18.250250000000001</v>
      </c>
      <c r="AY12" s="357">
        <f>(0.794871794871795*'Off Peak Detail'!AT12)+(0.205128205128205*'Off Peak Detail'!AT50)</f>
        <v>22.300948717948717</v>
      </c>
      <c r="AZ12" s="357">
        <f>(0.75609756097561*'Off Peak Detail'!AU12)+(0.24390243902439*'Off Peak Detail'!AU50)</f>
        <v>25.000170731707314</v>
      </c>
      <c r="BA12" s="357">
        <f>(0.789473684210526*'Off Peak Detail'!AV12)+(0.210526315789474*'Off Peak Detail'!AV50)</f>
        <v>22.9051052631579</v>
      </c>
      <c r="BB12" s="357">
        <f>(0.794871794871795*'Off Peak Detail'!AW12)+(0.205128205128205*'Off Peak Detail'!AW50)</f>
        <v>16.499948717948719</v>
      </c>
      <c r="BC12" s="357">
        <f>(0.75*'Off Peak Detail'!AX12)+(0.25*'Off Peak Detail'!AX50)</f>
        <v>15.909500000000001</v>
      </c>
      <c r="BD12" s="357">
        <f>(0.794871794871795*'Off Peak Detail'!AY12)+(0.205128205128205*'Off Peak Detail'!AY50)</f>
        <v>18.743512820512819</v>
      </c>
      <c r="BE12" s="357">
        <f>(0.794871794871795*'Off Peak Detail'!AZ12)+(0.205128205128205*'Off Peak Detail'!AZ50)</f>
        <v>16.085000000000001</v>
      </c>
      <c r="BF12" s="357">
        <f>(0.743589743589744*'Off Peak Detail'!BA12)+(0.256410256410256*'Off Peak Detail'!BA50)</f>
        <v>16.050076923076919</v>
      </c>
      <c r="BG12" s="357">
        <f>(0.794871794871795*'Off Peak Detail'!BB12)+(0.205128205128205*'Off Peak Detail'!BB50)</f>
        <v>15.649692307692309</v>
      </c>
      <c r="BH12" s="357">
        <f>(0.789473684210526*'Off Peak Detail'!BC12)+(0.210526315789474*'Off Peak Detail'!BC50)</f>
        <v>15.490263157894738</v>
      </c>
      <c r="BI12" s="357">
        <f>(0.75609756097561*'Off Peak Detail'!BD12)+(0.24390243902439*'Off Peak Detail'!BD50)</f>
        <v>15.645146341463414</v>
      </c>
      <c r="BJ12" s="357">
        <f>(0.789473684210526*'Off Peak Detail'!BE12)+(0.210526315789474*'Off Peak Detail'!BE50)</f>
        <v>17.2801052631579</v>
      </c>
      <c r="BK12" s="357">
        <f>(0.794871794871795*'Off Peak Detail'!BF12)+(0.205128205128205*'Off Peak Detail'!BF50)</f>
        <v>21.222076923076923</v>
      </c>
      <c r="BL12" s="357">
        <f>(0.75609756097561*'Off Peak Detail'!BG12)+(0.24390243902439*'Off Peak Detail'!BG50)</f>
        <v>23.880487804878044</v>
      </c>
      <c r="BM12" s="357">
        <f>(0.789473684210526*'Off Peak Detail'!BH12)+(0.210526315789474*'Off Peak Detail'!BH50)</f>
        <v>22.011315789473688</v>
      </c>
      <c r="BN12" s="357">
        <f>(0.75609756097561*'Off Peak Detail'!BI12)+(0.24390243902439*'Off Peak Detail'!BI50)</f>
        <v>15.91021951219512</v>
      </c>
      <c r="BO12" s="357">
        <f>(0.789473684210526*'Off Peak Detail'!BJ12)+(0.210526315789474*'Off Peak Detail'!BJ50)</f>
        <v>15.437473684210527</v>
      </c>
      <c r="BP12" s="357">
        <f>(0.794871794871795*'Off Peak Detail'!BK12)+(0.205128205128205*'Off Peak Detail'!BK50)</f>
        <v>18.285538461538462</v>
      </c>
      <c r="BQ12" s="357">
        <f>(0.75609756097561*'Off Peak Detail'!BL12)+(0.24390243902439*'Off Peak Detail'!BL50)</f>
        <v>16.252146341463412</v>
      </c>
      <c r="BR12" s="357">
        <f>(0.777777777777778*'Off Peak Detail'!BM12)+(0.222222222222222*'Off Peak Detail'!BM50)</f>
        <v>16.049666666666667</v>
      </c>
      <c r="BS12" s="357">
        <f>(0.794871794871795*'Off Peak Detail'!BN12)+(0.205128205128205*'Off Peak Detail'!BN50)</f>
        <v>15.65023076923077</v>
      </c>
      <c r="BT12" s="357">
        <f>(0.789473684210526*'Off Peak Detail'!BO12)+(0.210526315789474*'Off Peak Detail'!BO50)</f>
        <v>15.490263157894738</v>
      </c>
      <c r="BU12" s="357">
        <f>(0.75609756097561*'Off Peak Detail'!BP12)+(0.24390243902439*'Off Peak Detail'!BP50)</f>
        <v>15.738829268292683</v>
      </c>
      <c r="BV12" s="357">
        <f>(0.789473684210526*'Off Peak Detail'!BQ12)+(0.210526315789474*'Off Peak Detail'!BQ50)</f>
        <v>17.279894736842106</v>
      </c>
      <c r="BW12" s="357">
        <f>(0.75609756097561*'Off Peak Detail'!BR12)+(0.24390243902439*'Off Peak Detail'!BR50)</f>
        <v>21.368073170731705</v>
      </c>
      <c r="BX12" s="357">
        <f>(0.794871794871795*'Off Peak Detail'!BS12)+(0.205128205128205*'Off Peak Detail'!BS50)</f>
        <v>23.879717948717946</v>
      </c>
      <c r="BY12" s="357">
        <f>(0.789473684210526*'Off Peak Detail'!BT12)+(0.210526315789474*'Off Peak Detail'!BT50)</f>
        <v>22.114631578947375</v>
      </c>
      <c r="BZ12" s="357">
        <f>(0.75609756097561*'Off Peak Detail'!BU12)+(0.24390243902439*'Off Peak Detail'!BU50)</f>
        <v>15.909853658536584</v>
      </c>
      <c r="CA12" s="357">
        <f>(0.789473684210526*'Off Peak Detail'!BV12)+(0.210526315789474*'Off Peak Detail'!BV50)</f>
        <v>15.49805263157895</v>
      </c>
      <c r="CB12" s="357">
        <f>(0.794871794871795*'Off Peak Detail'!BW12)+(0.205128205128205*'Off Peak Detail'!BW50)</f>
        <v>18.336871794871797</v>
      </c>
      <c r="CC12" s="357">
        <f>(0.75609756097561*'Off Peak Detail'!BX12)+(0.24390243902439*'Off Peak Detail'!BX50)</f>
        <v>12.399170731707315</v>
      </c>
      <c r="CD12" s="357">
        <f>(0.777777777777778*'Off Peak Detail'!BY12)+(0.222222222222222*'Off Peak Detail'!BY50)</f>
        <v>13.050222222222221</v>
      </c>
      <c r="CE12" s="357">
        <f>(0.794871794871795*'Off Peak Detail'!BZ12)+(0.205128205128205*'Off Peak Detail'!BZ50)</f>
        <v>13.460179487179488</v>
      </c>
      <c r="CF12" s="357">
        <f>(0.75*'Off Peak Detail'!CA12)+(0.25*'Off Peak Detail'!CA50)</f>
        <v>14.0395</v>
      </c>
      <c r="CG12" s="357">
        <f>(0.794871794871795*'Off Peak Detail'!CB12)+(0.205128205128205*'Off Peak Detail'!CB50)</f>
        <v>14.98271794871795</v>
      </c>
      <c r="CH12" s="357">
        <f>(0.789473684210526*'Off Peak Detail'!CC12)+(0.210526315789474*'Off Peak Detail'!CC50)</f>
        <v>17.28</v>
      </c>
      <c r="CI12" s="357">
        <f>(0.75609756097561*'Off Peak Detail'!CD12)+(0.24390243902439*'Off Peak Detail'!CD50)</f>
        <v>22.366902439024386</v>
      </c>
      <c r="CJ12" s="357">
        <f>(0.794871794871795*'Off Peak Detail'!CE12)+(0.205128205128205*'Off Peak Detail'!CE50)</f>
        <v>26.120128205128204</v>
      </c>
      <c r="CK12" s="357">
        <f>(0.789473684210526*'Off Peak Detail'!CF12)+(0.210526315789474*'Off Peak Detail'!CF50)</f>
        <v>25.24657894736842</v>
      </c>
      <c r="CL12" s="357">
        <f>(0.75609756097561*'Off Peak Detail'!CG12)+(0.24390243902439*'Off Peak Detail'!CG50)</f>
        <v>18.880219512195119</v>
      </c>
      <c r="CM12" s="357">
        <f>(0.789473684210526*'Off Peak Detail'!CH12)+(0.210526315789474*'Off Peak Detail'!CH50)</f>
        <v>19.155789473684212</v>
      </c>
      <c r="CN12" s="357">
        <f>(0.75609756097561*'Off Peak Detail'!CI12)+(0.24390243902439*'Off Peak Detail'!CI50)</f>
        <v>23.539609756097562</v>
      </c>
      <c r="CO12" s="357">
        <f>(0.794871794871795*'Off Peak Detail'!CJ12)+(0.205128205128205*'Off Peak Detail'!CJ50)</f>
        <v>25.445461538461537</v>
      </c>
      <c r="CP12" s="357">
        <f>(0.777777777777778*'Off Peak Detail'!CK12)+(0.222222222222222*'Off Peak Detail'!CK50)</f>
        <v>25.039666666666662</v>
      </c>
      <c r="CQ12" s="357">
        <f>(0.794871794871795*'Off Peak Detail'!CL12)+(0.205128205128205*'Off Peak Detail'!CL50)</f>
        <v>24.419615384615387</v>
      </c>
      <c r="CR12" s="357">
        <f>(0.75*'Off Peak Detail'!CM12)+(0.25*'Off Peak Detail'!CM50)</f>
        <v>24.160250000000005</v>
      </c>
      <c r="CS12" s="357">
        <f>(0.794871794871795*'Off Peak Detail'!CN12)+(0.205128205128205*'Off Peak Detail'!CN50)</f>
        <v>24.642282051282052</v>
      </c>
      <c r="CT12" s="357">
        <f>(0.789473684210526*'Off Peak Detail'!CO12)+(0.210526315789474*'Off Peak Detail'!CO50)</f>
        <v>26.970000000000002</v>
      </c>
      <c r="CU12" s="357">
        <f>(0.75609756097561*'Off Peak Detail'!CP12)+(0.24390243902439*'Off Peak Detail'!CP50)</f>
        <v>33.489951219512193</v>
      </c>
      <c r="CV12" s="357">
        <f>(0.794871794871795*'Off Peak Detail'!CQ12)+(0.205128205128205*'Off Peak Detail'!CQ50)</f>
        <v>37.289897435897437</v>
      </c>
      <c r="CW12" s="357">
        <f>(0.75*'Off Peak Detail'!CR12)+(0.25*'Off Peak Detail'!CR50)</f>
        <v>34.683750000000003</v>
      </c>
      <c r="CX12" s="357">
        <f>(0.794871794871795*'Off Peak Detail'!CS12)+(0.205128205128205*'Off Peak Detail'!CS50)</f>
        <v>24.839897435897441</v>
      </c>
      <c r="CY12" s="357">
        <f>(0.789473684210526*'Off Peak Detail'!CT12)+(0.210526315789474*'Off Peak Detail'!CT50)</f>
        <v>24.312631578947375</v>
      </c>
      <c r="CZ12" s="357">
        <f>(0.75609756097561*'Off Peak Detail'!CU12)+(0.24390243902439*'Off Peak Detail'!CU50)</f>
        <v>28.765634146341462</v>
      </c>
      <c r="DA12" s="357">
        <f>(0.794871794871795*'Off Peak Detail'!CV12)+(0.205128205128205*'Off Peak Detail'!CV50)</f>
        <v>25.476615384615386</v>
      </c>
      <c r="DB12" s="357">
        <f>(0.783783783783784*'Off Peak Detail'!CW12)+(0.216216216216216*'Off Peak Detail'!CW50)</f>
        <v>25.080378378378377</v>
      </c>
      <c r="DC12" s="357">
        <f>(0.75609756097561*'Off Peak Detail'!CX12)+(0.24390243902439*'Off Peak Detail'!CX50)</f>
        <v>24.460170731707315</v>
      </c>
      <c r="DD12" s="357">
        <f>(0.789473684210526*'Off Peak Detail'!CY12)+(0.210526315789474*'Off Peak Detail'!CY50)</f>
        <v>24.21</v>
      </c>
      <c r="DE12" s="357">
        <f>(0.794871794871795*'Off Peak Detail'!CZ12)+(0.205128205128205*'Off Peak Detail'!CZ50)</f>
        <v>24.686307692307697</v>
      </c>
      <c r="DF12" s="357">
        <f>(0.75*'Off Peak Detail'!DA12)+(0.25*'Off Peak Detail'!DA50)</f>
        <v>27.020250000000001</v>
      </c>
      <c r="DG12" s="357">
        <f>(0.794871794871795*'Off Peak Detail'!DB12)+(0.205128205128205*'Off Peak Detail'!DB50)</f>
        <v>33.523666666666671</v>
      </c>
      <c r="DH12" s="357">
        <f>(0.75609756097561*'Off Peak Detail'!DC12)+(0.24390243902439*'Off Peak Detail'!DC50)</f>
        <v>37.350146341463415</v>
      </c>
      <c r="DI12" s="357">
        <f>(0.789473684210526*'Off Peak Detail'!DD12)+(0.210526315789474*'Off Peak Detail'!DD50)</f>
        <v>34.724210526315794</v>
      </c>
      <c r="DJ12" s="357">
        <f>(0.794871794871795*'Off Peak Detail'!DE12)+(0.205128205128205*'Off Peak Detail'!DE50)</f>
        <v>24.879589743589744</v>
      </c>
      <c r="DK12" s="357">
        <f>(0.75*'Off Peak Detail'!DF12)+(0.25*'Off Peak Detail'!DF50)</f>
        <v>24.357749999999999</v>
      </c>
      <c r="DL12" s="357">
        <f>(0.794871794871795*'Off Peak Detail'!DG12)+(0.205128205128205*'Off Peak Detail'!DG50)</f>
        <v>28.80092307692308</v>
      </c>
      <c r="DM12" s="357">
        <f>(0.794871794871795*'Off Peak Detail'!DH12)+(0.205128205128205*'Off Peak Detail'!DH50)</f>
        <v>25.51794871794872</v>
      </c>
      <c r="DN12" s="357">
        <f>(0.777777777777778*'Off Peak Detail'!DI12)+(0.222222222222222*'Off Peak Detail'!DI50)</f>
        <v>25.129666666666665</v>
      </c>
      <c r="DO12" s="357">
        <f>(0.75609756097561*'Off Peak Detail'!DJ12)+(0.24390243902439*'Off Peak Detail'!DJ50)</f>
        <v>24.509999999999998</v>
      </c>
      <c r="DP12" s="357">
        <f>(0.789473684210526*'Off Peak Detail'!DK12)+(0.210526315789474*'Off Peak Detail'!DK50)</f>
        <v>24.250157894736844</v>
      </c>
      <c r="DQ12" s="357">
        <f>(0.75609756097561*'Off Peak Detail'!DL12)+(0.24390243902439*'Off Peak Detail'!DL50)</f>
        <v>24.719682926829272</v>
      </c>
      <c r="DR12" s="357">
        <f>(0.789473684210526*'Off Peak Detail'!DM12)+(0.210526315789474*'Off Peak Detail'!DM50)</f>
        <v>27.070263157894736</v>
      </c>
      <c r="DS12" s="357">
        <f>(0.794871794871795*'Off Peak Detail'!DN12)+(0.205128205128205*'Off Peak Detail'!DN50)</f>
        <v>33.572538461538464</v>
      </c>
      <c r="DT12" s="357">
        <f>(0.75609756097561*'Off Peak Detail'!DO12)+(0.24390243902439*'Off Peak Detail'!DO50)</f>
        <v>37.419926829268292</v>
      </c>
      <c r="DU12" s="357">
        <f>(0.789473684210526*'Off Peak Detail'!DP12)+(0.210526315789474*'Off Peak Detail'!DP50)</f>
        <v>34.77315789473684</v>
      </c>
      <c r="DV12" s="357">
        <f>(0.794871794871795*'Off Peak Detail'!DQ12)+(0.205128205128205*'Off Peak Detail'!DQ50)</f>
        <v>24.929820512820516</v>
      </c>
      <c r="DW12" s="357">
        <f>(0.75*'Off Peak Detail'!DR12)+(0.25*'Off Peak Detail'!DR50)</f>
        <v>24.399250000000002</v>
      </c>
      <c r="DX12" s="357">
        <f>(0.794871794871795*'Off Peak Detail'!DS12)+(0.205128205128205*'Off Peak Detail'!DS50)</f>
        <v>28.853384615384616</v>
      </c>
      <c r="DY12" s="357">
        <f>(0.75609756097561*'Off Peak Detail'!DT12)+(0.24390243902439*'Off Peak Detail'!DT50)</f>
        <v>25.560463414634143</v>
      </c>
      <c r="DZ12" s="357">
        <f>(0.777777777777778*'Off Peak Detail'!DU12)+(0.222222222222222*'Off Peak Detail'!DU50)</f>
        <v>25.170111111111108</v>
      </c>
      <c r="EA12" s="357">
        <f>(0.794871794871795*'Off Peak Detail'!DV12)+(0.205128205128205*'Off Peak Detail'!DV50)</f>
        <v>24.550051282051285</v>
      </c>
      <c r="EB12" s="357">
        <f>(0.789473684210526*'Off Peak Detail'!DW12)+(0.210526315789474*'Off Peak Detail'!DW50)</f>
        <v>24.289631578947372</v>
      </c>
      <c r="EC12" s="357">
        <f>(0.75609756097561*'Off Peak Detail'!DX12)+(0.24390243902439*'Off Peak Detail'!DX50)</f>
        <v>24.752560975609754</v>
      </c>
      <c r="ED12" s="357">
        <f>(0.789473684210526*'Off Peak Detail'!DY12)+(0.210526315789474*'Off Peak Detail'!DY50)</f>
        <v>27.12</v>
      </c>
      <c r="EE12" s="357">
        <f>(0.794871794871795*'Off Peak Detail'!DZ12)+(0.205128205128205*'Off Peak Detail'!DZ50)</f>
        <v>33.620666666666665</v>
      </c>
      <c r="EF12" s="357">
        <f>(0.75609756097561*'Off Peak Detail'!EA12)+(0.24390243902439*'Off Peak Detail'!EA50)</f>
        <v>37.49026829268292</v>
      </c>
      <c r="EG12" s="357">
        <f>(0.789473684210526*'Off Peak Detail'!EB12)+(0.210526315789474*'Off Peak Detail'!EB50)</f>
        <v>34.833157894736843</v>
      </c>
      <c r="EH12" s="357">
        <f>(0.75609756097561*'Off Peak Detail'!EC12)+(0.24390243902439*'Off Peak Detail'!EC50)</f>
        <v>24.970292682926825</v>
      </c>
      <c r="EI12" s="357">
        <f>(0.789473684210526*'Off Peak Detail'!ED12)+(0.210526315789474*'Off Peak Detail'!ED50)</f>
        <v>24.416157894736845</v>
      </c>
      <c r="EJ12" s="357">
        <f>(0.794871794871795*'Off Peak Detail'!EE12)+(0.205128205128205*'Off Peak Detail'!EE50)</f>
        <v>28.893974358974361</v>
      </c>
    </row>
    <row r="13" spans="1:140" ht="13.7" customHeight="1" x14ac:dyDescent="0.2">
      <c r="A13" s="443" t="s">
        <v>143</v>
      </c>
      <c r="B13" s="305" t="s">
        <v>48</v>
      </c>
      <c r="C13" s="357">
        <f ca="1">(1*'Off Peak Detail'!D13)+(0*'Off Peak Detail'!D51)</f>
        <v>24.876666666666665</v>
      </c>
      <c r="D13" s="357">
        <f ca="1">(0.789473684210526*'Off Peak Detail'!E13)+(0.210526315789474*'Off Peak Detail'!E51)</f>
        <v>24.355921052631579</v>
      </c>
      <c r="E13" s="357">
        <f>(0.75609756097561*'Off Peak Detail'!F13)+(0.24390243902439*'Off Peak Detail'!F51)</f>
        <v>28.219463414634149</v>
      </c>
      <c r="F13" s="306">
        <f t="shared" ca="1" si="6"/>
        <v>26.246090366673467</v>
      </c>
      <c r="G13" s="191">
        <f t="shared" si="7"/>
        <v>27.344517094017096</v>
      </c>
      <c r="H13" s="191">
        <f t="shared" si="0"/>
        <v>28.189256410256412</v>
      </c>
      <c r="I13" s="191">
        <f t="shared" si="0"/>
        <v>26.49977777777778</v>
      </c>
      <c r="J13" s="191">
        <f t="shared" si="8"/>
        <v>25.499951219512198</v>
      </c>
      <c r="K13" s="191">
        <f t="shared" si="14"/>
        <v>25.499902439024392</v>
      </c>
      <c r="L13" s="191">
        <f t="shared" si="14"/>
        <v>25.5</v>
      </c>
      <c r="M13" s="191">
        <f t="shared" si="14"/>
        <v>26.211487179487186</v>
      </c>
      <c r="N13" s="191">
        <f t="shared" si="14"/>
        <v>28.5</v>
      </c>
      <c r="O13" s="191">
        <f t="shared" si="9"/>
        <v>34.931102564102567</v>
      </c>
      <c r="P13" s="191">
        <f t="shared" si="15"/>
        <v>34.11223076923077</v>
      </c>
      <c r="Q13" s="191">
        <f t="shared" si="15"/>
        <v>35.749974358974363</v>
      </c>
      <c r="R13" s="191">
        <f t="shared" si="15"/>
        <v>30.984500000000001</v>
      </c>
      <c r="S13" s="191">
        <f t="shared" si="10"/>
        <v>27.389119910470367</v>
      </c>
      <c r="T13" s="191">
        <f t="shared" si="16"/>
        <v>27.499769230769232</v>
      </c>
      <c r="U13" s="191">
        <f t="shared" si="16"/>
        <v>25.789736842105267</v>
      </c>
      <c r="V13" s="191">
        <f t="shared" si="16"/>
        <v>28.877853658536587</v>
      </c>
      <c r="W13" s="306">
        <f t="shared" si="17"/>
        <v>28.637017690417984</v>
      </c>
      <c r="X13" s="191">
        <f t="shared" si="18"/>
        <v>28.904554764975412</v>
      </c>
      <c r="Y13" s="191">
        <f t="shared" si="19"/>
        <v>28.368135803447686</v>
      </c>
      <c r="Z13" s="191">
        <f t="shared" si="20"/>
        <v>28.373075282577929</v>
      </c>
      <c r="AA13" s="191">
        <f t="shared" si="11"/>
        <v>28.521969611972235</v>
      </c>
      <c r="AB13" s="191">
        <f t="shared" si="12"/>
        <v>28.62450993581821</v>
      </c>
      <c r="AC13" s="358">
        <f t="shared" ca="1" si="13"/>
        <v>28.536119025161902</v>
      </c>
      <c r="AD13" s="302"/>
      <c r="AE13" s="303"/>
      <c r="AF13" s="303"/>
      <c r="AG13" s="357">
        <f>(0.794871794871795*'Off Peak Detail'!AB13)+(0.205128205128205*'Off Peak Detail'!AB51)</f>
        <v>28.189256410256412</v>
      </c>
      <c r="AH13" s="357">
        <f>(0.777777777777778*'Off Peak Detail'!AC13)+(0.222222222222222*'Off Peak Detail'!AC51)</f>
        <v>26.49977777777778</v>
      </c>
      <c r="AI13" s="357">
        <f>(0.75609756097561*'Off Peak Detail'!AD13)+(0.24390243902439*'Off Peak Detail'!AD51)</f>
        <v>25.499902439024392</v>
      </c>
      <c r="AJ13" s="357">
        <f>(0.789473684210526*'Off Peak Detail'!AE13)+(0.210526315789474*'Off Peak Detail'!AE51)</f>
        <v>25.5</v>
      </c>
      <c r="AK13" s="357">
        <f>(0.794871794871795*'Off Peak Detail'!AF13)+(0.205128205128205*'Off Peak Detail'!AF51)</f>
        <v>26.211487179487186</v>
      </c>
      <c r="AL13" s="357">
        <f>(0.75*'Off Peak Detail'!AG13)+(0.25*'Off Peak Detail'!AG51)</f>
        <v>28.5</v>
      </c>
      <c r="AM13" s="357">
        <f>(0.794871794871795*'Off Peak Detail'!AH13)+(0.205128205128205*'Off Peak Detail'!AH51)</f>
        <v>34.11223076923077</v>
      </c>
      <c r="AN13" s="357">
        <f>(0.794871794871795*'Off Peak Detail'!AI13)+(0.205128205128205*'Off Peak Detail'!AI51)</f>
        <v>35.749974358974363</v>
      </c>
      <c r="AO13" s="357">
        <f>(0.75*'Off Peak Detail'!AJ13)+(0.25*'Off Peak Detail'!AJ51)</f>
        <v>30.984500000000001</v>
      </c>
      <c r="AP13" s="357">
        <f>(0.794871794871795*'Off Peak Detail'!AK13)+(0.205128205128205*'Off Peak Detail'!AK51)</f>
        <v>27.499769230769232</v>
      </c>
      <c r="AQ13" s="357">
        <f>(0.789473684210526*'Off Peak Detail'!AL13)+(0.210526315789474*'Off Peak Detail'!AL51)</f>
        <v>25.789736842105267</v>
      </c>
      <c r="AR13" s="357">
        <f>(0.75609756097561*'Off Peak Detail'!AM13)+(0.24390243902439*'Off Peak Detail'!AM51)</f>
        <v>28.877853658536587</v>
      </c>
      <c r="AS13" s="357">
        <f>(0.794871794871795*'Off Peak Detail'!AN13)+(0.205128205128205*'Off Peak Detail'!AN51)</f>
        <v>27.548307692307695</v>
      </c>
      <c r="AT13" s="357">
        <f>(0.777777777777778*'Off Peak Detail'!AO13)+(0.222222222222222*'Off Peak Detail'!AO51)</f>
        <v>27.250444444444444</v>
      </c>
      <c r="AU13" s="357">
        <f>(0.75609756097561*'Off Peak Detail'!AP13)+(0.24390243902439*'Off Peak Detail'!AP51)</f>
        <v>26.75029268292683</v>
      </c>
      <c r="AV13" s="357">
        <f>(0.789473684210526*'Off Peak Detail'!AQ13)+(0.210526315789474*'Off Peak Detail'!AQ51)</f>
        <v>26.749842105263159</v>
      </c>
      <c r="AW13" s="357">
        <f>(0.794871794871795*'Off Peak Detail'!AR13)+(0.205128205128205*'Off Peak Detail'!AR51)</f>
        <v>26.62215384615385</v>
      </c>
      <c r="AX13" s="357">
        <f>(0.75*'Off Peak Detail'!AS13)+(0.25*'Off Peak Detail'!AS51)</f>
        <v>28.250250000000001</v>
      </c>
      <c r="AY13" s="357">
        <f>(0.794871794871795*'Off Peak Detail'!AT13)+(0.205128205128205*'Off Peak Detail'!AT51)</f>
        <v>32.237025641025639</v>
      </c>
      <c r="AZ13" s="357">
        <f>(0.75609756097561*'Off Peak Detail'!AU13)+(0.24390243902439*'Off Peak Detail'!AU51)</f>
        <v>36.749829268292679</v>
      </c>
      <c r="BA13" s="357">
        <f>(0.789473684210526*'Off Peak Detail'!AV13)+(0.210526315789474*'Off Peak Detail'!AV51)</f>
        <v>33.036421052631582</v>
      </c>
      <c r="BB13" s="357">
        <f>(0.794871794871795*'Off Peak Detail'!AW13)+(0.205128205128205*'Off Peak Detail'!AW51)</f>
        <v>26.499820512820513</v>
      </c>
      <c r="BC13" s="357">
        <f>(0.75*'Off Peak Detail'!AX13)+(0.25*'Off Peak Detail'!AX51)</f>
        <v>26.034499999999998</v>
      </c>
      <c r="BD13" s="357">
        <f>(0.794871794871795*'Off Peak Detail'!AY13)+(0.205128205128205*'Off Peak Detail'!AY51)</f>
        <v>28.87215384615385</v>
      </c>
      <c r="BE13" s="357">
        <f>(0.794871794871795*'Off Peak Detail'!AZ13)+(0.205128205128205*'Off Peak Detail'!AZ51)</f>
        <v>27.286256410256414</v>
      </c>
      <c r="BF13" s="357">
        <f>(0.743589743589744*'Off Peak Detail'!BA13)+(0.256410256410256*'Off Peak Detail'!BA51)</f>
        <v>27.019589743589741</v>
      </c>
      <c r="BG13" s="357">
        <f>(0.794871794871795*'Off Peak Detail'!BB13)+(0.205128205128205*'Off Peak Detail'!BB51)</f>
        <v>26.519564102564107</v>
      </c>
      <c r="BH13" s="357">
        <f>(0.789473684210526*'Off Peak Detail'!BC13)+(0.210526315789474*'Off Peak Detail'!BC51)</f>
        <v>26.519894736842105</v>
      </c>
      <c r="BI13" s="357">
        <f>(0.75609756097561*'Off Peak Detail'!BD13)+(0.24390243902439*'Off Peak Detail'!BD51)</f>
        <v>26.378512195121949</v>
      </c>
      <c r="BJ13" s="357">
        <f>(0.789473684210526*'Off Peak Detail'!BE13)+(0.210526315789474*'Off Peak Detail'!BE51)</f>
        <v>28.009736842105266</v>
      </c>
      <c r="BK13" s="357">
        <f>(0.794871794871795*'Off Peak Detail'!BF13)+(0.205128205128205*'Off Peak Detail'!BF51)</f>
        <v>31.931102564102567</v>
      </c>
      <c r="BL13" s="357">
        <f>(0.75609756097561*'Off Peak Detail'!BG13)+(0.24390243902439*'Off Peak Detail'!BG51)</f>
        <v>36.430195121951215</v>
      </c>
      <c r="BM13" s="357">
        <f>(0.789473684210526*'Off Peak Detail'!BH13)+(0.210526315789474*'Off Peak Detail'!BH51)</f>
        <v>32.720631578947376</v>
      </c>
      <c r="BN13" s="357">
        <f>(0.75609756097561*'Off Peak Detail'!BI13)+(0.24390243902439*'Off Peak Detail'!BI51)</f>
        <v>26.269853658536583</v>
      </c>
      <c r="BO13" s="357">
        <f>(0.789473684210526*'Off Peak Detail'!BJ13)+(0.210526315789474*'Off Peak Detail'!BJ51)</f>
        <v>25.772368421052633</v>
      </c>
      <c r="BP13" s="357">
        <f>(0.794871794871795*'Off Peak Detail'!BK13)+(0.205128205128205*'Off Peak Detail'!BK51)</f>
        <v>28.60071794871795</v>
      </c>
      <c r="BQ13" s="357">
        <f>(0.75609756097561*'Off Peak Detail'!BL13)+(0.24390243902439*'Off Peak Detail'!BL51)</f>
        <v>26.912268292682924</v>
      </c>
      <c r="BR13" s="357">
        <f>(0.777777777777778*'Off Peak Detail'!BM13)+(0.222222222222222*'Off Peak Detail'!BM51)</f>
        <v>26.689666666666664</v>
      </c>
      <c r="BS13" s="357">
        <f>(0.794871794871795*'Off Peak Detail'!BN13)+(0.205128205128205*'Off Peak Detail'!BN51)</f>
        <v>26.219974358974362</v>
      </c>
      <c r="BT13" s="357">
        <f>(0.789473684210526*'Off Peak Detail'!BO13)+(0.210526315789474*'Off Peak Detail'!BO51)</f>
        <v>26.239736842105263</v>
      </c>
      <c r="BU13" s="357">
        <f>(0.75609756097561*'Off Peak Detail'!BP13)+(0.24390243902439*'Off Peak Detail'!BP51)</f>
        <v>26.109756097560975</v>
      </c>
      <c r="BV13" s="357">
        <f>(0.789473684210526*'Off Peak Detail'!BQ13)+(0.210526315789474*'Off Peak Detail'!BQ51)</f>
        <v>27.760263157894737</v>
      </c>
      <c r="BW13" s="357">
        <f>(0.75609756097561*'Off Peak Detail'!BR13)+(0.24390243902439*'Off Peak Detail'!BR51)</f>
        <v>31.675487804878045</v>
      </c>
      <c r="BX13" s="357">
        <f>(0.794871794871795*'Off Peak Detail'!BS13)+(0.205128205128205*'Off Peak Detail'!BS51)</f>
        <v>36.180410256410255</v>
      </c>
      <c r="BY13" s="357">
        <f>(0.789473684210526*'Off Peak Detail'!BT13)+(0.210526315789474*'Off Peak Detail'!BT51)</f>
        <v>32.501052631578951</v>
      </c>
      <c r="BZ13" s="357">
        <f>(0.75609756097561*'Off Peak Detail'!BU13)+(0.24390243902439*'Off Peak Detail'!BU51)</f>
        <v>26.130073170731706</v>
      </c>
      <c r="CA13" s="357">
        <f>(0.789473684210526*'Off Peak Detail'!BV13)+(0.210526315789474*'Off Peak Detail'!BV51)</f>
        <v>25.650000000000002</v>
      </c>
      <c r="CB13" s="357">
        <f>(0.794871794871795*'Off Peak Detail'!BW13)+(0.205128205128205*'Off Peak Detail'!BW51)</f>
        <v>28.488564102564105</v>
      </c>
      <c r="CC13" s="357">
        <f>(0.75609756097561*'Off Peak Detail'!BX13)+(0.24390243902439*'Off Peak Detail'!BX51)</f>
        <v>26.9580487804878</v>
      </c>
      <c r="CD13" s="357">
        <f>(0.777777777777778*'Off Peak Detail'!BY13)+(0.222222222222222*'Off Peak Detail'!BY51)</f>
        <v>26.729777777777777</v>
      </c>
      <c r="CE13" s="357">
        <f>(0.794871794871795*'Off Peak Detail'!BZ13)+(0.205128205128205*'Off Peak Detail'!BZ51)</f>
        <v>26.26971794871795</v>
      </c>
      <c r="CF13" s="357">
        <f>(0.75*'Off Peak Detail'!CA13)+(0.25*'Off Peak Detail'!CA51)</f>
        <v>26.290250000000004</v>
      </c>
      <c r="CG13" s="357">
        <f>(0.794871794871795*'Off Peak Detail'!CB13)+(0.205128205128205*'Off Peak Detail'!CB51)</f>
        <v>26.1374358974359</v>
      </c>
      <c r="CH13" s="357">
        <f>(0.789473684210526*'Off Peak Detail'!CC13)+(0.210526315789474*'Off Peak Detail'!CC51)</f>
        <v>27.809894736842107</v>
      </c>
      <c r="CI13" s="357">
        <f>(0.75609756097561*'Off Peak Detail'!CD13)+(0.24390243902439*'Off Peak Detail'!CD51)</f>
        <v>31.728658536585364</v>
      </c>
      <c r="CJ13" s="357">
        <f>(0.794871794871795*'Off Peak Detail'!CE13)+(0.205128205128205*'Off Peak Detail'!CE51)</f>
        <v>36.239974358974365</v>
      </c>
      <c r="CK13" s="357">
        <f>(0.789473684210526*'Off Peak Detail'!CF13)+(0.210526315789474*'Off Peak Detail'!CF51)</f>
        <v>32.555526315789479</v>
      </c>
      <c r="CL13" s="357">
        <f>(0.75609756097561*'Off Peak Detail'!CG13)+(0.24390243902439*'Off Peak Detail'!CG51)</f>
        <v>26.179634146341463</v>
      </c>
      <c r="CM13" s="357">
        <f>(0.789473684210526*'Off Peak Detail'!CH13)+(0.210526315789474*'Off Peak Detail'!CH51)</f>
        <v>25.684736842105263</v>
      </c>
      <c r="CN13" s="357">
        <f>(0.75609756097561*'Off Peak Detail'!CI13)+(0.24390243902439*'Off Peak Detail'!CI51)</f>
        <v>28.542390243902439</v>
      </c>
      <c r="CO13" s="357">
        <f>(0.794871794871795*'Off Peak Detail'!CJ13)+(0.205128205128205*'Off Peak Detail'!CJ51)</f>
        <v>26.990871794871797</v>
      </c>
      <c r="CP13" s="357">
        <f>(0.777777777777778*'Off Peak Detail'!CK13)+(0.222222222222222*'Off Peak Detail'!CK51)</f>
        <v>26.78</v>
      </c>
      <c r="CQ13" s="357">
        <f>(0.794871794871795*'Off Peak Detail'!CL13)+(0.205128205128205*'Off Peak Detail'!CL51)</f>
        <v>26.310333333333336</v>
      </c>
      <c r="CR13" s="357">
        <f>(0.75*'Off Peak Detail'!CM13)+(0.25*'Off Peak Detail'!CM51)</f>
        <v>26.34</v>
      </c>
      <c r="CS13" s="357">
        <f>(0.794871794871795*'Off Peak Detail'!CN13)+(0.205128205128205*'Off Peak Detail'!CN51)</f>
        <v>26.183564102564105</v>
      </c>
      <c r="CT13" s="357">
        <f>(0.789473684210526*'Off Peak Detail'!CO13)+(0.210526315789474*'Off Peak Detail'!CO51)</f>
        <v>27.859842105263162</v>
      </c>
      <c r="CU13" s="357">
        <f>(0.75609756097561*'Off Peak Detail'!CP13)+(0.24390243902439*'Off Peak Detail'!CP51)</f>
        <v>31.782268292682925</v>
      </c>
      <c r="CV13" s="357">
        <f>(0.794871794871795*'Off Peak Detail'!CQ13)+(0.205128205128205*'Off Peak Detail'!CQ51)</f>
        <v>36.310076923076927</v>
      </c>
      <c r="CW13" s="357">
        <f>(0.75*'Off Peak Detail'!CR13)+(0.25*'Off Peak Detail'!CR51)</f>
        <v>32.6235</v>
      </c>
      <c r="CX13" s="357">
        <f>(0.794871794871795*'Off Peak Detail'!CS13)+(0.205128205128205*'Off Peak Detail'!CS51)</f>
        <v>26.22964102564103</v>
      </c>
      <c r="CY13" s="357">
        <f>(0.789473684210526*'Off Peak Detail'!CT13)+(0.210526315789474*'Off Peak Detail'!CT51)</f>
        <v>25.730526315789476</v>
      </c>
      <c r="CZ13" s="357">
        <f>(0.75609756097561*'Off Peak Detail'!CU13)+(0.24390243902439*'Off Peak Detail'!CU51)</f>
        <v>28.587853658536584</v>
      </c>
      <c r="DA13" s="357">
        <f>(0.794871794871795*'Off Peak Detail'!CV13)+(0.205128205128205*'Off Peak Detail'!CV51)</f>
        <v>27.035897435897439</v>
      </c>
      <c r="DB13" s="357">
        <f>(0.783783783783784*'Off Peak Detail'!CW13)+(0.216216216216216*'Off Peak Detail'!CW51)</f>
        <v>26.830270270270272</v>
      </c>
      <c r="DC13" s="357">
        <f>(0.75609756097561*'Off Peak Detail'!CX13)+(0.24390243902439*'Off Peak Detail'!CX51)</f>
        <v>26.359902439024388</v>
      </c>
      <c r="DD13" s="357">
        <f>(0.789473684210526*'Off Peak Detail'!CY13)+(0.210526315789474*'Off Peak Detail'!CY51)</f>
        <v>26.380263157894738</v>
      </c>
      <c r="DE13" s="357">
        <f>(0.794871794871795*'Off Peak Detail'!CZ13)+(0.205128205128205*'Off Peak Detail'!CZ51)</f>
        <v>26.218410256410259</v>
      </c>
      <c r="DF13" s="357">
        <f>(0.75*'Off Peak Detail'!DA13)+(0.25*'Off Peak Detail'!DA51)</f>
        <v>27.909750000000003</v>
      </c>
      <c r="DG13" s="357">
        <f>(0.794871794871795*'Off Peak Detail'!DB13)+(0.205128205128205*'Off Peak Detail'!DB51)</f>
        <v>31.797102564102566</v>
      </c>
      <c r="DH13" s="357">
        <f>(0.75609756097561*'Off Peak Detail'!DC13)+(0.24390243902439*'Off Peak Detail'!DC51)</f>
        <v>36.37019512195122</v>
      </c>
      <c r="DI13" s="357">
        <f>(0.789473684210526*'Off Peak Detail'!DD13)+(0.210526315789474*'Off Peak Detail'!DD51)</f>
        <v>32.654210526315794</v>
      </c>
      <c r="DJ13" s="357">
        <f>(0.794871794871795*'Off Peak Detail'!DE13)+(0.205128205128205*'Off Peak Detail'!DE51)</f>
        <v>26.270051282051284</v>
      </c>
      <c r="DK13" s="357">
        <f>(0.75*'Off Peak Detail'!DF13)+(0.25*'Off Peak Detail'!DF51)</f>
        <v>25.7895</v>
      </c>
      <c r="DL13" s="357">
        <f>(0.794871794871795*'Off Peak Detail'!DG13)+(0.205128205128205*'Off Peak Detail'!DG51)</f>
        <v>28.624794871794876</v>
      </c>
      <c r="DM13" s="357">
        <f>(0.794871794871795*'Off Peak Detail'!DH13)+(0.205128205128205*'Off Peak Detail'!DH51)</f>
        <v>27.070589743589746</v>
      </c>
      <c r="DN13" s="357">
        <f>(0.777777777777778*'Off Peak Detail'!DI13)+(0.222222222222222*'Off Peak Detail'!DI51)</f>
        <v>26.879888888888885</v>
      </c>
      <c r="DO13" s="357">
        <f>(0.75609756097561*'Off Peak Detail'!DJ13)+(0.24390243902439*'Off Peak Detail'!DJ51)</f>
        <v>26.399878048780486</v>
      </c>
      <c r="DP13" s="357">
        <f>(0.789473684210526*'Off Peak Detail'!DK13)+(0.210526315789474*'Off Peak Detail'!DK51)</f>
        <v>26.429894736842108</v>
      </c>
      <c r="DQ13" s="357">
        <f>(0.75609756097561*'Off Peak Detail'!DL13)+(0.24390243902439*'Off Peak Detail'!DL51)</f>
        <v>26.273658536585362</v>
      </c>
      <c r="DR13" s="357">
        <f>(0.789473684210526*'Off Peak Detail'!DM13)+(0.210526315789474*'Off Peak Detail'!DM51)</f>
        <v>27.96</v>
      </c>
      <c r="DS13" s="357">
        <f>(0.794871794871795*'Off Peak Detail'!DN13)+(0.205128205128205*'Off Peak Detail'!DN51)</f>
        <v>31.850615384615388</v>
      </c>
      <c r="DT13" s="357">
        <f>(0.75609756097561*'Off Peak Detail'!DO13)+(0.24390243902439*'Off Peak Detail'!DO51)</f>
        <v>36.429731707317075</v>
      </c>
      <c r="DU13" s="357">
        <f>(0.789473684210526*'Off Peak Detail'!DP13)+(0.210526315789474*'Off Peak Detail'!DP51)</f>
        <v>32.708684210526322</v>
      </c>
      <c r="DV13" s="357">
        <f>(0.794871794871795*'Off Peak Detail'!DQ13)+(0.205128205128205*'Off Peak Detail'!DQ51)</f>
        <v>26.320051282051285</v>
      </c>
      <c r="DW13" s="357">
        <f>(0.75*'Off Peak Detail'!DR13)+(0.25*'Off Peak Detail'!DR51)</f>
        <v>25.824249999999999</v>
      </c>
      <c r="DX13" s="357">
        <f>(0.794871794871795*'Off Peak Detail'!DS13)+(0.205128205128205*'Off Peak Detail'!DS51)</f>
        <v>28.669820512820515</v>
      </c>
      <c r="DY13" s="357">
        <f>(0.75609756097561*'Off Peak Detail'!DT13)+(0.24390243902439*'Off Peak Detail'!DT51)</f>
        <v>27.129585365853654</v>
      </c>
      <c r="DZ13" s="357">
        <f>(0.777777777777778*'Off Peak Detail'!DU13)+(0.222222222222222*'Off Peak Detail'!DU51)</f>
        <v>26.919777777777782</v>
      </c>
      <c r="EA13" s="357">
        <f>(0.794871794871795*'Off Peak Detail'!DV13)+(0.205128205128205*'Off Peak Detail'!DV51)</f>
        <v>26.449846153846156</v>
      </c>
      <c r="EB13" s="357">
        <f>(0.789473684210526*'Off Peak Detail'!DW13)+(0.210526315789474*'Off Peak Detail'!DW51)</f>
        <v>26.470263157894738</v>
      </c>
      <c r="EC13" s="357">
        <f>(0.75609756097561*'Off Peak Detail'!DX13)+(0.24390243902439*'Off Peak Detail'!DX51)</f>
        <v>26.319682926829266</v>
      </c>
      <c r="ED13" s="357">
        <f>(0.789473684210526*'Off Peak Detail'!DY13)+(0.210526315789474*'Off Peak Detail'!DY51)</f>
        <v>28.009631578947371</v>
      </c>
      <c r="EE13" s="357">
        <f>(0.794871794871795*'Off Peak Detail'!DZ13)+(0.205128205128205*'Off Peak Detail'!DZ51)</f>
        <v>31.903282051282055</v>
      </c>
      <c r="EF13" s="357">
        <f>(0.75609756097561*'Off Peak Detail'!EA13)+(0.24390243902439*'Off Peak Detail'!EA51)</f>
        <v>36.500097560975604</v>
      </c>
      <c r="EG13" s="357">
        <f>(0.789473684210526*'Off Peak Detail'!EB13)+(0.210526315789474*'Off Peak Detail'!EB51)</f>
        <v>32.762473684210534</v>
      </c>
      <c r="EH13" s="357">
        <f>(0.75609756097561*'Off Peak Detail'!EC13)+(0.24390243902439*'Off Peak Detail'!EC51)</f>
        <v>26.360170731707317</v>
      </c>
      <c r="EI13" s="357">
        <f>(0.789473684210526*'Off Peak Detail'!ED13)+(0.210526315789474*'Off Peak Detail'!ED51)</f>
        <v>25.856157894736846</v>
      </c>
      <c r="EJ13" s="357">
        <f>(0.794871794871795*'Off Peak Detail'!EE13)+(0.205128205128205*'Off Peak Detail'!EE51)</f>
        <v>28.716000000000001</v>
      </c>
    </row>
    <row r="14" spans="1:140" ht="13.7" customHeight="1" x14ac:dyDescent="0.2">
      <c r="A14" s="443" t="s">
        <v>141</v>
      </c>
      <c r="B14" s="281"/>
      <c r="C14" s="357">
        <f ca="1">(1*'Off Peak Detail'!D14)+(0*'Off Peak Detail'!D52)</f>
        <v>25.666666666666668</v>
      </c>
      <c r="D14" s="357">
        <f ca="1">(0.789473684210526*'Off Peak Detail'!E14)+(0.210526315789474*'Off Peak Detail'!E52)</f>
        <v>22.373157894736842</v>
      </c>
      <c r="E14" s="357">
        <f>(0.75609756097561*'Off Peak Detail'!F14)+(0.24390243902439*'Off Peak Detail'!F52)</f>
        <v>25.146024390243898</v>
      </c>
      <c r="F14" s="306">
        <f t="shared" ca="1" si="6"/>
        <v>24.002609100252339</v>
      </c>
      <c r="G14" s="191">
        <f t="shared" si="7"/>
        <v>24.684247863247862</v>
      </c>
      <c r="H14" s="191">
        <f t="shared" si="0"/>
        <v>24.868384615384617</v>
      </c>
      <c r="I14" s="191">
        <f t="shared" si="0"/>
        <v>24.50011111111111</v>
      </c>
      <c r="J14" s="191">
        <f t="shared" si="8"/>
        <v>23.99992682926829</v>
      </c>
      <c r="K14" s="191">
        <f t="shared" si="14"/>
        <v>23.999853658536583</v>
      </c>
      <c r="L14" s="191">
        <f t="shared" si="14"/>
        <v>24</v>
      </c>
      <c r="M14" s="191">
        <f t="shared" si="14"/>
        <v>24.314384615384615</v>
      </c>
      <c r="N14" s="191">
        <f t="shared" si="14"/>
        <v>24.999750000000002</v>
      </c>
      <c r="O14" s="191">
        <f t="shared" si="9"/>
        <v>34.317461538461544</v>
      </c>
      <c r="P14" s="191">
        <f t="shared" si="15"/>
        <v>32.63492307692308</v>
      </c>
      <c r="Q14" s="191">
        <f t="shared" si="15"/>
        <v>36</v>
      </c>
      <c r="R14" s="191">
        <f t="shared" si="15"/>
        <v>30.637500000000003</v>
      </c>
      <c r="S14" s="191">
        <f t="shared" si="10"/>
        <v>25.246724454977343</v>
      </c>
      <c r="T14" s="191">
        <f t="shared" si="16"/>
        <v>25.999948717948723</v>
      </c>
      <c r="U14" s="191">
        <f t="shared" si="16"/>
        <v>24.874736842105264</v>
      </c>
      <c r="V14" s="191">
        <f t="shared" si="16"/>
        <v>24.865487804878047</v>
      </c>
      <c r="W14" s="306">
        <f t="shared" si="17"/>
        <v>26.824450828166601</v>
      </c>
      <c r="X14" s="191">
        <f t="shared" si="18"/>
        <v>26.257147534542838</v>
      </c>
      <c r="Y14" s="191">
        <f t="shared" si="19"/>
        <v>26.285840006801514</v>
      </c>
      <c r="Z14" s="191">
        <f t="shared" si="20"/>
        <v>26.639343298486043</v>
      </c>
      <c r="AA14" s="191">
        <f t="shared" si="11"/>
        <v>27.149936514718917</v>
      </c>
      <c r="AB14" s="191">
        <f t="shared" si="12"/>
        <v>27.647568208322848</v>
      </c>
      <c r="AC14" s="358">
        <f t="shared" ca="1" si="13"/>
        <v>26.876195923559859</v>
      </c>
      <c r="AD14" s="302"/>
      <c r="AE14" s="303"/>
      <c r="AG14" s="357">
        <f>(0.794871794871795*'Off Peak Detail'!AB14)+(0.205128205128205*'Off Peak Detail'!AB52)</f>
        <v>24.868384615384617</v>
      </c>
      <c r="AH14" s="357">
        <f>(0.777777777777778*'Off Peak Detail'!AC14)+(0.222222222222222*'Off Peak Detail'!AC52)</f>
        <v>24.50011111111111</v>
      </c>
      <c r="AI14" s="357">
        <f>(0.75609756097561*'Off Peak Detail'!AD14)+(0.24390243902439*'Off Peak Detail'!AD52)</f>
        <v>23.999853658536583</v>
      </c>
      <c r="AJ14" s="357">
        <f>(0.789473684210526*'Off Peak Detail'!AE14)+(0.210526315789474*'Off Peak Detail'!AE52)</f>
        <v>24</v>
      </c>
      <c r="AK14" s="357">
        <f>(0.794871794871795*'Off Peak Detail'!AF14)+(0.205128205128205*'Off Peak Detail'!AF52)</f>
        <v>24.314384615384615</v>
      </c>
      <c r="AL14" s="357">
        <f>(0.75*'Off Peak Detail'!AG14)+(0.25*'Off Peak Detail'!AG52)</f>
        <v>24.999750000000002</v>
      </c>
      <c r="AM14" s="357">
        <f>(0.794871794871795*'Off Peak Detail'!AH14)+(0.205128205128205*'Off Peak Detail'!AH52)</f>
        <v>32.63492307692308</v>
      </c>
      <c r="AN14" s="357">
        <f>(0.794871794871795*'Off Peak Detail'!AI14)+(0.205128205128205*'Off Peak Detail'!AI52)</f>
        <v>36</v>
      </c>
      <c r="AO14" s="357">
        <f>(0.75*'Off Peak Detail'!AJ14)+(0.25*'Off Peak Detail'!AJ52)</f>
        <v>30.637500000000003</v>
      </c>
      <c r="AP14" s="357">
        <f>(0.794871794871795*'Off Peak Detail'!AK14)+(0.205128205128205*'Off Peak Detail'!AK52)</f>
        <v>25.999948717948723</v>
      </c>
      <c r="AQ14" s="357">
        <f>(0.789473684210526*'Off Peak Detail'!AL14)+(0.210526315789474*'Off Peak Detail'!AL52)</f>
        <v>24.874736842105264</v>
      </c>
      <c r="AR14" s="357">
        <f>(0.75609756097561*'Off Peak Detail'!AM14)+(0.24390243902439*'Off Peak Detail'!AM52)</f>
        <v>24.865487804878047</v>
      </c>
      <c r="AS14" s="357">
        <f>(0.794871794871795*'Off Peak Detail'!AN14)+(0.205128205128205*'Off Peak Detail'!AN52)</f>
        <v>24.333641025641029</v>
      </c>
      <c r="AT14" s="357">
        <f>(0.777777777777778*'Off Peak Detail'!AO14)+(0.222222222222222*'Off Peak Detail'!AO52)</f>
        <v>24.499666666666666</v>
      </c>
      <c r="AU14" s="357">
        <f>(0.75609756097561*'Off Peak Detail'!AP14)+(0.24390243902439*'Off Peak Detail'!AP52)</f>
        <v>23.999780487804877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23.301282051282055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30.493974358974359</v>
      </c>
      <c r="AZ14" s="357">
        <f>(0.75609756097561*'Off Peak Detail'!AU14)+(0.24390243902439*'Off Peak Detail'!AU52)</f>
        <v>34.999707317073167</v>
      </c>
      <c r="BA14" s="357">
        <f>(0.789473684210526*'Off Peak Detail'!AV14)+(0.210526315789474*'Off Peak Detail'!AV52)</f>
        <v>31.10526315789474</v>
      </c>
      <c r="BB14" s="357">
        <f>(0.794871794871795*'Off Peak Detail'!AW14)+(0.205128205128205*'Off Peak Detail'!AW52)</f>
        <v>26.499923076923078</v>
      </c>
      <c r="BC14" s="357">
        <f>(0.75*'Off Peak Detail'!AX14)+(0.25*'Off Peak Detail'!AX52)</f>
        <v>23.268749999999997</v>
      </c>
      <c r="BD14" s="357">
        <f>(0.794871794871795*'Off Peak Detail'!AY14)+(0.205128205128205*'Off Peak Detail'!AY52)</f>
        <v>23.807435897435898</v>
      </c>
      <c r="BE14" s="357">
        <f>(0.794871794871795*'Off Peak Detail'!AZ14)+(0.205128205128205*'Off Peak Detail'!AZ52)</f>
        <v>24.842743589743591</v>
      </c>
      <c r="BF14" s="357">
        <f>(0.743589743589744*'Off Peak Detail'!BA14)+(0.256410256410256*'Off Peak Detail'!BA52)</f>
        <v>25.009897435897429</v>
      </c>
      <c r="BG14" s="357">
        <f>(0.794871794871795*'Off Peak Detail'!BB14)+(0.205128205128205*'Off Peak Detail'!BB52)</f>
        <v>24.600435897435901</v>
      </c>
      <c r="BH14" s="357">
        <f>(0.789473684210526*'Off Peak Detail'!BC14)+(0.210526315789474*'Off Peak Detail'!BC52)</f>
        <v>24.190368421052632</v>
      </c>
      <c r="BI14" s="357">
        <f>(0.75609756097561*'Off Peak Detail'!BD14)+(0.24390243902439*'Off Peak Detail'!BD52)</f>
        <v>24.01851219512195</v>
      </c>
      <c r="BJ14" s="357">
        <f>(0.789473684210526*'Off Peak Detail'!BE14)+(0.210526315789474*'Off Peak Detail'!BE52)</f>
        <v>25.440000000000005</v>
      </c>
      <c r="BK14" s="357">
        <f>(0.794871794871795*'Off Peak Detail'!BF14)+(0.205128205128205*'Off Peak Detail'!BF52)</f>
        <v>29.885846153846153</v>
      </c>
      <c r="BL14" s="357">
        <f>(0.75609756097561*'Off Peak Detail'!BG14)+(0.24390243902439*'Off Peak Detail'!BG52)</f>
        <v>33.710121951219506</v>
      </c>
      <c r="BM14" s="357">
        <f>(0.789473684210526*'Off Peak Detail'!BH14)+(0.210526315789474*'Off Peak Detail'!BH52)</f>
        <v>30.405000000000008</v>
      </c>
      <c r="BN14" s="357">
        <f>(0.75609756097561*'Off Peak Detail'!BI14)+(0.24390243902439*'Off Peak Detail'!BI52)</f>
        <v>26.689804878048783</v>
      </c>
      <c r="BO14" s="357">
        <f>(0.789473684210526*'Off Peak Detail'!BJ14)+(0.210526315789474*'Off Peak Detail'!BJ52)</f>
        <v>23.977894736842106</v>
      </c>
      <c r="BP14" s="357">
        <f>(0.794871794871795*'Off Peak Detail'!BK14)+(0.205128205128205*'Off Peak Detail'!BK52)</f>
        <v>24.44292307692308</v>
      </c>
      <c r="BQ14" s="357">
        <f>(0.75609756097561*'Off Peak Detail'!BL14)+(0.24390243902439*'Off Peak Detail'!BL52)</f>
        <v>25.197609756097556</v>
      </c>
      <c r="BR14" s="357">
        <f>(0.777777777777778*'Off Peak Detail'!BM14)+(0.222222222222222*'Off Peak Detail'!BM52)</f>
        <v>25.350333333333332</v>
      </c>
      <c r="BS14" s="357">
        <f>(0.794871794871795*'Off Peak Detail'!BN14)+(0.205128205128205*'Off Peak Detail'!BN52)</f>
        <v>24.979846153846157</v>
      </c>
      <c r="BT14" s="357">
        <f>(0.789473684210526*'Off Peak Detail'!BO14)+(0.210526315789474*'Off Peak Detail'!BO52)</f>
        <v>24.610263157894742</v>
      </c>
      <c r="BU14" s="357">
        <f>(0.75609756097561*'Off Peak Detail'!BP14)+(0.24390243902439*'Off Peak Detail'!BP52)</f>
        <v>24.448853658536585</v>
      </c>
      <c r="BV14" s="357">
        <f>(0.789473684210526*'Off Peak Detail'!BQ14)+(0.210526315789474*'Off Peak Detail'!BQ52)</f>
        <v>25.740105263157901</v>
      </c>
      <c r="BW14" s="357">
        <f>(0.75609756097561*'Off Peak Detail'!BR14)+(0.24390243902439*'Off Peak Detail'!BR52)</f>
        <v>29.728878048780487</v>
      </c>
      <c r="BX14" s="357">
        <f>(0.794871794871795*'Off Peak Detail'!BS14)+(0.205128205128205*'Off Peak Detail'!BS52)</f>
        <v>33.249948717948719</v>
      </c>
      <c r="BY14" s="357">
        <f>(0.789473684210526*'Off Peak Detail'!BT14)+(0.210526315789474*'Off Peak Detail'!BT52)</f>
        <v>30.191052631578952</v>
      </c>
      <c r="BZ14" s="357">
        <f>(0.75609756097561*'Off Peak Detail'!BU14)+(0.24390243902439*'Off Peak Detail'!BU52)</f>
        <v>26.89029268292683</v>
      </c>
      <c r="CA14" s="357">
        <f>(0.789473684210526*'Off Peak Detail'!BV14)+(0.210526315789474*'Off Peak Detail'!BV52)</f>
        <v>24.420105263157897</v>
      </c>
      <c r="CB14" s="357">
        <f>(0.794871794871795*'Off Peak Detail'!BW14)+(0.205128205128205*'Off Peak Detail'!BW52)</f>
        <v>24.843</v>
      </c>
      <c r="CC14" s="357">
        <f>(0.75609756097561*'Off Peak Detail'!BX14)+(0.24390243902439*'Off Peak Detail'!BX52)</f>
        <v>25.523853658536588</v>
      </c>
      <c r="CD14" s="357">
        <f>(0.777777777777778*'Off Peak Detail'!BY14)+(0.222222222222222*'Off Peak Detail'!BY52)</f>
        <v>25.68011111111111</v>
      </c>
      <c r="CE14" s="357">
        <f>(0.794871794871795*'Off Peak Detail'!BZ14)+(0.205128205128205*'Off Peak Detail'!BZ52)</f>
        <v>25.350358974358976</v>
      </c>
      <c r="CF14" s="357">
        <f>(0.75*'Off Peak Detail'!CA14)+(0.25*'Off Peak Detail'!CA52)</f>
        <v>25.010249999999999</v>
      </c>
      <c r="CG14" s="357">
        <f>(0.794871794871795*'Off Peak Detail'!CB14)+(0.205128205128205*'Off Peak Detail'!CB52)</f>
        <v>24.850384615384616</v>
      </c>
      <c r="CH14" s="357">
        <f>(0.789473684210526*'Off Peak Detail'!CC14)+(0.210526315789474*'Off Peak Detail'!CC52)</f>
        <v>26.040105263157901</v>
      </c>
      <c r="CI14" s="357">
        <f>(0.75609756097561*'Off Peak Detail'!CD14)+(0.24390243902439*'Off Peak Detail'!CD52)</f>
        <v>29.58895121951219</v>
      </c>
      <c r="CJ14" s="357">
        <f>(0.794871794871795*'Off Peak Detail'!CE14)+(0.205128205128205*'Off Peak Detail'!CE52)</f>
        <v>32.839923076923071</v>
      </c>
      <c r="CK14" s="357">
        <f>(0.789473684210526*'Off Peak Detail'!CF14)+(0.210526315789474*'Off Peak Detail'!CF52)</f>
        <v>30.008684210526319</v>
      </c>
      <c r="CL14" s="357">
        <f>(0.75609756097561*'Off Peak Detail'!CG14)+(0.24390243902439*'Off Peak Detail'!CG52)</f>
        <v>27.079878048780486</v>
      </c>
      <c r="CM14" s="357">
        <f>(0.789473684210526*'Off Peak Detail'!CH14)+(0.210526315789474*'Off Peak Detail'!CH52)</f>
        <v>24.840789473684211</v>
      </c>
      <c r="CN14" s="357">
        <f>(0.75609756097561*'Off Peak Detail'!CI14)+(0.24390243902439*'Off Peak Detail'!CI52)</f>
        <v>25.229731707317072</v>
      </c>
      <c r="CO14" s="357">
        <f>(0.794871794871795*'Off Peak Detail'!CJ14)+(0.205128205128205*'Off Peak Detail'!CJ52)</f>
        <v>25.842717948717951</v>
      </c>
      <c r="CP14" s="357">
        <f>(0.777777777777778*'Off Peak Detail'!CK14)+(0.222222222222222*'Off Peak Detail'!CK52)</f>
        <v>25.990222222222226</v>
      </c>
      <c r="CQ14" s="357">
        <f>(0.794871794871795*'Off Peak Detail'!CL14)+(0.205128205128205*'Off Peak Detail'!CL52)</f>
        <v>25.690025641025642</v>
      </c>
      <c r="CR14" s="357">
        <f>(0.75*'Off Peak Detail'!CM14)+(0.25*'Off Peak Detail'!CM52)</f>
        <v>25.390250000000002</v>
      </c>
      <c r="CS14" s="357">
        <f>(0.794871794871795*'Off Peak Detail'!CN14)+(0.205128205128205*'Off Peak Detail'!CN52)</f>
        <v>25.240128205128205</v>
      </c>
      <c r="CT14" s="357">
        <f>(0.789473684210526*'Off Peak Detail'!CO14)+(0.210526315789474*'Off Peak Detail'!CO52)</f>
        <v>26.329736842105266</v>
      </c>
      <c r="CU14" s="357">
        <f>(0.75609756097561*'Off Peak Detail'!CP14)+(0.24390243902439*'Off Peak Detail'!CP52)</f>
        <v>29.480780487804878</v>
      </c>
      <c r="CV14" s="357">
        <f>(0.794871794871795*'Off Peak Detail'!CQ14)+(0.205128205128205*'Off Peak Detail'!CQ52)</f>
        <v>32.5</v>
      </c>
      <c r="CW14" s="357">
        <f>(0.75*'Off Peak Detail'!CR14)+(0.25*'Off Peak Detail'!CR52)</f>
        <v>29.891999999999996</v>
      </c>
      <c r="CX14" s="357">
        <f>(0.794871794871795*'Off Peak Detail'!CS14)+(0.205128205128205*'Off Peak Detail'!CS52)</f>
        <v>27.279717948717952</v>
      </c>
      <c r="CY14" s="357">
        <f>(0.789473684210526*'Off Peak Detail'!CT14)+(0.210526315789474*'Off Peak Detail'!CT52)</f>
        <v>25.241157894736844</v>
      </c>
      <c r="CZ14" s="357">
        <f>(0.75609756097561*'Off Peak Detail'!CU14)+(0.24390243902439*'Off Peak Detail'!CU52)</f>
        <v>25.597878048780487</v>
      </c>
      <c r="DA14" s="357">
        <f>(0.794871794871795*'Off Peak Detail'!CV14)+(0.205128205128205*'Off Peak Detail'!CV52)</f>
        <v>26.126589743589744</v>
      </c>
      <c r="DB14" s="357">
        <f>(0.783783783783784*'Off Peak Detail'!CW14)+(0.216216216216216*'Off Peak Detail'!CW52)</f>
        <v>26.279729729729731</v>
      </c>
      <c r="DC14" s="357">
        <f>(0.75609756097561*'Off Peak Detail'!CX14)+(0.24390243902439*'Off Peak Detail'!CX52)</f>
        <v>26.000146341463413</v>
      </c>
      <c r="DD14" s="357">
        <f>(0.789473684210526*'Off Peak Detail'!CY14)+(0.210526315789474*'Off Peak Detail'!CY52)</f>
        <v>25.720368421052633</v>
      </c>
      <c r="DE14" s="357">
        <f>(0.794871794871795*'Off Peak Detail'!CZ14)+(0.205128205128205*'Off Peak Detail'!CZ52)</f>
        <v>25.577410256410261</v>
      </c>
      <c r="DF14" s="357">
        <f>(0.75*'Off Peak Detail'!DA14)+(0.25*'Off Peak Detail'!DA52)</f>
        <v>26.590249999999997</v>
      </c>
      <c r="DG14" s="357">
        <f>(0.794871794871795*'Off Peak Detail'!DB14)+(0.205128205128205*'Off Peak Detail'!DB52)</f>
        <v>29.427358974358977</v>
      </c>
      <c r="DH14" s="357">
        <f>(0.75609756097561*'Off Peak Detail'!DC14)+(0.24390243902439*'Off Peak Detail'!DC52)</f>
        <v>32.30980487804878</v>
      </c>
      <c r="DI14" s="357">
        <f>(0.789473684210526*'Off Peak Detail'!DD14)+(0.210526315789474*'Off Peak Detail'!DD52)</f>
        <v>29.821684210526321</v>
      </c>
      <c r="DJ14" s="357">
        <f>(0.794871794871795*'Off Peak Detail'!DE14)+(0.205128205128205*'Off Peak Detail'!DE52)</f>
        <v>27.469846153846156</v>
      </c>
      <c r="DK14" s="357">
        <f>(0.75*'Off Peak Detail'!DF14)+(0.25*'Off Peak Detail'!DF52)</f>
        <v>25.587500000000002</v>
      </c>
      <c r="DL14" s="357">
        <f>(0.794871794871795*'Off Peak Detail'!DG14)+(0.205128205128205*'Off Peak Detail'!DG52)</f>
        <v>25.905615384615388</v>
      </c>
      <c r="DM14" s="357">
        <f>(0.794871794871795*'Off Peak Detail'!DH14)+(0.205128205128205*'Off Peak Detail'!DH52)</f>
        <v>26.400282051282055</v>
      </c>
      <c r="DN14" s="357">
        <f>(0.777777777777778*'Off Peak Detail'!DI14)+(0.222222222222222*'Off Peak Detail'!DI52)</f>
        <v>26.549777777777777</v>
      </c>
      <c r="DO14" s="357">
        <f>(0.75609756097561*'Off Peak Detail'!DJ14)+(0.24390243902439*'Off Peak Detail'!DJ52)</f>
        <v>26.300243902439025</v>
      </c>
      <c r="DP14" s="357">
        <f>(0.789473684210526*'Off Peak Detail'!DK14)+(0.210526315789474*'Off Peak Detail'!DK52)</f>
        <v>26.04</v>
      </c>
      <c r="DQ14" s="357">
        <f>(0.75609756097561*'Off Peak Detail'!DL14)+(0.24390243902439*'Off Peak Detail'!DL52)</f>
        <v>25.910853658536585</v>
      </c>
      <c r="DR14" s="357">
        <f>(0.789473684210526*'Off Peak Detail'!DM14)+(0.210526315789474*'Off Peak Detail'!DM52)</f>
        <v>26.85</v>
      </c>
      <c r="DS14" s="357">
        <f>(0.794871794871795*'Off Peak Detail'!DN14)+(0.205128205128205*'Off Peak Detail'!DN52)</f>
        <v>29.423820512820512</v>
      </c>
      <c r="DT14" s="357">
        <f>(0.75609756097561*'Off Peak Detail'!DO14)+(0.24390243902439*'Off Peak Detail'!DO52)</f>
        <v>32.150170731707313</v>
      </c>
      <c r="DU14" s="357">
        <f>(0.789473684210526*'Off Peak Detail'!DP14)+(0.210526315789474*'Off Peak Detail'!DP52)</f>
        <v>29.797210526315794</v>
      </c>
      <c r="DV14" s="357">
        <f>(0.794871794871795*'Off Peak Detail'!DQ14)+(0.205128205128205*'Off Peak Detail'!DQ52)</f>
        <v>27.67025641025641</v>
      </c>
      <c r="DW14" s="357">
        <f>(0.75*'Off Peak Detail'!DR14)+(0.25*'Off Peak Detail'!DR52)</f>
        <v>25.913250000000001</v>
      </c>
      <c r="DX14" s="357">
        <f>(0.794871794871795*'Off Peak Detail'!DS14)+(0.205128205128205*'Off Peak Detail'!DS52)</f>
        <v>26.221435897435896</v>
      </c>
      <c r="DY14" s="357">
        <f>(0.75609756097561*'Off Peak Detail'!DT14)+(0.24390243902439*'Off Peak Detail'!DT52)</f>
        <v>26.680268292682928</v>
      </c>
      <c r="DZ14" s="357">
        <f>(0.777777777777778*'Off Peak Detail'!DU14)+(0.222222222222222*'Off Peak Detail'!DU52)</f>
        <v>26.820444444444444</v>
      </c>
      <c r="EA14" s="357">
        <f>(0.794871794871795*'Off Peak Detail'!DV14)+(0.205128205128205*'Off Peak Detail'!DV52)</f>
        <v>26.589794871794872</v>
      </c>
      <c r="EB14" s="357">
        <f>(0.789473684210526*'Off Peak Detail'!DW14)+(0.210526315789474*'Off Peak Detail'!DW52)</f>
        <v>26.350263157894737</v>
      </c>
      <c r="EC14" s="357">
        <f>(0.75609756097561*'Off Peak Detail'!DX14)+(0.24390243902439*'Off Peak Detail'!DX52)</f>
        <v>26.226073170731706</v>
      </c>
      <c r="ED14" s="357">
        <f>(0.789473684210526*'Off Peak Detail'!DY14)+(0.210526315789474*'Off Peak Detail'!DY52)</f>
        <v>27.100263157894741</v>
      </c>
      <c r="EE14" s="357">
        <f>(0.794871794871795*'Off Peak Detail'!DZ14)+(0.205128205128205*'Off Peak Detail'!DZ52)</f>
        <v>29.429820512820513</v>
      </c>
      <c r="EF14" s="357">
        <f>(0.75609756097561*'Off Peak Detail'!EA14)+(0.24390243902439*'Off Peak Detail'!EA52)</f>
        <v>32.020268292682921</v>
      </c>
      <c r="EG14" s="357">
        <f>(0.789473684210526*'Off Peak Detail'!EB14)+(0.210526315789474*'Off Peak Detail'!EB52)</f>
        <v>29.783000000000005</v>
      </c>
      <c r="EH14" s="357">
        <f>(0.75609756097561*'Off Peak Detail'!EC14)+(0.24390243902439*'Off Peak Detail'!EC52)</f>
        <v>27.870097560975609</v>
      </c>
      <c r="EI14" s="357">
        <f>(0.789473684210526*'Off Peak Detail'!ED14)+(0.210526315789474*'Off Peak Detail'!ED52)</f>
        <v>26.230368421052635</v>
      </c>
      <c r="EJ14" s="357">
        <f>(0.794871794871795*'Off Peak Detail'!EE14)+(0.205128205128205*'Off Peak Detail'!EE52)</f>
        <v>26.515846153846155</v>
      </c>
    </row>
    <row r="15" spans="1:140" ht="13.7" customHeight="1" thickBot="1" x14ac:dyDescent="0.25">
      <c r="A15" s="444" t="s">
        <v>145</v>
      </c>
      <c r="B15" s="310" t="s">
        <v>47</v>
      </c>
      <c r="C15" s="359">
        <f ca="1">(1*'Off Peak Detail'!D15)+(0*'Off Peak Detail'!D53)</f>
        <v>26.166666666666668</v>
      </c>
      <c r="D15" s="359">
        <f ca="1">(0.789473684210526*'Off Peak Detail'!E15)+(0.210526315789474*'Off Peak Detail'!E53)</f>
        <v>22.978421052631582</v>
      </c>
      <c r="E15" s="359">
        <f>(0.75609756097561*'Off Peak Detail'!F15)+(0.24390243902439*'Off Peak Detail'!F53)</f>
        <v>25.90212195121951</v>
      </c>
      <c r="F15" s="311">
        <f t="shared" ca="1" si="6"/>
        <v>24.669927613083313</v>
      </c>
      <c r="G15" s="204">
        <f t="shared" si="7"/>
        <v>25.227324786324786</v>
      </c>
      <c r="H15" s="204">
        <f t="shared" si="0"/>
        <v>25.464538461538464</v>
      </c>
      <c r="I15" s="204">
        <f t="shared" si="0"/>
        <v>24.990111111111112</v>
      </c>
      <c r="J15" s="204">
        <f t="shared" si="8"/>
        <v>24.632834403080871</v>
      </c>
      <c r="K15" s="204">
        <f t="shared" si="14"/>
        <v>24.476195121951218</v>
      </c>
      <c r="L15" s="204">
        <f t="shared" si="14"/>
        <v>24.789473684210524</v>
      </c>
      <c r="M15" s="204">
        <f t="shared" si="14"/>
        <v>25.506692307692308</v>
      </c>
      <c r="N15" s="204">
        <f t="shared" si="14"/>
        <v>26.874750000000002</v>
      </c>
      <c r="O15" s="204">
        <f t="shared" si="9"/>
        <v>37.695666666666668</v>
      </c>
      <c r="P15" s="204">
        <f t="shared" si="15"/>
        <v>35.416974358974358</v>
      </c>
      <c r="Q15" s="204">
        <f t="shared" si="15"/>
        <v>39.974358974358978</v>
      </c>
      <c r="R15" s="204">
        <f t="shared" si="15"/>
        <v>33.262500000000003</v>
      </c>
      <c r="S15" s="204">
        <f t="shared" si="10"/>
        <v>26.09311145123597</v>
      </c>
      <c r="T15" s="204">
        <f t="shared" si="16"/>
        <v>26.993538461538463</v>
      </c>
      <c r="U15" s="204">
        <f t="shared" si="16"/>
        <v>25.664210526315792</v>
      </c>
      <c r="V15" s="204">
        <f t="shared" si="16"/>
        <v>25.621585365853658</v>
      </c>
      <c r="W15" s="311">
        <f t="shared" si="17"/>
        <v>28.278410918383265</v>
      </c>
      <c r="X15" s="204">
        <f t="shared" si="18"/>
        <v>27.557164542126127</v>
      </c>
      <c r="Y15" s="204">
        <f t="shared" si="19"/>
        <v>27.52509421707871</v>
      </c>
      <c r="Z15" s="204">
        <f t="shared" si="20"/>
        <v>27.91554038715082</v>
      </c>
      <c r="AA15" s="204">
        <f t="shared" si="11"/>
        <v>28.379548548112151</v>
      </c>
      <c r="AB15" s="204">
        <f t="shared" si="12"/>
        <v>28.807556223435711</v>
      </c>
      <c r="AC15" s="360">
        <f t="shared" ca="1" si="13"/>
        <v>28.13132127277844</v>
      </c>
      <c r="AD15" s="302"/>
      <c r="AE15" s="303"/>
      <c r="AG15" s="357">
        <f>(0.794871794871795*'Off Peak Detail'!AB15)+(0.205128205128205*'Off Peak Detail'!AB53)</f>
        <v>25.464538461538464</v>
      </c>
      <c r="AH15" s="357">
        <f>(0.777777777777778*'Off Peak Detail'!AC15)+(0.222222222222222*'Off Peak Detail'!AC53)</f>
        <v>24.990111111111112</v>
      </c>
      <c r="AI15" s="357">
        <f>(0.75609756097561*'Off Peak Detail'!AD15)+(0.24390243902439*'Off Peak Detail'!AD53)</f>
        <v>24.476195121951218</v>
      </c>
      <c r="AJ15" s="357">
        <f>(0.789473684210526*'Off Peak Detail'!AE15)+(0.210526315789474*'Off Peak Detail'!AE53)</f>
        <v>24.789473684210524</v>
      </c>
      <c r="AK15" s="357">
        <f>(0.794871794871795*'Off Peak Detail'!AF15)+(0.205128205128205*'Off Peak Detail'!AF53)</f>
        <v>25.506692307692308</v>
      </c>
      <c r="AL15" s="357">
        <f>(0.75*'Off Peak Detail'!AG15)+(0.25*'Off Peak Detail'!AG53)</f>
        <v>26.874750000000002</v>
      </c>
      <c r="AM15" s="357">
        <f>(0.794871794871795*'Off Peak Detail'!AH15)+(0.205128205128205*'Off Peak Detail'!AH53)</f>
        <v>35.416974358974358</v>
      </c>
      <c r="AN15" s="357">
        <f>(0.794871794871795*'Off Peak Detail'!AI15)+(0.205128205128205*'Off Peak Detail'!AI53)</f>
        <v>39.974358974358978</v>
      </c>
      <c r="AO15" s="357">
        <f>(0.75*'Off Peak Detail'!AJ15)+(0.25*'Off Peak Detail'!AJ53)</f>
        <v>33.262500000000003</v>
      </c>
      <c r="AP15" s="357">
        <f>(0.794871794871795*'Off Peak Detail'!AK15)+(0.205128205128205*'Off Peak Detail'!AK53)</f>
        <v>26.993538461538463</v>
      </c>
      <c r="AQ15" s="357">
        <f>(0.789473684210526*'Off Peak Detail'!AL15)+(0.210526315789474*'Off Peak Detail'!AL53)</f>
        <v>25.664210526315792</v>
      </c>
      <c r="AR15" s="357">
        <f>(0.75609756097561*'Off Peak Detail'!AM15)+(0.24390243902439*'Off Peak Detail'!AM53)</f>
        <v>25.621585365853658</v>
      </c>
      <c r="AS15" s="357">
        <f>(0.794871794871795*'Off Peak Detail'!AN15)+(0.205128205128205*'Off Peak Detail'!AN53)</f>
        <v>25.128512820512825</v>
      </c>
      <c r="AT15" s="357">
        <f>(0.777777777777778*'Off Peak Detail'!AO15)+(0.222222222222222*'Off Peak Detail'!AO53)</f>
        <v>25.277444444444445</v>
      </c>
      <c r="AU15" s="357">
        <f>(0.75609756097561*'Off Peak Detail'!AP15)+(0.24390243902439*'Off Peak Detail'!AP53)</f>
        <v>24.755878048780485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24.096153846153847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32.878589743589743</v>
      </c>
      <c r="AZ15" s="357">
        <f>(0.75609756097561*'Off Peak Detail'!AU15)+(0.24390243902439*'Off Peak Detail'!AU53)</f>
        <v>38.024097560975605</v>
      </c>
      <c r="BA15" s="357">
        <f>(0.789473684210526*'Off Peak Detail'!AV15)+(0.210526315789474*'Off Peak Detail'!AV53)</f>
        <v>33.473684210526315</v>
      </c>
      <c r="BB15" s="357">
        <f>(0.794871794871795*'Off Peak Detail'!AW15)+(0.205128205128205*'Off Peak Detail'!AW53)</f>
        <v>27.398128205128209</v>
      </c>
      <c r="BC15" s="357">
        <f>(0.75*'Off Peak Detail'!AX15)+(0.25*'Off Peak Detail'!AX53)</f>
        <v>23.928750000000001</v>
      </c>
      <c r="BD15" s="357">
        <f>(0.794871794871795*'Off Peak Detail'!AY15)+(0.205128205128205*'Off Peak Detail'!AY53)</f>
        <v>24.403589743589745</v>
      </c>
      <c r="BE15" s="357">
        <f>(0.794871794871795*'Off Peak Detail'!AZ15)+(0.205128205128205*'Off Peak Detail'!AZ53)</f>
        <v>25.717102564102568</v>
      </c>
      <c r="BF15" s="357">
        <f>(0.743589743589744*'Off Peak Detail'!BA15)+(0.256410256410256*'Off Peak Detail'!BA53)</f>
        <v>25.827846153846153</v>
      </c>
      <c r="BG15" s="357">
        <f>(0.794871794871795*'Off Peak Detail'!BB15)+(0.205128205128205*'Off Peak Detail'!BB53)</f>
        <v>25.47479487179487</v>
      </c>
      <c r="BH15" s="357">
        <f>(0.789473684210526*'Off Peak Detail'!BC15)+(0.210526315789474*'Off Peak Detail'!BC53)</f>
        <v>25.058789473684214</v>
      </c>
      <c r="BI15" s="357">
        <f>(0.75609756097561*'Off Peak Detail'!BD15)+(0.24390243902439*'Off Peak Detail'!BD53)</f>
        <v>24.850219512195125</v>
      </c>
      <c r="BJ15" s="357">
        <f>(0.789473684210526*'Off Peak Detail'!BE15)+(0.210526315789474*'Off Peak Detail'!BE53)</f>
        <v>27.145263157894739</v>
      </c>
      <c r="BK15" s="357">
        <f>(0.794871794871795*'Off Peak Detail'!BF15)+(0.205128205128205*'Off Peak Detail'!BF53)</f>
        <v>32.111487179487185</v>
      </c>
      <c r="BL15" s="357">
        <f>(0.75609756097561*'Off Peak Detail'!BG15)+(0.24390243902439*'Off Peak Detail'!BG53)</f>
        <v>36.46987804878048</v>
      </c>
      <c r="BM15" s="357">
        <f>(0.789473684210526*'Off Peak Detail'!BH15)+(0.210526315789474*'Off Peak Detail'!BH53)</f>
        <v>32.615526315789481</v>
      </c>
      <c r="BN15" s="357">
        <f>(0.75609756097561*'Off Peak Detail'!BI15)+(0.24390243902439*'Off Peak Detail'!BI53)</f>
        <v>27.597121951219513</v>
      </c>
      <c r="BO15" s="357">
        <f>(0.789473684210526*'Off Peak Detail'!BJ15)+(0.210526315789474*'Off Peak Detail'!BJ53)</f>
        <v>24.759473684210526</v>
      </c>
      <c r="BP15" s="357">
        <f>(0.794871794871795*'Off Peak Detail'!BK15)+(0.205128205128205*'Off Peak Detail'!BK53)</f>
        <v>25.150358974358976</v>
      </c>
      <c r="BQ15" s="357">
        <f>(0.75609756097561*'Off Peak Detail'!BL15)+(0.24390243902439*'Off Peak Detail'!BL53)</f>
        <v>26.074682926829269</v>
      </c>
      <c r="BR15" s="357">
        <f>(0.777777777777778*'Off Peak Detail'!BM15)+(0.222222222222222*'Off Peak Detail'!BM53)</f>
        <v>26.252555555555556</v>
      </c>
      <c r="BS15" s="357">
        <f>(0.794871794871795*'Off Peak Detail'!BN15)+(0.205128205128205*'Off Peak Detail'!BN53)</f>
        <v>25.901897435897435</v>
      </c>
      <c r="BT15" s="357">
        <f>(0.789473684210526*'Off Peak Detail'!BO15)+(0.210526315789474*'Off Peak Detail'!BO53)</f>
        <v>25.526052631578949</v>
      </c>
      <c r="BU15" s="357">
        <f>(0.75609756097561*'Off Peak Detail'!BP15)+(0.24390243902439*'Off Peak Detail'!BP53)</f>
        <v>25.32592682926829</v>
      </c>
      <c r="BV15" s="357">
        <f>(0.789473684210526*'Off Peak Detail'!BQ15)+(0.210526315789474*'Off Peak Detail'!BQ53)</f>
        <v>27.374315789473691</v>
      </c>
      <c r="BW15" s="357">
        <f>(0.75609756097561*'Off Peak Detail'!BR15)+(0.24390243902439*'Off Peak Detail'!BR53)</f>
        <v>31.694731707317068</v>
      </c>
      <c r="BX15" s="357">
        <f>(0.794871794871795*'Off Peak Detail'!BS15)+(0.205128205128205*'Off Peak Detail'!BS53)</f>
        <v>35.888923076923078</v>
      </c>
      <c r="BY15" s="357">
        <f>(0.789473684210526*'Off Peak Detail'!BT15)+(0.210526315789474*'Off Peak Detail'!BT53)</f>
        <v>32.243684210526318</v>
      </c>
      <c r="BZ15" s="357">
        <f>(0.75609756097561*'Off Peak Detail'!BU15)+(0.24390243902439*'Off Peak Detail'!BU53)</f>
        <v>27.835414634146343</v>
      </c>
      <c r="CA15" s="357">
        <f>(0.789473684210526*'Off Peak Detail'!BV15)+(0.210526315789474*'Off Peak Detail'!BV53)</f>
        <v>25.26484210526316</v>
      </c>
      <c r="CB15" s="357">
        <f>(0.794871794871795*'Off Peak Detail'!BW15)+(0.205128205128205*'Off Peak Detail'!BW53)</f>
        <v>25.621974358974359</v>
      </c>
      <c r="CC15" s="357">
        <f>(0.75609756097561*'Off Peak Detail'!BX15)+(0.24390243902439*'Off Peak Detail'!BX53)</f>
        <v>26.438731707317075</v>
      </c>
      <c r="CD15" s="357">
        <f>(0.777777777777778*'Off Peak Detail'!BY15)+(0.222222222222222*'Off Peak Detail'!BY53)</f>
        <v>26.621222222222222</v>
      </c>
      <c r="CE15" s="357">
        <f>(0.794871794871795*'Off Peak Detail'!BZ15)+(0.205128205128205*'Off Peak Detail'!BZ53)</f>
        <v>26.312153846153848</v>
      </c>
      <c r="CF15" s="357">
        <f>(0.75*'Off Peak Detail'!CA15)+(0.25*'Off Peak Detail'!CA53)</f>
        <v>25.917749999999998</v>
      </c>
      <c r="CG15" s="357">
        <f>(0.794871794871795*'Off Peak Detail'!CB15)+(0.205128205128205*'Off Peak Detail'!CB53)</f>
        <v>25.812179487179488</v>
      </c>
      <c r="CH15" s="357">
        <f>(0.789473684210526*'Off Peak Detail'!CC15)+(0.210526315789474*'Off Peak Detail'!CC53)</f>
        <v>27.603263157894744</v>
      </c>
      <c r="CI15" s="357">
        <f>(0.75609756097561*'Off Peak Detail'!CD15)+(0.24390243902439*'Off Peak Detail'!CD53)</f>
        <v>31.42626829268292</v>
      </c>
      <c r="CJ15" s="357">
        <f>(0.794871794871795*'Off Peak Detail'!CE15)+(0.205128205128205*'Off Peak Detail'!CE53)</f>
        <v>35.25633333333333</v>
      </c>
      <c r="CK15" s="357">
        <f>(0.789473684210526*'Off Peak Detail'!CF15)+(0.210526315789474*'Off Peak Detail'!CF53)</f>
        <v>31.927105263157898</v>
      </c>
      <c r="CL15" s="357">
        <f>(0.75609756097561*'Off Peak Detail'!CG15)+(0.24390243902439*'Off Peak Detail'!CG53)</f>
        <v>28.047682926829264</v>
      </c>
      <c r="CM15" s="357">
        <f>(0.789473684210526*'Off Peak Detail'!CH15)+(0.210526315789474*'Off Peak Detail'!CH53)</f>
        <v>25.732894736842105</v>
      </c>
      <c r="CN15" s="357">
        <f>(0.75609756097561*'Off Peak Detail'!CI15)+(0.24390243902439*'Off Peak Detail'!CI53)</f>
        <v>26.023634146341465</v>
      </c>
      <c r="CO15" s="357">
        <f>(0.794871794871795*'Off Peak Detail'!CJ15)+(0.205128205128205*'Off Peak Detail'!CJ53)</f>
        <v>26.820410256410259</v>
      </c>
      <c r="CP15" s="357">
        <f>(0.777777777777778*'Off Peak Detail'!CK15)+(0.222222222222222*'Off Peak Detail'!CK53)</f>
        <v>26.946888888888889</v>
      </c>
      <c r="CQ15" s="357">
        <f>(0.794871794871795*'Off Peak Detail'!CL15)+(0.205128205128205*'Off Peak Detail'!CL53)</f>
        <v>26.66771794871795</v>
      </c>
      <c r="CR15" s="357">
        <f>(0.75*'Off Peak Detail'!CM15)+(0.25*'Off Peak Detail'!CM53)</f>
        <v>26.312750000000001</v>
      </c>
      <c r="CS15" s="357">
        <f>(0.794871794871795*'Off Peak Detail'!CN15)+(0.205128205128205*'Off Peak Detail'!CN53)</f>
        <v>26.217820512820513</v>
      </c>
      <c r="CT15" s="357">
        <f>(0.789473684210526*'Off Peak Detail'!CO15)+(0.210526315789474*'Off Peak Detail'!CO53)</f>
        <v>27.845526315789474</v>
      </c>
      <c r="CU15" s="357">
        <f>(0.75609756097561*'Off Peak Detail'!CP15)+(0.24390243902439*'Off Peak Detail'!CP53)</f>
        <v>31.234926829268289</v>
      </c>
      <c r="CV15" s="357">
        <f>(0.794871794871795*'Off Peak Detail'!CQ15)+(0.205128205128205*'Off Peak Detail'!CQ53)</f>
        <v>34.781282051282055</v>
      </c>
      <c r="CW15" s="357">
        <f>(0.75*'Off Peak Detail'!CR15)+(0.25*'Off Peak Detail'!CR53)</f>
        <v>31.631999999999998</v>
      </c>
      <c r="CX15" s="357">
        <f>(0.794871794871795*'Off Peak Detail'!CS15)+(0.205128205128205*'Off Peak Detail'!CS53)</f>
        <v>28.305102564102569</v>
      </c>
      <c r="CY15" s="357">
        <f>(0.789473684210526*'Off Peak Detail'!CT15)+(0.210526315789474*'Off Peak Detail'!CT53)</f>
        <v>26.156947368421058</v>
      </c>
      <c r="CZ15" s="357">
        <f>(0.75609756097561*'Off Peak Detail'!CU15)+(0.24390243902439*'Off Peak Detail'!CU53)</f>
        <v>26.414463414634149</v>
      </c>
      <c r="DA15" s="357">
        <f>(0.794871794871795*'Off Peak Detail'!CV15)+(0.205128205128205*'Off Peak Detail'!CV53)</f>
        <v>27.104282051282052</v>
      </c>
      <c r="DB15" s="357">
        <f>(0.783783783783784*'Off Peak Detail'!CW15)+(0.216216216216216*'Off Peak Detail'!CW53)</f>
        <v>27.243783783783783</v>
      </c>
      <c r="DC15" s="357">
        <f>(0.75609756097561*'Off Peak Detail'!CX15)+(0.24390243902439*'Off Peak Detail'!CX53)</f>
        <v>26.930146341463413</v>
      </c>
      <c r="DD15" s="357">
        <f>(0.789473684210526*'Off Peak Detail'!CY15)+(0.210526315789474*'Off Peak Detail'!CY53)</f>
        <v>26.691421052631579</v>
      </c>
      <c r="DE15" s="357">
        <f>(0.794871794871795*'Off Peak Detail'!CZ15)+(0.205128205128205*'Off Peak Detail'!CZ53)</f>
        <v>26.555102564102569</v>
      </c>
      <c r="DF15" s="357">
        <f>(0.75*'Off Peak Detail'!DA15)+(0.25*'Off Peak Detail'!DA53)</f>
        <v>27.992750000000001</v>
      </c>
      <c r="DG15" s="357">
        <f>(0.794871794871795*'Off Peak Detail'!DB15)+(0.205128205128205*'Off Peak Detail'!DB53)</f>
        <v>31.199923076923078</v>
      </c>
      <c r="DH15" s="357">
        <f>(0.75609756097561*'Off Peak Detail'!DC15)+(0.24390243902439*'Off Peak Detail'!DC53)</f>
        <v>34.381512195121942</v>
      </c>
      <c r="DI15" s="357">
        <f>(0.789473684210526*'Off Peak Detail'!DD15)+(0.210526315789474*'Off Peak Detail'!DD53)</f>
        <v>31.590105263157898</v>
      </c>
      <c r="DJ15" s="357">
        <f>(0.794871794871795*'Off Peak Detail'!DE15)+(0.205128205128205*'Off Peak Detail'!DE53)</f>
        <v>28.495230769230769</v>
      </c>
      <c r="DK15" s="357">
        <f>(0.75*'Off Peak Detail'!DF15)+(0.25*'Off Peak Detail'!DF53)</f>
        <v>26.465000000000003</v>
      </c>
      <c r="DL15" s="357">
        <f>(0.794871794871795*'Off Peak Detail'!DG15)+(0.205128205128205*'Off Peak Detail'!DG53)</f>
        <v>26.779974358974361</v>
      </c>
      <c r="DM15" s="357">
        <f>(0.794871794871795*'Off Peak Detail'!DH15)+(0.205128205128205*'Off Peak Detail'!DH53)</f>
        <v>27.377974358974363</v>
      </c>
      <c r="DN15" s="357">
        <f>(0.777777777777778*'Off Peak Detail'!DI15)+(0.222222222222222*'Off Peak Detail'!DI53)</f>
        <v>27.506444444444444</v>
      </c>
      <c r="DO15" s="357">
        <f>(0.75609756097561*'Off Peak Detail'!DJ15)+(0.24390243902439*'Off Peak Detail'!DJ53)</f>
        <v>27.237804878048781</v>
      </c>
      <c r="DP15" s="357">
        <f>(0.789473684210526*'Off Peak Detail'!DK15)+(0.210526315789474*'Off Peak Detail'!DK53)</f>
        <v>27.018947368421053</v>
      </c>
      <c r="DQ15" s="357">
        <f>(0.75609756097561*'Off Peak Detail'!DL15)+(0.24390243902439*'Off Peak Detail'!DL53)</f>
        <v>26.848414634146341</v>
      </c>
      <c r="DR15" s="357">
        <f>(0.789473684210526*'Off Peak Detail'!DM15)+(0.210526315789474*'Off Peak Detail'!DM53)</f>
        <v>28.286842105263162</v>
      </c>
      <c r="DS15" s="357">
        <f>(0.794871794871795*'Off Peak Detail'!DN15)+(0.205128205128205*'Off Peak Detail'!DN53)</f>
        <v>31.132794871794871</v>
      </c>
      <c r="DT15" s="357">
        <f>(0.75609756097561*'Off Peak Detail'!DO15)+(0.24390243902439*'Off Peak Detail'!DO53)</f>
        <v>34.131146341463406</v>
      </c>
      <c r="DU15" s="357">
        <f>(0.789473684210526*'Off Peak Detail'!DP15)+(0.210526315789474*'Off Peak Detail'!DP53)</f>
        <v>31.502473684210528</v>
      </c>
      <c r="DV15" s="357">
        <f>(0.794871794871795*'Off Peak Detail'!DQ15)+(0.205128205128205*'Off Peak Detail'!DQ53)</f>
        <v>28.695641025641024</v>
      </c>
      <c r="DW15" s="357">
        <f>(0.75*'Off Peak Detail'!DR15)+(0.25*'Off Peak Detail'!DR53)</f>
        <v>26.790749999999999</v>
      </c>
      <c r="DX15" s="357">
        <f>(0.794871794871795*'Off Peak Detail'!DS15)+(0.205128205128205*'Off Peak Detail'!DS53)</f>
        <v>27.103743589743594</v>
      </c>
      <c r="DY15" s="357">
        <f>(0.75609756097561*'Off Peak Detail'!DT15)+(0.24390243902439*'Off Peak Detail'!DT53)</f>
        <v>27.595146341463412</v>
      </c>
      <c r="DZ15" s="357">
        <f>(0.777777777777778*'Off Peak Detail'!DU15)+(0.222222222222222*'Off Peak Detail'!DU53)</f>
        <v>27.761555555555557</v>
      </c>
      <c r="EA15" s="357">
        <f>(0.794871794871795*'Off Peak Detail'!DV15)+(0.205128205128205*'Off Peak Detail'!DV53)</f>
        <v>27.551589743589744</v>
      </c>
      <c r="EB15" s="357">
        <f>(0.789473684210526*'Off Peak Detail'!DW15)+(0.210526315789474*'Off Peak Detail'!DW53)</f>
        <v>27.305526315789475</v>
      </c>
      <c r="EC15" s="357">
        <f>(0.75609756097561*'Off Peak Detail'!DX15)+(0.24390243902439*'Off Peak Detail'!DX53)</f>
        <v>27.140951219512193</v>
      </c>
      <c r="ED15" s="357">
        <f>(0.789473684210526*'Off Peak Detail'!DY15)+(0.210526315789474*'Off Peak Detail'!DY53)</f>
        <v>28.481842105263162</v>
      </c>
      <c r="EE15" s="357">
        <f>(0.794871794871795*'Off Peak Detail'!DZ15)+(0.205128205128205*'Off Peak Detail'!DZ53)</f>
        <v>31.059307692307694</v>
      </c>
      <c r="EF15" s="357">
        <f>(0.75609756097561*'Off Peak Detail'!EA15)+(0.24390243902439*'Off Peak Detail'!EA53)</f>
        <v>33.887829268292677</v>
      </c>
      <c r="EG15" s="357">
        <f>(0.789473684210526*'Off Peak Detail'!EB15)+(0.210526315789474*'Off Peak Detail'!EB53)</f>
        <v>31.401421052631584</v>
      </c>
      <c r="EH15" s="357">
        <f>(0.75609756097561*'Off Peak Detail'!EC15)+(0.24390243902439*'Off Peak Detail'!EC53)</f>
        <v>28.822780487804877</v>
      </c>
      <c r="EI15" s="357">
        <f>(0.789473684210526*'Off Peak Detail'!ED15)+(0.210526315789474*'Off Peak Detail'!ED53)</f>
        <v>27.138263157894741</v>
      </c>
      <c r="EJ15" s="357">
        <f>(0.794871794871795*'Off Peak Detail'!EE15)+(0.205128205128205*'Off Peak Detail'!EE53)</f>
        <v>27.390205128205132</v>
      </c>
    </row>
    <row r="16" spans="1:140" ht="13.7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5" thickBot="1" x14ac:dyDescent="0.3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7" customHeight="1" thickBot="1" x14ac:dyDescent="0.25">
      <c r="A18" s="445" t="s">
        <v>138</v>
      </c>
      <c r="B18" s="317" t="s">
        <v>38</v>
      </c>
      <c r="C18" s="361">
        <f ca="1">(1*'Off Peak Detail'!D18)+(0*'Off Peak Detail'!D37)+(0*'Off Peak Detail'!D56)</f>
        <v>31.333333969116211</v>
      </c>
      <c r="D18" s="361">
        <f ca="1">(0.652173913043478*'Off Peak Detail'!E18)+(0.173913043478261*'Off Peak Detail'!E37)+(0.173913043478261*'Off Peak Detail'!E56)</f>
        <v>34.918323866364332</v>
      </c>
      <c r="E18" s="361">
        <f>(0.607843137254902*'Off Peak Detail'!F18)+(0.196078431372549*'Off Peak Detail'!F37)+(0.196078431372549*'Off Peak Detail'!F56)</f>
        <v>38.228910464326155</v>
      </c>
      <c r="F18" s="319">
        <f ca="1">(C18*C$5+D18*D$5+E18*E$5)/(SUM(C$5:E$5))</f>
        <v>36.161221226397714</v>
      </c>
      <c r="G18" s="318">
        <f>AVERAGE(H18:I18)</f>
        <v>36.114230063855587</v>
      </c>
      <c r="H18" s="318">
        <f>AG18</f>
        <v>36.592117159863854</v>
      </c>
      <c r="I18" s="318">
        <f>AH18</f>
        <v>35.636342967847312</v>
      </c>
      <c r="J18" s="318">
        <f>AVERAGE(K18:L18)</f>
        <v>30.864190347985154</v>
      </c>
      <c r="K18" s="318">
        <f>AI18</f>
        <v>33.501356050879437</v>
      </c>
      <c r="L18" s="318">
        <f>AJ18</f>
        <v>28.227024645090872</v>
      </c>
      <c r="M18" s="318">
        <f>AK18</f>
        <v>29.131001637029101</v>
      </c>
      <c r="N18" s="318">
        <f>AL18</f>
        <v>31.449692603073988</v>
      </c>
      <c r="O18" s="318">
        <f>AVERAGE(P18:Q18)</f>
        <v>37.219338654327217</v>
      </c>
      <c r="P18" s="318">
        <f>AM18</f>
        <v>35.996564988038429</v>
      </c>
      <c r="Q18" s="318">
        <f>AN18</f>
        <v>38.442112320615998</v>
      </c>
      <c r="R18" s="318">
        <f>AO18</f>
        <v>35.34007649393719</v>
      </c>
      <c r="S18" s="318">
        <f>AVERAGE(T18:V18)</f>
        <v>35.063048775253655</v>
      </c>
      <c r="T18" s="318">
        <f>AP18</f>
        <v>35.068347309956238</v>
      </c>
      <c r="U18" s="318">
        <f>AQ18</f>
        <v>33.541688759841854</v>
      </c>
      <c r="V18" s="318">
        <f>AR18</f>
        <v>36.579110255962867</v>
      </c>
      <c r="W18" s="319">
        <f>SUM(AG37:AR37)/SUM($AG$5:$AR$5)</f>
        <v>34.134202640316737</v>
      </c>
      <c r="X18" s="318">
        <f>SUM(AS37:BD37)/SUM($AS$5:$BD$5)</f>
        <v>34.970006751630365</v>
      </c>
      <c r="Y18" s="318">
        <f>SUM(BE37:BR37)/SUM($BE$5:$BR$5)</f>
        <v>34.247897479544541</v>
      </c>
      <c r="Z18" s="318">
        <f>SUM(BQ37:CB37)/SUM($BQ$5:$CB$5)</f>
        <v>34.218566476567609</v>
      </c>
      <c r="AA18" s="318">
        <f>SUM(CC37:DX37)/SUM($CC$5:$DX$5)</f>
        <v>34.797304359849491</v>
      </c>
      <c r="AB18" s="318">
        <f>SUM(DY37:EJ37)/SUM($DY$5:$EJ$5)</f>
        <v>37.388101941775886</v>
      </c>
      <c r="AC18" s="362">
        <f ca="1">(C18*C$5+D18*D$5+E18*E$5+SUM(AG37:EJ37))/(SUM(C$5:E$5)+SUM($AG$5:$EJ$5))</f>
        <v>34.922262820908692</v>
      </c>
      <c r="AD18" s="302"/>
      <c r="AE18" s="303"/>
      <c r="AG18" s="357">
        <f>(0.659574468085106*'Off Peak Detail'!AB18)+(0.170212765957447*'Off Peak Detail'!AB37)+(0.170212765957447*'Off Peak Detail'!AB56)</f>
        <v>36.592117159863854</v>
      </c>
      <c r="AH18" s="357">
        <f>(0.636363636363636*'Off Peak Detail'!AC18)+(0.181818181818182*'Off Peak Detail'!AC37)+(0.181818181818182*'Off Peak Detail'!AC56)</f>
        <v>35.636342967847312</v>
      </c>
      <c r="AI18" s="357">
        <f>(0.607843137254902*'Off Peak Detail'!AD18)+(0.196078431372549*'Off Peak Detail'!AD37)+(0.196078431372549*'Off Peak Detail'!AD56)</f>
        <v>33.501356050879437</v>
      </c>
      <c r="AJ18" s="357">
        <f>(0.652173913043478*'Off Peak Detail'!AE18)+(0.173913043478261*'Off Peak Detail'!AE37)+(0.173913043478261*'Off Peak Detail'!AE56)</f>
        <v>28.227024645090872</v>
      </c>
      <c r="AK18" s="357">
        <f>(0.659574468085106*'Off Peak Detail'!AF18)+(0.170212765957447*'Off Peak Detail'!AF37)+(0.170212765957447*'Off Peak Detail'!AF56)</f>
        <v>29.131001637029101</v>
      </c>
      <c r="AL18" s="357">
        <f>(0.6*'Off Peak Detail'!AG18)+(0.2*'Off Peak Detail'!AG37)+(0.2*'Off Peak Detail'!AG56)</f>
        <v>31.449692603073988</v>
      </c>
      <c r="AM18" s="357">
        <f>(0.659574468085106*'Off Peak Detail'!AH18)+(0.170212765957447*'Off Peak Detail'!AH37)+(0.170212765957447*'Off Peak Detail'!AH56)</f>
        <v>35.996564988038429</v>
      </c>
      <c r="AN18" s="357">
        <f>(0.63265306122449*'Off Peak Detail'!AI18)+(0.204081632653061*'Off Peak Detail'!AI37)+(0.163265306122449*'Off Peak Detail'!AI56)</f>
        <v>38.442112320615998</v>
      </c>
      <c r="AO18" s="357">
        <f>(0.625*'Off Peak Detail'!AJ18)+(0.166666666666667*'Off Peak Detail'!AJ37)+(0.208333333333333*'Off Peak Detail'!AJ56)</f>
        <v>35.34007649393719</v>
      </c>
      <c r="AP18" s="357">
        <f>(0.659574468085106*'Off Peak Detail'!AK18)+(0.170212765957447*'Off Peak Detail'!AK37)+(0.170212765957447*'Off Peak Detail'!AK56)</f>
        <v>35.068347309956238</v>
      </c>
      <c r="AQ18" s="357">
        <f>(0.625*'Off Peak Detail'!AL18)+(0.208333333333333*'Off Peak Detail'!AL37)+(0.166666666666667*'Off Peak Detail'!AL56)</f>
        <v>33.541688759841854</v>
      </c>
      <c r="AR18" s="357">
        <f>(0.63265306122449*'Off Peak Detail'!AM18)+(0.163265306122449*'Off Peak Detail'!AM37)+(0.204081632653061*'Off Peak Detail'!AM56)</f>
        <v>36.579110255962867</v>
      </c>
      <c r="AS18" s="357">
        <f>(0.659574468085106*'Off Peak Detail'!AN18)+(0.170212765957447*'Off Peak Detail'!AN37)+(0.170212765957447*'Off Peak Detail'!AN56)</f>
        <v>34.744388582787735</v>
      </c>
      <c r="AT18" s="357">
        <f>(0.636363636363636*'Off Peak Detail'!AO18)+(0.181818181818182*'Off Peak Detail'!AO37)+(0.181818181818182*'Off Peak Detail'!AO56)</f>
        <v>34.725788735032303</v>
      </c>
      <c r="AU18" s="357">
        <f>(0.607843137254902*'Off Peak Detail'!AP18)+(0.196078431372549*'Off Peak Detail'!AP37)+(0.196078431372549*'Off Peak Detail'!AP56)</f>
        <v>33.982267890742555</v>
      </c>
      <c r="AV18" s="357">
        <f>(0.652173913043478*'Off Peak Detail'!AQ18)+(0.173913043478261*'Off Peak Detail'!AQ37)+(0.173913043478261*'Off Peak Detail'!AQ56)</f>
        <v>31.426477553434832</v>
      </c>
      <c r="AW18" s="357">
        <f>(0.63265306122449*'Off Peak Detail'!AR18)+(0.204081632653061*'Off Peak Detail'!AR37)+(0.163265306122449*'Off Peak Detail'!AR56)</f>
        <v>26.369035405688514</v>
      </c>
      <c r="AX18" s="357">
        <f>(0.625*'Off Peak Detail'!AS18)+(0.166666666666667*'Off Peak Detail'!AS37)+(0.208333333333333*'Off Peak Detail'!AS56)</f>
        <v>29.654166249672194</v>
      </c>
      <c r="AY18" s="357">
        <f>(0.659574468085106*'Off Peak Detail'!AT18)+(0.170212765957447*'Off Peak Detail'!AT37)+(0.170212765957447*'Off Peak Detail'!AT56)</f>
        <v>39.839685958347772</v>
      </c>
      <c r="AZ18" s="357">
        <f>(0.607843137254902*'Off Peak Detail'!AU18)+(0.196078431372549*'Off Peak Detail'!AU37)+(0.196078431372549*'Off Peak Detail'!AU56)</f>
        <v>41.667700871760061</v>
      </c>
      <c r="BA18" s="357">
        <f>(0.652173913043478*'Off Peak Detail'!AV18)+(0.173913043478261*'Off Peak Detail'!AV37)+(0.173913043478261*'Off Peak Detail'!AV56)</f>
        <v>37.729801959360906</v>
      </c>
      <c r="BB18" s="357">
        <f>(0.659574468085106*'Off Peak Detail'!AW18)+(0.170212765957447*'Off Peak Detail'!AW37)+(0.170212765957447*'Off Peak Detail'!AW56)</f>
        <v>35.728546527043108</v>
      </c>
      <c r="BC18" s="357">
        <f>(0.6*'Off Peak Detail'!AX18)+(0.2*'Off Peak Detail'!AX37)+(0.2*'Off Peak Detail'!AX56)</f>
        <v>35.07130040894171</v>
      </c>
      <c r="BD18" s="357">
        <f>(0.659574468085106*'Off Peak Detail'!AY18)+(0.170212765957447*'Off Peak Detail'!AY37)+(0.170212765957447*'Off Peak Detail'!AY56)</f>
        <v>38.655339879831004</v>
      </c>
      <c r="BE18" s="357">
        <f>(0.63265306122449*'Off Peak Detail'!AZ18)+(0.204081632653061*'Off Peak Detail'!AZ37)+(0.163265306122449*'Off Peak Detail'!AZ56)</f>
        <v>34.768825398623761</v>
      </c>
      <c r="BF18" s="357">
        <f>(0.617021276595745*'Off Peak Detail'!BA18)+(0.170212765957447*'Off Peak Detail'!BA37)+(0.212765957446809*'Off Peak Detail'!BA56)</f>
        <v>34.422972211545144</v>
      </c>
      <c r="BG18" s="357">
        <f>(0.659574468085106*'Off Peak Detail'!BB18)+(0.170212765957447*'Off Peak Detail'!BB37)+(0.170212765957447*'Off Peak Detail'!BB56)</f>
        <v>32.570324246407189</v>
      </c>
      <c r="BH18" s="357">
        <f>(0.652173913043478*'Off Peak Detail'!BC18)+(0.173913043478261*'Off Peak Detail'!BC37)+(0.173913043478261*'Off Peak Detail'!BC56)</f>
        <v>31.040813370955586</v>
      </c>
      <c r="BI18" s="357">
        <f>(0.607843137254902*'Off Peak Detail'!BD18)+(0.196078431372549*'Off Peak Detail'!BD37)+(0.196078431372549*'Off Peak Detail'!BD56)</f>
        <v>27.241340837023305</v>
      </c>
      <c r="BJ18" s="357">
        <f>(0.652173913043478*'Off Peak Detail'!BE18)+(0.173913043478261*'Off Peak Detail'!BE37)+(0.173913043478261*'Off Peak Detail'!BE56)</f>
        <v>29.380626518305128</v>
      </c>
      <c r="BK18" s="357">
        <f>(0.63265306122449*'Off Peak Detail'!BF18)+(0.204081632653061*'Off Peak Detail'!BF37)+(0.163265306122449*'Off Peak Detail'!BF56)</f>
        <v>38.348880662779258</v>
      </c>
      <c r="BL18" s="357">
        <f>(0.63265306122449*'Off Peak Detail'!BG18)+(0.163265306122449*'Off Peak Detail'!BG37)+(0.204081632653061*'Off Peak Detail'!BG56)</f>
        <v>39.51042428130004</v>
      </c>
      <c r="BM18" s="357">
        <f>(0.652173913043478*'Off Peak Detail'!BH18)+(0.173913043478261*'Off Peak Detail'!BH37)+(0.173913043478261*'Off Peak Detail'!BH56)</f>
        <v>36.445235139117166</v>
      </c>
      <c r="BN18" s="357">
        <f>(0.607843137254902*'Off Peak Detail'!BI18)+(0.196078431372549*'Off Peak Detail'!BI37)+(0.196078431372549*'Off Peak Detail'!BI56)</f>
        <v>35.459273849385809</v>
      </c>
      <c r="BO18" s="357">
        <f>(0.652173913043478*'Off Peak Detail'!BJ18)+(0.173913043478261*'Off Peak Detail'!BJ37)+(0.173913043478261*'Off Peak Detail'!BJ56)</f>
        <v>33.426943097882344</v>
      </c>
      <c r="BP18" s="357">
        <f>(0.659574468085106*'Off Peak Detail'!BK18)+(0.170212765957447*'Off Peak Detail'!BK37)+(0.170212765957447*'Off Peak Detail'!BK56)</f>
        <v>37.378503568702932</v>
      </c>
      <c r="BQ18" s="357">
        <f>(0.607843137254902*'Off Peak Detail'!BL18)+(0.196078431372549*'Off Peak Detail'!BL37)+(0.196078431372549*'Off Peak Detail'!BL56)</f>
        <v>35.067246855665623</v>
      </c>
      <c r="BR18" s="357">
        <f>(0.636363636363636*'Off Peak Detail'!BM18)+(0.181818181818182*'Off Peak Detail'!BM37)+(0.181818181818182*'Off Peak Detail'!BM56)</f>
        <v>34.270978484460791</v>
      </c>
      <c r="BS18" s="357">
        <f>(0.659574468085106*'Off Peak Detail'!BN18)+(0.170212765957447*'Off Peak Detail'!BN37)+(0.170212765957447*'Off Peak Detail'!BN56)</f>
        <v>32.687142830467565</v>
      </c>
      <c r="BT18" s="357">
        <f>(0.625*'Off Peak Detail'!BO18)+(0.208333333333333*'Off Peak Detail'!BO37)+(0.166666666666667*'Off Peak Detail'!BO56)</f>
        <v>31.647383598466874</v>
      </c>
      <c r="BU18" s="357">
        <f>(0.63265306122449*'Off Peak Detail'!BP18)+(0.163265306122449*'Off Peak Detail'!BP37)+(0.204081632653061*'Off Peak Detail'!BP56)</f>
        <v>27.125416456342101</v>
      </c>
      <c r="BV18" s="357">
        <f>(0.652173913043478*'Off Peak Detail'!BQ18)+(0.173913043478261*'Off Peak Detail'!BQ37)+(0.173913043478261*'Off Peak Detail'!BQ56)</f>
        <v>29.67449397471637</v>
      </c>
      <c r="BW18" s="357">
        <f>(0.607843137254902*'Off Peak Detail'!BR18)+(0.196078431372549*'Off Peak Detail'!BR37)+(0.196078431372549*'Off Peak Detail'!BR56)</f>
        <v>38.03552556929538</v>
      </c>
      <c r="BX18" s="357">
        <f>(0.659574468085106*'Off Peak Detail'!BS18)+(0.170212765957447*'Off Peak Detail'!BS37)+(0.170212765957447*'Off Peak Detail'!BS56)</f>
        <v>39.174668062920894</v>
      </c>
      <c r="BY18" s="357">
        <f>(0.652173913043478*'Off Peak Detail'!BT18)+(0.173913043478261*'Off Peak Detail'!BT37)+(0.173913043478261*'Off Peak Detail'!BT56)</f>
        <v>36.245421864507712</v>
      </c>
      <c r="BZ18" s="357">
        <f>(0.607843137254902*'Off Peak Detail'!BU18)+(0.196078431372549*'Off Peak Detail'!BU37)+(0.196078431372549*'Off Peak Detail'!BU56)</f>
        <v>35.294014863315091</v>
      </c>
      <c r="CA18" s="357">
        <f>(0.652173913043478*'Off Peak Detail'!BV18)+(0.173913043478261*'Off Peak Detail'!BV37)+(0.173913043478261*'Off Peak Detail'!BV56)</f>
        <v>33.493834260967233</v>
      </c>
      <c r="CB18" s="357">
        <f>(0.63265306122449*'Off Peak Detail'!BW18)+(0.204081632653061*'Off Peak Detail'!BW37)+(0.163265306122449*'Off Peak Detail'!BW56)</f>
        <v>37.56651190454668</v>
      </c>
      <c r="CC18" s="357">
        <f>(0.63265306122449*'Off Peak Detail'!BX18)+(0.163265306122449*'Off Peak Detail'!BX37)+(0.204081632653061*'Off Peak Detail'!BX56)</f>
        <v>33.680633174568783</v>
      </c>
      <c r="CD18" s="357">
        <f>(0.636363636363636*'Off Peak Detail'!BY18)+(0.181818181818182*'Off Peak Detail'!BY37)+(0.181818181818182*'Off Peak Detail'!BY56)</f>
        <v>33.464231635438381</v>
      </c>
      <c r="CE18" s="357">
        <f>(0.659574468085106*'Off Peak Detail'!BZ18)+(0.170212765957447*'Off Peak Detail'!BZ37)+(0.170212765957447*'Off Peak Detail'!BZ56)</f>
        <v>32.088278704007081</v>
      </c>
      <c r="CF18" s="357">
        <f>(0.6*'Off Peak Detail'!CA18)+(0.2*'Off Peak Detail'!CA37)+(0.2*'Off Peak Detail'!CA56)</f>
        <v>31.277195138236248</v>
      </c>
      <c r="CG18" s="357">
        <f>(0.659574468085106*'Off Peak Detail'!CB18)+(0.170212765957447*'Off Peak Detail'!CB37)+(0.170212765957447*'Off Peak Detail'!CB56)</f>
        <v>26.73958655158264</v>
      </c>
      <c r="CH18" s="357">
        <f>(0.652173913043478*'Off Peak Detail'!CC18)+(0.173913043478261*'Off Peak Detail'!CC37)+(0.173913043478261*'Off Peak Detail'!CC56)</f>
        <v>29.382315405162501</v>
      </c>
      <c r="CI18" s="357">
        <f>(0.607843137254902*'Off Peak Detail'!CD18)+(0.196078431372549*'Off Peak Detail'!CD37)+(0.196078431372549*'Off Peak Detail'!CD56)</f>
        <v>36.896908457826079</v>
      </c>
      <c r="CJ18" s="357">
        <f>(0.659574468085106*'Off Peak Detail'!CE18)+(0.170212765957447*'Off Peak Detail'!CE37)+(0.170212765957447*'Off Peak Detail'!CE56)</f>
        <v>38.062487872330351</v>
      </c>
      <c r="CK18" s="357">
        <f>(0.625*'Off Peak Detail'!CF18)+(0.208333333333333*'Off Peak Detail'!CF37)+(0.166666666666667*'Off Peak Detail'!CF56)</f>
        <v>35.617648144092257</v>
      </c>
      <c r="CL18" s="357">
        <f>(0.63265306122449*'Off Peak Detail'!CG18)+(0.163265306122449*'Off Peak Detail'!CG37)+(0.204081632653061*'Off Peak Detail'!CG56)</f>
        <v>34.212395993771928</v>
      </c>
      <c r="CM18" s="357">
        <f>(0.652173913043478*'Off Peak Detail'!CH18)+(0.173913043478261*'Off Peak Detail'!CH37)+(0.173913043478261*'Off Peak Detail'!CH56)</f>
        <v>32.912845652224028</v>
      </c>
      <c r="CN18" s="357">
        <f>(0.607843137254902*'Off Peak Detail'!CI18)+(0.196078431372549*'Off Peak Detail'!CI37)+(0.196078431372549*'Off Peak Detail'!CI56)</f>
        <v>36.917691363153239</v>
      </c>
      <c r="CO18" s="357">
        <f>(0.659574468085106*'Off Peak Detail'!CJ18)+(0.170212765957447*'Off Peak Detail'!CJ37)+(0.170212765957447*'Off Peak Detail'!CJ56)</f>
        <v>34.040834179109815</v>
      </c>
      <c r="CP18" s="357">
        <f>(0.636363636363636*'Off Peak Detail'!CK18)+(0.181818181818182*'Off Peak Detail'!CK37)+(0.181818181818182*'Off Peak Detail'!CK56)</f>
        <v>34.13516307284894</v>
      </c>
      <c r="CQ18" s="357">
        <f>(0.63265306122449*'Off Peak Detail'!CL18)+(0.204081632653061*'Off Peak Detail'!CL37)+(0.163265306122449*'Off Peak Detail'!CL56)</f>
        <v>33.23936153337258</v>
      </c>
      <c r="CR18" s="357">
        <f>(0.625*'Off Peak Detail'!CM18)+(0.166666666666667*'Off Peak Detail'!CM37)+(0.208333333333333*'Off Peak Detail'!CM56)</f>
        <v>31.72463302085368</v>
      </c>
      <c r="CS18" s="357">
        <f>(0.659574468085106*'Off Peak Detail'!CN18)+(0.170212765957447*'Off Peak Detail'!CN37)+(0.170212765957447*'Off Peak Detail'!CN56)</f>
        <v>27.872145388507754</v>
      </c>
      <c r="CT18" s="357">
        <f>(0.625*'Off Peak Detail'!CO18)+(0.208333333333333*'Off Peak Detail'!CO37)+(0.166666666666667*'Off Peak Detail'!CO56)</f>
        <v>30.803183446061681</v>
      </c>
      <c r="CU18" s="357">
        <f>(0.63265306122449*'Off Peak Detail'!CP18)+(0.163265306122449*'Off Peak Detail'!CP37)+(0.204081632653061*'Off Peak Detail'!CP56)</f>
        <v>37.13949979487974</v>
      </c>
      <c r="CV18" s="357">
        <f>(0.659574468085106*'Off Peak Detail'!CQ18)+(0.170212765957447*'Off Peak Detail'!CQ37)+(0.170212765957447*'Off Peak Detail'!CQ56)</f>
        <v>38.380326516773344</v>
      </c>
      <c r="CW18" s="357">
        <f>(0.6*'Off Peak Detail'!CR18)+(0.2*'Off Peak Detail'!CR37)+(0.2*'Off Peak Detail'!CR56)</f>
        <v>36.281200731095694</v>
      </c>
      <c r="CX18" s="357">
        <f>(0.659574468085106*'Off Peak Detail'!CS18)+(0.170212765957447*'Off Peak Detail'!CS37)+(0.170212765957447*'Off Peak Detail'!CS56)</f>
        <v>34.746737535820031</v>
      </c>
      <c r="CY18" s="357">
        <f>(0.652173913043478*'Off Peak Detail'!CT18)+(0.173913043478261*'Off Peak Detail'!CT37)+(0.173913043478261*'Off Peak Detail'!CT56)</f>
        <v>33.82121339806563</v>
      </c>
      <c r="CZ18" s="357">
        <f>(0.607843137254902*'Off Peak Detail'!CU18)+(0.196078431372549*'Off Peak Detail'!CU37)+(0.196078431372549*'Off Peak Detail'!CU56)</f>
        <v>37.660154352435832</v>
      </c>
      <c r="DA18" s="357">
        <f>(0.659574468085106*'Off Peak Detail'!CV18)+(0.170212765957447*'Off Peak Detail'!CV37)+(0.170212765957447*'Off Peak Detail'!CV56)</f>
        <v>35.11188632546996</v>
      </c>
      <c r="DB18" s="357">
        <f>(0.644444444444444*'Off Peak Detail'!CW18)+(0.177777777777778*'Off Peak Detail'!CW37)+(0.177777777777778*'Off Peak Detail'!CW56)</f>
        <v>35.102823165020823</v>
      </c>
      <c r="DC18" s="357">
        <f>(0.607843137254902*'Off Peak Detail'!CX18)+(0.196078431372549*'Off Peak Detail'!CX37)+(0.196078431372549*'Off Peak Detail'!CX56)</f>
        <v>34.587718139191537</v>
      </c>
      <c r="DD18" s="357">
        <f>(0.652173913043478*'Off Peak Detail'!CY18)+(0.173913043478261*'Off Peak Detail'!CY37)+(0.173913043478261*'Off Peak Detail'!CY56)</f>
        <v>32.639580519760614</v>
      </c>
      <c r="DE18" s="357">
        <f>(0.63265306122449*'Off Peak Detail'!CZ18)+(0.204081632653061*'Off Peak Detail'!CZ37)+(0.163265306122449*'Off Peak Detail'!CZ56)</f>
        <v>29.696098104026841</v>
      </c>
      <c r="DF18" s="357">
        <f>(0.625*'Off Peak Detail'!DA18)+(0.166666666666667*'Off Peak Detail'!DA37)+(0.208333333333333*'Off Peak Detail'!DA56)</f>
        <v>31.853829165052826</v>
      </c>
      <c r="DG18" s="357">
        <f>(0.659574468085106*'Off Peak Detail'!DB18)+(0.170212765957447*'Off Peak Detail'!DB37)+(0.170212765957447*'Off Peak Detail'!DB56)</f>
        <v>38.012741863848817</v>
      </c>
      <c r="DH18" s="357">
        <f>(0.607843137254902*'Off Peak Detail'!DC18)+(0.196078431372549*'Off Peak Detail'!DC37)+(0.196078431372549*'Off Peak Detail'!DC56)</f>
        <v>39.35729147862601</v>
      </c>
      <c r="DI18" s="357">
        <f>(0.652173913043478*'Off Peak Detail'!DD18)+(0.173913043478261*'Off Peak Detail'!DD37)+(0.173913043478261*'Off Peak Detail'!DD56)</f>
        <v>36.957902552849944</v>
      </c>
      <c r="DJ18" s="357">
        <f>(0.659574468085106*'Off Peak Detail'!DE18)+(0.170212765957447*'Off Peak Detail'!DE37)+(0.170212765957447*'Off Peak Detail'!DE56)</f>
        <v>35.782133227310823</v>
      </c>
      <c r="DK18" s="357">
        <f>(0.6*'Off Peak Detail'!DF18)+(0.2*'Off Peak Detail'!DF37)+(0.2*'Off Peak Detail'!DF56)</f>
        <v>35.605761494084149</v>
      </c>
      <c r="DL18" s="357">
        <f>(0.659574468085106*'Off Peak Detail'!DG18)+(0.170212765957447*'Off Peak Detail'!DG37)+(0.170212765957447*'Off Peak Detail'!DG56)</f>
        <v>37.94515836928958</v>
      </c>
      <c r="DM18" s="357">
        <f>(0.63265306122449*'Off Peak Detail'!DH18)+(0.204081632653061*'Off Peak Detail'!DH37)+(0.163265306122449*'Off Peak Detail'!DH56)</f>
        <v>36.721103314688193</v>
      </c>
      <c r="DN18" s="357">
        <f>(0.636363636363636*'Off Peak Detail'!DI18)+(0.181818181818182*'Off Peak Detail'!DI37)+(0.181818181818182*'Off Peak Detail'!DI56)</f>
        <v>36.339547286233376</v>
      </c>
      <c r="DO18" s="357">
        <f>(0.63265306122449*'Off Peak Detail'!DJ18)+(0.163265306122449*'Off Peak Detail'!DJ37)+(0.204081632653061*'Off Peak Detail'!DJ56)</f>
        <v>35.358229075114735</v>
      </c>
      <c r="DP18" s="357">
        <f>(0.652173913043478*'Off Peak Detail'!DK18)+(0.173913043478261*'Off Peak Detail'!DK37)+(0.173913043478261*'Off Peak Detail'!DK56)</f>
        <v>33.679357860812146</v>
      </c>
      <c r="DQ18" s="357">
        <f>(0.607843137254902*'Off Peak Detail'!DL18)+(0.196078431372549*'Off Peak Detail'!DL37)+(0.196078431372549*'Off Peak Detail'!DL56)</f>
        <v>31.133166011571475</v>
      </c>
      <c r="DR18" s="357">
        <f>(0.652173913043478*'Off Peak Detail'!DM18)+(0.173913043478261*'Off Peak Detail'!DM37)+(0.173913043478261*'Off Peak Detail'!DM56)</f>
        <v>32.672911973568354</v>
      </c>
      <c r="DS18" s="357">
        <f>(0.659574468085106*'Off Peak Detail'!DN18)+(0.170212765957447*'Off Peak Detail'!DN37)+(0.170212765957447*'Off Peak Detail'!DN56)</f>
        <v>38.887848311102701</v>
      </c>
      <c r="DT18" s="357">
        <f>(0.607843137254902*'Off Peak Detail'!DO18)+(0.196078431372549*'Off Peak Detail'!DO37)+(0.196078431372549*'Off Peak Detail'!DO56)</f>
        <v>40.194952365694391</v>
      </c>
      <c r="DU18" s="357">
        <f>(0.652173913043478*'Off Peak Detail'!DP18)+(0.173913043478261*'Off Peak Detail'!DP37)+(0.173913043478261*'Off Peak Detail'!DP56)</f>
        <v>37.90594582173879</v>
      </c>
      <c r="DV18" s="357">
        <f>(0.63265306122449*'Off Peak Detail'!DQ18)+(0.204081632653061*'Off Peak Detail'!DQ37)+(0.163265306122449*'Off Peak Detail'!DQ56)</f>
        <v>37.061829123693798</v>
      </c>
      <c r="DW18" s="357">
        <f>(0.625*'Off Peak Detail'!DR18)+(0.166666666666667*'Off Peak Detail'!DR37)+(0.208333333333333*'Off Peak Detail'!DR56)</f>
        <v>36.468996775961926</v>
      </c>
      <c r="DX18" s="357">
        <f>(0.659574468085106*'Off Peak Detail'!DS18)+(0.170212765957447*'Off Peak Detail'!DS37)+(0.170212765957447*'Off Peak Detail'!DS56)</f>
        <v>39.07412214089689</v>
      </c>
      <c r="DY18" s="357">
        <f>(0.607843137254902*'Off Peak Detail'!DT18)+(0.196078431372549*'Off Peak Detail'!DT37)+(0.196078431372549*'Off Peak Detail'!DT56)</f>
        <v>38.259820675157584</v>
      </c>
      <c r="DZ18" s="357">
        <f>(0.636363636363636*'Off Peak Detail'!DU18)+(0.181818181818182*'Off Peak Detail'!DU37)+(0.181818181818182*'Off Peak Detail'!DU56)</f>
        <v>37.580761426413083</v>
      </c>
      <c r="EA18" s="357">
        <f>(0.659574468085106*'Off Peak Detail'!DV18)+(0.170212765957447*'Off Peak Detail'!DV37)+(0.170212765957447*'Off Peak Detail'!DV56)</f>
        <v>36.315176114238326</v>
      </c>
      <c r="EB18" s="357">
        <f>(0.652173913043478*'Off Peak Detail'!DW18)+(0.173913043478261*'Off Peak Detail'!DW37)+(0.173913043478261*'Off Peak Detail'!DW56)</f>
        <v>34.805811001306168</v>
      </c>
      <c r="EC18" s="357">
        <f>(0.607843137254902*'Off Peak Detail'!DX18)+(0.196078431372549*'Off Peak Detail'!DX37)+(0.196078431372549*'Off Peak Detail'!DX56)</f>
        <v>32.419113263994518</v>
      </c>
      <c r="ED18" s="357">
        <f>(0.652173913043478*'Off Peak Detail'!DY18)+(0.173913043478261*'Off Peak Detail'!DY37)+(0.173913043478261*'Off Peak Detail'!DY56)</f>
        <v>33.869340156503156</v>
      </c>
      <c r="EE18" s="357">
        <f>(0.63265306122449*'Off Peak Detail'!DZ18)+(0.204081632653061*'Off Peak Detail'!DZ37)+(0.163265306122449*'Off Peak Detail'!DZ56)</f>
        <v>40.006701589453243</v>
      </c>
      <c r="EF18" s="357">
        <f>(0.63265306122449*'Off Peak Detail'!EA18)+(0.163265306122449*'Off Peak Detail'!EA37)+(0.204081632653061*'Off Peak Detail'!EA56)</f>
        <v>40.949869675818853</v>
      </c>
      <c r="EG18" s="357">
        <f>(0.652173913043478*'Off Peak Detail'!EB18)+(0.173913043478261*'Off Peak Detail'!EB37)+(0.173913043478261*'Off Peak Detail'!EB56)</f>
        <v>38.920055818825361</v>
      </c>
      <c r="EH18" s="357">
        <f>(0.607843137254902*'Off Peak Detail'!EC18)+(0.196078431372549*'Off Peak Detail'!EC37)+(0.196078431372549*'Off Peak Detail'!EC56)</f>
        <v>38.299433323634752</v>
      </c>
      <c r="EI18" s="357">
        <f>(0.652173913043478*'Off Peak Detail'!ED18)+(0.173913043478261*'Off Peak Detail'!ED37)+(0.173913043478261*'Off Peak Detail'!ED56)</f>
        <v>37.162592492439799</v>
      </c>
      <c r="EJ18" s="357">
        <f>(0.659574468085106*'Off Peak Detail'!EE18)+(0.170212765957447*'Off Peak Detail'!EE37)+(0.170212765957447*'Off Peak Detail'!EE56)</f>
        <v>39.986981585709025</v>
      </c>
    </row>
    <row r="19" spans="1:140" ht="13.7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7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7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7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7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7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7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5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7" customHeight="1" x14ac:dyDescent="0.2">
      <c r="A28" s="442" t="s">
        <v>139</v>
      </c>
      <c r="B28" s="314"/>
      <c r="C28" s="195">
        <f t="shared" ref="C28:AC34" ca="1" si="21">C9-C47</f>
        <v>1.8666666666666636</v>
      </c>
      <c r="D28" s="195">
        <f t="shared" ca="1" si="21"/>
        <v>2.0305526315789493</v>
      </c>
      <c r="E28" s="195">
        <f t="shared" si="21"/>
        <v>0.46946341463414498</v>
      </c>
      <c r="F28" s="300">
        <f t="shared" ca="1" si="21"/>
        <v>1.2711656249125163</v>
      </c>
      <c r="G28" s="195">
        <f t="shared" si="21"/>
        <v>1.2341623931623964</v>
      </c>
      <c r="H28" s="195">
        <f t="shared" si="21"/>
        <v>0.46843589743590286</v>
      </c>
      <c r="I28" s="195">
        <f t="shared" si="21"/>
        <v>1.9998888888888864</v>
      </c>
      <c r="J28" s="195">
        <f t="shared" si="21"/>
        <v>0.49975609756097583</v>
      </c>
      <c r="K28" s="195">
        <f t="shared" si="21"/>
        <v>0.99951219512194811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-9.7179487179488433E-3</v>
      </c>
      <c r="P28" s="195">
        <f t="shared" si="21"/>
        <v>-1.9256410256410561E-2</v>
      </c>
      <c r="Q28" s="195">
        <f t="shared" si="21"/>
        <v>-1.7948717948712556E-4</v>
      </c>
      <c r="R28" s="195">
        <f t="shared" si="21"/>
        <v>-1.8750000000000711E-2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0">
        <f t="shared" si="21"/>
        <v>0.27778861097376861</v>
      </c>
      <c r="X28" s="195">
        <f t="shared" si="21"/>
        <v>0</v>
      </c>
      <c r="Y28" s="195">
        <f t="shared" si="21"/>
        <v>0</v>
      </c>
      <c r="Z28" s="195">
        <f t="shared" si="21"/>
        <v>0</v>
      </c>
      <c r="AA28" s="195">
        <f t="shared" si="21"/>
        <v>-1.5686274515758214E-5</v>
      </c>
      <c r="AB28" s="191">
        <f t="shared" si="21"/>
        <v>0</v>
      </c>
      <c r="AC28" s="356">
        <f t="shared" ca="1" si="21"/>
        <v>5.6005995437121925E-2</v>
      </c>
      <c r="AD28" s="302"/>
      <c r="AE28" s="303"/>
      <c r="AG28" s="191">
        <f t="shared" ref="AG28:AG34" si="22">AG9*AG$5</f>
        <v>11833.327384615386</v>
      </c>
      <c r="AH28" s="191">
        <f t="shared" ref="AH28:CS29" si="23">AH9*AH$5</f>
        <v>10383.882666666666</v>
      </c>
      <c r="AI28" s="191">
        <f t="shared" si="23"/>
        <v>10199.980097560976</v>
      </c>
      <c r="AJ28" s="191">
        <f t="shared" si="23"/>
        <v>7359.903157894737</v>
      </c>
      <c r="AK28" s="191">
        <f t="shared" si="23"/>
        <v>7683.9649230769237</v>
      </c>
      <c r="AL28" s="191">
        <f t="shared" si="23"/>
        <v>8600.1</v>
      </c>
      <c r="AM28" s="191">
        <f t="shared" si="23"/>
        <v>11624.724512820514</v>
      </c>
      <c r="AN28" s="191">
        <f t="shared" si="23"/>
        <v>13328</v>
      </c>
      <c r="AO28" s="191">
        <f t="shared" si="23"/>
        <v>11469.599999999999</v>
      </c>
      <c r="AP28" s="191">
        <f t="shared" si="23"/>
        <v>10527.874666666667</v>
      </c>
      <c r="AQ28" s="191">
        <f t="shared" si="23"/>
        <v>9746.5263157894733</v>
      </c>
      <c r="AR28" s="191">
        <f t="shared" si="23"/>
        <v>11370.275512195123</v>
      </c>
      <c r="AS28" s="191">
        <f t="shared" si="23"/>
        <v>11053.484102564104</v>
      </c>
      <c r="AT28" s="191">
        <f t="shared" si="23"/>
        <v>10031.960888888889</v>
      </c>
      <c r="AU28" s="191">
        <f t="shared" si="23"/>
        <v>10607.87063414634</v>
      </c>
      <c r="AV28" s="191">
        <f t="shared" si="23"/>
        <v>8463.9031578947379</v>
      </c>
      <c r="AW28" s="191">
        <f t="shared" si="23"/>
        <v>5744.4383589743593</v>
      </c>
      <c r="AX28" s="191">
        <f t="shared" si="23"/>
        <v>6912</v>
      </c>
      <c r="AY28" s="191">
        <f t="shared" si="23"/>
        <v>13521.519179487183</v>
      </c>
      <c r="AZ28" s="191">
        <f t="shared" si="23"/>
        <v>15911.900487804878</v>
      </c>
      <c r="BA28" s="191">
        <f t="shared" si="23"/>
        <v>12100.421052631578</v>
      </c>
      <c r="BB28" s="191">
        <f t="shared" si="23"/>
        <v>10903.884307692309</v>
      </c>
      <c r="BC28" s="191">
        <f t="shared" si="23"/>
        <v>9944.9999999999982</v>
      </c>
      <c r="BD28" s="191">
        <f t="shared" si="23"/>
        <v>11294.480820512823</v>
      </c>
      <c r="BE28" s="191">
        <f t="shared" si="23"/>
        <v>11324.166358974358</v>
      </c>
      <c r="BF28" s="191">
        <f t="shared" si="23"/>
        <v>10614.422153846153</v>
      </c>
      <c r="BG28" s="191">
        <f t="shared" si="23"/>
        <v>9858.7103589743583</v>
      </c>
      <c r="BH28" s="191">
        <f t="shared" si="23"/>
        <v>8754.7200000000012</v>
      </c>
      <c r="BI28" s="191">
        <f t="shared" si="23"/>
        <v>6923.31219512195</v>
      </c>
      <c r="BJ28" s="191">
        <f t="shared" si="23"/>
        <v>7264.3200000000006</v>
      </c>
      <c r="BK28" s="191">
        <f t="shared" si="23"/>
        <v>13508.16923076923</v>
      </c>
      <c r="BL28" s="191">
        <f t="shared" si="23"/>
        <v>14519.823414634144</v>
      </c>
      <c r="BM28" s="191">
        <f t="shared" si="23"/>
        <v>11775.612631578948</v>
      </c>
      <c r="BN28" s="191">
        <f t="shared" si="23"/>
        <v>11782.900682926829</v>
      </c>
      <c r="BO28" s="191">
        <f t="shared" si="23"/>
        <v>9370.9263157894748</v>
      </c>
      <c r="BP28" s="191">
        <f t="shared" si="23"/>
        <v>11195.371076923078</v>
      </c>
      <c r="BQ28" s="191">
        <f t="shared" si="23"/>
        <v>11889.84643902439</v>
      </c>
      <c r="BR28" s="191">
        <f t="shared" si="23"/>
        <v>10045.962666666668</v>
      </c>
      <c r="BS28" s="191">
        <f t="shared" si="23"/>
        <v>10039.084307692308</v>
      </c>
      <c r="BT28" s="191">
        <f t="shared" si="23"/>
        <v>9404.2610526315802</v>
      </c>
      <c r="BU28" s="191">
        <f t="shared" si="23"/>
        <v>7149.3629268292671</v>
      </c>
      <c r="BV28" s="191">
        <f t="shared" si="23"/>
        <v>7650.7200000000012</v>
      </c>
      <c r="BW28" s="191">
        <f t="shared" si="23"/>
        <v>13960.844487804879</v>
      </c>
      <c r="BX28" s="191">
        <f t="shared" si="23"/>
        <v>13742.780717948721</v>
      </c>
      <c r="BY28" s="191">
        <f t="shared" si="23"/>
        <v>11763.410526315789</v>
      </c>
      <c r="BZ28" s="191">
        <f t="shared" si="23"/>
        <v>11880.840585365853</v>
      </c>
      <c r="CA28" s="191">
        <f t="shared" si="23"/>
        <v>9565.5789473684217</v>
      </c>
      <c r="CB28" s="191">
        <f t="shared" si="23"/>
        <v>11726.247794871797</v>
      </c>
      <c r="CC28" s="191">
        <f t="shared" si="23"/>
        <v>11497.77112195122</v>
      </c>
      <c r="CD28" s="191">
        <f t="shared" si="23"/>
        <v>10137.639111111112</v>
      </c>
      <c r="CE28" s="191">
        <f t="shared" si="23"/>
        <v>10197.091076923078</v>
      </c>
      <c r="CF28" s="191">
        <f t="shared" si="23"/>
        <v>10043.85</v>
      </c>
      <c r="CG28" s="191">
        <f t="shared" si="23"/>
        <v>7293.908307692308</v>
      </c>
      <c r="CH28" s="191">
        <f t="shared" si="23"/>
        <v>8004.0000000000009</v>
      </c>
      <c r="CI28" s="191">
        <f t="shared" si="23"/>
        <v>13848.435512195121</v>
      </c>
      <c r="CJ28" s="191">
        <f t="shared" si="23"/>
        <v>13562.175384615386</v>
      </c>
      <c r="CK28" s="191">
        <f t="shared" si="23"/>
        <v>12243.334736842105</v>
      </c>
      <c r="CL28" s="191">
        <f t="shared" si="23"/>
        <v>11489.395707317073</v>
      </c>
      <c r="CM28" s="191">
        <f t="shared" si="23"/>
        <v>9734.9557894736863</v>
      </c>
      <c r="CN28" s="191">
        <f t="shared" si="23"/>
        <v>12245.184585365854</v>
      </c>
      <c r="CO28" s="191">
        <f t="shared" si="23"/>
        <v>11077.683076923078</v>
      </c>
      <c r="CP28" s="191">
        <f t="shared" si="23"/>
        <v>10207.960888888889</v>
      </c>
      <c r="CQ28" s="191">
        <f t="shared" si="23"/>
        <v>10772.119794871796</v>
      </c>
      <c r="CR28" s="191">
        <f t="shared" si="23"/>
        <v>9849.5999999999985</v>
      </c>
      <c r="CS28" s="191">
        <f t="shared" si="23"/>
        <v>7689.6434871794872</v>
      </c>
      <c r="CT28" s="191">
        <f t="shared" ref="CT28:EJ32" si="24">CT9*CT$5</f>
        <v>8678.5010526315782</v>
      </c>
      <c r="CU28" s="191">
        <f t="shared" si="24"/>
        <v>13192.176780487807</v>
      </c>
      <c r="CV28" s="191">
        <f t="shared" si="24"/>
        <v>13389.446769230772</v>
      </c>
      <c r="CW28" s="191">
        <f t="shared" si="24"/>
        <v>12722.85</v>
      </c>
      <c r="CX28" s="191">
        <f t="shared" si="24"/>
        <v>11084.460717948719</v>
      </c>
      <c r="CY28" s="191">
        <f t="shared" si="24"/>
        <v>9888.9347368421058</v>
      </c>
      <c r="CZ28" s="191">
        <f t="shared" si="24"/>
        <v>12285.019317073171</v>
      </c>
      <c r="DA28" s="191">
        <f t="shared" si="24"/>
        <v>11138.739692307694</v>
      </c>
      <c r="DB28" s="191">
        <f t="shared" si="24"/>
        <v>10515.638918918919</v>
      </c>
      <c r="DC28" s="191">
        <f t="shared" si="24"/>
        <v>11342.31043902439</v>
      </c>
      <c r="DD28" s="191">
        <f t="shared" si="24"/>
        <v>9608.5768421052635</v>
      </c>
      <c r="DE28" s="191">
        <f t="shared" si="24"/>
        <v>8340.2121025641027</v>
      </c>
      <c r="DF28" s="191">
        <f t="shared" si="24"/>
        <v>8939.3760000000002</v>
      </c>
      <c r="DG28" s="191">
        <f t="shared" si="24"/>
        <v>12602.989743589744</v>
      </c>
      <c r="DH28" s="191">
        <f t="shared" si="24"/>
        <v>14427.019317073171</v>
      </c>
      <c r="DI28" s="191">
        <f t="shared" si="24"/>
        <v>11703.56210526316</v>
      </c>
      <c r="DJ28" s="191">
        <f t="shared" si="24"/>
        <v>11155.900717948718</v>
      </c>
      <c r="DK28" s="191">
        <f t="shared" si="24"/>
        <v>10897.650000000001</v>
      </c>
      <c r="DL28" s="191">
        <f t="shared" si="24"/>
        <v>11368.485333333334</v>
      </c>
      <c r="DM28" s="191">
        <f t="shared" si="24"/>
        <v>11676.694974358974</v>
      </c>
      <c r="DN28" s="191">
        <f t="shared" si="24"/>
        <v>10359.399111111112</v>
      </c>
      <c r="DO28" s="191">
        <f t="shared" si="24"/>
        <v>11023.087804878047</v>
      </c>
      <c r="DP28" s="191">
        <f t="shared" si="24"/>
        <v>9770.4000000000015</v>
      </c>
      <c r="DQ28" s="191">
        <f t="shared" si="24"/>
        <v>9001.6144390243899</v>
      </c>
      <c r="DR28" s="191">
        <f t="shared" si="24"/>
        <v>8806.1431578947377</v>
      </c>
      <c r="DS28" s="191">
        <f t="shared" si="24"/>
        <v>12565.34153846154</v>
      </c>
      <c r="DT28" s="191">
        <f t="shared" si="24"/>
        <v>14337.030439024393</v>
      </c>
      <c r="DU28" s="191">
        <f t="shared" si="24"/>
        <v>11711.696842105264</v>
      </c>
      <c r="DV28" s="191">
        <f t="shared" si="24"/>
        <v>11705.099897435897</v>
      </c>
      <c r="DW28" s="191">
        <f t="shared" si="24"/>
        <v>10597.968000000001</v>
      </c>
      <c r="DX28" s="191">
        <f t="shared" si="24"/>
        <v>11423.612717948719</v>
      </c>
      <c r="DY28" s="191">
        <f t="shared" si="24"/>
        <v>12226.685268292682</v>
      </c>
      <c r="DZ28" s="191">
        <f t="shared" si="24"/>
        <v>10433.240888888889</v>
      </c>
      <c r="EA28" s="191">
        <f t="shared" si="24"/>
        <v>10689.660717948718</v>
      </c>
      <c r="EB28" s="191">
        <f t="shared" si="24"/>
        <v>9928.7368421052633</v>
      </c>
      <c r="EC28" s="191">
        <f t="shared" si="24"/>
        <v>9300.2803902439027</v>
      </c>
      <c r="ED28" s="191">
        <f t="shared" si="24"/>
        <v>9034.4968421052636</v>
      </c>
      <c r="EE28" s="191">
        <f t="shared" si="24"/>
        <v>13068.536205128205</v>
      </c>
      <c r="EF28" s="191">
        <f t="shared" si="24"/>
        <v>13704.243512195122</v>
      </c>
      <c r="EG28" s="191">
        <f t="shared" si="24"/>
        <v>11727.385263157896</v>
      </c>
      <c r="EH28" s="191">
        <f t="shared" si="24"/>
        <v>12264.360585365854</v>
      </c>
      <c r="EI28" s="191">
        <f t="shared" si="24"/>
        <v>10280.273684210528</v>
      </c>
      <c r="EJ28" s="191">
        <f t="shared" si="24"/>
        <v>11479.058256410257</v>
      </c>
    </row>
    <row r="29" spans="1:140" ht="13.7" customHeight="1" x14ac:dyDescent="0.2">
      <c r="A29" s="443" t="s">
        <v>140</v>
      </c>
      <c r="B29" s="305"/>
      <c r="C29" s="191">
        <f t="shared" ref="C29:Q29" ca="1" si="25">C10-C48</f>
        <v>1.8666666666666636</v>
      </c>
      <c r="D29" s="191">
        <f t="shared" ca="1" si="25"/>
        <v>2.0437631578947375</v>
      </c>
      <c r="E29" s="191">
        <f t="shared" si="25"/>
        <v>3.6155853658536579</v>
      </c>
      <c r="F29" s="306">
        <f t="shared" ca="1" si="25"/>
        <v>2.7763983699846868</v>
      </c>
      <c r="G29" s="191">
        <f t="shared" si="25"/>
        <v>1.2337649572649561</v>
      </c>
      <c r="H29" s="191">
        <f t="shared" si="25"/>
        <v>0.46764102564102572</v>
      </c>
      <c r="I29" s="191">
        <f t="shared" si="25"/>
        <v>1.9998888888888899</v>
      </c>
      <c r="J29" s="191">
        <f t="shared" si="25"/>
        <v>0.50013414634145903</v>
      </c>
      <c r="K29" s="191">
        <f t="shared" si="25"/>
        <v>1.0002682926829252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-9.7179487179488433E-3</v>
      </c>
      <c r="P29" s="191">
        <f t="shared" si="25"/>
        <v>-1.9256410256403456E-2</v>
      </c>
      <c r="Q29" s="191">
        <f t="shared" si="25"/>
        <v>-1.7948717948712556E-4</v>
      </c>
      <c r="R29" s="191">
        <f t="shared" si="21"/>
        <v>-1.8750000000000711E-2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6">
        <f t="shared" si="21"/>
        <v>0.2777907087071938</v>
      </c>
      <c r="X29" s="191">
        <f t="shared" si="21"/>
        <v>0</v>
      </c>
      <c r="Y29" s="191">
        <f t="shared" si="21"/>
        <v>0</v>
      </c>
      <c r="Z29" s="191">
        <f t="shared" si="21"/>
        <v>0</v>
      </c>
      <c r="AA29" s="191">
        <f t="shared" si="21"/>
        <v>0</v>
      </c>
      <c r="AB29" s="191">
        <f t="shared" si="21"/>
        <v>6.3378341145892136E-5</v>
      </c>
      <c r="AC29" s="358">
        <f t="shared" ca="1" si="21"/>
        <v>8.6581597242329167E-2</v>
      </c>
      <c r="AD29" s="302"/>
      <c r="AE29" s="303"/>
      <c r="AG29" s="191">
        <f t="shared" si="22"/>
        <v>11635.474256410258</v>
      </c>
      <c r="AH29" s="191">
        <f t="shared" ref="AH29:AV29" si="26">AH10*AH$5</f>
        <v>10208</v>
      </c>
      <c r="AI29" s="191">
        <f t="shared" si="26"/>
        <v>10404.199024390244</v>
      </c>
      <c r="AJ29" s="191">
        <f t="shared" si="26"/>
        <v>7728.0000000000009</v>
      </c>
      <c r="AK29" s="191">
        <f t="shared" si="26"/>
        <v>8240.7245128205141</v>
      </c>
      <c r="AL29" s="191">
        <f t="shared" si="26"/>
        <v>9200.1</v>
      </c>
      <c r="AM29" s="191">
        <f t="shared" si="26"/>
        <v>12174.243692307695</v>
      </c>
      <c r="AN29" s="191">
        <f t="shared" si="26"/>
        <v>13915.929641025641</v>
      </c>
      <c r="AO29" s="191">
        <f t="shared" si="26"/>
        <v>12024</v>
      </c>
      <c r="AP29" s="191">
        <f t="shared" si="26"/>
        <v>11092.144615384617</v>
      </c>
      <c r="AQ29" s="191">
        <f t="shared" si="26"/>
        <v>9342.4168421052655</v>
      </c>
      <c r="AR29" s="191">
        <f t="shared" si="26"/>
        <v>10959.18224390244</v>
      </c>
      <c r="AS29" s="191">
        <f t="shared" si="26"/>
        <v>10654.60594871795</v>
      </c>
      <c r="AT29" s="191">
        <f t="shared" si="26"/>
        <v>9944.1173333333318</v>
      </c>
      <c r="AU29" s="191">
        <f t="shared" si="26"/>
        <v>10811.920390243902</v>
      </c>
      <c r="AV29" s="191">
        <f t="shared" si="26"/>
        <v>9291.9031578947379</v>
      </c>
      <c r="AW29" s="191">
        <f t="shared" si="23"/>
        <v>6927.9868717948721</v>
      </c>
      <c r="AX29" s="191">
        <f t="shared" si="23"/>
        <v>8255.9520000000011</v>
      </c>
      <c r="AY29" s="191">
        <f t="shared" si="23"/>
        <v>14247.170256410256</v>
      </c>
      <c r="AZ29" s="191">
        <f t="shared" si="23"/>
        <v>16666.700487804876</v>
      </c>
      <c r="BA29" s="191">
        <f t="shared" si="23"/>
        <v>12727.376842105263</v>
      </c>
      <c r="BB29" s="191">
        <f t="shared" si="23"/>
        <v>11561.932512820515</v>
      </c>
      <c r="BC29" s="191">
        <f t="shared" si="23"/>
        <v>10672.5</v>
      </c>
      <c r="BD29" s="191">
        <f t="shared" si="23"/>
        <v>11982.599384615387</v>
      </c>
      <c r="BE29" s="191">
        <f t="shared" si="23"/>
        <v>11098.233641025641</v>
      </c>
      <c r="BF29" s="191">
        <f t="shared" si="23"/>
        <v>10644.463589743589</v>
      </c>
      <c r="BG29" s="191">
        <f t="shared" si="23"/>
        <v>10118.169641025641</v>
      </c>
      <c r="BH29" s="191">
        <f t="shared" si="23"/>
        <v>9538.5600000000013</v>
      </c>
      <c r="BI29" s="191">
        <f t="shared" si="23"/>
        <v>8046.8645853658527</v>
      </c>
      <c r="BJ29" s="191">
        <f t="shared" si="23"/>
        <v>8423.52</v>
      </c>
      <c r="BK29" s="191">
        <f t="shared" si="23"/>
        <v>14237.419897435899</v>
      </c>
      <c r="BL29" s="191">
        <f t="shared" si="23"/>
        <v>15225.146146341462</v>
      </c>
      <c r="BM29" s="191">
        <f t="shared" si="23"/>
        <v>12394.433684210528</v>
      </c>
      <c r="BN29" s="191">
        <f t="shared" si="23"/>
        <v>12484.690536585367</v>
      </c>
      <c r="BO29" s="191">
        <f t="shared" si="23"/>
        <v>10026.934736842106</v>
      </c>
      <c r="BP29" s="191">
        <f t="shared" si="23"/>
        <v>11868.420717948718</v>
      </c>
      <c r="BQ29" s="191">
        <f t="shared" si="23"/>
        <v>11721.97931707317</v>
      </c>
      <c r="BR29" s="191">
        <f t="shared" si="23"/>
        <v>10116.597333333333</v>
      </c>
      <c r="BS29" s="191">
        <f t="shared" si="23"/>
        <v>10324.931076923076</v>
      </c>
      <c r="BT29" s="191">
        <f t="shared" si="23"/>
        <v>10199.141052631579</v>
      </c>
      <c r="BU29" s="191">
        <f t="shared" si="23"/>
        <v>8190.9738536585355</v>
      </c>
      <c r="BV29" s="191">
        <f t="shared" si="23"/>
        <v>8761.983157894736</v>
      </c>
      <c r="BW29" s="191">
        <f t="shared" si="23"/>
        <v>14713.047219512195</v>
      </c>
      <c r="BX29" s="191">
        <f t="shared" si="23"/>
        <v>14415.91712820513</v>
      </c>
      <c r="BY29" s="191">
        <f t="shared" si="23"/>
        <v>12381.36</v>
      </c>
      <c r="BZ29" s="191">
        <f t="shared" si="23"/>
        <v>12582.799609756097</v>
      </c>
      <c r="CA29" s="191">
        <f t="shared" si="23"/>
        <v>10223.040000000001</v>
      </c>
      <c r="CB29" s="191">
        <f t="shared" si="23"/>
        <v>12428.74194871795</v>
      </c>
      <c r="CC29" s="191">
        <f t="shared" si="23"/>
        <v>11400.000585365855</v>
      </c>
      <c r="CD29" s="191">
        <f t="shared" si="23"/>
        <v>10250.200888888889</v>
      </c>
      <c r="CE29" s="191">
        <f t="shared" si="23"/>
        <v>10516.835692307692</v>
      </c>
      <c r="CF29" s="191">
        <f t="shared" si="23"/>
        <v>10863.900000000001</v>
      </c>
      <c r="CG29" s="191">
        <f t="shared" si="23"/>
        <v>8266.7456410256418</v>
      </c>
      <c r="CH29" s="191">
        <f t="shared" si="23"/>
        <v>9082.1431578947377</v>
      </c>
      <c r="CI29" s="191">
        <f t="shared" si="23"/>
        <v>14614.102243902436</v>
      </c>
      <c r="CJ29" s="191">
        <f t="shared" si="23"/>
        <v>14261.573948717949</v>
      </c>
      <c r="CK29" s="191">
        <f t="shared" si="23"/>
        <v>12920.286315789475</v>
      </c>
      <c r="CL29" s="191">
        <f t="shared" si="23"/>
        <v>12199.106926829269</v>
      </c>
      <c r="CM29" s="191">
        <f t="shared" si="23"/>
        <v>10420.88842105263</v>
      </c>
      <c r="CN29" s="191">
        <f t="shared" si="23"/>
        <v>13019.737756097564</v>
      </c>
      <c r="CO29" s="191">
        <f t="shared" si="23"/>
        <v>11035.522871794874</v>
      </c>
      <c r="CP29" s="191">
        <f t="shared" si="23"/>
        <v>10369.841777777778</v>
      </c>
      <c r="CQ29" s="191">
        <f t="shared" si="23"/>
        <v>11156.390358974359</v>
      </c>
      <c r="CR29" s="191">
        <f t="shared" si="23"/>
        <v>10659.744000000001</v>
      </c>
      <c r="CS29" s="191">
        <f t="shared" si="23"/>
        <v>8671.022769230769</v>
      </c>
      <c r="CT29" s="191">
        <f t="shared" si="24"/>
        <v>9822.6189473684208</v>
      </c>
      <c r="CU29" s="191">
        <f t="shared" si="24"/>
        <v>14031.448780487803</v>
      </c>
      <c r="CV29" s="191">
        <f t="shared" si="24"/>
        <v>14212.838564102565</v>
      </c>
      <c r="CW29" s="191">
        <f t="shared" si="24"/>
        <v>13571.4</v>
      </c>
      <c r="CX29" s="191">
        <f t="shared" si="24"/>
        <v>11900.332512820514</v>
      </c>
      <c r="CY29" s="191">
        <f t="shared" si="24"/>
        <v>10716.353684210526</v>
      </c>
      <c r="CZ29" s="191">
        <f t="shared" si="24"/>
        <v>13249.919414634145</v>
      </c>
      <c r="DA29" s="191">
        <f t="shared" si="24"/>
        <v>11392.462564102565</v>
      </c>
      <c r="DB29" s="191">
        <f t="shared" si="24"/>
        <v>10947.59027027027</v>
      </c>
      <c r="DC29" s="191">
        <f t="shared" si="24"/>
        <v>12023.909268292682</v>
      </c>
      <c r="DD29" s="191">
        <f t="shared" si="24"/>
        <v>10609.44</v>
      </c>
      <c r="DE29" s="191">
        <f t="shared" si="24"/>
        <v>9559.0406153846161</v>
      </c>
      <c r="DF29" s="191">
        <f t="shared" si="24"/>
        <v>10283.616</v>
      </c>
      <c r="DG29" s="191">
        <f t="shared" si="24"/>
        <v>13720.914871794872</v>
      </c>
      <c r="DH29" s="191">
        <f t="shared" si="24"/>
        <v>15667.209951219515</v>
      </c>
      <c r="DI29" s="191">
        <f t="shared" si="24"/>
        <v>12786.644210526316</v>
      </c>
      <c r="DJ29" s="191">
        <f t="shared" si="24"/>
        <v>12253.907487179489</v>
      </c>
      <c r="DK29" s="191">
        <f t="shared" si="24"/>
        <v>12085.650000000001</v>
      </c>
      <c r="DL29" s="191">
        <f t="shared" si="24"/>
        <v>12562.738461538462</v>
      </c>
      <c r="DM29" s="191">
        <f t="shared" si="24"/>
        <v>12307.000820512822</v>
      </c>
      <c r="DN29" s="191">
        <f t="shared" si="24"/>
        <v>11084.362666666666</v>
      </c>
      <c r="DO29" s="191">
        <f t="shared" si="24"/>
        <v>11995.314731707316</v>
      </c>
      <c r="DP29" s="191">
        <f t="shared" si="24"/>
        <v>11036.223157894738</v>
      </c>
      <c r="DQ29" s="191">
        <f t="shared" si="24"/>
        <v>10528.300682926829</v>
      </c>
      <c r="DR29" s="191">
        <f t="shared" si="24"/>
        <v>10322.4</v>
      </c>
      <c r="DS29" s="191">
        <f t="shared" si="24"/>
        <v>14032.618871794872</v>
      </c>
      <c r="DT29" s="191">
        <f t="shared" si="24"/>
        <v>15956.909853658537</v>
      </c>
      <c r="DU29" s="191">
        <f t="shared" si="24"/>
        <v>13121.330526315789</v>
      </c>
      <c r="DV29" s="191">
        <f t="shared" si="24"/>
        <v>13167.36041025641</v>
      </c>
      <c r="DW29" s="191">
        <f t="shared" si="24"/>
        <v>12040.704000000002</v>
      </c>
      <c r="DX29" s="191">
        <f t="shared" si="24"/>
        <v>12933.792615384615</v>
      </c>
      <c r="DY29" s="191">
        <f t="shared" si="24"/>
        <v>13259.144195121949</v>
      </c>
      <c r="DZ29" s="191">
        <f t="shared" si="24"/>
        <v>11464.64</v>
      </c>
      <c r="EA29" s="191">
        <f t="shared" si="24"/>
        <v>11930.508923076924</v>
      </c>
      <c r="EB29" s="191">
        <f t="shared" si="24"/>
        <v>11463.296842105263</v>
      </c>
      <c r="EC29" s="191">
        <f t="shared" si="24"/>
        <v>11094.15687804878</v>
      </c>
      <c r="ED29" s="191">
        <f t="shared" si="24"/>
        <v>10789.856842105262</v>
      </c>
      <c r="EE29" s="191">
        <f t="shared" si="24"/>
        <v>14954.367794871796</v>
      </c>
      <c r="EF29" s="191">
        <f t="shared" si="24"/>
        <v>15613.369560975609</v>
      </c>
      <c r="EG29" s="191">
        <f t="shared" si="24"/>
        <v>13463.570526315791</v>
      </c>
      <c r="EH29" s="191">
        <f t="shared" si="24"/>
        <v>14116.740292682927</v>
      </c>
      <c r="EI29" s="191">
        <f t="shared" si="24"/>
        <v>11958.644210526316</v>
      </c>
      <c r="EJ29" s="191">
        <f t="shared" si="24"/>
        <v>13308.732102564105</v>
      </c>
    </row>
    <row r="30" spans="1:140" ht="13.7" customHeight="1" x14ac:dyDescent="0.2">
      <c r="A30" s="443" t="s">
        <v>142</v>
      </c>
      <c r="B30" s="281"/>
      <c r="C30" s="191">
        <f t="shared" ca="1" si="21"/>
        <v>1.3100000000000023</v>
      </c>
      <c r="D30" s="191">
        <f t="shared" ca="1" si="21"/>
        <v>0.74802631578947398</v>
      </c>
      <c r="E30" s="191">
        <f t="shared" si="21"/>
        <v>0.76892682926829536</v>
      </c>
      <c r="F30" s="306">
        <f t="shared" ca="1" si="21"/>
        <v>0.81050914784111328</v>
      </c>
      <c r="G30" s="191">
        <f t="shared" si="21"/>
        <v>0.24641452991452795</v>
      </c>
      <c r="H30" s="191">
        <f t="shared" si="21"/>
        <v>0.24305128205127957</v>
      </c>
      <c r="I30" s="191">
        <f t="shared" si="21"/>
        <v>0.24977777777777987</v>
      </c>
      <c r="J30" s="191">
        <f t="shared" si="21"/>
        <v>0.25030616174582931</v>
      </c>
      <c r="K30" s="191">
        <f t="shared" si="21"/>
        <v>0.25024390243902417</v>
      </c>
      <c r="L30" s="191">
        <f t="shared" si="21"/>
        <v>0.25036842105263446</v>
      </c>
      <c r="M30" s="191">
        <f t="shared" si="21"/>
        <v>0.24305128205128312</v>
      </c>
      <c r="N30" s="191">
        <f t="shared" si="21"/>
        <v>0.24974999999999881</v>
      </c>
      <c r="O30" s="191">
        <f t="shared" si="21"/>
        <v>0.24702564102564395</v>
      </c>
      <c r="P30" s="191">
        <f t="shared" si="21"/>
        <v>0.24384615384615671</v>
      </c>
      <c r="Q30" s="191">
        <f t="shared" si="21"/>
        <v>0.25020512820513119</v>
      </c>
      <c r="R30" s="191">
        <f t="shared" si="21"/>
        <v>0.24374999999999858</v>
      </c>
      <c r="S30" s="191">
        <f t="shared" si="21"/>
        <v>-2.5126416729751355E-2</v>
      </c>
      <c r="T30" s="191">
        <f t="shared" si="21"/>
        <v>4.3589743589933505E-4</v>
      </c>
      <c r="U30" s="191">
        <f t="shared" si="21"/>
        <v>-3.9473684210527438E-2</v>
      </c>
      <c r="V30" s="191">
        <f t="shared" si="21"/>
        <v>-3.6341463414633068E-2</v>
      </c>
      <c r="W30" s="306">
        <f t="shared" si="21"/>
        <v>0.1786557910484099</v>
      </c>
      <c r="X30" s="191">
        <f t="shared" si="21"/>
        <v>0.24683357423356611</v>
      </c>
      <c r="Y30" s="191">
        <f t="shared" si="21"/>
        <v>0.2423027224896579</v>
      </c>
      <c r="Z30" s="191">
        <f t="shared" si="21"/>
        <v>0.24252027917906105</v>
      </c>
      <c r="AA30" s="191">
        <f t="shared" si="21"/>
        <v>0.24428569321849736</v>
      </c>
      <c r="AB30" s="191">
        <f t="shared" si="21"/>
        <v>0.2486556060505869</v>
      </c>
      <c r="AC30" s="358">
        <f t="shared" ca="1" si="21"/>
        <v>0.2490351307599532</v>
      </c>
      <c r="AD30" s="302"/>
      <c r="AE30" s="303"/>
      <c r="AG30" s="191">
        <f t="shared" si="22"/>
        <v>11635.474256410258</v>
      </c>
      <c r="AH30" s="191">
        <f t="shared" ref="AH30:CS33" si="27">AH11*AH$5</f>
        <v>10647.921777777778</v>
      </c>
      <c r="AI30" s="191">
        <f t="shared" si="27"/>
        <v>11730</v>
      </c>
      <c r="AJ30" s="191">
        <f t="shared" si="27"/>
        <v>9200.1355789473691</v>
      </c>
      <c r="AK30" s="191">
        <f t="shared" si="27"/>
        <v>10089.275487179488</v>
      </c>
      <c r="AL30" s="191">
        <f t="shared" si="27"/>
        <v>11700</v>
      </c>
      <c r="AM30" s="191">
        <f t="shared" si="27"/>
        <v>12621.404102564104</v>
      </c>
      <c r="AN30" s="191">
        <f t="shared" si="27"/>
        <v>13817.979897435898</v>
      </c>
      <c r="AO30" s="191">
        <f t="shared" si="27"/>
        <v>12906.047999999999</v>
      </c>
      <c r="AP30" s="191">
        <f t="shared" si="27"/>
        <v>10434.07712820513</v>
      </c>
      <c r="AQ30" s="191">
        <f t="shared" si="27"/>
        <v>10995.880421052632</v>
      </c>
      <c r="AR30" s="191">
        <f t="shared" si="27"/>
        <v>11918.999024390243</v>
      </c>
      <c r="AS30" s="191">
        <f t="shared" si="27"/>
        <v>11511.31712820513</v>
      </c>
      <c r="AT30" s="191">
        <f t="shared" si="27"/>
        <v>10208.117333333334</v>
      </c>
      <c r="AU30" s="191">
        <f t="shared" si="27"/>
        <v>11424.03980487805</v>
      </c>
      <c r="AV30" s="191">
        <f t="shared" si="27"/>
        <v>9752.1355789473673</v>
      </c>
      <c r="AW30" s="191">
        <f t="shared" si="27"/>
        <v>10683.24635897436</v>
      </c>
      <c r="AX30" s="191">
        <f t="shared" si="27"/>
        <v>11328.096000000001</v>
      </c>
      <c r="AY30" s="191">
        <f t="shared" si="27"/>
        <v>12490.006564102565</v>
      </c>
      <c r="AZ30" s="191">
        <f t="shared" si="27"/>
        <v>14279.930341463412</v>
      </c>
      <c r="BA30" s="191">
        <f t="shared" si="27"/>
        <v>12170.728421052634</v>
      </c>
      <c r="BB30" s="191">
        <f t="shared" si="27"/>
        <v>11091.961435897436</v>
      </c>
      <c r="BC30" s="191">
        <f t="shared" si="27"/>
        <v>11658.800000000001</v>
      </c>
      <c r="BD30" s="191">
        <f t="shared" si="27"/>
        <v>11705.439179487181</v>
      </c>
      <c r="BE30" s="191">
        <f t="shared" si="27"/>
        <v>11997.230358974361</v>
      </c>
      <c r="BF30" s="191">
        <f t="shared" si="27"/>
        <v>10904.057846153846</v>
      </c>
      <c r="BG30" s="191">
        <f t="shared" si="27"/>
        <v>10528.106051282051</v>
      </c>
      <c r="BH30" s="191">
        <f t="shared" si="27"/>
        <v>9752.0968421052621</v>
      </c>
      <c r="BI30" s="191">
        <f t="shared" si="27"/>
        <v>11116.039609756097</v>
      </c>
      <c r="BJ30" s="191">
        <f t="shared" si="27"/>
        <v>10856.096842105264</v>
      </c>
      <c r="BK30" s="191">
        <f t="shared" si="27"/>
        <v>13017.214358974359</v>
      </c>
      <c r="BL30" s="191">
        <f t="shared" si="27"/>
        <v>13719.93307317073</v>
      </c>
      <c r="BM30" s="191">
        <f t="shared" si="27"/>
        <v>12166.409263157895</v>
      </c>
      <c r="BN30" s="191">
        <f t="shared" si="27"/>
        <v>12035.920390243902</v>
      </c>
      <c r="BO30" s="191">
        <f t="shared" si="27"/>
        <v>10721.002105263158</v>
      </c>
      <c r="BP30" s="191">
        <f t="shared" si="27"/>
        <v>11702.248</v>
      </c>
      <c r="BQ30" s="191">
        <f t="shared" si="27"/>
        <v>12486.561365853659</v>
      </c>
      <c r="BR30" s="191">
        <f t="shared" si="27"/>
        <v>10207.921777777778</v>
      </c>
      <c r="BS30" s="191">
        <f t="shared" si="27"/>
        <v>10528.057846153848</v>
      </c>
      <c r="BT30" s="191">
        <f t="shared" si="27"/>
        <v>10176.101052631579</v>
      </c>
      <c r="BU30" s="191">
        <f t="shared" si="27"/>
        <v>10677.955707317073</v>
      </c>
      <c r="BV30" s="191">
        <f t="shared" si="27"/>
        <v>10856.096842105262</v>
      </c>
      <c r="BW30" s="191">
        <f t="shared" si="27"/>
        <v>13550.774634146341</v>
      </c>
      <c r="BX30" s="191">
        <f t="shared" si="27"/>
        <v>13159.865025641026</v>
      </c>
      <c r="BY30" s="191">
        <f t="shared" si="27"/>
        <v>12162.884210526317</v>
      </c>
      <c r="BZ30" s="191">
        <f t="shared" si="27"/>
        <v>12036.189073170732</v>
      </c>
      <c r="CA30" s="191">
        <f t="shared" si="27"/>
        <v>10718.135578947369</v>
      </c>
      <c r="CB30" s="191">
        <f t="shared" si="27"/>
        <v>12197.009641025641</v>
      </c>
      <c r="CC30" s="191">
        <f t="shared" si="27"/>
        <v>11994.043121951219</v>
      </c>
      <c r="CD30" s="191">
        <f t="shared" si="27"/>
        <v>10208.078222222222</v>
      </c>
      <c r="CE30" s="191">
        <f t="shared" si="27"/>
        <v>10528.009641025641</v>
      </c>
      <c r="CF30" s="191">
        <f t="shared" si="27"/>
        <v>10599.9</v>
      </c>
      <c r="CG30" s="191">
        <f t="shared" si="27"/>
        <v>10239.559794871797</v>
      </c>
      <c r="CH30" s="191">
        <f t="shared" si="27"/>
        <v>10856.058105263159</v>
      </c>
      <c r="CI30" s="191">
        <f t="shared" si="27"/>
        <v>13547.32156097561</v>
      </c>
      <c r="CJ30" s="191">
        <f t="shared" si="27"/>
        <v>13159.980717948718</v>
      </c>
      <c r="CK30" s="191">
        <f t="shared" si="27"/>
        <v>12687.804631578951</v>
      </c>
      <c r="CL30" s="191">
        <f t="shared" si="27"/>
        <v>11564.124292682925</v>
      </c>
      <c r="CM30" s="191">
        <f t="shared" si="27"/>
        <v>10715.482105263156</v>
      </c>
      <c r="CN30" s="191">
        <f t="shared" si="27"/>
        <v>12694.820487804878</v>
      </c>
      <c r="CO30" s="191">
        <f t="shared" si="27"/>
        <v>11498.91876923077</v>
      </c>
      <c r="CP30" s="191">
        <f t="shared" si="27"/>
        <v>10208.039111111111</v>
      </c>
      <c r="CQ30" s="191">
        <f t="shared" si="27"/>
        <v>10975.959794871796</v>
      </c>
      <c r="CR30" s="191">
        <f t="shared" si="27"/>
        <v>10175.904</v>
      </c>
      <c r="CS30" s="191">
        <f t="shared" si="27"/>
        <v>10237.15917948718</v>
      </c>
      <c r="CT30" s="191">
        <f t="shared" si="24"/>
        <v>11328.141473684213</v>
      </c>
      <c r="CU30" s="191">
        <f t="shared" si="24"/>
        <v>13012.640780487804</v>
      </c>
      <c r="CV30" s="191">
        <f t="shared" si="24"/>
        <v>13160.019282051282</v>
      </c>
      <c r="CW30" s="191">
        <f t="shared" si="24"/>
        <v>13221.9</v>
      </c>
      <c r="CX30" s="191">
        <f t="shared" si="24"/>
        <v>11091.951794871797</v>
      </c>
      <c r="CY30" s="191">
        <f t="shared" si="24"/>
        <v>10712.867368421053</v>
      </c>
      <c r="CZ30" s="191">
        <f t="shared" si="24"/>
        <v>12691.855024390243</v>
      </c>
      <c r="DA30" s="191">
        <f t="shared" si="24"/>
        <v>11495.843282051284</v>
      </c>
      <c r="DB30" s="191">
        <f t="shared" si="24"/>
        <v>10440.058378378379</v>
      </c>
      <c r="DC30" s="191">
        <f t="shared" si="24"/>
        <v>11424.119414634146</v>
      </c>
      <c r="DD30" s="191">
        <f t="shared" si="24"/>
        <v>9752.0968421052621</v>
      </c>
      <c r="DE30" s="191">
        <f t="shared" si="24"/>
        <v>10670.591794871796</v>
      </c>
      <c r="DF30" s="191">
        <f t="shared" si="24"/>
        <v>11327.903999999999</v>
      </c>
      <c r="DG30" s="191">
        <f t="shared" si="24"/>
        <v>12472.392410256411</v>
      </c>
      <c r="DH30" s="191">
        <f t="shared" si="24"/>
        <v>14279.920390243902</v>
      </c>
      <c r="DI30" s="191">
        <f t="shared" si="24"/>
        <v>12152.134736842107</v>
      </c>
      <c r="DJ30" s="191">
        <f t="shared" si="24"/>
        <v>11091.826461538461</v>
      </c>
      <c r="DK30" s="191">
        <f t="shared" si="24"/>
        <v>11644.300000000001</v>
      </c>
      <c r="DL30" s="191">
        <f t="shared" si="24"/>
        <v>11690.620923076924</v>
      </c>
      <c r="DM30" s="191">
        <f t="shared" si="24"/>
        <v>11982.133333333335</v>
      </c>
      <c r="DN30" s="191">
        <f t="shared" si="24"/>
        <v>10207.882666666666</v>
      </c>
      <c r="DO30" s="191">
        <f t="shared" si="24"/>
        <v>10975.98087804878</v>
      </c>
      <c r="DP30" s="191">
        <f t="shared" si="24"/>
        <v>9752.0968421052639</v>
      </c>
      <c r="DQ30" s="191">
        <f t="shared" si="24"/>
        <v>11104.048390243901</v>
      </c>
      <c r="DR30" s="191">
        <f t="shared" si="24"/>
        <v>10856.096842105262</v>
      </c>
      <c r="DS30" s="191">
        <f t="shared" si="24"/>
        <v>12468.940923076923</v>
      </c>
      <c r="DT30" s="191">
        <f t="shared" si="24"/>
        <v>14280.069658536584</v>
      </c>
      <c r="DU30" s="191">
        <f t="shared" si="24"/>
        <v>12148.396631578951</v>
      </c>
      <c r="DV30" s="191">
        <f t="shared" si="24"/>
        <v>11564.100512820512</v>
      </c>
      <c r="DW30" s="191">
        <f t="shared" si="24"/>
        <v>11175.936000000002</v>
      </c>
      <c r="DX30" s="191">
        <f t="shared" si="24"/>
        <v>11687.76717948718</v>
      </c>
      <c r="DY30" s="191">
        <f t="shared" si="24"/>
        <v>12471.734048780487</v>
      </c>
      <c r="DZ30" s="191">
        <f t="shared" si="24"/>
        <v>10208.117333333334</v>
      </c>
      <c r="EA30" s="191">
        <f t="shared" si="24"/>
        <v>10528.057846153846</v>
      </c>
      <c r="EB30" s="191">
        <f t="shared" si="24"/>
        <v>9752.0968421052621</v>
      </c>
      <c r="EC30" s="191">
        <f t="shared" si="24"/>
        <v>11101.799414634146</v>
      </c>
      <c r="ED30" s="191">
        <f t="shared" si="24"/>
        <v>10856.058105263157</v>
      </c>
      <c r="EE30" s="191">
        <f t="shared" si="24"/>
        <v>12995.996102564104</v>
      </c>
      <c r="EF30" s="191">
        <f t="shared" si="24"/>
        <v>13719.818341463415</v>
      </c>
      <c r="EG30" s="191">
        <f t="shared" si="24"/>
        <v>12144.87157894737</v>
      </c>
      <c r="EH30" s="191">
        <f t="shared" si="24"/>
        <v>12036.13931707317</v>
      </c>
      <c r="EI30" s="191">
        <f t="shared" si="24"/>
        <v>10704.732631578947</v>
      </c>
      <c r="EJ30" s="191">
        <f t="shared" si="24"/>
        <v>11684.691692307693</v>
      </c>
    </row>
    <row r="31" spans="1:140" ht="13.7" customHeight="1" x14ac:dyDescent="0.2">
      <c r="A31" s="443" t="s">
        <v>144</v>
      </c>
      <c r="B31" s="281"/>
      <c r="C31" s="191">
        <f t="shared" ca="1" si="21"/>
        <v>-1.4365833333333349</v>
      </c>
      <c r="D31" s="191">
        <f t="shared" ca="1" si="21"/>
        <v>-2.0184230603668141E-2</v>
      </c>
      <c r="E31" s="191">
        <f t="shared" si="21"/>
        <v>0.24419512195122195</v>
      </c>
      <c r="F31" s="306">
        <f t="shared" ca="1" si="21"/>
        <v>-2.6545389921402318E-2</v>
      </c>
      <c r="G31" s="191">
        <f t="shared" si="21"/>
        <v>-1.4247863247863535E-2</v>
      </c>
      <c r="H31" s="191">
        <f t="shared" si="21"/>
        <v>-2.8384615384617007E-2</v>
      </c>
      <c r="I31" s="191">
        <f t="shared" si="21"/>
        <v>-1.1111111111006267E-4</v>
      </c>
      <c r="J31" s="191">
        <f t="shared" si="21"/>
        <v>0.12513157894736793</v>
      </c>
      <c r="K31" s="191">
        <f t="shared" si="21"/>
        <v>0</v>
      </c>
      <c r="L31" s="191">
        <f t="shared" si="21"/>
        <v>0.25026315789473941</v>
      </c>
      <c r="M31" s="191">
        <f t="shared" si="21"/>
        <v>-1.9256410256410561E-2</v>
      </c>
      <c r="N31" s="191">
        <f t="shared" si="21"/>
        <v>0</v>
      </c>
      <c r="O31" s="191">
        <f t="shared" si="21"/>
        <v>0.24702564102564395</v>
      </c>
      <c r="P31" s="191">
        <f t="shared" si="21"/>
        <v>0.24384615384615671</v>
      </c>
      <c r="Q31" s="191">
        <f t="shared" si="21"/>
        <v>0.25020512820513119</v>
      </c>
      <c r="R31" s="191">
        <f t="shared" si="21"/>
        <v>-1.8749999999997158E-2</v>
      </c>
      <c r="S31" s="191">
        <f t="shared" si="21"/>
        <v>-6.5846856039328827E-3</v>
      </c>
      <c r="T31" s="191">
        <f t="shared" si="21"/>
        <v>-5.8974358974239749E-4</v>
      </c>
      <c r="U31" s="191">
        <f t="shared" si="21"/>
        <v>-9.5789473684213533E-3</v>
      </c>
      <c r="V31" s="191">
        <f t="shared" si="21"/>
        <v>-9.5853658536562136E-3</v>
      </c>
      <c r="W31" s="306">
        <f t="shared" si="21"/>
        <v>5.4331096566723858E-2</v>
      </c>
      <c r="X31" s="191">
        <f t="shared" si="21"/>
        <v>3.1084501046528601E-2</v>
      </c>
      <c r="Y31" s="191">
        <f t="shared" si="21"/>
        <v>2.3904301978394216E-2</v>
      </c>
      <c r="Z31" s="191">
        <f t="shared" si="21"/>
        <v>2.9936854718023653E-2</v>
      </c>
      <c r="AA31" s="191">
        <f t="shared" si="21"/>
        <v>3.0890027475798831E-2</v>
      </c>
      <c r="AB31" s="191">
        <f t="shared" si="21"/>
        <v>2.9849055046287987E-2</v>
      </c>
      <c r="AC31" s="358">
        <f t="shared" ca="1" si="21"/>
        <v>3.2005917831501307E-2</v>
      </c>
      <c r="AD31" s="302"/>
      <c r="AE31" s="303"/>
      <c r="AG31" s="191">
        <f t="shared" si="22"/>
        <v>10599.160410256411</v>
      </c>
      <c r="AH31" s="191">
        <f t="shared" si="27"/>
        <v>9327.9217777777776</v>
      </c>
      <c r="AI31" s="191">
        <f t="shared" si="27"/>
        <v>10403.960195121952</v>
      </c>
      <c r="AJ31" s="191">
        <f t="shared" si="27"/>
        <v>9200.1355789473691</v>
      </c>
      <c r="AK31" s="191">
        <f t="shared" si="27"/>
        <v>9891.7212307692316</v>
      </c>
      <c r="AL31" s="191">
        <f t="shared" si="27"/>
        <v>11400</v>
      </c>
      <c r="AM31" s="191">
        <f t="shared" si="27"/>
        <v>12628.644512820514</v>
      </c>
      <c r="AN31" s="191">
        <f t="shared" si="27"/>
        <v>13817.979897435898</v>
      </c>
      <c r="AO31" s="191">
        <f t="shared" si="27"/>
        <v>11898.048000000001</v>
      </c>
      <c r="AP31" s="191">
        <f t="shared" si="27"/>
        <v>10339.913230769231</v>
      </c>
      <c r="AQ31" s="191">
        <f t="shared" si="27"/>
        <v>9903.258947368422</v>
      </c>
      <c r="AR31" s="191">
        <f t="shared" si="27"/>
        <v>11320.118634146342</v>
      </c>
      <c r="AS31" s="191">
        <f t="shared" si="27"/>
        <v>6549.7946666666676</v>
      </c>
      <c r="AT31" s="191">
        <f t="shared" si="27"/>
        <v>6071.9608888888888</v>
      </c>
      <c r="AU31" s="191">
        <f t="shared" si="27"/>
        <v>6833.9502439024373</v>
      </c>
      <c r="AV31" s="191">
        <f t="shared" si="27"/>
        <v>6072.0387368421052</v>
      </c>
      <c r="AW31" s="191">
        <f t="shared" si="27"/>
        <v>6506.8582564102571</v>
      </c>
      <c r="AX31" s="191">
        <f t="shared" si="27"/>
        <v>7008.0960000000005</v>
      </c>
      <c r="AY31" s="191">
        <f t="shared" si="27"/>
        <v>8385.1567179487174</v>
      </c>
      <c r="AZ31" s="191">
        <f t="shared" si="27"/>
        <v>10200.069658536584</v>
      </c>
      <c r="BA31" s="191">
        <f t="shared" si="27"/>
        <v>8429.0787368421079</v>
      </c>
      <c r="BB31" s="191">
        <f t="shared" si="27"/>
        <v>6203.9807179487179</v>
      </c>
      <c r="BC31" s="191">
        <f t="shared" si="27"/>
        <v>6363.8</v>
      </c>
      <c r="BD31" s="191">
        <f t="shared" si="27"/>
        <v>7047.5608205128201</v>
      </c>
      <c r="BE31" s="191">
        <f t="shared" si="27"/>
        <v>6305.3200000000006</v>
      </c>
      <c r="BF31" s="191">
        <f t="shared" si="27"/>
        <v>6034.8289230769215</v>
      </c>
      <c r="BG31" s="191">
        <f t="shared" si="27"/>
        <v>5884.2843076923082</v>
      </c>
      <c r="BH31" s="191">
        <f t="shared" si="27"/>
        <v>5700.4168421052636</v>
      </c>
      <c r="BI31" s="191">
        <f t="shared" si="27"/>
        <v>6383.2197073170728</v>
      </c>
      <c r="BJ31" s="191">
        <f t="shared" si="27"/>
        <v>6359.078736842107</v>
      </c>
      <c r="BK31" s="191">
        <f t="shared" si="27"/>
        <v>8319.054153846153</v>
      </c>
      <c r="BL31" s="191">
        <f t="shared" si="27"/>
        <v>9361.1512195121941</v>
      </c>
      <c r="BM31" s="191">
        <f t="shared" si="27"/>
        <v>8100.1642105263172</v>
      </c>
      <c r="BN31" s="191">
        <f t="shared" si="27"/>
        <v>6491.3695609756087</v>
      </c>
      <c r="BO31" s="191">
        <f t="shared" si="27"/>
        <v>5680.9903157894742</v>
      </c>
      <c r="BP31" s="191">
        <f t="shared" si="27"/>
        <v>6875.3624615384615</v>
      </c>
      <c r="BQ31" s="191">
        <f t="shared" si="27"/>
        <v>6630.8757073170718</v>
      </c>
      <c r="BR31" s="191">
        <f t="shared" si="27"/>
        <v>5649.4826666666668</v>
      </c>
      <c r="BS31" s="191">
        <f t="shared" si="27"/>
        <v>5884.4867692307698</v>
      </c>
      <c r="BT31" s="191">
        <f t="shared" si="27"/>
        <v>5948.2610526315793</v>
      </c>
      <c r="BU31" s="191">
        <f t="shared" si="27"/>
        <v>6169.6210731707315</v>
      </c>
      <c r="BV31" s="191">
        <f t="shared" si="27"/>
        <v>6359.0012631578948</v>
      </c>
      <c r="BW31" s="191">
        <f t="shared" si="27"/>
        <v>8718.1738536585362</v>
      </c>
      <c r="BX31" s="191">
        <f t="shared" si="27"/>
        <v>8978.7739487179479</v>
      </c>
      <c r="BY31" s="191">
        <f t="shared" si="27"/>
        <v>8138.1844210526342</v>
      </c>
      <c r="BZ31" s="191">
        <f t="shared" si="27"/>
        <v>6491.2202926829259</v>
      </c>
      <c r="CA31" s="191">
        <f t="shared" si="27"/>
        <v>5703.2833684210536</v>
      </c>
      <c r="CB31" s="191">
        <f t="shared" si="27"/>
        <v>7188.053743589744</v>
      </c>
      <c r="CC31" s="191">
        <f t="shared" si="27"/>
        <v>4860.4749268292671</v>
      </c>
      <c r="CD31" s="191">
        <f t="shared" si="27"/>
        <v>4593.6782222222218</v>
      </c>
      <c r="CE31" s="191">
        <f t="shared" si="27"/>
        <v>5061.0274871794873</v>
      </c>
      <c r="CF31" s="191">
        <f t="shared" si="27"/>
        <v>5615.8</v>
      </c>
      <c r="CG31" s="191">
        <f t="shared" si="27"/>
        <v>5633.5019487179488</v>
      </c>
      <c r="CH31" s="191">
        <f t="shared" si="27"/>
        <v>6359.0400000000009</v>
      </c>
      <c r="CI31" s="191">
        <f t="shared" si="27"/>
        <v>9125.6961951219491</v>
      </c>
      <c r="CJ31" s="191">
        <f t="shared" si="27"/>
        <v>9821.1682051282041</v>
      </c>
      <c r="CK31" s="191">
        <f t="shared" si="27"/>
        <v>9694.6863157894732</v>
      </c>
      <c r="CL31" s="191">
        <f t="shared" si="27"/>
        <v>7401.0460487804867</v>
      </c>
      <c r="CM31" s="191">
        <f t="shared" si="27"/>
        <v>7049.3305263157899</v>
      </c>
      <c r="CN31" s="191">
        <f t="shared" si="27"/>
        <v>9604.1607804878058</v>
      </c>
      <c r="CO31" s="191">
        <f t="shared" si="27"/>
        <v>9567.4935384615383</v>
      </c>
      <c r="CP31" s="191">
        <f t="shared" si="27"/>
        <v>8813.9626666666645</v>
      </c>
      <c r="CQ31" s="191">
        <f t="shared" si="27"/>
        <v>9572.4892307692317</v>
      </c>
      <c r="CR31" s="191">
        <f t="shared" si="27"/>
        <v>9277.5360000000019</v>
      </c>
      <c r="CS31" s="191">
        <f t="shared" si="27"/>
        <v>9265.4980512820512</v>
      </c>
      <c r="CT31" s="191">
        <f t="shared" si="24"/>
        <v>10356.480000000001</v>
      </c>
      <c r="CU31" s="191">
        <f t="shared" si="24"/>
        <v>13128.06087804878</v>
      </c>
      <c r="CV31" s="191">
        <f t="shared" si="24"/>
        <v>14021.001435897437</v>
      </c>
      <c r="CW31" s="191">
        <f t="shared" si="24"/>
        <v>13873.500000000002</v>
      </c>
      <c r="CX31" s="191">
        <f t="shared" si="24"/>
        <v>9339.8014358974378</v>
      </c>
      <c r="CY31" s="191">
        <f t="shared" si="24"/>
        <v>8947.0484210526338</v>
      </c>
      <c r="CZ31" s="191">
        <f t="shared" si="24"/>
        <v>11736.378731707317</v>
      </c>
      <c r="DA31" s="191">
        <f t="shared" si="24"/>
        <v>9579.2073846153853</v>
      </c>
      <c r="DB31" s="191">
        <f t="shared" si="24"/>
        <v>9028.9362162162161</v>
      </c>
      <c r="DC31" s="191">
        <f t="shared" si="24"/>
        <v>9979.7496585365843</v>
      </c>
      <c r="DD31" s="191">
        <f t="shared" si="24"/>
        <v>8909.2800000000007</v>
      </c>
      <c r="DE31" s="191">
        <f t="shared" si="24"/>
        <v>9677.0326153846163</v>
      </c>
      <c r="DF31" s="191">
        <f t="shared" si="24"/>
        <v>10375.776</v>
      </c>
      <c r="DG31" s="191">
        <f t="shared" si="24"/>
        <v>12604.898666666668</v>
      </c>
      <c r="DH31" s="191">
        <f t="shared" si="24"/>
        <v>15238.859707317073</v>
      </c>
      <c r="DI31" s="191">
        <f t="shared" si="24"/>
        <v>12778.509473684213</v>
      </c>
      <c r="DJ31" s="191">
        <f t="shared" si="24"/>
        <v>9354.7257435897445</v>
      </c>
      <c r="DK31" s="191">
        <f t="shared" si="24"/>
        <v>9743.1</v>
      </c>
      <c r="DL31" s="191">
        <f t="shared" si="24"/>
        <v>10829.147076923078</v>
      </c>
      <c r="DM31" s="191">
        <f t="shared" si="24"/>
        <v>10003.035897435899</v>
      </c>
      <c r="DN31" s="191">
        <f t="shared" si="24"/>
        <v>8845.6426666666666</v>
      </c>
      <c r="DO31" s="191">
        <f t="shared" si="24"/>
        <v>9607.92</v>
      </c>
      <c r="DP31" s="191">
        <f t="shared" si="24"/>
        <v>8924.0581052631587</v>
      </c>
      <c r="DQ31" s="191">
        <f t="shared" si="24"/>
        <v>10085.630634146342</v>
      </c>
      <c r="DR31" s="191">
        <f t="shared" si="24"/>
        <v>9961.8568421052623</v>
      </c>
      <c r="DS31" s="191">
        <f t="shared" si="24"/>
        <v>12623.274461538462</v>
      </c>
      <c r="DT31" s="191">
        <f t="shared" si="24"/>
        <v>15267.330146341463</v>
      </c>
      <c r="DU31" s="191">
        <f t="shared" si="24"/>
        <v>12796.522105263157</v>
      </c>
      <c r="DV31" s="191">
        <f t="shared" si="24"/>
        <v>9772.4896410256424</v>
      </c>
      <c r="DW31" s="191">
        <f t="shared" si="24"/>
        <v>9369.3120000000017</v>
      </c>
      <c r="DX31" s="191">
        <f t="shared" si="24"/>
        <v>10848.872615384616</v>
      </c>
      <c r="DY31" s="191">
        <f t="shared" si="24"/>
        <v>10428.669073170729</v>
      </c>
      <c r="DZ31" s="191">
        <f t="shared" si="24"/>
        <v>8859.8791111111095</v>
      </c>
      <c r="EA31" s="191">
        <f t="shared" si="24"/>
        <v>9230.8192820512832</v>
      </c>
      <c r="EB31" s="191">
        <f t="shared" si="24"/>
        <v>8938.584421052632</v>
      </c>
      <c r="EC31" s="191">
        <f t="shared" si="24"/>
        <v>10099.044878048779</v>
      </c>
      <c r="ED31" s="191">
        <f t="shared" si="24"/>
        <v>9980.16</v>
      </c>
      <c r="EE31" s="191">
        <f t="shared" si="24"/>
        <v>13179.301333333333</v>
      </c>
      <c r="EF31" s="191">
        <f t="shared" si="24"/>
        <v>14696.185170731706</v>
      </c>
      <c r="EG31" s="191">
        <f t="shared" si="24"/>
        <v>12818.602105263159</v>
      </c>
      <c r="EH31" s="191">
        <f t="shared" si="24"/>
        <v>10187.879414634144</v>
      </c>
      <c r="EI31" s="191">
        <f t="shared" si="24"/>
        <v>8985.1461052631585</v>
      </c>
      <c r="EJ31" s="191">
        <f t="shared" si="24"/>
        <v>10864.134358974359</v>
      </c>
    </row>
    <row r="32" spans="1:140" ht="13.7" customHeight="1" x14ac:dyDescent="0.2">
      <c r="A32" s="443" t="s">
        <v>143</v>
      </c>
      <c r="B32" s="305"/>
      <c r="C32" s="191">
        <f t="shared" ca="1" si="21"/>
        <v>0.57916666666666572</v>
      </c>
      <c r="D32" s="191">
        <f t="shared" ca="1" si="21"/>
        <v>0.51955263157894649</v>
      </c>
      <c r="E32" s="191">
        <f t="shared" si="21"/>
        <v>0.24419512195122195</v>
      </c>
      <c r="F32" s="306">
        <f t="shared" ca="1" si="21"/>
        <v>0.39387886858701648</v>
      </c>
      <c r="G32" s="191">
        <f t="shared" si="21"/>
        <v>-1.4247863247863535E-2</v>
      </c>
      <c r="H32" s="191">
        <f t="shared" si="21"/>
        <v>-2.8384615384617007E-2</v>
      </c>
      <c r="I32" s="191">
        <f t="shared" si="21"/>
        <v>-1.1111111111006267E-4</v>
      </c>
      <c r="J32" s="191">
        <f t="shared" si="21"/>
        <v>-5.2631578945749879E-5</v>
      </c>
      <c r="K32" s="191">
        <f t="shared" si="21"/>
        <v>0</v>
      </c>
      <c r="L32" s="191">
        <f t="shared" si="21"/>
        <v>-1.0526315789505247E-4</v>
      </c>
      <c r="M32" s="191">
        <f t="shared" si="21"/>
        <v>-2.9384615384611124E-2</v>
      </c>
      <c r="N32" s="191">
        <f t="shared" si="21"/>
        <v>-5.0000000000238742E-4</v>
      </c>
      <c r="O32" s="191">
        <f t="shared" si="21"/>
        <v>-9.7179487179559487E-3</v>
      </c>
      <c r="P32" s="191">
        <f t="shared" si="21"/>
        <v>-1.9256410256417666E-2</v>
      </c>
      <c r="Q32" s="191">
        <f t="shared" si="21"/>
        <v>-1.7948717948712556E-4</v>
      </c>
      <c r="R32" s="191">
        <f t="shared" si="21"/>
        <v>-1.8749999999997158E-2</v>
      </c>
      <c r="S32" s="191">
        <f t="shared" si="21"/>
        <v>-6.5846856039328827E-3</v>
      </c>
      <c r="T32" s="191">
        <f t="shared" si="21"/>
        <v>-5.8974358974239749E-4</v>
      </c>
      <c r="U32" s="191">
        <f t="shared" si="21"/>
        <v>-9.5789473684213533E-3</v>
      </c>
      <c r="V32" s="191">
        <f t="shared" si="21"/>
        <v>-9.5853658536562136E-3</v>
      </c>
      <c r="W32" s="306">
        <f t="shared" si="21"/>
        <v>-9.6351157825189659E-3</v>
      </c>
      <c r="X32" s="191">
        <f t="shared" si="21"/>
        <v>-9.3999700028284394E-3</v>
      </c>
      <c r="Y32" s="191">
        <f t="shared" si="21"/>
        <v>-1.5129922825163789E-2</v>
      </c>
      <c r="Z32" s="191">
        <f t="shared" si="21"/>
        <v>-1.3862150743531032E-2</v>
      </c>
      <c r="AA32" s="191">
        <f t="shared" si="21"/>
        <v>-1.211647566002938E-2</v>
      </c>
      <c r="AB32" s="191">
        <f t="shared" si="21"/>
        <v>-7.7794782488886938E-3</v>
      </c>
      <c r="AC32" s="358">
        <f t="shared" ca="1" si="21"/>
        <v>-3.2410233899966556E-3</v>
      </c>
      <c r="AD32" s="302"/>
      <c r="AE32" s="303"/>
      <c r="AF32" s="303"/>
      <c r="AG32" s="191">
        <f t="shared" si="22"/>
        <v>10599.160410256411</v>
      </c>
      <c r="AH32" s="191">
        <f t="shared" si="27"/>
        <v>9327.9217777777776</v>
      </c>
      <c r="AI32" s="191">
        <f t="shared" si="27"/>
        <v>10403.960195121952</v>
      </c>
      <c r="AJ32" s="191">
        <f t="shared" si="27"/>
        <v>9384</v>
      </c>
      <c r="AK32" s="191">
        <f t="shared" si="27"/>
        <v>9855.5191794871826</v>
      </c>
      <c r="AL32" s="191">
        <f t="shared" si="27"/>
        <v>11400</v>
      </c>
      <c r="AM32" s="191">
        <f t="shared" si="27"/>
        <v>12826.19876923077</v>
      </c>
      <c r="AN32" s="191">
        <f t="shared" si="27"/>
        <v>14013.98994871795</v>
      </c>
      <c r="AO32" s="191">
        <f t="shared" si="27"/>
        <v>11898.048000000001</v>
      </c>
      <c r="AP32" s="191">
        <f t="shared" si="27"/>
        <v>10339.913230769231</v>
      </c>
      <c r="AQ32" s="191">
        <f t="shared" si="27"/>
        <v>9903.258947368422</v>
      </c>
      <c r="AR32" s="191">
        <f t="shared" si="27"/>
        <v>11320.118634146342</v>
      </c>
      <c r="AS32" s="191">
        <f t="shared" si="27"/>
        <v>10358.163692307693</v>
      </c>
      <c r="AT32" s="191">
        <f t="shared" si="27"/>
        <v>9592.1564444444448</v>
      </c>
      <c r="AU32" s="191">
        <f t="shared" si="27"/>
        <v>10914.119414634146</v>
      </c>
      <c r="AV32" s="191">
        <f t="shared" si="27"/>
        <v>9843.9418947368431</v>
      </c>
      <c r="AW32" s="191">
        <f t="shared" si="27"/>
        <v>10435.884307692309</v>
      </c>
      <c r="AX32" s="191">
        <f t="shared" si="27"/>
        <v>10848.096000000001</v>
      </c>
      <c r="AY32" s="191">
        <f t="shared" si="27"/>
        <v>12121.12164102564</v>
      </c>
      <c r="AZ32" s="191">
        <f t="shared" si="27"/>
        <v>14993.930341463412</v>
      </c>
      <c r="BA32" s="191">
        <f t="shared" si="27"/>
        <v>12157.402947368422</v>
      </c>
      <c r="BB32" s="191">
        <f t="shared" si="27"/>
        <v>9963.9325128205128</v>
      </c>
      <c r="BC32" s="191">
        <f t="shared" si="27"/>
        <v>10413.799999999999</v>
      </c>
      <c r="BD32" s="191">
        <f t="shared" si="27"/>
        <v>10855.929846153847</v>
      </c>
      <c r="BE32" s="191">
        <f t="shared" si="27"/>
        <v>10696.212512820513</v>
      </c>
      <c r="BF32" s="191">
        <f t="shared" si="27"/>
        <v>10159.365743589742</v>
      </c>
      <c r="BG32" s="191">
        <f t="shared" si="27"/>
        <v>9971.3561025641047</v>
      </c>
      <c r="BH32" s="191">
        <f t="shared" si="27"/>
        <v>9759.3212631578936</v>
      </c>
      <c r="BI32" s="191">
        <f t="shared" si="27"/>
        <v>10762.432975609756</v>
      </c>
      <c r="BJ32" s="191">
        <f t="shared" si="27"/>
        <v>10307.583157894738</v>
      </c>
      <c r="BK32" s="191">
        <f t="shared" si="27"/>
        <v>12516.992205128206</v>
      </c>
      <c r="BL32" s="191">
        <f t="shared" si="27"/>
        <v>14280.636487804877</v>
      </c>
      <c r="BM32" s="191">
        <f t="shared" si="27"/>
        <v>12041.192421052634</v>
      </c>
      <c r="BN32" s="191">
        <f t="shared" si="27"/>
        <v>10718.100292682926</v>
      </c>
      <c r="BO32" s="191">
        <f t="shared" si="27"/>
        <v>9484.2315789473687</v>
      </c>
      <c r="BP32" s="191">
        <f t="shared" si="27"/>
        <v>10753.869948717949</v>
      </c>
      <c r="BQ32" s="191">
        <f t="shared" si="27"/>
        <v>10980.205463414633</v>
      </c>
      <c r="BR32" s="191">
        <f t="shared" si="27"/>
        <v>9394.7626666666656</v>
      </c>
      <c r="BS32" s="191">
        <f t="shared" si="27"/>
        <v>9858.7103589743601</v>
      </c>
      <c r="BT32" s="191">
        <f t="shared" si="27"/>
        <v>10076.058947368421</v>
      </c>
      <c r="BU32" s="191">
        <f t="shared" si="27"/>
        <v>10235.024390243902</v>
      </c>
      <c r="BV32" s="191">
        <f t="shared" si="27"/>
        <v>10215.776842105264</v>
      </c>
      <c r="BW32" s="191">
        <f t="shared" si="27"/>
        <v>12923.599024390243</v>
      </c>
      <c r="BX32" s="191">
        <f t="shared" si="27"/>
        <v>13603.834256410257</v>
      </c>
      <c r="BY32" s="191">
        <f t="shared" si="27"/>
        <v>11960.387368421054</v>
      </c>
      <c r="BZ32" s="191">
        <f t="shared" si="27"/>
        <v>10661.069853658535</v>
      </c>
      <c r="CA32" s="191">
        <f t="shared" si="27"/>
        <v>9439.2000000000007</v>
      </c>
      <c r="CB32" s="191">
        <f t="shared" si="27"/>
        <v>11167.517128205129</v>
      </c>
      <c r="CC32" s="191">
        <f t="shared" si="27"/>
        <v>10567.555121951218</v>
      </c>
      <c r="CD32" s="191">
        <f t="shared" si="27"/>
        <v>9408.8817777777767</v>
      </c>
      <c r="CE32" s="191">
        <f t="shared" si="27"/>
        <v>9877.4139487179491</v>
      </c>
      <c r="CF32" s="191">
        <f t="shared" si="27"/>
        <v>10516.100000000002</v>
      </c>
      <c r="CG32" s="191">
        <f t="shared" si="27"/>
        <v>9827.6758974358982</v>
      </c>
      <c r="CH32" s="191">
        <f t="shared" si="27"/>
        <v>10234.041263157895</v>
      </c>
      <c r="CI32" s="191">
        <f t="shared" si="27"/>
        <v>12945.292682926829</v>
      </c>
      <c r="CJ32" s="191">
        <f t="shared" si="27"/>
        <v>13626.230358974361</v>
      </c>
      <c r="CK32" s="191">
        <f t="shared" si="27"/>
        <v>12501.32210526316</v>
      </c>
      <c r="CL32" s="191">
        <f t="shared" si="27"/>
        <v>10262.416585365854</v>
      </c>
      <c r="CM32" s="191">
        <f t="shared" si="27"/>
        <v>9451.983157894736</v>
      </c>
      <c r="CN32" s="191">
        <f t="shared" si="27"/>
        <v>11645.295219512194</v>
      </c>
      <c r="CO32" s="191">
        <f t="shared" si="27"/>
        <v>10148.567794871795</v>
      </c>
      <c r="CP32" s="191">
        <f t="shared" si="27"/>
        <v>9426.5600000000013</v>
      </c>
      <c r="CQ32" s="191">
        <f t="shared" si="27"/>
        <v>10313.650666666668</v>
      </c>
      <c r="CR32" s="191">
        <f t="shared" si="27"/>
        <v>10114.56</v>
      </c>
      <c r="CS32" s="191">
        <f t="shared" si="27"/>
        <v>9845.0201025641036</v>
      </c>
      <c r="CT32" s="191">
        <f t="shared" si="24"/>
        <v>10698.179368421053</v>
      </c>
      <c r="CU32" s="191">
        <f t="shared" si="24"/>
        <v>12458.649170731707</v>
      </c>
      <c r="CV32" s="191">
        <f t="shared" si="24"/>
        <v>13652.588923076924</v>
      </c>
      <c r="CW32" s="191">
        <f t="shared" si="24"/>
        <v>13049.4</v>
      </c>
      <c r="CX32" s="191">
        <f t="shared" si="24"/>
        <v>9862.345025641027</v>
      </c>
      <c r="CY32" s="191">
        <f t="shared" si="24"/>
        <v>9468.8336842105273</v>
      </c>
      <c r="CZ32" s="191">
        <f t="shared" si="24"/>
        <v>11663.844292682927</v>
      </c>
      <c r="DA32" s="191">
        <f t="shared" si="24"/>
        <v>10165.497435897438</v>
      </c>
      <c r="DB32" s="191">
        <f t="shared" si="24"/>
        <v>9658.8972972972988</v>
      </c>
      <c r="DC32" s="191">
        <f t="shared" si="24"/>
        <v>10754.840195121951</v>
      </c>
      <c r="DD32" s="191">
        <f t="shared" si="24"/>
        <v>9707.9368421052641</v>
      </c>
      <c r="DE32" s="191">
        <f t="shared" si="24"/>
        <v>10277.616820512822</v>
      </c>
      <c r="DF32" s="191">
        <f t="shared" si="24"/>
        <v>10717.344000000001</v>
      </c>
      <c r="DG32" s="191">
        <f t="shared" si="24"/>
        <v>11955.710564102565</v>
      </c>
      <c r="DH32" s="191">
        <f t="shared" si="24"/>
        <v>14839.039609756097</v>
      </c>
      <c r="DI32" s="191">
        <f t="shared" si="24"/>
        <v>12016.749473684213</v>
      </c>
      <c r="DJ32" s="191">
        <f t="shared" si="24"/>
        <v>9877.5392820512825</v>
      </c>
      <c r="DK32" s="191">
        <f t="shared" si="24"/>
        <v>10315.799999999999</v>
      </c>
      <c r="DL32" s="191">
        <f t="shared" si="24"/>
        <v>10762.922871794874</v>
      </c>
      <c r="DM32" s="191">
        <f t="shared" si="24"/>
        <v>10611.671179487181</v>
      </c>
      <c r="DN32" s="191">
        <f t="shared" si="24"/>
        <v>9461.7208888888872</v>
      </c>
      <c r="DO32" s="191">
        <f t="shared" si="24"/>
        <v>10348.752195121951</v>
      </c>
      <c r="DP32" s="191">
        <f t="shared" si="24"/>
        <v>9726.2012631578964</v>
      </c>
      <c r="DQ32" s="191">
        <f t="shared" si="24"/>
        <v>10719.652682926828</v>
      </c>
      <c r="DR32" s="191">
        <f t="shared" si="24"/>
        <v>10289.280000000001</v>
      </c>
      <c r="DS32" s="191">
        <f t="shared" si="24"/>
        <v>11975.831384615385</v>
      </c>
      <c r="DT32" s="191">
        <f t="shared" si="24"/>
        <v>14863.330536585367</v>
      </c>
      <c r="DU32" s="191">
        <f t="shared" si="24"/>
        <v>12036.795789473686</v>
      </c>
      <c r="DV32" s="191">
        <f t="shared" si="24"/>
        <v>10317.460102564104</v>
      </c>
      <c r="DW32" s="191">
        <f t="shared" si="24"/>
        <v>9916.5119999999988</v>
      </c>
      <c r="DX32" s="191">
        <f t="shared" si="24"/>
        <v>10779.852512820513</v>
      </c>
      <c r="DY32" s="191">
        <f t="shared" si="24"/>
        <v>11068.870829268291</v>
      </c>
      <c r="DZ32" s="191">
        <f t="shared" si="24"/>
        <v>9475.7617777777796</v>
      </c>
      <c r="EA32" s="191">
        <f t="shared" si="24"/>
        <v>9945.1421538461545</v>
      </c>
      <c r="EB32" s="191">
        <f t="shared" si="24"/>
        <v>9741.0568421052631</v>
      </c>
      <c r="EC32" s="191">
        <f t="shared" si="24"/>
        <v>10738.43063414634</v>
      </c>
      <c r="ED32" s="191">
        <f t="shared" si="24"/>
        <v>10307.544421052633</v>
      </c>
      <c r="EE32" s="191">
        <f t="shared" si="24"/>
        <v>12506.086564102565</v>
      </c>
      <c r="EF32" s="191">
        <f t="shared" si="24"/>
        <v>14308.038243902436</v>
      </c>
      <c r="EG32" s="191">
        <f t="shared" si="24"/>
        <v>12056.590315789475</v>
      </c>
      <c r="EH32" s="191">
        <f t="shared" si="24"/>
        <v>10754.949658536585</v>
      </c>
      <c r="EI32" s="191">
        <f t="shared" si="24"/>
        <v>9515.0661052631585</v>
      </c>
      <c r="EJ32" s="191">
        <f t="shared" si="24"/>
        <v>10797.216</v>
      </c>
    </row>
    <row r="33" spans="1:140" ht="13.7" customHeight="1" x14ac:dyDescent="0.2">
      <c r="A33" s="443" t="s">
        <v>141</v>
      </c>
      <c r="B33" s="281"/>
      <c r="C33" s="191">
        <f t="shared" ca="1" si="21"/>
        <v>1.1541666666666686</v>
      </c>
      <c r="D33" s="191">
        <f t="shared" ca="1" si="21"/>
        <v>-6.0578947368426839E-2</v>
      </c>
      <c r="E33" s="191">
        <f t="shared" si="21"/>
        <v>0.75858536585365144</v>
      </c>
      <c r="F33" s="306">
        <f t="shared" ca="1" si="21"/>
        <v>0.44339148360986158</v>
      </c>
      <c r="G33" s="191">
        <f t="shared" si="21"/>
        <v>0.24817094017093666</v>
      </c>
      <c r="H33" s="191">
        <f t="shared" si="21"/>
        <v>0.49623076923076681</v>
      </c>
      <c r="I33" s="191">
        <f t="shared" si="21"/>
        <v>1.1111111111006267E-4</v>
      </c>
      <c r="J33" s="191">
        <f t="shared" si="21"/>
        <v>0</v>
      </c>
      <c r="K33" s="191">
        <f t="shared" si="21"/>
        <v>0</v>
      </c>
      <c r="L33" s="191">
        <f t="shared" si="21"/>
        <v>0</v>
      </c>
      <c r="M33" s="191">
        <f t="shared" si="21"/>
        <v>-3.8512820512824675E-2</v>
      </c>
      <c r="N33" s="191">
        <f t="shared" si="21"/>
        <v>0</v>
      </c>
      <c r="O33" s="191">
        <f t="shared" si="21"/>
        <v>0.4902564102564142</v>
      </c>
      <c r="P33" s="191">
        <f t="shared" si="21"/>
        <v>-1.9256410256410561E-2</v>
      </c>
      <c r="Q33" s="191">
        <f t="shared" si="21"/>
        <v>0.99976923076923185</v>
      </c>
      <c r="R33" s="191">
        <f t="shared" si="21"/>
        <v>1.0125000000000028</v>
      </c>
      <c r="S33" s="191">
        <f t="shared" si="21"/>
        <v>0.85406897951570571</v>
      </c>
      <c r="T33" s="191">
        <f t="shared" si="21"/>
        <v>0.49979487179487236</v>
      </c>
      <c r="U33" s="191">
        <f t="shared" si="21"/>
        <v>1.0326315789473668</v>
      </c>
      <c r="V33" s="191">
        <f t="shared" si="21"/>
        <v>1.029780487804878</v>
      </c>
      <c r="W33" s="306">
        <f t="shared" si="21"/>
        <v>0.42184501251404072</v>
      </c>
      <c r="X33" s="191">
        <f t="shared" si="21"/>
        <v>-4.7359570108760352E-3</v>
      </c>
      <c r="Y33" s="191">
        <f t="shared" si="21"/>
        <v>-5.5765777613849821E-3</v>
      </c>
      <c r="Z33" s="191">
        <f t="shared" si="21"/>
        <v>-4.8932687620784066E-3</v>
      </c>
      <c r="AA33" s="191">
        <f t="shared" si="21"/>
        <v>-4.7806259832121611E-3</v>
      </c>
      <c r="AB33" s="191">
        <f t="shared" si="21"/>
        <v>-4.7823519908796186E-3</v>
      </c>
      <c r="AC33" s="358">
        <f t="shared" ca="1" si="21"/>
        <v>5.0689387327437885E-2</v>
      </c>
      <c r="AD33" s="302"/>
      <c r="AE33" s="303"/>
      <c r="AG33" s="191">
        <f t="shared" si="22"/>
        <v>9350.5126153846159</v>
      </c>
      <c r="AH33" s="191">
        <f t="shared" si="27"/>
        <v>8624.0391111111112</v>
      </c>
      <c r="AI33" s="191">
        <f t="shared" si="27"/>
        <v>9791.9402926829262</v>
      </c>
      <c r="AJ33" s="191">
        <f t="shared" si="27"/>
        <v>8832</v>
      </c>
      <c r="AK33" s="191">
        <f t="shared" si="27"/>
        <v>9142.2086153846158</v>
      </c>
      <c r="AL33" s="191">
        <f t="shared" si="27"/>
        <v>9999.9000000000015</v>
      </c>
      <c r="AM33" s="191">
        <f t="shared" si="27"/>
        <v>12270.731076923079</v>
      </c>
      <c r="AN33" s="191">
        <f t="shared" si="27"/>
        <v>14112</v>
      </c>
      <c r="AO33" s="191">
        <f t="shared" si="27"/>
        <v>11764.800000000001</v>
      </c>
      <c r="AP33" s="191">
        <f t="shared" si="27"/>
        <v>9775.9807179487198</v>
      </c>
      <c r="AQ33" s="191">
        <f t="shared" si="27"/>
        <v>9551.8989473684214</v>
      </c>
      <c r="AR33" s="191">
        <f t="shared" si="27"/>
        <v>9747.2712195121949</v>
      </c>
      <c r="AS33" s="191">
        <f t="shared" si="27"/>
        <v>9149.4490256410263</v>
      </c>
      <c r="AT33" s="191">
        <f t="shared" si="27"/>
        <v>8623.8826666666664</v>
      </c>
      <c r="AU33" s="191">
        <f t="shared" si="27"/>
        <v>9791.9104390243901</v>
      </c>
      <c r="AV33" s="191">
        <f t="shared" si="27"/>
        <v>8648.0968421052621</v>
      </c>
      <c r="AW33" s="191">
        <f t="shared" si="27"/>
        <v>9134.1025641025662</v>
      </c>
      <c r="AX33" s="191">
        <f t="shared" si="27"/>
        <v>9599.9040000000005</v>
      </c>
      <c r="AY33" s="191">
        <f t="shared" si="27"/>
        <v>11465.73435897436</v>
      </c>
      <c r="AZ33" s="191">
        <f t="shared" si="27"/>
        <v>14279.880585365852</v>
      </c>
      <c r="BA33" s="191">
        <f t="shared" si="27"/>
        <v>11446.736842105263</v>
      </c>
      <c r="BB33" s="191">
        <f t="shared" si="27"/>
        <v>9963.9710769230769</v>
      </c>
      <c r="BC33" s="191">
        <f t="shared" si="27"/>
        <v>9307.4999999999982</v>
      </c>
      <c r="BD33" s="191">
        <f t="shared" si="27"/>
        <v>8951.5958974358982</v>
      </c>
      <c r="BE33" s="191">
        <f t="shared" si="27"/>
        <v>9738.3554871794877</v>
      </c>
      <c r="BF33" s="191">
        <f t="shared" si="27"/>
        <v>9403.7214358974325</v>
      </c>
      <c r="BG33" s="191">
        <f t="shared" si="27"/>
        <v>9249.7638974358979</v>
      </c>
      <c r="BH33" s="191">
        <f t="shared" si="27"/>
        <v>8902.0555789473692</v>
      </c>
      <c r="BI33" s="191">
        <f t="shared" si="27"/>
        <v>9799.5529756097549</v>
      </c>
      <c r="BJ33" s="191">
        <f t="shared" si="27"/>
        <v>9361.9200000000019</v>
      </c>
      <c r="BK33" s="191">
        <f t="shared" si="27"/>
        <v>11715.251692307691</v>
      </c>
      <c r="BL33" s="191">
        <f t="shared" si="27"/>
        <v>13214.367804878046</v>
      </c>
      <c r="BM33" s="191">
        <f t="shared" si="27"/>
        <v>11189.040000000003</v>
      </c>
      <c r="BN33" s="191">
        <f t="shared" si="27"/>
        <v>10889.440390243903</v>
      </c>
      <c r="BO33" s="191">
        <f t="shared" si="27"/>
        <v>8823.8652631578952</v>
      </c>
      <c r="BP33" s="191">
        <f t="shared" si="27"/>
        <v>9190.539076923078</v>
      </c>
      <c r="BQ33" s="191">
        <f t="shared" si="27"/>
        <v>10280.624780487802</v>
      </c>
      <c r="BR33" s="191">
        <f t="shared" si="27"/>
        <v>8923.3173333333325</v>
      </c>
      <c r="BS33" s="191">
        <f t="shared" si="27"/>
        <v>9392.4221538461552</v>
      </c>
      <c r="BT33" s="191">
        <f t="shared" si="27"/>
        <v>9450.341052631582</v>
      </c>
      <c r="BU33" s="191">
        <f t="shared" si="27"/>
        <v>9583.9506341463421</v>
      </c>
      <c r="BV33" s="191">
        <f t="shared" si="27"/>
        <v>9472.3587368421067</v>
      </c>
      <c r="BW33" s="191">
        <f t="shared" si="27"/>
        <v>12129.382243902439</v>
      </c>
      <c r="BX33" s="191">
        <f t="shared" si="27"/>
        <v>12501.980717948718</v>
      </c>
      <c r="BY33" s="191">
        <f t="shared" si="27"/>
        <v>11110.307368421054</v>
      </c>
      <c r="BZ33" s="191">
        <f t="shared" si="27"/>
        <v>10971.239414634147</v>
      </c>
      <c r="CA33" s="191">
        <f t="shared" si="27"/>
        <v>8986.5987368421065</v>
      </c>
      <c r="CB33" s="191">
        <f t="shared" si="27"/>
        <v>9738.4560000000001</v>
      </c>
      <c r="CC33" s="191">
        <f t="shared" si="27"/>
        <v>10005.350634146342</v>
      </c>
      <c r="CD33" s="191">
        <f t="shared" si="27"/>
        <v>9039.39911111111</v>
      </c>
      <c r="CE33" s="191">
        <f t="shared" si="27"/>
        <v>9531.7349743589748</v>
      </c>
      <c r="CF33" s="191">
        <f t="shared" si="27"/>
        <v>10004.1</v>
      </c>
      <c r="CG33" s="191">
        <f t="shared" si="27"/>
        <v>9343.7446153846158</v>
      </c>
      <c r="CH33" s="191">
        <f t="shared" si="27"/>
        <v>9582.7587368421082</v>
      </c>
      <c r="CI33" s="191">
        <f t="shared" si="27"/>
        <v>12072.292097560974</v>
      </c>
      <c r="CJ33" s="191">
        <f t="shared" si="27"/>
        <v>12347.811076923075</v>
      </c>
      <c r="CK33" s="191">
        <f t="shared" si="27"/>
        <v>11523.334736842105</v>
      </c>
      <c r="CL33" s="191">
        <f t="shared" si="27"/>
        <v>10615.312195121951</v>
      </c>
      <c r="CM33" s="191">
        <f t="shared" si="27"/>
        <v>9141.410526315789</v>
      </c>
      <c r="CN33" s="191">
        <f t="shared" si="27"/>
        <v>10293.730536585364</v>
      </c>
      <c r="CO33" s="191">
        <f t="shared" si="27"/>
        <v>9716.8619487179494</v>
      </c>
      <c r="CP33" s="191">
        <f t="shared" si="27"/>
        <v>9148.5582222222238</v>
      </c>
      <c r="CQ33" s="191">
        <f t="shared" si="27"/>
        <v>10070.490051282051</v>
      </c>
      <c r="CR33" s="191">
        <f t="shared" si="27"/>
        <v>9749.8559999999998</v>
      </c>
      <c r="CS33" s="191">
        <f t="shared" ref="CS33:EJ34" si="28">CS14*CS$5</f>
        <v>9490.2882051282049</v>
      </c>
      <c r="CT33" s="191">
        <f t="shared" si="28"/>
        <v>10110.618947368423</v>
      </c>
      <c r="CU33" s="191">
        <f t="shared" si="28"/>
        <v>11556.465951219512</v>
      </c>
      <c r="CV33" s="191">
        <f t="shared" si="28"/>
        <v>12220</v>
      </c>
      <c r="CW33" s="191">
        <f t="shared" si="28"/>
        <v>11956.8</v>
      </c>
      <c r="CX33" s="191">
        <f t="shared" si="28"/>
        <v>10257.173948717949</v>
      </c>
      <c r="CY33" s="191">
        <f t="shared" si="28"/>
        <v>9288.7461052631588</v>
      </c>
      <c r="CZ33" s="191">
        <f t="shared" si="28"/>
        <v>10443.934243902439</v>
      </c>
      <c r="DA33" s="191">
        <f t="shared" si="28"/>
        <v>9823.5977435897439</v>
      </c>
      <c r="DB33" s="191">
        <f t="shared" si="28"/>
        <v>9460.7027027027034</v>
      </c>
      <c r="DC33" s="191">
        <f t="shared" si="28"/>
        <v>10608.059707317072</v>
      </c>
      <c r="DD33" s="191">
        <f t="shared" si="28"/>
        <v>9465.0955789473683</v>
      </c>
      <c r="DE33" s="191">
        <f t="shared" si="28"/>
        <v>10026.344820512822</v>
      </c>
      <c r="DF33" s="191">
        <f t="shared" si="28"/>
        <v>10210.655999999999</v>
      </c>
      <c r="DG33" s="191">
        <f t="shared" si="28"/>
        <v>11064.686974358976</v>
      </c>
      <c r="DH33" s="191">
        <f t="shared" si="28"/>
        <v>13182.400390243902</v>
      </c>
      <c r="DI33" s="191">
        <f t="shared" si="28"/>
        <v>10974.379789473685</v>
      </c>
      <c r="DJ33" s="191">
        <f t="shared" si="28"/>
        <v>10328.662153846155</v>
      </c>
      <c r="DK33" s="191">
        <f t="shared" si="28"/>
        <v>10235</v>
      </c>
      <c r="DL33" s="191">
        <f t="shared" si="28"/>
        <v>9740.5113846153854</v>
      </c>
      <c r="DM33" s="191">
        <f t="shared" si="28"/>
        <v>10348.910564102565</v>
      </c>
      <c r="DN33" s="191">
        <f t="shared" si="28"/>
        <v>9345.521777777778</v>
      </c>
      <c r="DO33" s="191">
        <f t="shared" si="28"/>
        <v>10309.695609756098</v>
      </c>
      <c r="DP33" s="191">
        <f t="shared" si="28"/>
        <v>9582.7199999999993</v>
      </c>
      <c r="DQ33" s="191">
        <f t="shared" si="28"/>
        <v>10571.628292682926</v>
      </c>
      <c r="DR33" s="191">
        <f t="shared" si="28"/>
        <v>9880.8000000000011</v>
      </c>
      <c r="DS33" s="191">
        <f t="shared" si="28"/>
        <v>11063.356512820512</v>
      </c>
      <c r="DT33" s="191">
        <f t="shared" si="28"/>
        <v>13117.269658536583</v>
      </c>
      <c r="DU33" s="191">
        <f t="shared" si="28"/>
        <v>10965.373473684213</v>
      </c>
      <c r="DV33" s="191">
        <f t="shared" si="28"/>
        <v>10846.740512820514</v>
      </c>
      <c r="DW33" s="191">
        <f t="shared" si="28"/>
        <v>9950.6880000000001</v>
      </c>
      <c r="DX33" s="191">
        <f t="shared" si="28"/>
        <v>9859.2598974358971</v>
      </c>
      <c r="DY33" s="191">
        <f t="shared" si="28"/>
        <v>10885.549463414634</v>
      </c>
      <c r="DZ33" s="191">
        <f t="shared" si="28"/>
        <v>9440.7964444444442</v>
      </c>
      <c r="EA33" s="191">
        <f t="shared" si="28"/>
        <v>9997.7628717948719</v>
      </c>
      <c r="EB33" s="191">
        <f t="shared" si="28"/>
        <v>9696.8968421052632</v>
      </c>
      <c r="EC33" s="191">
        <f t="shared" si="28"/>
        <v>10700.237853658537</v>
      </c>
      <c r="ED33" s="191">
        <f t="shared" si="28"/>
        <v>9972.896842105265</v>
      </c>
      <c r="EE33" s="191">
        <f t="shared" si="28"/>
        <v>11536.489641025641</v>
      </c>
      <c r="EF33" s="191">
        <f t="shared" si="28"/>
        <v>12551.945170731706</v>
      </c>
      <c r="EG33" s="191">
        <f t="shared" si="28"/>
        <v>10960.144000000002</v>
      </c>
      <c r="EH33" s="191">
        <f t="shared" si="28"/>
        <v>11370.999804878049</v>
      </c>
      <c r="EI33" s="191">
        <f t="shared" si="28"/>
        <v>9652.7755789473704</v>
      </c>
      <c r="EJ33" s="191">
        <f t="shared" si="28"/>
        <v>9969.9581538461534</v>
      </c>
    </row>
    <row r="34" spans="1:140" ht="13.7" customHeight="1" thickBot="1" x14ac:dyDescent="0.25">
      <c r="A34" s="444" t="s">
        <v>145</v>
      </c>
      <c r="B34" s="310"/>
      <c r="C34" s="204">
        <f t="shared" ca="1" si="21"/>
        <v>1.0291666666666686</v>
      </c>
      <c r="D34" s="204">
        <f t="shared" ca="1" si="21"/>
        <v>-6.0578947368419733E-2</v>
      </c>
      <c r="E34" s="204">
        <f t="shared" si="21"/>
        <v>0.75858536585365854</v>
      </c>
      <c r="F34" s="311">
        <f t="shared" ca="1" si="21"/>
        <v>0.43170924061921667</v>
      </c>
      <c r="G34" s="204">
        <f t="shared" si="21"/>
        <v>0.24817094017093666</v>
      </c>
      <c r="H34" s="204">
        <f t="shared" si="21"/>
        <v>0.49623076923076681</v>
      </c>
      <c r="I34" s="204">
        <f t="shared" si="21"/>
        <v>1.1111111111361538E-4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-3.8512820512821122E-2</v>
      </c>
      <c r="N34" s="204">
        <f t="shared" si="21"/>
        <v>0</v>
      </c>
      <c r="O34" s="204">
        <f t="shared" si="21"/>
        <v>0.49025641025640709</v>
      </c>
      <c r="P34" s="204">
        <f t="shared" si="21"/>
        <v>-1.9256410256417666E-2</v>
      </c>
      <c r="Q34" s="204">
        <f t="shared" si="21"/>
        <v>0.99976923076923185</v>
      </c>
      <c r="R34" s="204">
        <f t="shared" si="21"/>
        <v>1.0125000000000028</v>
      </c>
      <c r="S34" s="204">
        <f t="shared" si="21"/>
        <v>0.85406897951570571</v>
      </c>
      <c r="T34" s="204">
        <f t="shared" si="21"/>
        <v>0.49979487179486881</v>
      </c>
      <c r="U34" s="204">
        <f t="shared" si="21"/>
        <v>1.0326315789473703</v>
      </c>
      <c r="V34" s="204">
        <f t="shared" si="21"/>
        <v>1.029780487804878</v>
      </c>
      <c r="W34" s="311">
        <f t="shared" si="21"/>
        <v>0.42184501251404072</v>
      </c>
      <c r="X34" s="204">
        <f t="shared" si="21"/>
        <v>-4.7359570108831406E-3</v>
      </c>
      <c r="Y34" s="204">
        <f t="shared" si="21"/>
        <v>-5.5765777613849821E-3</v>
      </c>
      <c r="Z34" s="204">
        <f t="shared" si="21"/>
        <v>-4.893268762085512E-3</v>
      </c>
      <c r="AA34" s="204">
        <f t="shared" si="21"/>
        <v>-4.7806259832086084E-3</v>
      </c>
      <c r="AB34" s="204">
        <f t="shared" si="21"/>
        <v>-4.7823519908689605E-3</v>
      </c>
      <c r="AC34" s="360">
        <f t="shared" ca="1" si="21"/>
        <v>5.0452195676566447E-2</v>
      </c>
      <c r="AD34" s="302"/>
      <c r="AE34" s="303"/>
      <c r="AG34" s="191">
        <f t="shared" si="22"/>
        <v>9574.6664615384616</v>
      </c>
      <c r="AH34" s="191">
        <f t="shared" ref="AH34:CS34" si="29">AH15*AH$5</f>
        <v>8796.5191111111108</v>
      </c>
      <c r="AI34" s="191">
        <f t="shared" si="29"/>
        <v>9986.2876097560966</v>
      </c>
      <c r="AJ34" s="191">
        <f t="shared" si="29"/>
        <v>9122.5263157894733</v>
      </c>
      <c r="AK34" s="191">
        <f t="shared" si="29"/>
        <v>9590.5163076923072</v>
      </c>
      <c r="AL34" s="191">
        <f t="shared" si="29"/>
        <v>10749.900000000001</v>
      </c>
      <c r="AM34" s="191">
        <f t="shared" si="29"/>
        <v>13316.782358974358</v>
      </c>
      <c r="AN34" s="191">
        <f t="shared" si="29"/>
        <v>15669.948717948719</v>
      </c>
      <c r="AO34" s="191">
        <f t="shared" si="29"/>
        <v>12772.800000000001</v>
      </c>
      <c r="AP34" s="191">
        <f t="shared" si="29"/>
        <v>10149.570461538462</v>
      </c>
      <c r="AQ34" s="191">
        <f t="shared" si="29"/>
        <v>9855.0568421052631</v>
      </c>
      <c r="AR34" s="191">
        <f t="shared" si="29"/>
        <v>10043.661463414634</v>
      </c>
      <c r="AS34" s="191">
        <f t="shared" si="29"/>
        <v>9448.3208205128212</v>
      </c>
      <c r="AT34" s="191">
        <f t="shared" si="29"/>
        <v>8897.6604444444438</v>
      </c>
      <c r="AU34" s="191">
        <f t="shared" si="29"/>
        <v>10100.398243902438</v>
      </c>
      <c r="AV34" s="191">
        <f t="shared" si="29"/>
        <v>8938.6231578947372</v>
      </c>
      <c r="AW34" s="191">
        <f t="shared" si="29"/>
        <v>9445.6923076923085</v>
      </c>
      <c r="AX34" s="191">
        <f t="shared" si="29"/>
        <v>10247.904</v>
      </c>
      <c r="AY34" s="191">
        <f t="shared" si="29"/>
        <v>12362.349743589743</v>
      </c>
      <c r="AZ34" s="191">
        <f t="shared" si="29"/>
        <v>15513.831804878047</v>
      </c>
      <c r="BA34" s="191">
        <f t="shared" si="29"/>
        <v>12318.315789473683</v>
      </c>
      <c r="BB34" s="191">
        <f t="shared" si="29"/>
        <v>10301.696205128206</v>
      </c>
      <c r="BC34" s="191">
        <f t="shared" si="29"/>
        <v>9571.5</v>
      </c>
      <c r="BD34" s="191">
        <f t="shared" si="29"/>
        <v>9175.749743589744</v>
      </c>
      <c r="BE34" s="191">
        <f t="shared" si="29"/>
        <v>10081.104205128207</v>
      </c>
      <c r="BF34" s="191">
        <f t="shared" si="29"/>
        <v>9711.2701538461533</v>
      </c>
      <c r="BG34" s="191">
        <f t="shared" si="29"/>
        <v>9578.5228717948703</v>
      </c>
      <c r="BH34" s="191">
        <f t="shared" si="29"/>
        <v>9221.6345263157909</v>
      </c>
      <c r="BI34" s="191">
        <f t="shared" si="29"/>
        <v>10138.889560975611</v>
      </c>
      <c r="BJ34" s="191">
        <f t="shared" si="29"/>
        <v>9989.4568421052645</v>
      </c>
      <c r="BK34" s="191">
        <f t="shared" si="29"/>
        <v>12587.702974358976</v>
      </c>
      <c r="BL34" s="191">
        <f t="shared" si="29"/>
        <v>14296.192195121948</v>
      </c>
      <c r="BM34" s="191">
        <f t="shared" si="29"/>
        <v>12002.513684210529</v>
      </c>
      <c r="BN34" s="191">
        <f t="shared" si="29"/>
        <v>11259.625756097561</v>
      </c>
      <c r="BO34" s="191">
        <f t="shared" si="29"/>
        <v>9111.4863157894742</v>
      </c>
      <c r="BP34" s="191">
        <f t="shared" si="29"/>
        <v>9456.5349743589759</v>
      </c>
      <c r="BQ34" s="191">
        <f t="shared" si="29"/>
        <v>10638.470634146342</v>
      </c>
      <c r="BR34" s="191">
        <f t="shared" si="29"/>
        <v>9240.8995555555557</v>
      </c>
      <c r="BS34" s="191">
        <f t="shared" si="29"/>
        <v>9739.1134358974359</v>
      </c>
      <c r="BT34" s="191">
        <f t="shared" si="29"/>
        <v>9802.0042105263165</v>
      </c>
      <c r="BU34" s="191">
        <f t="shared" si="29"/>
        <v>9927.7633170731697</v>
      </c>
      <c r="BV34" s="191">
        <f t="shared" si="29"/>
        <v>10073.748210526319</v>
      </c>
      <c r="BW34" s="191">
        <f t="shared" si="29"/>
        <v>12931.450536585364</v>
      </c>
      <c r="BX34" s="191">
        <f t="shared" si="29"/>
        <v>13494.235076923078</v>
      </c>
      <c r="BY34" s="191">
        <f t="shared" si="29"/>
        <v>11865.675789473686</v>
      </c>
      <c r="BZ34" s="191">
        <f t="shared" si="29"/>
        <v>11356.849170731708</v>
      </c>
      <c r="CA34" s="191">
        <f t="shared" si="29"/>
        <v>9297.4618947368435</v>
      </c>
      <c r="CB34" s="191">
        <f t="shared" si="29"/>
        <v>10043.813948717949</v>
      </c>
      <c r="CC34" s="191">
        <f t="shared" si="29"/>
        <v>10363.982829268294</v>
      </c>
      <c r="CD34" s="191">
        <f t="shared" si="29"/>
        <v>9370.6702222222229</v>
      </c>
      <c r="CE34" s="191">
        <f t="shared" si="29"/>
        <v>9893.3698461538461</v>
      </c>
      <c r="CF34" s="191">
        <f t="shared" si="29"/>
        <v>10367.099999999999</v>
      </c>
      <c r="CG34" s="191">
        <f t="shared" si="29"/>
        <v>9705.3794871794871</v>
      </c>
      <c r="CH34" s="191">
        <f t="shared" si="29"/>
        <v>10158.000842105266</v>
      </c>
      <c r="CI34" s="191">
        <f t="shared" si="29"/>
        <v>12821.917463414631</v>
      </c>
      <c r="CJ34" s="191">
        <f t="shared" si="29"/>
        <v>13256.381333333333</v>
      </c>
      <c r="CK34" s="191">
        <f t="shared" si="29"/>
        <v>12260.008421052633</v>
      </c>
      <c r="CL34" s="191">
        <f t="shared" si="29"/>
        <v>10994.691707317072</v>
      </c>
      <c r="CM34" s="191">
        <f t="shared" si="29"/>
        <v>9469.7052631578954</v>
      </c>
      <c r="CN34" s="191">
        <f t="shared" si="29"/>
        <v>10617.642731707318</v>
      </c>
      <c r="CO34" s="191">
        <f t="shared" si="29"/>
        <v>10084.474256410258</v>
      </c>
      <c r="CP34" s="191">
        <f t="shared" si="29"/>
        <v>9485.3048888888898</v>
      </c>
      <c r="CQ34" s="191">
        <f t="shared" si="29"/>
        <v>10453.745435897436</v>
      </c>
      <c r="CR34" s="191">
        <f t="shared" si="29"/>
        <v>10104.096000000001</v>
      </c>
      <c r="CS34" s="191">
        <f t="shared" si="29"/>
        <v>9857.9005128205135</v>
      </c>
      <c r="CT34" s="191">
        <f t="shared" si="28"/>
        <v>10692.682105263159</v>
      </c>
      <c r="CU34" s="191">
        <f t="shared" si="28"/>
        <v>12244.091317073169</v>
      </c>
      <c r="CV34" s="191">
        <f t="shared" si="28"/>
        <v>13077.762051282052</v>
      </c>
      <c r="CW34" s="191">
        <f t="shared" si="28"/>
        <v>12652.8</v>
      </c>
      <c r="CX34" s="191">
        <f t="shared" si="28"/>
        <v>10642.718564102566</v>
      </c>
      <c r="CY34" s="191">
        <f t="shared" si="28"/>
        <v>9625.75663157895</v>
      </c>
      <c r="CZ34" s="191">
        <f t="shared" si="28"/>
        <v>10777.101073170732</v>
      </c>
      <c r="DA34" s="191">
        <f t="shared" si="28"/>
        <v>10191.210051282051</v>
      </c>
      <c r="DB34" s="191">
        <f t="shared" si="28"/>
        <v>9807.762162162162</v>
      </c>
      <c r="DC34" s="191">
        <f t="shared" si="28"/>
        <v>10987.499707317073</v>
      </c>
      <c r="DD34" s="191">
        <f t="shared" si="28"/>
        <v>9822.4429473684213</v>
      </c>
      <c r="DE34" s="191">
        <f t="shared" si="28"/>
        <v>10409.600205128207</v>
      </c>
      <c r="DF34" s="191">
        <f t="shared" si="28"/>
        <v>10749.216</v>
      </c>
      <c r="DG34" s="191">
        <f t="shared" si="28"/>
        <v>11731.171076923078</v>
      </c>
      <c r="DH34" s="191">
        <f t="shared" si="28"/>
        <v>14027.656975609752</v>
      </c>
      <c r="DI34" s="191">
        <f t="shared" si="28"/>
        <v>11625.158736842106</v>
      </c>
      <c r="DJ34" s="191">
        <f t="shared" si="28"/>
        <v>10714.20676923077</v>
      </c>
      <c r="DK34" s="191">
        <f t="shared" si="28"/>
        <v>10586.000000000002</v>
      </c>
      <c r="DL34" s="191">
        <f t="shared" si="28"/>
        <v>10069.27035897436</v>
      </c>
      <c r="DM34" s="191">
        <f t="shared" si="28"/>
        <v>10732.16594871795</v>
      </c>
      <c r="DN34" s="191">
        <f t="shared" si="28"/>
        <v>9682.268444444444</v>
      </c>
      <c r="DO34" s="191">
        <f t="shared" si="28"/>
        <v>10677.219512195123</v>
      </c>
      <c r="DP34" s="191">
        <f t="shared" si="28"/>
        <v>9942.9726315789467</v>
      </c>
      <c r="DQ34" s="191">
        <f t="shared" si="28"/>
        <v>10954.153170731706</v>
      </c>
      <c r="DR34" s="191">
        <f t="shared" si="28"/>
        <v>10409.557894736843</v>
      </c>
      <c r="DS34" s="191">
        <f t="shared" si="28"/>
        <v>11705.930871794872</v>
      </c>
      <c r="DT34" s="191">
        <f t="shared" si="28"/>
        <v>13925.507707317071</v>
      </c>
      <c r="DU34" s="191">
        <f t="shared" si="28"/>
        <v>11592.910315789475</v>
      </c>
      <c r="DV34" s="191">
        <f t="shared" si="28"/>
        <v>11248.691282051281</v>
      </c>
      <c r="DW34" s="191">
        <f t="shared" si="28"/>
        <v>10287.647999999999</v>
      </c>
      <c r="DX34" s="191">
        <f t="shared" si="28"/>
        <v>10191.007589743591</v>
      </c>
      <c r="DY34" s="191">
        <f t="shared" si="28"/>
        <v>11258.819707317072</v>
      </c>
      <c r="DZ34" s="191">
        <f t="shared" si="28"/>
        <v>9772.0675555555554</v>
      </c>
      <c r="EA34" s="191">
        <f t="shared" si="28"/>
        <v>10359.397743589743</v>
      </c>
      <c r="EB34" s="191">
        <f t="shared" si="28"/>
        <v>10048.433684210528</v>
      </c>
      <c r="EC34" s="191">
        <f t="shared" si="28"/>
        <v>11073.508097560974</v>
      </c>
      <c r="ED34" s="191">
        <f t="shared" si="28"/>
        <v>10481.317894736843</v>
      </c>
      <c r="EE34" s="191">
        <f t="shared" si="28"/>
        <v>12175.248615384617</v>
      </c>
      <c r="EF34" s="191">
        <f t="shared" si="28"/>
        <v>13284.02907317073</v>
      </c>
      <c r="EG34" s="191">
        <f t="shared" si="28"/>
        <v>11555.722947368422</v>
      </c>
      <c r="EH34" s="191">
        <f t="shared" si="28"/>
        <v>11759.69443902439</v>
      </c>
      <c r="EI34" s="191">
        <f t="shared" si="28"/>
        <v>9986.8808421052654</v>
      </c>
      <c r="EJ34" s="191">
        <f t="shared" si="28"/>
        <v>10298.717128205129</v>
      </c>
    </row>
    <row r="35" spans="1:140" ht="13.7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-2.3670511245727539</v>
      </c>
      <c r="D37" s="318">
        <f t="shared" ca="1" si="30"/>
        <v>0.17248808472305655</v>
      </c>
      <c r="E37" s="318">
        <f t="shared" si="30"/>
        <v>3.0403064118925869</v>
      </c>
      <c r="F37" s="319">
        <f t="shared" ca="1" si="30"/>
        <v>1.302052034187426</v>
      </c>
      <c r="G37" s="318">
        <f t="shared" si="30"/>
        <v>1.1385427510285169</v>
      </c>
      <c r="H37" s="318">
        <f t="shared" si="30"/>
        <v>0.51580747684728578</v>
      </c>
      <c r="I37" s="318">
        <f t="shared" si="30"/>
        <v>1.7612780252097409</v>
      </c>
      <c r="J37" s="318">
        <f t="shared" si="30"/>
        <v>0.57165715371911219</v>
      </c>
      <c r="K37" s="318">
        <f t="shared" si="30"/>
        <v>0.95562653534687314</v>
      </c>
      <c r="L37" s="318">
        <f t="shared" si="30"/>
        <v>0.18768777209134768</v>
      </c>
      <c r="M37" s="318">
        <f t="shared" si="30"/>
        <v>0.1838899323050569</v>
      </c>
      <c r="N37" s="318">
        <f t="shared" si="30"/>
        <v>0.21648483324466383</v>
      </c>
      <c r="O37" s="318">
        <f t="shared" si="30"/>
        <v>0.14695558579111889</v>
      </c>
      <c r="P37" s="318">
        <f t="shared" si="30"/>
        <v>0.12791413560459119</v>
      </c>
      <c r="Q37" s="318">
        <f t="shared" si="30"/>
        <v>0.16599703597764659</v>
      </c>
      <c r="R37" s="318">
        <f t="shared" si="30"/>
        <v>0.13224014513141924</v>
      </c>
      <c r="S37" s="318">
        <f t="shared" si="30"/>
        <v>0.18487301528132605</v>
      </c>
      <c r="T37" s="318">
        <f t="shared" si="30"/>
        <v>0.17713235011540718</v>
      </c>
      <c r="U37" s="318">
        <f t="shared" si="30"/>
        <v>0.21339161356359426</v>
      </c>
      <c r="V37" s="318">
        <f t="shared" si="30"/>
        <v>0.16409508216496249</v>
      </c>
      <c r="W37" s="319">
        <f t="shared" si="30"/>
        <v>0.39385491597854383</v>
      </c>
      <c r="X37" s="318">
        <f t="shared" si="30"/>
        <v>6.6382647759319013E-2</v>
      </c>
      <c r="Y37" s="318">
        <f t="shared" si="30"/>
        <v>6.7021191549081038E-2</v>
      </c>
      <c r="Z37" s="318">
        <f t="shared" si="30"/>
        <v>5.6068471177880497E-2</v>
      </c>
      <c r="AA37" s="318">
        <f t="shared" si="30"/>
        <v>4.5103873584544374E-2</v>
      </c>
      <c r="AB37" s="318">
        <f t="shared" si="30"/>
        <v>1.1690606368887302E-2</v>
      </c>
      <c r="AC37" s="362">
        <f t="shared" ca="1" si="30"/>
        <v>0.1114854115918007</v>
      </c>
      <c r="AD37" s="302"/>
      <c r="AE37" s="303"/>
      <c r="AG37" s="191">
        <f>AG18*AG$5</f>
        <v>13758.636052108808</v>
      </c>
      <c r="AH37" s="191">
        <f t="shared" ref="AH37:CS37" si="31">AH18*AH$5</f>
        <v>12543.992724682254</v>
      </c>
      <c r="AI37" s="191">
        <f t="shared" si="31"/>
        <v>13668.553268758811</v>
      </c>
      <c r="AJ37" s="191">
        <f t="shared" si="31"/>
        <v>10387.54506939344</v>
      </c>
      <c r="AK37" s="191">
        <f t="shared" si="31"/>
        <v>10953.256615522942</v>
      </c>
      <c r="AL37" s="191">
        <f t="shared" si="31"/>
        <v>12579.877041229594</v>
      </c>
      <c r="AM37" s="191">
        <f t="shared" si="31"/>
        <v>13534.708435502449</v>
      </c>
      <c r="AN37" s="191">
        <f t="shared" si="31"/>
        <v>15069.308029681471</v>
      </c>
      <c r="AO37" s="191">
        <f t="shared" si="31"/>
        <v>13570.589373671881</v>
      </c>
      <c r="AP37" s="191">
        <f t="shared" si="31"/>
        <v>13185.698588543546</v>
      </c>
      <c r="AQ37" s="191">
        <f t="shared" si="31"/>
        <v>12880.008483779271</v>
      </c>
      <c r="AR37" s="191">
        <f t="shared" si="31"/>
        <v>14339.011220337445</v>
      </c>
      <c r="AS37" s="191">
        <f t="shared" si="31"/>
        <v>13063.890107128189</v>
      </c>
      <c r="AT37" s="191">
        <f t="shared" si="31"/>
        <v>12223.477634731371</v>
      </c>
      <c r="AU37" s="191">
        <f t="shared" si="31"/>
        <v>13864.765299422963</v>
      </c>
      <c r="AV37" s="191">
        <f t="shared" si="31"/>
        <v>11564.943739664019</v>
      </c>
      <c r="AW37" s="191">
        <f t="shared" si="31"/>
        <v>10336.661879029898</v>
      </c>
      <c r="AX37" s="191">
        <f t="shared" si="31"/>
        <v>11387.199839874123</v>
      </c>
      <c r="AY37" s="191">
        <f t="shared" si="31"/>
        <v>14979.721920338763</v>
      </c>
      <c r="AZ37" s="191">
        <f t="shared" si="31"/>
        <v>17000.421955678106</v>
      </c>
      <c r="BA37" s="191">
        <f t="shared" si="31"/>
        <v>13884.567121044813</v>
      </c>
      <c r="BB37" s="191">
        <f t="shared" si="31"/>
        <v>13433.933494168208</v>
      </c>
      <c r="BC37" s="191">
        <f t="shared" si="31"/>
        <v>14028.520163576684</v>
      </c>
      <c r="BD37" s="191">
        <f t="shared" si="31"/>
        <v>14534.407794816458</v>
      </c>
      <c r="BE37" s="191">
        <f t="shared" si="31"/>
        <v>13629.379556260514</v>
      </c>
      <c r="BF37" s="191">
        <f t="shared" si="31"/>
        <v>12943.037551540974</v>
      </c>
      <c r="BG37" s="191">
        <f t="shared" si="31"/>
        <v>12246.441916649102</v>
      </c>
      <c r="BH37" s="191">
        <f t="shared" si="31"/>
        <v>11423.019320511656</v>
      </c>
      <c r="BI37" s="191">
        <f t="shared" si="31"/>
        <v>11114.467061505509</v>
      </c>
      <c r="BJ37" s="191">
        <f t="shared" si="31"/>
        <v>10812.070558736286</v>
      </c>
      <c r="BK37" s="191">
        <f t="shared" si="31"/>
        <v>15032.761219809468</v>
      </c>
      <c r="BL37" s="191">
        <f t="shared" si="31"/>
        <v>15488.086318269616</v>
      </c>
      <c r="BM37" s="191">
        <f t="shared" si="31"/>
        <v>13411.846531195117</v>
      </c>
      <c r="BN37" s="191">
        <f t="shared" si="31"/>
        <v>14467.383730549411</v>
      </c>
      <c r="BO37" s="191">
        <f t="shared" si="31"/>
        <v>12301.115060020702</v>
      </c>
      <c r="BP37" s="191">
        <f t="shared" si="31"/>
        <v>14054.317341832302</v>
      </c>
      <c r="BQ37" s="191">
        <f t="shared" si="31"/>
        <v>14307.436717111574</v>
      </c>
      <c r="BR37" s="191">
        <f t="shared" si="31"/>
        <v>12063.384426530198</v>
      </c>
      <c r="BS37" s="191">
        <f t="shared" si="31"/>
        <v>12290.365704255804</v>
      </c>
      <c r="BT37" s="191">
        <f t="shared" si="31"/>
        <v>12152.59530181128</v>
      </c>
      <c r="BU37" s="191">
        <f t="shared" si="31"/>
        <v>10633.163250886104</v>
      </c>
      <c r="BV37" s="191">
        <f t="shared" si="31"/>
        <v>10920.213782695624</v>
      </c>
      <c r="BW37" s="191">
        <f t="shared" si="31"/>
        <v>15518.494432272515</v>
      </c>
      <c r="BX37" s="191">
        <f t="shared" si="31"/>
        <v>14729.675191658256</v>
      </c>
      <c r="BY37" s="191">
        <f t="shared" si="31"/>
        <v>13338.315246138838</v>
      </c>
      <c r="BZ37" s="191">
        <f t="shared" si="31"/>
        <v>14399.958064232556</v>
      </c>
      <c r="CA37" s="191">
        <f t="shared" si="31"/>
        <v>12325.731008035942</v>
      </c>
      <c r="CB37" s="191">
        <f t="shared" si="31"/>
        <v>14726.072666582299</v>
      </c>
      <c r="CC37" s="191">
        <f t="shared" si="31"/>
        <v>13202.808204430963</v>
      </c>
      <c r="CD37" s="191">
        <f t="shared" si="31"/>
        <v>11779.409535674309</v>
      </c>
      <c r="CE37" s="191">
        <f t="shared" si="31"/>
        <v>12065.192792706663</v>
      </c>
      <c r="CF37" s="191">
        <f t="shared" si="31"/>
        <v>12510.878055294499</v>
      </c>
      <c r="CG37" s="191">
        <f t="shared" si="31"/>
        <v>10054.084543395073</v>
      </c>
      <c r="CH37" s="191">
        <f t="shared" si="31"/>
        <v>10812.692069099801</v>
      </c>
      <c r="CI37" s="191">
        <f t="shared" si="31"/>
        <v>15053.938650793039</v>
      </c>
      <c r="CJ37" s="191">
        <f t="shared" si="31"/>
        <v>14311.495439996212</v>
      </c>
      <c r="CK37" s="191">
        <f t="shared" si="31"/>
        <v>13677.176887331427</v>
      </c>
      <c r="CL37" s="191">
        <f t="shared" si="31"/>
        <v>13411.259229558596</v>
      </c>
      <c r="CM37" s="191">
        <f t="shared" si="31"/>
        <v>12111.927200018443</v>
      </c>
      <c r="CN37" s="191">
        <f t="shared" si="31"/>
        <v>15062.418076166521</v>
      </c>
      <c r="CO37" s="191">
        <f t="shared" si="31"/>
        <v>12799.353651345291</v>
      </c>
      <c r="CP37" s="191">
        <f t="shared" si="31"/>
        <v>12015.577401642826</v>
      </c>
      <c r="CQ37" s="191">
        <f t="shared" si="31"/>
        <v>13029.829721082051</v>
      </c>
      <c r="CR37" s="191">
        <f t="shared" si="31"/>
        <v>12182.259080007814</v>
      </c>
      <c r="CS37" s="191">
        <f t="shared" si="31"/>
        <v>10479.926666078916</v>
      </c>
      <c r="CT37" s="191">
        <f t="shared" ref="CT37:EJ37" si="32">CT18*CT$5</f>
        <v>11828.422443287685</v>
      </c>
      <c r="CU37" s="191">
        <f t="shared" si="32"/>
        <v>14558.683919592859</v>
      </c>
      <c r="CV37" s="191">
        <f t="shared" si="32"/>
        <v>14431.002770306777</v>
      </c>
      <c r="CW37" s="191">
        <f t="shared" si="32"/>
        <v>14512.480292438278</v>
      </c>
      <c r="CX37" s="191">
        <f t="shared" si="32"/>
        <v>13064.773313468331</v>
      </c>
      <c r="CY37" s="191">
        <f t="shared" si="32"/>
        <v>12446.206530488153</v>
      </c>
      <c r="CZ37" s="191">
        <f t="shared" si="32"/>
        <v>15365.342975793819</v>
      </c>
      <c r="DA37" s="191">
        <f t="shared" si="32"/>
        <v>13202.069258376705</v>
      </c>
      <c r="DB37" s="191">
        <f t="shared" si="32"/>
        <v>12637.016339407495</v>
      </c>
      <c r="DC37" s="191">
        <f t="shared" si="32"/>
        <v>14111.789000790148</v>
      </c>
      <c r="DD37" s="191">
        <f t="shared" si="32"/>
        <v>12011.365631271907</v>
      </c>
      <c r="DE37" s="191">
        <f t="shared" si="32"/>
        <v>11640.870456778523</v>
      </c>
      <c r="DF37" s="191">
        <f t="shared" si="32"/>
        <v>12231.870399380285</v>
      </c>
      <c r="DG37" s="191">
        <f t="shared" si="32"/>
        <v>14292.790940807155</v>
      </c>
      <c r="DH37" s="191">
        <f t="shared" si="32"/>
        <v>16057.774923279412</v>
      </c>
      <c r="DI37" s="191">
        <f t="shared" si="32"/>
        <v>13600.508139448779</v>
      </c>
      <c r="DJ37" s="191">
        <f t="shared" si="32"/>
        <v>13454.082093468869</v>
      </c>
      <c r="DK37" s="191">
        <f t="shared" si="32"/>
        <v>14242.30459763366</v>
      </c>
      <c r="DL37" s="191">
        <f t="shared" si="32"/>
        <v>14267.379546852882</v>
      </c>
      <c r="DM37" s="191">
        <f t="shared" si="32"/>
        <v>14394.672499357772</v>
      </c>
      <c r="DN37" s="191">
        <f t="shared" si="32"/>
        <v>12791.520644754148</v>
      </c>
      <c r="DO37" s="191">
        <f t="shared" si="32"/>
        <v>13860.425797444976</v>
      </c>
      <c r="DP37" s="191">
        <f t="shared" si="32"/>
        <v>12394.00369277887</v>
      </c>
      <c r="DQ37" s="191">
        <f t="shared" si="32"/>
        <v>12702.331732721163</v>
      </c>
      <c r="DR37" s="191">
        <f t="shared" si="32"/>
        <v>12023.631606273155</v>
      </c>
      <c r="DS37" s="191">
        <f t="shared" si="32"/>
        <v>14621.830964974615</v>
      </c>
      <c r="DT37" s="191">
        <f t="shared" si="32"/>
        <v>16399.540565203311</v>
      </c>
      <c r="DU37" s="191">
        <f t="shared" si="32"/>
        <v>13949.388062399874</v>
      </c>
      <c r="DV37" s="191">
        <f t="shared" si="32"/>
        <v>14528.237016487969</v>
      </c>
      <c r="DW37" s="191">
        <f t="shared" si="32"/>
        <v>14004.09476196938</v>
      </c>
      <c r="DX37" s="191">
        <f t="shared" si="32"/>
        <v>14691.869924977231</v>
      </c>
      <c r="DY37" s="191">
        <f t="shared" si="32"/>
        <v>15610.006835464294</v>
      </c>
      <c r="DZ37" s="191">
        <f t="shared" si="32"/>
        <v>13228.428022097405</v>
      </c>
      <c r="EA37" s="191">
        <f t="shared" si="32"/>
        <v>13654.506218953611</v>
      </c>
      <c r="EB37" s="191">
        <f t="shared" si="32"/>
        <v>12808.538448480669</v>
      </c>
      <c r="EC37" s="191">
        <f t="shared" si="32"/>
        <v>13226.998211709764</v>
      </c>
      <c r="ED37" s="191">
        <f t="shared" si="32"/>
        <v>12463.917177593161</v>
      </c>
      <c r="EE37" s="191">
        <f t="shared" si="32"/>
        <v>15682.627023065672</v>
      </c>
      <c r="EF37" s="191">
        <f t="shared" si="32"/>
        <v>16052.34891292099</v>
      </c>
      <c r="EG37" s="191">
        <f t="shared" si="32"/>
        <v>14322.580541327732</v>
      </c>
      <c r="EH37" s="191">
        <f t="shared" si="32"/>
        <v>15626.168796042979</v>
      </c>
      <c r="EI37" s="191">
        <f t="shared" si="32"/>
        <v>13675.834037217846</v>
      </c>
      <c r="EJ37" s="191">
        <f t="shared" si="32"/>
        <v>15035.105076226593</v>
      </c>
    </row>
    <row r="38" spans="1:140" ht="13.7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37189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26</v>
      </c>
      <c r="D47" s="355">
        <v>26.608526315789472</v>
      </c>
      <c r="E47" s="355">
        <v>31.527756097560978</v>
      </c>
      <c r="F47" s="195">
        <v>28.896334313102109</v>
      </c>
      <c r="G47" s="195">
        <v>29.251478632478634</v>
      </c>
      <c r="H47" s="195">
        <v>31.003179487179487</v>
      </c>
      <c r="I47" s="195">
        <v>27.49977777777778</v>
      </c>
      <c r="J47" s="195">
        <v>22.000087933247755</v>
      </c>
      <c r="K47" s="195">
        <v>24.000439024390246</v>
      </c>
      <c r="L47" s="195">
        <v>19.999736842105264</v>
      </c>
      <c r="M47" s="195">
        <v>20.436076923076925</v>
      </c>
      <c r="N47" s="195">
        <v>21.500250000000001</v>
      </c>
      <c r="O47" s="195">
        <v>32.46812820512821</v>
      </c>
      <c r="P47" s="195">
        <v>30.936076923076925</v>
      </c>
      <c r="Q47" s="195">
        <v>34.000179487179487</v>
      </c>
      <c r="R47" s="195">
        <v>29.887499999999999</v>
      </c>
      <c r="S47" s="195">
        <v>27.462350164027956</v>
      </c>
      <c r="T47" s="195">
        <v>27.999666666666666</v>
      </c>
      <c r="U47" s="195">
        <v>25.381578947368421</v>
      </c>
      <c r="V47" s="195">
        <v>29.005804878048782</v>
      </c>
      <c r="W47" s="195">
        <v>26.800780158067781</v>
      </c>
      <c r="X47" s="195">
        <v>27.593992798995895</v>
      </c>
      <c r="Y47" s="195">
        <v>27.807971510693122</v>
      </c>
      <c r="Z47" s="195">
        <v>28.004117489678187</v>
      </c>
      <c r="AA47" s="195">
        <v>28.657678436271031</v>
      </c>
      <c r="AB47" s="191">
        <v>29.261989191983549</v>
      </c>
      <c r="AC47" s="193">
        <v>28.227804336462093</v>
      </c>
      <c r="AD47" s="302"/>
      <c r="AG47" s="281">
        <v>31.003179487179487</v>
      </c>
      <c r="AH47" s="281">
        <v>27.49977777777778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3.1800003051757812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3.1800003051757812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3.1800003051757812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3.1800003051757812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3.1800003051757812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3.1800003051757812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3.1800003051757812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3.1800003051757812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26</v>
      </c>
      <c r="D48" s="357">
        <v>26.263210526315788</v>
      </c>
      <c r="E48" s="357">
        <v>28.372048780487805</v>
      </c>
      <c r="F48" s="191">
        <v>27.243758616966396</v>
      </c>
      <c r="G48" s="191">
        <v>28.738940170940172</v>
      </c>
      <c r="H48" s="191">
        <v>30.477769230769233</v>
      </c>
      <c r="I48" s="191">
        <v>27.00011111111111</v>
      </c>
      <c r="J48" s="191">
        <v>22.750109756097565</v>
      </c>
      <c r="K48" s="191">
        <v>24.500219512195123</v>
      </c>
      <c r="L48" s="191">
        <v>21</v>
      </c>
      <c r="M48" s="191">
        <v>21.916820512820514</v>
      </c>
      <c r="N48" s="191">
        <v>23.000250000000001</v>
      </c>
      <c r="O48" s="191">
        <v>33.948782051282052</v>
      </c>
      <c r="P48" s="191">
        <v>32.397564102564104</v>
      </c>
      <c r="Q48" s="191">
        <v>35.5</v>
      </c>
      <c r="R48" s="191">
        <v>31.331250000000001</v>
      </c>
      <c r="S48" s="191">
        <v>27.262230900892007</v>
      </c>
      <c r="T48" s="191">
        <v>29.500384615384618</v>
      </c>
      <c r="U48" s="191">
        <v>24.329210526315794</v>
      </c>
      <c r="V48" s="191">
        <v>27.957097560975612</v>
      </c>
      <c r="W48" s="191">
        <v>27.410781461525499</v>
      </c>
      <c r="X48" s="191">
        <v>29.176432195842299</v>
      </c>
      <c r="Y48" s="191">
        <v>29.137786589486414</v>
      </c>
      <c r="Z48" s="191">
        <v>29.578372108196909</v>
      </c>
      <c r="AA48" s="191">
        <v>31.025729700256065</v>
      </c>
      <c r="AB48" s="191">
        <v>33.467874703769397</v>
      </c>
      <c r="AC48" s="190">
        <v>30.264064245600267</v>
      </c>
      <c r="AD48" s="302"/>
      <c r="AG48" s="281">
        <v>30.477769230769233</v>
      </c>
      <c r="AH48" s="281">
        <v>27.00011111111111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24.95</v>
      </c>
      <c r="D49" s="357">
        <v>27.376315789473686</v>
      </c>
      <c r="E49" s="357">
        <v>29.926560975609753</v>
      </c>
      <c r="F49" s="191">
        <v>28.365094729643801</v>
      </c>
      <c r="G49" s="191">
        <v>30.35117948717949</v>
      </c>
      <c r="H49" s="191">
        <v>30.70235897435898</v>
      </c>
      <c r="I49" s="191">
        <v>30</v>
      </c>
      <c r="J49" s="191">
        <v>26.624878048780488</v>
      </c>
      <c r="K49" s="191">
        <v>28.499756097560976</v>
      </c>
      <c r="L49" s="191">
        <v>24.75</v>
      </c>
      <c r="M49" s="191">
        <v>26.590128205128206</v>
      </c>
      <c r="N49" s="191">
        <v>29.000250000000001</v>
      </c>
      <c r="O49" s="191">
        <v>34.161730769230772</v>
      </c>
      <c r="P49" s="191">
        <v>33.323717948717949</v>
      </c>
      <c r="Q49" s="191">
        <v>34.999743589743588</v>
      </c>
      <c r="R49" s="191">
        <v>33.365749999999998</v>
      </c>
      <c r="S49" s="191">
        <v>28.955433132549945</v>
      </c>
      <c r="T49" s="191">
        <v>27.749769230769232</v>
      </c>
      <c r="U49" s="191">
        <v>28.674578947368424</v>
      </c>
      <c r="V49" s="191">
        <v>30.441951219512191</v>
      </c>
      <c r="W49" s="191">
        <v>29.859999460688694</v>
      </c>
      <c r="X49" s="191">
        <v>29.924156422786826</v>
      </c>
      <c r="Y49" s="191">
        <v>29.879303758231266</v>
      </c>
      <c r="Z49" s="191">
        <v>29.922165102407163</v>
      </c>
      <c r="AA49" s="191">
        <v>29.916705469755222</v>
      </c>
      <c r="AB49" s="191">
        <v>29.900583760049962</v>
      </c>
      <c r="AC49" s="190">
        <v>29.879265373090082</v>
      </c>
      <c r="AD49" s="302"/>
      <c r="AG49" s="281">
        <v>30.70235897435898</v>
      </c>
      <c r="AH49" s="281">
        <v>30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26.31325</v>
      </c>
      <c r="D50" s="357">
        <v>20.839078395241149</v>
      </c>
      <c r="E50" s="357">
        <v>27.975268292682927</v>
      </c>
      <c r="F50" s="191">
        <v>24.752044758017963</v>
      </c>
      <c r="G50" s="191">
        <v>27.35876495726496</v>
      </c>
      <c r="H50" s="191">
        <v>28.217641025641029</v>
      </c>
      <c r="I50" s="191">
        <v>26.49988888888889</v>
      </c>
      <c r="J50" s="191">
        <v>25.125003851091144</v>
      </c>
      <c r="K50" s="191">
        <v>25.499902439024392</v>
      </c>
      <c r="L50" s="191">
        <v>24.750105263157895</v>
      </c>
      <c r="M50" s="191">
        <v>26.327025641025642</v>
      </c>
      <c r="N50" s="191">
        <v>28.5</v>
      </c>
      <c r="O50" s="191">
        <v>34.171358974358974</v>
      </c>
      <c r="P50" s="191">
        <v>33.342974358974359</v>
      </c>
      <c r="Q50" s="191">
        <v>34.999743589743588</v>
      </c>
      <c r="R50" s="191">
        <v>31.003249999999998</v>
      </c>
      <c r="S50" s="191">
        <v>27.3957045960743</v>
      </c>
      <c r="T50" s="191">
        <v>27.500358974358974</v>
      </c>
      <c r="U50" s="191">
        <v>25.799315789473688</v>
      </c>
      <c r="V50" s="191">
        <v>28.887439024390243</v>
      </c>
      <c r="W50" s="191">
        <v>28.464617946935274</v>
      </c>
      <c r="X50" s="191">
        <v>18.658345133442854</v>
      </c>
      <c r="Y50" s="191">
        <v>17.497694878366453</v>
      </c>
      <c r="Z50" s="191">
        <v>17.76558883230318</v>
      </c>
      <c r="AA50" s="191">
        <v>25.509634411764935</v>
      </c>
      <c r="AB50" s="191">
        <v>27.951914743739579</v>
      </c>
      <c r="AC50" s="190">
        <v>23.642456318331153</v>
      </c>
      <c r="AD50" s="302"/>
      <c r="AG50" s="281">
        <v>28.217641025641029</v>
      </c>
      <c r="AH50" s="281">
        <v>26.49988888888889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24.297499999999999</v>
      </c>
      <c r="D51" s="357">
        <v>23.836368421052633</v>
      </c>
      <c r="E51" s="357">
        <v>27.975268292682927</v>
      </c>
      <c r="F51" s="191">
        <v>25.852211498086451</v>
      </c>
      <c r="G51" s="191">
        <v>27.35876495726496</v>
      </c>
      <c r="H51" s="191">
        <v>28.217641025641029</v>
      </c>
      <c r="I51" s="191">
        <v>26.49988888888889</v>
      </c>
      <c r="J51" s="191">
        <v>25.500003851091144</v>
      </c>
      <c r="K51" s="191">
        <v>25.499902439024392</v>
      </c>
      <c r="L51" s="191">
        <v>25.500105263157895</v>
      </c>
      <c r="M51" s="191">
        <v>26.240871794871797</v>
      </c>
      <c r="N51" s="191">
        <v>28.500500000000002</v>
      </c>
      <c r="O51" s="191">
        <v>34.940820512820522</v>
      </c>
      <c r="P51" s="191">
        <v>34.131487179487188</v>
      </c>
      <c r="Q51" s="191">
        <v>35.75015384615385</v>
      </c>
      <c r="R51" s="191">
        <v>31.003249999999998</v>
      </c>
      <c r="S51" s="191">
        <v>27.3957045960743</v>
      </c>
      <c r="T51" s="191">
        <v>27.500358974358974</v>
      </c>
      <c r="U51" s="191">
        <v>25.799315789473688</v>
      </c>
      <c r="V51" s="191">
        <v>28.887439024390243</v>
      </c>
      <c r="W51" s="191">
        <v>28.646652806200503</v>
      </c>
      <c r="X51" s="191">
        <v>28.91395473497824</v>
      </c>
      <c r="Y51" s="191">
        <v>28.38326572627285</v>
      </c>
      <c r="Z51" s="191">
        <v>28.38693743332146</v>
      </c>
      <c r="AA51" s="191">
        <v>28.534086087632264</v>
      </c>
      <c r="AB51" s="191">
        <v>28.632289414067099</v>
      </c>
      <c r="AC51" s="190">
        <v>28.539360048551899</v>
      </c>
      <c r="AD51" s="302"/>
      <c r="AG51" s="281">
        <v>28.217641025641029</v>
      </c>
      <c r="AH51" s="281">
        <v>26.49988888888889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24.512499999999999</v>
      </c>
      <c r="D52" s="364">
        <v>22.433736842105269</v>
      </c>
      <c r="E52" s="364">
        <v>24.387439024390247</v>
      </c>
      <c r="F52" s="308">
        <v>23.559217616642478</v>
      </c>
      <c r="G52" s="308">
        <v>24.436076923076925</v>
      </c>
      <c r="H52" s="308">
        <v>24.37215384615385</v>
      </c>
      <c r="I52" s="308">
        <v>24.5</v>
      </c>
      <c r="J52" s="308">
        <v>23.99992682926829</v>
      </c>
      <c r="K52" s="308">
        <v>23.999853658536583</v>
      </c>
      <c r="L52" s="308">
        <v>24</v>
      </c>
      <c r="M52" s="308">
        <v>24.352897435897439</v>
      </c>
      <c r="N52" s="308">
        <v>24.999750000000002</v>
      </c>
      <c r="O52" s="308">
        <v>33.827205128205129</v>
      </c>
      <c r="P52" s="308">
        <v>32.654179487179491</v>
      </c>
      <c r="Q52" s="308">
        <v>35.000230769230768</v>
      </c>
      <c r="R52" s="308">
        <v>29.625</v>
      </c>
      <c r="S52" s="308">
        <v>24.392655475461638</v>
      </c>
      <c r="T52" s="308">
        <v>25.50015384615385</v>
      </c>
      <c r="U52" s="308">
        <v>23.842105263157897</v>
      </c>
      <c r="V52" s="308">
        <v>23.835707317073169</v>
      </c>
      <c r="W52" s="308">
        <v>26.40260581565256</v>
      </c>
      <c r="X52" s="308">
        <v>26.261883491553714</v>
      </c>
      <c r="Y52" s="308">
        <v>26.291416584562899</v>
      </c>
      <c r="Z52" s="308">
        <v>26.644236567248122</v>
      </c>
      <c r="AA52" s="308">
        <v>27.154717140702129</v>
      </c>
      <c r="AB52" s="308">
        <v>27.652350560313728</v>
      </c>
      <c r="AC52" s="406">
        <v>26.825506536232421</v>
      </c>
      <c r="AD52" s="302"/>
      <c r="AG52" s="281">
        <v>24.37215384615385</v>
      </c>
      <c r="AH52" s="281">
        <v>24.5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25.137499999999999</v>
      </c>
      <c r="D53" s="191">
        <v>23.039000000000001</v>
      </c>
      <c r="E53" s="191">
        <v>25.143536585365851</v>
      </c>
      <c r="F53" s="191">
        <v>24.238218372464097</v>
      </c>
      <c r="G53" s="191">
        <v>24.979153846153849</v>
      </c>
      <c r="H53" s="191">
        <v>24.968307692307697</v>
      </c>
      <c r="I53" s="191">
        <v>24.99</v>
      </c>
      <c r="J53" s="191">
        <v>24.632834403080871</v>
      </c>
      <c r="K53" s="191">
        <v>24.476195121951218</v>
      </c>
      <c r="L53" s="191">
        <v>24.789473684210527</v>
      </c>
      <c r="M53" s="191">
        <v>25.545205128205129</v>
      </c>
      <c r="N53" s="191">
        <v>26.874750000000002</v>
      </c>
      <c r="O53" s="191">
        <v>37.205410256410261</v>
      </c>
      <c r="P53" s="191">
        <v>35.436230769230775</v>
      </c>
      <c r="Q53" s="191">
        <v>38.974589743589746</v>
      </c>
      <c r="R53" s="191">
        <v>32.25</v>
      </c>
      <c r="S53" s="191">
        <v>25.239042471720264</v>
      </c>
      <c r="T53" s="191">
        <v>26.493743589743595</v>
      </c>
      <c r="U53" s="191">
        <v>24.631578947368421</v>
      </c>
      <c r="V53" s="191">
        <v>24.59180487804878</v>
      </c>
      <c r="W53" s="191">
        <v>27.856565905869225</v>
      </c>
      <c r="X53" s="191">
        <v>27.56190049913701</v>
      </c>
      <c r="Y53" s="191">
        <v>27.530670794840095</v>
      </c>
      <c r="Z53" s="191">
        <v>27.920433655912905</v>
      </c>
      <c r="AA53" s="191">
        <v>28.38432917409536</v>
      </c>
      <c r="AB53" s="191">
        <v>28.81233857542658</v>
      </c>
      <c r="AC53" s="191">
        <v>28.080869077101873</v>
      </c>
      <c r="AD53" s="302"/>
      <c r="AG53" s="281">
        <v>24.968307692307697</v>
      </c>
      <c r="AH53" s="281">
        <v>24.99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33.700385093688965</v>
      </c>
      <c r="D56" s="191">
        <v>34.745835781641276</v>
      </c>
      <c r="E56" s="191">
        <v>35.188604052433568</v>
      </c>
      <c r="F56" s="191">
        <v>34.859169192210288</v>
      </c>
      <c r="G56" s="191">
        <v>34.97568731282707</v>
      </c>
      <c r="H56" s="191">
        <v>36.076309683016568</v>
      </c>
      <c r="I56" s="191">
        <v>33.875064942637572</v>
      </c>
      <c r="J56" s="191">
        <v>30.292533194266042</v>
      </c>
      <c r="K56" s="191">
        <v>32.545729515532564</v>
      </c>
      <c r="L56" s="191">
        <v>28.039336872999524</v>
      </c>
      <c r="M56" s="191">
        <v>28.947111704724044</v>
      </c>
      <c r="N56" s="191">
        <v>31.233207769829324</v>
      </c>
      <c r="O56" s="191">
        <v>37.072383068536098</v>
      </c>
      <c r="P56" s="191">
        <v>35.868650852433838</v>
      </c>
      <c r="Q56" s="191">
        <v>38.276115284638351</v>
      </c>
      <c r="R56" s="191">
        <v>35.20783634880577</v>
      </c>
      <c r="S56" s="191">
        <v>34.878175759972329</v>
      </c>
      <c r="T56" s="191">
        <v>34.891214959840831</v>
      </c>
      <c r="U56" s="191">
        <v>33.32829714627826</v>
      </c>
      <c r="V56" s="191">
        <v>36.415015173797904</v>
      </c>
      <c r="W56" s="191">
        <v>33.740347724338193</v>
      </c>
      <c r="X56" s="191">
        <v>34.903624103871046</v>
      </c>
      <c r="Y56" s="191">
        <v>34.18087628799546</v>
      </c>
      <c r="Z56" s="191">
        <v>34.162498005389729</v>
      </c>
      <c r="AA56" s="191">
        <v>34.752200486264947</v>
      </c>
      <c r="AB56" s="191">
        <v>37.376411335406999</v>
      </c>
      <c r="AC56" s="191">
        <v>34.810777409316891</v>
      </c>
      <c r="AD56" s="302"/>
      <c r="AG56" s="281">
        <v>36.076309683016568</v>
      </c>
      <c r="AH56" s="281">
        <v>33.875064942637572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25">
      <c r="A65" s="334" t="s">
        <v>194</v>
      </c>
    </row>
    <row r="66" spans="1:30" s="297" customFormat="1" ht="13.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7" customHeight="1" x14ac:dyDescent="0.2">
      <c r="A67" s="442" t="s">
        <v>139</v>
      </c>
      <c r="B67" s="152" t="s">
        <v>38</v>
      </c>
      <c r="C67" s="340">
        <f ca="1">C9/('Gas Curve Summary'!$B$10)*1000</f>
        <v>5175.82961862308</v>
      </c>
      <c r="D67" s="340">
        <f ca="1">D9/('Gas Curve Summary'!$B$11)*1000</f>
        <v>5855.4649248350888</v>
      </c>
      <c r="E67" s="340">
        <f>E9/('Gas Curve Summary'!$B$12)*1000</f>
        <v>8559.9838181367377</v>
      </c>
      <c r="F67" s="408">
        <f t="shared" ref="F67:F73" ca="1" si="35">AVERAGE(C67:E67)</f>
        <v>6530.4261205316361</v>
      </c>
      <c r="G67" s="340">
        <f t="shared" ref="G67:G73" si="36">AVERAGE(H67,I67)</f>
        <v>9602.6088320259314</v>
      </c>
      <c r="H67" s="340">
        <f>$H9/'Gas Curve Summary'!$B$13*1000</f>
        <v>9890.5139486534845</v>
      </c>
      <c r="I67" s="340">
        <f>$I9/'Gas Curve Summary'!$B$14*1000</f>
        <v>9314.7037153983783</v>
      </c>
      <c r="J67" s="340">
        <f t="shared" ref="J67:J73" si="37">AVERAGE(K67:L67)</f>
        <v>10911.021439377466</v>
      </c>
      <c r="K67" s="340">
        <f>$K9/'Gas Curve Summary'!$B$15*1000</f>
        <v>10893.224932249323</v>
      </c>
      <c r="L67" s="340">
        <f>$L9/'Gas Curve Summary'!$B$16*1000</f>
        <v>10928.817946505609</v>
      </c>
      <c r="M67" s="340">
        <f>$M9/'Gas Curve Summary'!$B$17*1000</f>
        <v>6955.7783945122274</v>
      </c>
      <c r="N67" s="340">
        <f>$N9/'Gas Curve Summary'!$B$18*1000</f>
        <v>6928.8591685465681</v>
      </c>
      <c r="O67" s="340">
        <f t="shared" ref="O67:O73" si="38">AVERAGE(P67:Q67)</f>
        <v>9990.4240728325603</v>
      </c>
      <c r="P67" s="340">
        <f>$P9/'Gas Curve Summary'!$B$19*1000</f>
        <v>9512.8678500986189</v>
      </c>
      <c r="Q67" s="340">
        <f>$Q9/'Gas Curve Summary'!$B$20*1000</f>
        <v>10467.980295566502</v>
      </c>
      <c r="R67" s="340">
        <f>$R9/'Gas Curve Summary'!$B$21*1000</f>
        <v>9348.5915492957738</v>
      </c>
      <c r="S67" s="340">
        <f t="shared" ref="S67:S73" si="39">AVERAGE(T67:V67)</f>
        <v>8777.7995415066744</v>
      </c>
      <c r="T67" s="340">
        <f>$T9/'Gas Curve Summary'!$B$22*1000</f>
        <v>9046.7420570813138</v>
      </c>
      <c r="U67" s="340">
        <f>$U9/'Gas Curve Summary'!$B$23*1000</f>
        <v>8122.105263157895</v>
      </c>
      <c r="V67" s="340">
        <f>$V9/'Gas Curve Summary'!$B$24*1000</f>
        <v>9164.5513042808143</v>
      </c>
      <c r="W67" s="408">
        <f>W9/AVERAGE('Gas Curve Summary'!$B$13:$B$24)*1000</f>
        <v>9129.402557483174</v>
      </c>
      <c r="X67" s="340">
        <f>X9/AVERAGE('Gas Curve Summary'!$B$25:$B$36)*1000</f>
        <v>8022.0925355028412</v>
      </c>
      <c r="Y67" s="340">
        <f>Y9/AVERAGE('Gas Curve Summary'!$B$37:$B$48)*1000</f>
        <v>7646.5549525278966</v>
      </c>
      <c r="Z67" s="340">
        <f>Z9/AVERAGE('Gas Curve Summary'!$B$49:$B$60)*1000</f>
        <v>7479.0663641978608</v>
      </c>
      <c r="AA67" s="340">
        <f>AA9/AVERAGE('Gas Curve Summary'!$B$61:$B$108)*1000</f>
        <v>7157.7798291158833</v>
      </c>
      <c r="AB67" s="365">
        <f>AB9/AVERAGE('Gas Curve Summary'!$B$109:$B$120)*1000</f>
        <v>6843.9758766601544</v>
      </c>
      <c r="AC67" s="366">
        <f ca="1">AC9/AVERAGE('Gas Curve Summary'!$B$9:$B$120)*1000</f>
        <v>7402.443244518392</v>
      </c>
    </row>
    <row r="68" spans="1:30" ht="13.7" customHeight="1" x14ac:dyDescent="0.2">
      <c r="A68" s="443" t="s">
        <v>140</v>
      </c>
      <c r="B68" s="152" t="s">
        <v>38</v>
      </c>
      <c r="C68" s="340">
        <f ca="1">C10/('Gas Curve Summary'!$B$10)*1000</f>
        <v>5175.82961862308</v>
      </c>
      <c r="D68" s="340">
        <f ca="1">D10/('Gas Curve Summary'!$B$11)*1000</f>
        <v>5787.5636238418574</v>
      </c>
      <c r="E68" s="340">
        <f>E10/('Gas Curve Summary'!$B$12)*1000</f>
        <v>8557.4195148050985</v>
      </c>
      <c r="F68" s="409">
        <f t="shared" ca="1" si="35"/>
        <v>6506.9375857566783</v>
      </c>
      <c r="G68" s="340">
        <f t="shared" si="36"/>
        <v>9441.0377465667843</v>
      </c>
      <c r="H68" s="340">
        <f>$H10/'Gas Curve Summary'!$B$13*1000</f>
        <v>9725.1446437492959</v>
      </c>
      <c r="I68" s="340">
        <f>$I10/'Gas Curve Summary'!$B$14*1000</f>
        <v>9156.9308493842746</v>
      </c>
      <c r="J68" s="340">
        <f t="shared" si="37"/>
        <v>11293.366749160903</v>
      </c>
      <c r="K68" s="340">
        <f>$K10/'Gas Curve Summary'!$B$15*1000</f>
        <v>11111.323662256231</v>
      </c>
      <c r="L68" s="340">
        <f>$L10/'Gas Curve Summary'!$B$16*1000</f>
        <v>11475.409836065575</v>
      </c>
      <c r="M68" s="340">
        <f>$M10/'Gas Curve Summary'!$B$17*1000</f>
        <v>7459.7755319334619</v>
      </c>
      <c r="N68" s="340">
        <f>$N10/'Gas Curve Summary'!$B$18*1000</f>
        <v>7412.2623267805357</v>
      </c>
      <c r="O68" s="340">
        <f t="shared" si="38"/>
        <v>10446.151953925826</v>
      </c>
      <c r="P68" s="340">
        <f>$P10/'Gas Curve Summary'!$B$19*1000</f>
        <v>9962.5562130177532</v>
      </c>
      <c r="Q68" s="340">
        <f>$Q10/'Gas Curve Summary'!$B$20*1000</f>
        <v>10929.747694833901</v>
      </c>
      <c r="R68" s="340">
        <f>$R10/'Gas Curve Summary'!$B$21*1000</f>
        <v>9800.4694835680766</v>
      </c>
      <c r="S68" s="340">
        <f t="shared" si="39"/>
        <v>8716.7267473338925</v>
      </c>
      <c r="T68" s="340">
        <f>$T10/'Gas Curve Summary'!$B$22*1000</f>
        <v>9531.6266931775826</v>
      </c>
      <c r="U68" s="340">
        <f>$U10/'Gas Curve Summary'!$B$23*1000</f>
        <v>7785.3473684210539</v>
      </c>
      <c r="V68" s="340">
        <f>$V10/'Gas Curve Summary'!$B$24*1000</f>
        <v>8833.2061804030363</v>
      </c>
      <c r="W68" s="409">
        <f>W10/AVERAGE('Gas Curve Summary'!$B$13:$B$24)*1000</f>
        <v>9335.0621201582435</v>
      </c>
      <c r="X68" s="340">
        <f>X10/AVERAGE('Gas Curve Summary'!$B$25:$B$36)*1000</f>
        <v>8482.1374215690957</v>
      </c>
      <c r="Y68" s="340">
        <f>Y10/AVERAGE('Gas Curve Summary'!$B$37:$B$48)*1000</f>
        <v>8012.223626806529</v>
      </c>
      <c r="Z68" s="340">
        <f>Z10/AVERAGE('Gas Curve Summary'!$B$49:$B$60)*1000</f>
        <v>7899.5029221571031</v>
      </c>
      <c r="AA68" s="340">
        <f>AA10/AVERAGE('Gas Curve Summary'!$B$61:$B$108)*1000</f>
        <v>7749.2482261876521</v>
      </c>
      <c r="AB68" s="365">
        <f>AB10/AVERAGE('Gas Curve Summary'!$B$109:$B$120)*1000</f>
        <v>7827.6893403497861</v>
      </c>
      <c r="AC68" s="367">
        <f ca="1">AC10/AVERAGE('Gas Curve Summary'!$B$9:$B$120)*1000</f>
        <v>7943.3757562973378</v>
      </c>
    </row>
    <row r="69" spans="1:30" ht="13.7" customHeight="1" x14ac:dyDescent="0.2">
      <c r="A69" s="443" t="s">
        <v>142</v>
      </c>
      <c r="B69" s="152" t="s">
        <v>38</v>
      </c>
      <c r="C69" s="340">
        <f ca="1">C11/('Gas Curve Summary'!$B$10)*1000</f>
        <v>4877.4145616641899</v>
      </c>
      <c r="D69" s="340">
        <f ca="1">D11/('Gas Curve Summary'!$B$11)*1000</f>
        <v>5750.2232887473237</v>
      </c>
      <c r="E69" s="340">
        <f>E11/('Gas Curve Summary'!$B$12)*1000</f>
        <v>8211.7409857886687</v>
      </c>
      <c r="F69" s="409">
        <f t="shared" ca="1" si="35"/>
        <v>6279.7929454000596</v>
      </c>
      <c r="G69" s="340">
        <f t="shared" si="36"/>
        <v>9638.3503101565839</v>
      </c>
      <c r="H69" s="340">
        <f>$H11/'Gas Curve Summary'!$B$13*1000</f>
        <v>9725.1446437492959</v>
      </c>
      <c r="I69" s="340">
        <f>$I11/'Gas Curve Summary'!$B$14*1000</f>
        <v>9551.55597656387</v>
      </c>
      <c r="J69" s="340">
        <f t="shared" si="37"/>
        <v>13094.318312120171</v>
      </c>
      <c r="K69" s="340">
        <f>$K11/'Gas Curve Summary'!$B$15*1000</f>
        <v>12527.233115468411</v>
      </c>
      <c r="L69" s="340">
        <f>$L11/'Gas Curve Summary'!$B$16*1000</f>
        <v>13661.403508771931</v>
      </c>
      <c r="M69" s="340">
        <f>$M11/'Gas Curve Summary'!$B$17*1000</f>
        <v>9133.1448220488401</v>
      </c>
      <c r="N69" s="340">
        <f>$N11/'Gas Curve Summary'!$B$18*1000</f>
        <v>9426.3615855623575</v>
      </c>
      <c r="O69" s="340">
        <f t="shared" si="38"/>
        <v>10590.648992916898</v>
      </c>
      <c r="P69" s="340">
        <f>$P11/'Gas Curve Summary'!$B$19*1000</f>
        <v>10328.481262327417</v>
      </c>
      <c r="Q69" s="340">
        <f>$Q11/'Gas Curve Summary'!$B$20*1000</f>
        <v>10852.816723506379</v>
      </c>
      <c r="R69" s="340">
        <f>$R11/'Gas Curve Summary'!$B$21*1000</f>
        <v>10519.40532081377</v>
      </c>
      <c r="S69" s="340">
        <f t="shared" si="39"/>
        <v>9245.4006673172989</v>
      </c>
      <c r="T69" s="340">
        <f>$T11/'Gas Curve Summary'!$B$22*1000</f>
        <v>8966.1405906963264</v>
      </c>
      <c r="U69" s="340">
        <f>$U11/'Gas Curve Summary'!$B$23*1000</f>
        <v>9163.2336842105269</v>
      </c>
      <c r="V69" s="340">
        <f>$V11/'Gas Curve Summary'!$B$24*1000</f>
        <v>9606.8277270450417</v>
      </c>
      <c r="W69" s="409">
        <f>W11/AVERAGE('Gas Curve Summary'!$B$13:$B$24)*1000</f>
        <v>10127.38074960934</v>
      </c>
      <c r="X69" s="340">
        <f>X11/AVERAGE('Gas Curve Summary'!$B$25:$B$36)*1000</f>
        <v>8771.2740742845817</v>
      </c>
      <c r="Y69" s="340">
        <f>Y11/AVERAGE('Gas Curve Summary'!$B$37:$B$48)*1000</f>
        <v>8282.7515529021784</v>
      </c>
      <c r="Z69" s="340">
        <f>Z11/AVERAGE('Gas Curve Summary'!$B$49:$B$60)*1000</f>
        <v>8056.0897484873749</v>
      </c>
      <c r="AA69" s="340">
        <f>AA11/AVERAGE('Gas Curve Summary'!$B$61:$B$108)*1000</f>
        <v>7533.2638274034389</v>
      </c>
      <c r="AB69" s="365">
        <f>AB11/AVERAGE('Gas Curve Summary'!$B$109:$B$120)*1000</f>
        <v>7051.491461071716</v>
      </c>
      <c r="AC69" s="367">
        <f ca="1">AC11/AVERAGE('Gas Curve Summary'!$B$9:$B$120)*1000</f>
        <v>7885.183499551812</v>
      </c>
    </row>
    <row r="70" spans="1:30" ht="13.7" customHeight="1" x14ac:dyDescent="0.2">
      <c r="A70" s="443" t="s">
        <v>144</v>
      </c>
      <c r="B70" s="152" t="s">
        <v>38</v>
      </c>
      <c r="C70" s="340">
        <f ca="1">C12/('Gas Curve Summary'!$B$10)*1000</f>
        <v>4620.4804358593356</v>
      </c>
      <c r="D70" s="340">
        <f ca="1">D12/('Gas Curve Summary'!$B$11)*1000</f>
        <v>4256.5721048124069</v>
      </c>
      <c r="E70" s="340">
        <f>E12/('Gas Curve Summary'!$B$12)*1000</f>
        <v>7549.3481580080652</v>
      </c>
      <c r="F70" s="409">
        <f t="shared" ca="1" si="35"/>
        <v>5475.4668995599359</v>
      </c>
      <c r="G70" s="340">
        <f t="shared" si="36"/>
        <v>8613.2222249209935</v>
      </c>
      <c r="H70" s="340">
        <f>$H12/'Gas Curve Summary'!$B$13*1000</f>
        <v>8858.9743589743593</v>
      </c>
      <c r="I70" s="340">
        <f>$I12/'Gas Curve Summary'!$B$14*1000</f>
        <v>8367.4700908676277</v>
      </c>
      <c r="J70" s="340">
        <f t="shared" si="37"/>
        <v>12386.23605482701</v>
      </c>
      <c r="K70" s="340">
        <f>$K12/'Gas Curve Summary'!$B$15*1000</f>
        <v>11111.068600882089</v>
      </c>
      <c r="L70" s="340">
        <f>$L12/'Gas Curve Summary'!$B$16*1000</f>
        <v>13661.403508771931</v>
      </c>
      <c r="M70" s="340">
        <f>$M12/'Gas Curve Summary'!$B$17*1000</f>
        <v>8954.3121956328214</v>
      </c>
      <c r="N70" s="340">
        <f>$N12/'Gas Curve Summary'!$B$18*1000</f>
        <v>9184.6600064453742</v>
      </c>
      <c r="O70" s="340">
        <f t="shared" si="38"/>
        <v>10593.611517571731</v>
      </c>
      <c r="P70" s="340">
        <f>$P12/'Gas Curve Summary'!$B$19*1000</f>
        <v>10334.406311637082</v>
      </c>
      <c r="Q70" s="340">
        <f>$Q12/'Gas Curve Summary'!$B$20*1000</f>
        <v>10852.816723506379</v>
      </c>
      <c r="R70" s="340">
        <f>$R12/'Gas Curve Summary'!$B$21*1000</f>
        <v>9697.809076682317</v>
      </c>
      <c r="S70" s="340">
        <f t="shared" si="39"/>
        <v>8754.021491784486</v>
      </c>
      <c r="T70" s="340">
        <f>$T12/'Gas Curve Summary'!$B$22*1000</f>
        <v>8885.2243071952289</v>
      </c>
      <c r="U70" s="340">
        <f>$U12/'Gas Curve Summary'!$B$23*1000</f>
        <v>8252.7157894736847</v>
      </c>
      <c r="V70" s="340">
        <f>$V12/'Gas Curve Summary'!$B$24*1000</f>
        <v>9124.1243786845444</v>
      </c>
      <c r="W70" s="409">
        <f>W12/AVERAGE('Gas Curve Summary'!$B$13:$B$24)*1000</f>
        <v>9615.0194847870098</v>
      </c>
      <c r="X70" s="340">
        <f>X12/AVERAGE('Gas Curve Summary'!$B$25:$B$36)*1000</f>
        <v>5433.3685978601297</v>
      </c>
      <c r="Y70" s="340">
        <f>Y12/AVERAGE('Gas Curve Summary'!$B$37:$B$48)*1000</f>
        <v>4818.0382714055486</v>
      </c>
      <c r="Z70" s="340">
        <f>Z12/AVERAGE('Gas Curve Summary'!$B$49:$B$60)*1000</f>
        <v>4752.6553067803452</v>
      </c>
      <c r="AA70" s="340">
        <f>AA12/AVERAGE('Gas Curve Summary'!$B$61:$B$108)*1000</f>
        <v>6379.217044008964</v>
      </c>
      <c r="AB70" s="365">
        <f>AB12/AVERAGE('Gas Curve Summary'!$B$109:$B$120)*1000</f>
        <v>6544.5488059218114</v>
      </c>
      <c r="AC70" s="367">
        <f ca="1">AC12/AVERAGE('Gas Curve Summary'!$B$9:$B$120)*1000</f>
        <v>6196.0839431184359</v>
      </c>
    </row>
    <row r="71" spans="1:30" ht="13.7" customHeight="1" x14ac:dyDescent="0.2">
      <c r="A71" s="443" t="s">
        <v>143</v>
      </c>
      <c r="B71" s="152" t="s">
        <v>38</v>
      </c>
      <c r="C71" s="340">
        <f ca="1">C13/('Gas Curve Summary'!$B$10)*1000</f>
        <v>4620.4804358593356</v>
      </c>
      <c r="D71" s="340">
        <f ca="1">D13/('Gas Curve Summary'!$B$11)*1000</f>
        <v>4979.7425991886284</v>
      </c>
      <c r="E71" s="340">
        <f>E13/('Gas Curve Summary'!$B$12)*1000</f>
        <v>7549.3481580080652</v>
      </c>
      <c r="F71" s="409">
        <f t="shared" ca="1" si="35"/>
        <v>5716.5237310186758</v>
      </c>
      <c r="G71" s="340">
        <f t="shared" si="36"/>
        <v>8613.2222249209935</v>
      </c>
      <c r="H71" s="340">
        <f>$H13/'Gas Curve Summary'!$B$13*1000</f>
        <v>8858.9743589743593</v>
      </c>
      <c r="I71" s="340">
        <f>$I13/'Gas Curve Summary'!$B$14*1000</f>
        <v>8367.4700908676277</v>
      </c>
      <c r="J71" s="340">
        <f t="shared" si="37"/>
        <v>12522.747415195143</v>
      </c>
      <c r="K71" s="340">
        <f>$K13/'Gas Curve Summary'!$B$15*1000</f>
        <v>11111.068600882089</v>
      </c>
      <c r="L71" s="340">
        <f>$L13/'Gas Curve Summary'!$B$16*1000</f>
        <v>13934.426229508195</v>
      </c>
      <c r="M71" s="340">
        <f>$M13/'Gas Curve Summary'!$B$17*1000</f>
        <v>8921.5409052032628</v>
      </c>
      <c r="N71" s="340">
        <f>$N13/'Gas Curve Summary'!$B$18*1000</f>
        <v>9184.6600064453742</v>
      </c>
      <c r="O71" s="340">
        <f t="shared" si="38"/>
        <v>10751.418255263747</v>
      </c>
      <c r="P71" s="340">
        <f>$P13/'Gas Curve Summary'!$B$19*1000</f>
        <v>10496.071005917162</v>
      </c>
      <c r="Q71" s="340">
        <f>$Q13/'Gas Curve Summary'!$B$20*1000</f>
        <v>11006.765504610332</v>
      </c>
      <c r="R71" s="340">
        <f>$R13/'Gas Curve Summary'!$B$21*1000</f>
        <v>9697.809076682317</v>
      </c>
      <c r="S71" s="340">
        <f t="shared" si="39"/>
        <v>8754.021491784486</v>
      </c>
      <c r="T71" s="340">
        <f>$T13/'Gas Curve Summary'!$B$22*1000</f>
        <v>8885.2243071952289</v>
      </c>
      <c r="U71" s="340">
        <f>$U13/'Gas Curve Summary'!$B$23*1000</f>
        <v>8252.7157894736847</v>
      </c>
      <c r="V71" s="340">
        <f>$V13/'Gas Curve Summary'!$B$24*1000</f>
        <v>9124.1243786845444</v>
      </c>
      <c r="W71" s="409">
        <f>W13/AVERAGE('Gas Curve Summary'!$B$13:$B$24)*1000</f>
        <v>9654.8257321668825</v>
      </c>
      <c r="X71" s="340">
        <f>X13/AVERAGE('Gas Curve Summary'!$B$25:$B$36)*1000</f>
        <v>8403.0975405117861</v>
      </c>
      <c r="Y71" s="340">
        <f>Y13/AVERAGE('Gas Curve Summary'!$B$37:$B$48)*1000</f>
        <v>7800.5872970066948</v>
      </c>
      <c r="Z71" s="340">
        <f>Z13/AVERAGE('Gas Curve Summary'!$B$49:$B$60)*1000</f>
        <v>7577.6040103030173</v>
      </c>
      <c r="AA71" s="340">
        <f>AA13/AVERAGE('Gas Curve Summary'!$B$61:$B$108)*1000</f>
        <v>7123.8879651919924</v>
      </c>
      <c r="AB71" s="365">
        <f>AB13/AVERAGE('Gas Curve Summary'!$B$109:$B$120)*1000</f>
        <v>6694.8782667047089</v>
      </c>
      <c r="AC71" s="367">
        <f ca="1">AC13/AVERAGE('Gas Curve Summary'!$B$9:$B$120)*1000</f>
        <v>7468.4775150094938</v>
      </c>
    </row>
    <row r="72" spans="1:30" ht="13.7" customHeight="1" x14ac:dyDescent="0.2">
      <c r="A72" s="443" t="s">
        <v>141</v>
      </c>
      <c r="B72" s="152" t="s">
        <v>38</v>
      </c>
      <c r="C72" s="340">
        <f ca="1">C14/('Gas Curve Summary'!$B$10)*1000</f>
        <v>4767.2114908370477</v>
      </c>
      <c r="D72" s="340">
        <f ca="1">D14/('Gas Curve Summary'!$B$11)*1000</f>
        <v>4574.3524626327626</v>
      </c>
      <c r="E72" s="340">
        <f>E14/('Gas Curve Summary'!$B$12)*1000</f>
        <v>6727.1333307233535</v>
      </c>
      <c r="F72" s="409">
        <f t="shared" ca="1" si="35"/>
        <v>5356.2324280643879</v>
      </c>
      <c r="G72" s="340">
        <f t="shared" si="36"/>
        <v>7775.6971510927633</v>
      </c>
      <c r="H72" s="340">
        <f>$H14/'Gas Curve Summary'!$B$13*1000</f>
        <v>7815.3314316105016</v>
      </c>
      <c r="I72" s="340">
        <f>$I14/'Gas Curve Summary'!$B$14*1000</f>
        <v>7736.062870575026</v>
      </c>
      <c r="J72" s="340">
        <f t="shared" si="37"/>
        <v>11786.103336443201</v>
      </c>
      <c r="K72" s="340">
        <f>$K14/'Gas Curve Summary'!$B$15*1000</f>
        <v>10457.452574525745</v>
      </c>
      <c r="L72" s="340">
        <f>$L14/'Gas Curve Summary'!$B$16*1000</f>
        <v>13114.754098360656</v>
      </c>
      <c r="M72" s="340">
        <f>$M14/'Gas Curve Summary'!$B$17*1000</f>
        <v>8275.8286641880914</v>
      </c>
      <c r="N72" s="340">
        <f>$N14/'Gas Curve Summary'!$B$18*1000</f>
        <v>8056.6387367064126</v>
      </c>
      <c r="O72" s="340">
        <f t="shared" si="38"/>
        <v>10562.62931763197</v>
      </c>
      <c r="P72" s="340">
        <f>$P14/'Gas Curve Summary'!$B$19*1000</f>
        <v>10041.51479289941</v>
      </c>
      <c r="Q72" s="340">
        <f>$Q14/'Gas Curve Summary'!$B$20*1000</f>
        <v>11083.743842364533</v>
      </c>
      <c r="R72" s="340">
        <f>$R14/'Gas Curve Summary'!$B$21*1000</f>
        <v>9589.2018779342743</v>
      </c>
      <c r="S72" s="340">
        <f t="shared" si="39"/>
        <v>8072.3132249507362</v>
      </c>
      <c r="T72" s="340">
        <f>$T14/'Gas Curve Summary'!$B$22*1000</f>
        <v>8400.6296342322203</v>
      </c>
      <c r="U72" s="340">
        <f>$U14/'Gas Curve Summary'!$B$23*1000</f>
        <v>7959.9157894736845</v>
      </c>
      <c r="V72" s="340">
        <f>$V14/'Gas Curve Summary'!$B$24*1000</f>
        <v>7856.3942511463019</v>
      </c>
      <c r="W72" s="409">
        <f>W14/AVERAGE('Gas Curve Summary'!$B$13:$B$24)*1000</f>
        <v>9043.7279784788934</v>
      </c>
      <c r="X72" s="340">
        <f>X14/AVERAGE('Gas Curve Summary'!$B$25:$B$36)*1000</f>
        <v>7633.4464814427902</v>
      </c>
      <c r="Y72" s="340">
        <f>Y14/AVERAGE('Gas Curve Summary'!$B$37:$B$48)*1000</f>
        <v>7228.0036682313967</v>
      </c>
      <c r="Z72" s="340">
        <f>Z14/AVERAGE('Gas Curve Summary'!$B$49:$B$60)*1000</f>
        <v>7114.5757941296297</v>
      </c>
      <c r="AA72" s="340">
        <f>AA14/AVERAGE('Gas Curve Summary'!$B$61:$B$108)*1000</f>
        <v>6781.1973935960805</v>
      </c>
      <c r="AB72" s="365">
        <f>AB14/AVERAGE('Gas Curve Summary'!$B$109:$B$120)*1000</f>
        <v>6466.3850644137092</v>
      </c>
      <c r="AC72" s="367">
        <f ca="1">AC14/AVERAGE('Gas Curve Summary'!$B$9:$B$120)*1000</f>
        <v>7034.042182369184</v>
      </c>
    </row>
    <row r="73" spans="1:30" ht="13.7" customHeight="1" thickBot="1" x14ac:dyDescent="0.25">
      <c r="A73" s="444" t="s">
        <v>145</v>
      </c>
      <c r="B73" s="310" t="s">
        <v>38</v>
      </c>
      <c r="C73" s="342">
        <f ca="1">C15/('Gas Curve Summary'!$B$10)*1000</f>
        <v>4860.0792471520554</v>
      </c>
      <c r="D73" s="342">
        <f ca="1">D15/('Gas Curve Summary'!$B$11)*1000</f>
        <v>4698.1028527155149</v>
      </c>
      <c r="E73" s="342">
        <f>E15/('Gas Curve Summary'!$B$12)*1000</f>
        <v>6929.4066215140474</v>
      </c>
      <c r="F73" s="410">
        <f t="shared" ca="1" si="35"/>
        <v>5495.8629071272053</v>
      </c>
      <c r="G73" s="342">
        <f t="shared" si="36"/>
        <v>7946.7333947272418</v>
      </c>
      <c r="H73" s="342">
        <f>$H15/'Gas Curve Summary'!$B$13*1000</f>
        <v>8002.6833631484797</v>
      </c>
      <c r="I73" s="342">
        <f>$I15/'Gas Curve Summary'!$B$14*1000</f>
        <v>7890.7834263060031</v>
      </c>
      <c r="J73" s="342">
        <f t="shared" si="37"/>
        <v>12105.584625454943</v>
      </c>
      <c r="K73" s="342">
        <f>$K15/'Gas Curve Summary'!$B$15*1000</f>
        <v>10665.008767734736</v>
      </c>
      <c r="L73" s="342">
        <f>$L15/'Gas Curve Summary'!$B$16*1000</f>
        <v>13546.160483175148</v>
      </c>
      <c r="M73" s="342">
        <f>$M15/'Gas Curve Summary'!$B$17*1000</f>
        <v>8681.6515683091584</v>
      </c>
      <c r="N73" s="342">
        <f>$N15/'Gas Curve Summary'!$B$18*1000</f>
        <v>8660.8926844988728</v>
      </c>
      <c r="O73" s="342">
        <f t="shared" si="38"/>
        <v>11602.453551753286</v>
      </c>
      <c r="P73" s="342">
        <f>$P15/'Gas Curve Summary'!$B$19*1000</f>
        <v>10897.530571992111</v>
      </c>
      <c r="Q73" s="342">
        <f>$Q15/'Gas Curve Summary'!$B$20*1000</f>
        <v>12307.376531514463</v>
      </c>
      <c r="R73" s="342">
        <f>$R15/'Gas Curve Summary'!$B$21*1000</f>
        <v>10410.798122065729</v>
      </c>
      <c r="S73" s="342">
        <f t="shared" si="39"/>
        <v>8343.165083272097</v>
      </c>
      <c r="T73" s="342">
        <f>$T15/'Gas Curve Summary'!$B$22*1000</f>
        <v>8721.6602460544309</v>
      </c>
      <c r="U73" s="342">
        <f>$U15/'Gas Curve Summary'!$B$23*1000</f>
        <v>8212.5473684210519</v>
      </c>
      <c r="V73" s="342">
        <f>$V15/'Gas Curve Summary'!$B$24*1000</f>
        <v>8095.2876353408083</v>
      </c>
      <c r="W73" s="410">
        <f>W15/AVERAGE('Gas Curve Summary'!$B$13:$B$24)*1000</f>
        <v>9533.9232720085183</v>
      </c>
      <c r="X73" s="342">
        <f>X15/AVERAGE('Gas Curve Summary'!$B$25:$B$36)*1000</f>
        <v>8011.3858687771271</v>
      </c>
      <c r="Y73" s="342">
        <f>Y15/AVERAGE('Gas Curve Summary'!$B$37:$B$48)*1000</f>
        <v>7568.7701788484073</v>
      </c>
      <c r="Z73" s="342">
        <f>Z15/AVERAGE('Gas Curve Summary'!$B$49:$B$60)*1000</f>
        <v>7455.4100562140538</v>
      </c>
      <c r="AA73" s="342">
        <f>AA15/AVERAGE('Gas Curve Summary'!$B$61:$B$108)*1000</f>
        <v>7088.3156777018321</v>
      </c>
      <c r="AB73" s="368">
        <f>AB15/AVERAGE('Gas Curve Summary'!$B$109:$B$120)*1000</f>
        <v>6737.6902699676166</v>
      </c>
      <c r="AC73" s="369">
        <f ca="1">AC15/AVERAGE('Gas Curve Summary'!$B$9:$B$120)*1000</f>
        <v>7362.5337842191739</v>
      </c>
    </row>
    <row r="74" spans="1:30" ht="13.7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5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346.70629024269419</v>
      </c>
      <c r="D87" s="340">
        <f t="shared" ca="1" si="40"/>
        <v>415.16103692065917</v>
      </c>
      <c r="E87" s="340">
        <f t="shared" si="40"/>
        <v>125.59213874642774</v>
      </c>
      <c r="F87" s="408">
        <f t="shared" ca="1" si="40"/>
        <v>295.81982196992885</v>
      </c>
      <c r="G87" s="340">
        <f t="shared" si="40"/>
        <v>389.34584336108855</v>
      </c>
      <c r="H87" s="340">
        <f t="shared" si="40"/>
        <v>147.21429837709002</v>
      </c>
      <c r="I87" s="340">
        <f t="shared" si="40"/>
        <v>631.47738834508527</v>
      </c>
      <c r="J87" s="340">
        <f t="shared" si="40"/>
        <v>217.75864817471665</v>
      </c>
      <c r="K87" s="340">
        <f t="shared" si="40"/>
        <v>435.51729634943331</v>
      </c>
      <c r="L87" s="340">
        <f t="shared" si="40"/>
        <v>0</v>
      </c>
      <c r="M87" s="340">
        <f t="shared" si="40"/>
        <v>100.33494497283664</v>
      </c>
      <c r="N87" s="340">
        <f t="shared" si="40"/>
        <v>148.58480714637881</v>
      </c>
      <c r="O87" s="340">
        <f t="shared" si="40"/>
        <v>220.81401852258932</v>
      </c>
      <c r="P87" s="340">
        <f t="shared" si="40"/>
        <v>211.58194418252606</v>
      </c>
      <c r="Q87" s="340">
        <f t="shared" si="40"/>
        <v>230.04609286265259</v>
      </c>
      <c r="R87" s="340">
        <f t="shared" si="40"/>
        <v>183.45815463156032</v>
      </c>
      <c r="S87" s="340">
        <f t="shared" si="40"/>
        <v>145.47184869310513</v>
      </c>
      <c r="T87" s="340">
        <f t="shared" si="40"/>
        <v>146.6572933601874</v>
      </c>
      <c r="U87" s="340">
        <f t="shared" si="40"/>
        <v>130.42423438950027</v>
      </c>
      <c r="V87" s="340">
        <f t="shared" si="40"/>
        <v>159.33401832962409</v>
      </c>
      <c r="W87" s="408">
        <f t="shared" si="40"/>
        <v>214.87635251010579</v>
      </c>
      <c r="X87" s="340">
        <f t="shared" si="40"/>
        <v>181.96199003224228</v>
      </c>
      <c r="Y87" s="340">
        <f t="shared" si="40"/>
        <v>148.95551584788154</v>
      </c>
      <c r="Z87" s="346">
        <f t="shared" si="40"/>
        <v>116.50452829447659</v>
      </c>
      <c r="AA87" s="346">
        <f t="shared" si="40"/>
        <v>82.61053273476864</v>
      </c>
      <c r="AB87" s="191">
        <f t="shared" si="40"/>
        <v>54.388686440065612</v>
      </c>
      <c r="AC87" s="366">
        <f t="shared" ca="1" si="40"/>
        <v>111.34706962567634</v>
      </c>
    </row>
    <row r="88" spans="1:29" x14ac:dyDescent="0.2">
      <c r="A88" s="443" t="s">
        <v>140</v>
      </c>
      <c r="B88" s="305"/>
      <c r="C88" s="340">
        <f t="shared" ref="C88:AC88" ca="1" si="41">C68-C108</f>
        <v>346.70629024269419</v>
      </c>
      <c r="D88" s="340">
        <f t="shared" ca="1" si="41"/>
        <v>417.86202369550938</v>
      </c>
      <c r="E88" s="340">
        <f t="shared" si="41"/>
        <v>967.25130172649915</v>
      </c>
      <c r="F88" s="409">
        <f t="shared" ca="1" si="41"/>
        <v>577.27320522156697</v>
      </c>
      <c r="G88" s="340">
        <f t="shared" si="41"/>
        <v>389.22094207339615</v>
      </c>
      <c r="H88" s="340">
        <f t="shared" si="41"/>
        <v>146.9644958017052</v>
      </c>
      <c r="I88" s="340">
        <f t="shared" si="41"/>
        <v>631.47738834508709</v>
      </c>
      <c r="J88" s="340">
        <f t="shared" si="41"/>
        <v>217.92337531218254</v>
      </c>
      <c r="K88" s="340">
        <f t="shared" si="41"/>
        <v>435.8467506243669</v>
      </c>
      <c r="L88" s="340">
        <f t="shared" si="41"/>
        <v>0</v>
      </c>
      <c r="M88" s="340">
        <f t="shared" si="41"/>
        <v>107.60494729055245</v>
      </c>
      <c r="N88" s="340">
        <f t="shared" si="41"/>
        <v>158.95106850238972</v>
      </c>
      <c r="O88" s="340">
        <f t="shared" si="41"/>
        <v>231.02689991742409</v>
      </c>
      <c r="P88" s="340">
        <f t="shared" si="41"/>
        <v>221.85744495879226</v>
      </c>
      <c r="Q88" s="340">
        <f t="shared" si="41"/>
        <v>240.19635487605774</v>
      </c>
      <c r="R88" s="340">
        <f t="shared" si="41"/>
        <v>192.60379819549235</v>
      </c>
      <c r="S88" s="340">
        <f t="shared" si="41"/>
        <v>144.36922325044361</v>
      </c>
      <c r="T88" s="340">
        <f t="shared" si="41"/>
        <v>154.51778809664938</v>
      </c>
      <c r="U88" s="340">
        <f t="shared" si="41"/>
        <v>125.01659817048949</v>
      </c>
      <c r="V88" s="340">
        <f t="shared" si="41"/>
        <v>153.57328348418741</v>
      </c>
      <c r="W88" s="409">
        <f t="shared" si="41"/>
        <v>217.63612746744366</v>
      </c>
      <c r="X88" s="340">
        <f t="shared" si="41"/>
        <v>192.39700840211117</v>
      </c>
      <c r="Y88" s="340">
        <f t="shared" si="41"/>
        <v>156.07877152900164</v>
      </c>
      <c r="Z88" s="340">
        <f t="shared" si="41"/>
        <v>123.05384347334348</v>
      </c>
      <c r="AA88" s="340">
        <f t="shared" si="41"/>
        <v>89.441076727761356</v>
      </c>
      <c r="AB88" s="191">
        <f t="shared" si="41"/>
        <v>62.220906821175049</v>
      </c>
      <c r="AC88" s="367">
        <f t="shared" ca="1" si="41"/>
        <v>126.32415612107252</v>
      </c>
    </row>
    <row r="89" spans="1:29" x14ac:dyDescent="0.2">
      <c r="A89" s="443" t="s">
        <v>142</v>
      </c>
      <c r="B89" s="281"/>
      <c r="C89" s="340">
        <f t="shared" ref="C89:AC89" ca="1" si="42">C69-C109</f>
        <v>243.31352154531942</v>
      </c>
      <c r="D89" s="340">
        <f t="shared" ca="1" si="42"/>
        <v>152.93934078705297</v>
      </c>
      <c r="E89" s="340">
        <f t="shared" si="42"/>
        <v>205.70541178926851</v>
      </c>
      <c r="F89" s="409">
        <f t="shared" ca="1" si="42"/>
        <v>200.65275804054545</v>
      </c>
      <c r="G89" s="340">
        <f t="shared" si="42"/>
        <v>77.626036014138663</v>
      </c>
      <c r="H89" s="340">
        <f t="shared" si="42"/>
        <v>76.383181034343579</v>
      </c>
      <c r="I89" s="340">
        <f t="shared" si="42"/>
        <v>78.868890993930108</v>
      </c>
      <c r="J89" s="340">
        <f t="shared" si="42"/>
        <v>122.92604114185269</v>
      </c>
      <c r="K89" s="340">
        <f t="shared" si="42"/>
        <v>109.03873744619887</v>
      </c>
      <c r="L89" s="340">
        <f t="shared" si="42"/>
        <v>136.81334483750652</v>
      </c>
      <c r="M89" s="340">
        <f t="shared" si="42"/>
        <v>213.27625273377635</v>
      </c>
      <c r="N89" s="340">
        <f t="shared" si="42"/>
        <v>280.90273977238576</v>
      </c>
      <c r="O89" s="340">
        <f t="shared" si="42"/>
        <v>311.61169228371364</v>
      </c>
      <c r="P89" s="340">
        <f t="shared" si="42"/>
        <v>309.32373114342772</v>
      </c>
      <c r="Q89" s="340">
        <f t="shared" si="42"/>
        <v>313.89965342399955</v>
      </c>
      <c r="R89" s="340">
        <f t="shared" si="42"/>
        <v>287.65125764296499</v>
      </c>
      <c r="S89" s="340">
        <f t="shared" si="42"/>
        <v>145.31460266025533</v>
      </c>
      <c r="T89" s="340">
        <f t="shared" si="42"/>
        <v>145.48921410089497</v>
      </c>
      <c r="U89" s="340">
        <f t="shared" si="42"/>
        <v>134.71386451014223</v>
      </c>
      <c r="V89" s="340">
        <f t="shared" si="42"/>
        <v>155.74072936972698</v>
      </c>
      <c r="W89" s="409">
        <f t="shared" si="42"/>
        <v>195.29123195919419</v>
      </c>
      <c r="X89" s="340">
        <f t="shared" si="42"/>
        <v>269.08685815005083</v>
      </c>
      <c r="Y89" s="340">
        <f t="shared" si="42"/>
        <v>226.67846105651006</v>
      </c>
      <c r="Z89" s="340">
        <f t="shared" si="42"/>
        <v>189.25406220720288</v>
      </c>
      <c r="AA89" s="340">
        <f t="shared" si="42"/>
        <v>147.25883543622149</v>
      </c>
      <c r="AB89" s="191">
        <f t="shared" si="42"/>
        <v>113.73274803951244</v>
      </c>
      <c r="AC89" s="367">
        <f t="shared" ca="1" si="42"/>
        <v>167.52346217726335</v>
      </c>
    </row>
    <row r="90" spans="1:29" x14ac:dyDescent="0.2">
      <c r="A90" s="443" t="s">
        <v>144</v>
      </c>
      <c r="B90" s="281"/>
      <c r="C90" s="340">
        <f t="shared" ref="C90:AC90" ca="1" si="43">C70-C110</f>
        <v>-266.82454185240294</v>
      </c>
      <c r="D90" s="340">
        <f t="shared" ca="1" si="43"/>
        <v>-4.1268105916306013</v>
      </c>
      <c r="E90" s="340">
        <f t="shared" si="43"/>
        <v>65.327747980529239</v>
      </c>
      <c r="F90" s="409">
        <f t="shared" ca="1" si="43"/>
        <v>-68.541201487834769</v>
      </c>
      <c r="G90" s="340">
        <f t="shared" si="43"/>
        <v>-4.4777267058652797</v>
      </c>
      <c r="H90" s="340">
        <f t="shared" si="43"/>
        <v>-8.9203693854869925</v>
      </c>
      <c r="I90" s="340">
        <f t="shared" si="43"/>
        <v>-3.5084026241747779E-2</v>
      </c>
      <c r="J90" s="340">
        <f t="shared" si="43"/>
        <v>68.377911993098678</v>
      </c>
      <c r="K90" s="340">
        <f t="shared" si="43"/>
        <v>0</v>
      </c>
      <c r="L90" s="340">
        <f t="shared" si="43"/>
        <v>136.75582398619736</v>
      </c>
      <c r="M90" s="340">
        <f t="shared" si="43"/>
        <v>122.70345996504511</v>
      </c>
      <c r="N90" s="340">
        <f t="shared" si="43"/>
        <v>196.95896576420273</v>
      </c>
      <c r="O90" s="340">
        <f t="shared" si="43"/>
        <v>311.67938677372149</v>
      </c>
      <c r="P90" s="340">
        <f t="shared" si="43"/>
        <v>309.45912012344343</v>
      </c>
      <c r="Q90" s="340">
        <f t="shared" si="43"/>
        <v>313.89965342399955</v>
      </c>
      <c r="R90" s="340">
        <f t="shared" si="43"/>
        <v>190.52603467066547</v>
      </c>
      <c r="S90" s="340">
        <f t="shared" si="43"/>
        <v>143.00408379052715</v>
      </c>
      <c r="T90" s="340">
        <f t="shared" si="43"/>
        <v>143.85146092727882</v>
      </c>
      <c r="U90" s="340">
        <f t="shared" si="43"/>
        <v>129.50552830438846</v>
      </c>
      <c r="V90" s="340">
        <f t="shared" si="43"/>
        <v>155.65526213991689</v>
      </c>
      <c r="W90" s="409">
        <f t="shared" si="43"/>
        <v>147.06440639292668</v>
      </c>
      <c r="X90" s="340">
        <f t="shared" si="43"/>
        <v>132.07484620121613</v>
      </c>
      <c r="Y90" s="340">
        <f t="shared" si="43"/>
        <v>100.30086963959275</v>
      </c>
      <c r="Z90" s="340">
        <f t="shared" si="43"/>
        <v>81.904786708523716</v>
      </c>
      <c r="AA90" s="340">
        <f t="shared" si="43"/>
        <v>81.254612984097548</v>
      </c>
      <c r="AB90" s="191">
        <f t="shared" si="43"/>
        <v>58.934959197751596</v>
      </c>
      <c r="AC90" s="367">
        <f t="shared" ca="1" si="43"/>
        <v>89.359496081355246</v>
      </c>
    </row>
    <row r="91" spans="1:29" x14ac:dyDescent="0.2">
      <c r="A91" s="443" t="s">
        <v>143</v>
      </c>
      <c r="B91" s="305"/>
      <c r="C91" s="340">
        <f t="shared" ref="C91:AC91" ca="1" si="44">C71-C111</f>
        <v>107.57181773154934</v>
      </c>
      <c r="D91" s="340">
        <f t="shared" ca="1" si="44"/>
        <v>106.22625875668564</v>
      </c>
      <c r="E91" s="340">
        <f t="shared" si="44"/>
        <v>65.327747980529239</v>
      </c>
      <c r="F91" s="409">
        <f t="shared" ca="1" si="44"/>
        <v>93.041941489587771</v>
      </c>
      <c r="G91" s="340">
        <f t="shared" si="44"/>
        <v>-4.4777267058652797</v>
      </c>
      <c r="H91" s="340">
        <f t="shared" si="44"/>
        <v>-8.9203693854869925</v>
      </c>
      <c r="I91" s="340">
        <f t="shared" si="44"/>
        <v>-3.5084026241747779E-2</v>
      </c>
      <c r="J91" s="340">
        <f t="shared" si="44"/>
        <v>-2.8760425653672428E-2</v>
      </c>
      <c r="K91" s="340">
        <f t="shared" si="44"/>
        <v>0</v>
      </c>
      <c r="L91" s="340">
        <f t="shared" si="44"/>
        <v>-5.7520851309163845E-2</v>
      </c>
      <c r="M91" s="340">
        <f t="shared" si="44"/>
        <v>118.8331578460693</v>
      </c>
      <c r="N91" s="340">
        <f t="shared" si="44"/>
        <v>196.80128679857626</v>
      </c>
      <c r="O91" s="340">
        <f t="shared" si="44"/>
        <v>237.96885559148359</v>
      </c>
      <c r="P91" s="340">
        <f t="shared" si="44"/>
        <v>234.04840234314179</v>
      </c>
      <c r="Q91" s="340">
        <f t="shared" si="44"/>
        <v>241.88930883982721</v>
      </c>
      <c r="R91" s="340">
        <f t="shared" si="44"/>
        <v>190.52603467066547</v>
      </c>
      <c r="S91" s="340">
        <f t="shared" si="44"/>
        <v>143.00408379052715</v>
      </c>
      <c r="T91" s="340">
        <f t="shared" si="44"/>
        <v>143.85146092727882</v>
      </c>
      <c r="U91" s="340">
        <f t="shared" si="44"/>
        <v>129.50552830438846</v>
      </c>
      <c r="V91" s="340">
        <f t="shared" si="44"/>
        <v>155.65526213991689</v>
      </c>
      <c r="W91" s="409">
        <f t="shared" si="44"/>
        <v>126.32187446235912</v>
      </c>
      <c r="X91" s="340">
        <f t="shared" si="44"/>
        <v>187.93341550317018</v>
      </c>
      <c r="Y91" s="340">
        <f t="shared" si="44"/>
        <v>147.87674102057645</v>
      </c>
      <c r="Z91" s="340">
        <f t="shared" si="44"/>
        <v>114.39499249398887</v>
      </c>
      <c r="AA91" s="340">
        <f t="shared" si="44"/>
        <v>79.231844967180223</v>
      </c>
      <c r="AB91" s="191">
        <f t="shared" si="44"/>
        <v>51.398763073378177</v>
      </c>
      <c r="AC91" s="367">
        <f t="shared" ca="1" si="44"/>
        <v>96.908107639757873</v>
      </c>
    </row>
    <row r="92" spans="1:29" x14ac:dyDescent="0.2">
      <c r="A92" s="443" t="s">
        <v>141</v>
      </c>
      <c r="B92" s="281"/>
      <c r="C92" s="340">
        <f t="shared" ref="C92:AC92" ca="1" si="45">C72-C112</f>
        <v>214.36973749380923</v>
      </c>
      <c r="D92" s="340">
        <f t="shared" ca="1" si="45"/>
        <v>-12.385799911761751</v>
      </c>
      <c r="E92" s="340">
        <f t="shared" si="45"/>
        <v>202.93883516683945</v>
      </c>
      <c r="F92" s="409">
        <f t="shared" ca="1" si="45"/>
        <v>134.97425758296231</v>
      </c>
      <c r="G92" s="340">
        <f t="shared" si="45"/>
        <v>77.992207197087737</v>
      </c>
      <c r="H92" s="340">
        <f t="shared" si="45"/>
        <v>155.94933036793373</v>
      </c>
      <c r="I92" s="340">
        <f t="shared" si="45"/>
        <v>3.5084026242657274E-2</v>
      </c>
      <c r="J92" s="340">
        <f t="shared" si="45"/>
        <v>0</v>
      </c>
      <c r="K92" s="340">
        <f t="shared" si="45"/>
        <v>0</v>
      </c>
      <c r="L92" s="340">
        <f t="shared" si="45"/>
        <v>0</v>
      </c>
      <c r="M92" s="340">
        <f t="shared" si="45"/>
        <v>106.45683060961619</v>
      </c>
      <c r="N92" s="340">
        <f t="shared" si="45"/>
        <v>172.7692948899512</v>
      </c>
      <c r="O92" s="340">
        <f t="shared" si="45"/>
        <v>384.17087276669918</v>
      </c>
      <c r="P92" s="340">
        <f t="shared" si="45"/>
        <v>223.66166987490942</v>
      </c>
      <c r="Q92" s="340">
        <f t="shared" si="45"/>
        <v>544.68007565849075</v>
      </c>
      <c r="R92" s="340">
        <f t="shared" si="45"/>
        <v>504.56526339885568</v>
      </c>
      <c r="S92" s="340">
        <f t="shared" si="45"/>
        <v>401.43481133161458</v>
      </c>
      <c r="T92" s="340">
        <f t="shared" si="45"/>
        <v>295.04989928185569</v>
      </c>
      <c r="U92" s="340">
        <f t="shared" si="45"/>
        <v>452.95569402094588</v>
      </c>
      <c r="V92" s="340">
        <f t="shared" si="45"/>
        <v>456.29884069204218</v>
      </c>
      <c r="W92" s="409">
        <f t="shared" si="45"/>
        <v>261.64327665139353</v>
      </c>
      <c r="X92" s="340">
        <f t="shared" si="45"/>
        <v>171.8008818537146</v>
      </c>
      <c r="Y92" s="340">
        <f t="shared" si="45"/>
        <v>139.29854286337013</v>
      </c>
      <c r="Z92" s="340">
        <f t="shared" si="45"/>
        <v>109.54021787527745</v>
      </c>
      <c r="AA92" s="340">
        <f t="shared" si="45"/>
        <v>77.087659339144921</v>
      </c>
      <c r="AB92" s="191">
        <f t="shared" si="45"/>
        <v>50.278356424910271</v>
      </c>
      <c r="AC92" s="367">
        <f t="shared" ca="1" si="45"/>
        <v>105.15229194147105</v>
      </c>
    </row>
    <row r="93" spans="1:29" ht="13.7" customHeight="1" thickBot="1" x14ac:dyDescent="0.25">
      <c r="A93" s="444" t="s">
        <v>145</v>
      </c>
      <c r="B93" s="310"/>
      <c r="C93" s="342">
        <f t="shared" ref="C93:AC93" ca="1" si="46">C73-C113</f>
        <v>191.15279841505799</v>
      </c>
      <c r="D93" s="342">
        <f t="shared" ca="1" si="46"/>
        <v>-12.385799911759932</v>
      </c>
      <c r="E93" s="342">
        <f t="shared" si="46"/>
        <v>202.93883516684309</v>
      </c>
      <c r="F93" s="410">
        <f t="shared" ca="1" si="46"/>
        <v>127.23527789004584</v>
      </c>
      <c r="G93" s="342">
        <f t="shared" si="46"/>
        <v>77.992207197088646</v>
      </c>
      <c r="H93" s="342">
        <f t="shared" si="46"/>
        <v>155.94933036793373</v>
      </c>
      <c r="I93" s="342">
        <f t="shared" si="46"/>
        <v>3.5084026242657274E-2</v>
      </c>
      <c r="J93" s="342">
        <f t="shared" si="46"/>
        <v>0</v>
      </c>
      <c r="K93" s="342">
        <f t="shared" si="46"/>
        <v>0</v>
      </c>
      <c r="L93" s="342">
        <f t="shared" si="46"/>
        <v>0</v>
      </c>
      <c r="M93" s="342">
        <f t="shared" si="46"/>
        <v>112.31070007530252</v>
      </c>
      <c r="N93" s="342">
        <f t="shared" si="46"/>
        <v>185.72712158496506</v>
      </c>
      <c r="O93" s="342">
        <f t="shared" si="46"/>
        <v>407.39950639482959</v>
      </c>
      <c r="P93" s="342">
        <f t="shared" si="46"/>
        <v>243.22186206102924</v>
      </c>
      <c r="Q93" s="342">
        <f t="shared" si="46"/>
        <v>571.57715072863175</v>
      </c>
      <c r="R93" s="342">
        <f t="shared" si="46"/>
        <v>521.19370624236217</v>
      </c>
      <c r="S93" s="342">
        <f t="shared" si="46"/>
        <v>405.9062666905329</v>
      </c>
      <c r="T93" s="342">
        <f t="shared" si="46"/>
        <v>300.25414632665161</v>
      </c>
      <c r="U93" s="342">
        <f t="shared" si="46"/>
        <v>457.01243537054233</v>
      </c>
      <c r="V93" s="342">
        <f t="shared" si="46"/>
        <v>460.45221837440658</v>
      </c>
      <c r="W93" s="410">
        <f t="shared" si="46"/>
        <v>268.21961398732128</v>
      </c>
      <c r="X93" s="342">
        <f t="shared" si="46"/>
        <v>180.37353328182417</v>
      </c>
      <c r="Y93" s="342">
        <f t="shared" si="46"/>
        <v>145.93670235974059</v>
      </c>
      <c r="Z93" s="342">
        <f t="shared" si="46"/>
        <v>114.8495349741097</v>
      </c>
      <c r="AA93" s="342">
        <f t="shared" si="46"/>
        <v>80.632388996968075</v>
      </c>
      <c r="AB93" s="204">
        <f t="shared" si="46"/>
        <v>52.434403439155176</v>
      </c>
      <c r="AC93" s="369">
        <f t="shared" ca="1" si="46"/>
        <v>109.3902284784308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7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7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2" hidden="1" thickBot="1" x14ac:dyDescent="0.25">
      <c r="A106" s="348">
        <f>A46</f>
        <v>37189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4829.1233283803858</v>
      </c>
      <c r="D107" s="340">
        <v>5440.3038879144297</v>
      </c>
      <c r="E107" s="340">
        <v>8434.3916793903099</v>
      </c>
      <c r="F107" s="408">
        <v>6234.6062985617073</v>
      </c>
      <c r="G107" s="346">
        <v>9213.2629886648429</v>
      </c>
      <c r="H107" s="346">
        <v>9743.2996502763945</v>
      </c>
      <c r="I107" s="346">
        <v>8683.2263270532931</v>
      </c>
      <c r="J107" s="346">
        <v>10693.262791202749</v>
      </c>
      <c r="K107" s="346">
        <v>10457.707635899889</v>
      </c>
      <c r="L107" s="346">
        <v>10928.817946505609</v>
      </c>
      <c r="M107" s="346">
        <v>6855.4434495393907</v>
      </c>
      <c r="N107" s="346">
        <v>6780.2743614001893</v>
      </c>
      <c r="O107" s="346">
        <v>9769.610054309971</v>
      </c>
      <c r="P107" s="346">
        <v>9301.2859059160928</v>
      </c>
      <c r="Q107" s="346">
        <v>10237.934202703849</v>
      </c>
      <c r="R107" s="346">
        <v>9165.1333946642135</v>
      </c>
      <c r="S107" s="346">
        <v>8632.3276928135692</v>
      </c>
      <c r="T107" s="346">
        <v>8900.0847637211264</v>
      </c>
      <c r="U107" s="346">
        <v>7991.6810287683948</v>
      </c>
      <c r="V107" s="346">
        <v>9005.2172859511902</v>
      </c>
      <c r="W107" s="346">
        <v>8914.5262049730682</v>
      </c>
      <c r="X107" s="346">
        <v>7840.1305454705989</v>
      </c>
      <c r="Y107" s="346">
        <v>7497.5994366800151</v>
      </c>
      <c r="Z107" s="346">
        <v>7362.5618359033842</v>
      </c>
      <c r="AA107" s="346">
        <v>7075.1692963811147</v>
      </c>
      <c r="AB107" s="195">
        <v>6789.5871902200888</v>
      </c>
      <c r="AC107" s="347">
        <v>7291.0961748927157</v>
      </c>
    </row>
    <row r="108" spans="1:29" hidden="1" x14ac:dyDescent="0.2">
      <c r="A108" s="304" t="s">
        <v>140</v>
      </c>
      <c r="B108" s="305"/>
      <c r="C108" s="340">
        <v>4829.1233283803858</v>
      </c>
      <c r="D108" s="340">
        <v>5369.701600146348</v>
      </c>
      <c r="E108" s="340">
        <v>7590.1682130785994</v>
      </c>
      <c r="F108" s="409">
        <v>5929.6643805351114</v>
      </c>
      <c r="G108" s="340">
        <v>9051.8168044933882</v>
      </c>
      <c r="H108" s="340">
        <v>9578.1801479475907</v>
      </c>
      <c r="I108" s="340">
        <v>8525.4534610391875</v>
      </c>
      <c r="J108" s="340">
        <v>11075.443373848721</v>
      </c>
      <c r="K108" s="340">
        <v>10675.476911631864</v>
      </c>
      <c r="L108" s="340">
        <v>11475.409836065575</v>
      </c>
      <c r="M108" s="340">
        <v>7352.1705846429095</v>
      </c>
      <c r="N108" s="340">
        <v>7253.3112582781459</v>
      </c>
      <c r="O108" s="340">
        <v>10215.125054008402</v>
      </c>
      <c r="P108" s="340">
        <v>9740.6987680589609</v>
      </c>
      <c r="Q108" s="340">
        <v>10689.551339957843</v>
      </c>
      <c r="R108" s="340">
        <v>9607.8656853725843</v>
      </c>
      <c r="S108" s="340">
        <v>8572.3575240834489</v>
      </c>
      <c r="T108" s="340">
        <v>9377.1089050809333</v>
      </c>
      <c r="U108" s="340">
        <v>7660.3307702505645</v>
      </c>
      <c r="V108" s="340">
        <v>8679.6328969188489</v>
      </c>
      <c r="W108" s="340">
        <v>9117.4259926907998</v>
      </c>
      <c r="X108" s="340">
        <v>8289.7404131669846</v>
      </c>
      <c r="Y108" s="340">
        <v>7856.1448552775273</v>
      </c>
      <c r="Z108" s="340">
        <v>7776.4490786837596</v>
      </c>
      <c r="AA108" s="340">
        <v>7659.8071494598908</v>
      </c>
      <c r="AB108" s="191">
        <v>7765.4684335286111</v>
      </c>
      <c r="AC108" s="341">
        <v>7817.0516001762653</v>
      </c>
    </row>
    <row r="109" spans="1:29" hidden="1" x14ac:dyDescent="0.2">
      <c r="A109" s="304" t="s">
        <v>142</v>
      </c>
      <c r="B109" s="281"/>
      <c r="C109" s="340">
        <v>4634.1010401188705</v>
      </c>
      <c r="D109" s="340">
        <v>5597.2839479602708</v>
      </c>
      <c r="E109" s="340">
        <v>8006.0355739994002</v>
      </c>
      <c r="F109" s="409">
        <v>6079.1401873595141</v>
      </c>
      <c r="G109" s="340">
        <v>9560.7242741424452</v>
      </c>
      <c r="H109" s="340">
        <v>9648.7614627149524</v>
      </c>
      <c r="I109" s="340">
        <v>9472.6870855699399</v>
      </c>
      <c r="J109" s="340">
        <v>12971.392270978318</v>
      </c>
      <c r="K109" s="340">
        <v>12418.194378022212</v>
      </c>
      <c r="L109" s="340">
        <v>13524.590163934425</v>
      </c>
      <c r="M109" s="340">
        <v>8919.8685693150637</v>
      </c>
      <c r="N109" s="340">
        <v>9145.4588457899717</v>
      </c>
      <c r="O109" s="340">
        <v>10279.037300633185</v>
      </c>
      <c r="P109" s="340">
        <v>10019.15753118399</v>
      </c>
      <c r="Q109" s="340">
        <v>10538.91707008238</v>
      </c>
      <c r="R109" s="340">
        <v>10231.754063170805</v>
      </c>
      <c r="S109" s="340">
        <v>9100.0860646570436</v>
      </c>
      <c r="T109" s="340">
        <v>8820.6513765954314</v>
      </c>
      <c r="U109" s="340">
        <v>9028.5198197003847</v>
      </c>
      <c r="V109" s="340">
        <v>9451.0869976753147</v>
      </c>
      <c r="W109" s="340">
        <v>9932.0895176501454</v>
      </c>
      <c r="X109" s="340">
        <v>8502.1872161345309</v>
      </c>
      <c r="Y109" s="340">
        <v>8056.0730918456684</v>
      </c>
      <c r="Z109" s="340">
        <v>7866.835686280172</v>
      </c>
      <c r="AA109" s="340">
        <v>7386.0049919672174</v>
      </c>
      <c r="AB109" s="191">
        <v>6937.7587130322036</v>
      </c>
      <c r="AC109" s="341">
        <v>7717.6600373745487</v>
      </c>
    </row>
    <row r="110" spans="1:29" hidden="1" x14ac:dyDescent="0.2">
      <c r="A110" s="304" t="s">
        <v>144</v>
      </c>
      <c r="B110" s="281"/>
      <c r="C110" s="340">
        <v>4887.3049777117385</v>
      </c>
      <c r="D110" s="340">
        <v>4260.6989154040375</v>
      </c>
      <c r="E110" s="340">
        <v>7484.0204100275359</v>
      </c>
      <c r="F110" s="409">
        <v>5544.0081010477707</v>
      </c>
      <c r="G110" s="340">
        <v>8617.6999516268588</v>
      </c>
      <c r="H110" s="340">
        <v>8867.8947283598463</v>
      </c>
      <c r="I110" s="340">
        <v>8367.5051748938695</v>
      </c>
      <c r="J110" s="340">
        <v>12317.858142833911</v>
      </c>
      <c r="K110" s="340">
        <v>11111.068600882089</v>
      </c>
      <c r="L110" s="340">
        <v>13524.647684785734</v>
      </c>
      <c r="M110" s="340">
        <v>8831.6087356677763</v>
      </c>
      <c r="N110" s="340">
        <v>8987.7010406811714</v>
      </c>
      <c r="O110" s="340">
        <v>10281.93213079801</v>
      </c>
      <c r="P110" s="340">
        <v>10024.947191513638</v>
      </c>
      <c r="Q110" s="340">
        <v>10538.91707008238</v>
      </c>
      <c r="R110" s="340">
        <v>9507.2830420116516</v>
      </c>
      <c r="S110" s="340">
        <v>8611.0174079939588</v>
      </c>
      <c r="T110" s="340">
        <v>8741.3728462679501</v>
      </c>
      <c r="U110" s="340">
        <v>8123.2102611692962</v>
      </c>
      <c r="V110" s="340">
        <v>8968.4691165446275</v>
      </c>
      <c r="W110" s="340">
        <v>9467.9550783940831</v>
      </c>
      <c r="X110" s="340">
        <v>5301.2937516589136</v>
      </c>
      <c r="Y110" s="340">
        <v>4717.7374017659558</v>
      </c>
      <c r="Z110" s="340">
        <v>4670.7505200718215</v>
      </c>
      <c r="AA110" s="340">
        <v>6297.9624310248664</v>
      </c>
      <c r="AB110" s="191">
        <v>6485.6138467240598</v>
      </c>
      <c r="AC110" s="341">
        <v>6106.7244470370806</v>
      </c>
    </row>
    <row r="111" spans="1:29" hidden="1" x14ac:dyDescent="0.2">
      <c r="A111" s="304" t="s">
        <v>143</v>
      </c>
      <c r="B111" s="305"/>
      <c r="C111" s="340">
        <v>4512.9086181277862</v>
      </c>
      <c r="D111" s="340">
        <v>4873.5163404319428</v>
      </c>
      <c r="E111" s="340">
        <v>7484.0204100275359</v>
      </c>
      <c r="F111" s="409">
        <v>5623.481789529088</v>
      </c>
      <c r="G111" s="340">
        <v>8617.6999516268588</v>
      </c>
      <c r="H111" s="340">
        <v>8867.8947283598463</v>
      </c>
      <c r="I111" s="340">
        <v>8367.5051748938695</v>
      </c>
      <c r="J111" s="340">
        <v>12522.776175620796</v>
      </c>
      <c r="K111" s="340">
        <v>11111.068600882089</v>
      </c>
      <c r="L111" s="340">
        <v>13934.483750359504</v>
      </c>
      <c r="M111" s="340">
        <v>8802.7077473571935</v>
      </c>
      <c r="N111" s="340">
        <v>8987.8587196467979</v>
      </c>
      <c r="O111" s="340">
        <v>10513.449399672263</v>
      </c>
      <c r="P111" s="340">
        <v>10262.02260357402</v>
      </c>
      <c r="Q111" s="340">
        <v>10764.876195770505</v>
      </c>
      <c r="R111" s="340">
        <v>9507.2830420116516</v>
      </c>
      <c r="S111" s="340">
        <v>8611.0174079939588</v>
      </c>
      <c r="T111" s="340">
        <v>8741.3728462679501</v>
      </c>
      <c r="U111" s="340">
        <v>8123.2102611692962</v>
      </c>
      <c r="V111" s="340">
        <v>8968.4691165446275</v>
      </c>
      <c r="W111" s="340">
        <v>9528.5038577045234</v>
      </c>
      <c r="X111" s="340">
        <v>8215.1641250086159</v>
      </c>
      <c r="Y111" s="340">
        <v>7652.7105559861184</v>
      </c>
      <c r="Z111" s="340">
        <v>7463.2090178090284</v>
      </c>
      <c r="AA111" s="340">
        <v>7044.6561202248122</v>
      </c>
      <c r="AB111" s="191">
        <v>6643.4795036313308</v>
      </c>
      <c r="AC111" s="341">
        <v>7371.5694073697359</v>
      </c>
    </row>
    <row r="112" spans="1:29" hidden="1" x14ac:dyDescent="0.2">
      <c r="A112" s="332" t="s">
        <v>141</v>
      </c>
      <c r="B112" s="281"/>
      <c r="C112" s="340">
        <v>4552.8417533432385</v>
      </c>
      <c r="D112" s="340">
        <v>4586.7382625445243</v>
      </c>
      <c r="E112" s="340">
        <v>6524.1944955565141</v>
      </c>
      <c r="F112" s="409">
        <v>5221.2581704814256</v>
      </c>
      <c r="G112" s="340">
        <v>7697.7049438956756</v>
      </c>
      <c r="H112" s="340">
        <v>7659.3821012425678</v>
      </c>
      <c r="I112" s="340">
        <v>7736.0277865487833</v>
      </c>
      <c r="J112" s="340">
        <v>11786.103336443201</v>
      </c>
      <c r="K112" s="340">
        <v>10457.452574525745</v>
      </c>
      <c r="L112" s="340">
        <v>13114.754098360656</v>
      </c>
      <c r="M112" s="340">
        <v>8169.3718335784752</v>
      </c>
      <c r="N112" s="340">
        <v>7883.8694418164614</v>
      </c>
      <c r="O112" s="340">
        <v>10178.458444865271</v>
      </c>
      <c r="P112" s="340">
        <v>9817.8531230245007</v>
      </c>
      <c r="Q112" s="340">
        <v>10539.063766706042</v>
      </c>
      <c r="R112" s="340">
        <v>9084.6366145354186</v>
      </c>
      <c r="S112" s="340">
        <v>7670.8784136191216</v>
      </c>
      <c r="T112" s="340">
        <v>8105.5797349503646</v>
      </c>
      <c r="U112" s="340">
        <v>7506.9600954527386</v>
      </c>
      <c r="V112" s="340">
        <v>7400.0954104542598</v>
      </c>
      <c r="W112" s="340">
        <v>8782.0847018274999</v>
      </c>
      <c r="X112" s="340">
        <v>7461.6455995890756</v>
      </c>
      <c r="Y112" s="340">
        <v>7088.7051253680265</v>
      </c>
      <c r="Z112" s="340">
        <v>7005.0355762543522</v>
      </c>
      <c r="AA112" s="340">
        <v>6704.1097342569356</v>
      </c>
      <c r="AB112" s="191">
        <v>6416.1067079887989</v>
      </c>
      <c r="AC112" s="341">
        <v>6928.889890427713</v>
      </c>
    </row>
    <row r="113" spans="1:29" ht="12" hidden="1" thickBot="1" x14ac:dyDescent="0.25">
      <c r="A113" s="304" t="s">
        <v>145</v>
      </c>
      <c r="C113" s="342">
        <v>4668.9264487369974</v>
      </c>
      <c r="D113" s="342">
        <v>4710.4886526272749</v>
      </c>
      <c r="E113" s="342">
        <v>6726.4677863472043</v>
      </c>
      <c r="F113" s="410">
        <v>5368.6276292371595</v>
      </c>
      <c r="G113" s="340">
        <v>7868.7411875301532</v>
      </c>
      <c r="H113" s="340">
        <v>7846.7340327805459</v>
      </c>
      <c r="I113" s="340">
        <v>7890.7483422797604</v>
      </c>
      <c r="J113" s="340">
        <v>12105.584625454943</v>
      </c>
      <c r="K113" s="340">
        <v>10665.008767734736</v>
      </c>
      <c r="L113" s="340">
        <v>13546.160483175152</v>
      </c>
      <c r="M113" s="340">
        <v>8569.3408682338559</v>
      </c>
      <c r="N113" s="340">
        <v>8475.1655629139077</v>
      </c>
      <c r="O113" s="340">
        <v>11195.054045358456</v>
      </c>
      <c r="P113" s="340">
        <v>10654.308709931081</v>
      </c>
      <c r="Q113" s="340">
        <v>11735.799380785831</v>
      </c>
      <c r="R113" s="340">
        <v>9889.6044158233672</v>
      </c>
      <c r="S113" s="340">
        <v>7937.2588165815641</v>
      </c>
      <c r="T113" s="340">
        <v>8421.4060997277793</v>
      </c>
      <c r="U113" s="340">
        <v>7755.5349330505096</v>
      </c>
      <c r="V113" s="340">
        <v>7634.8354169664017</v>
      </c>
      <c r="W113" s="340">
        <v>9265.703658021197</v>
      </c>
      <c r="X113" s="340">
        <v>7831.012335495303</v>
      </c>
      <c r="Y113" s="340">
        <v>7422.8334764886667</v>
      </c>
      <c r="Z113" s="340">
        <v>7340.5605212399441</v>
      </c>
      <c r="AA113" s="340">
        <v>7007.683288704864</v>
      </c>
      <c r="AB113" s="370">
        <v>6685.2558665284614</v>
      </c>
      <c r="AC113" s="341">
        <v>7253.1435557407431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2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AG7" sqref="AG7"/>
    </sheetView>
  </sheetViews>
  <sheetFormatPr defaultRowHeight="11.25" x14ac:dyDescent="0.2"/>
  <cols>
    <col min="1" max="1" width="35" style="436" customWidth="1"/>
    <col min="2" max="4" width="9.140625" style="376"/>
    <col min="5" max="28" width="0" style="376" hidden="1" customWidth="1"/>
    <col min="29" max="29" width="16.85546875" style="376" hidden="1" customWidth="1"/>
    <col min="30" max="32" width="0" style="376" hidden="1" customWidth="1"/>
    <col min="33" max="33" width="23.42578125" style="376" customWidth="1"/>
    <col min="34" max="75" width="9.140625" style="376"/>
    <col min="76" max="16384" width="9.140625" style="234"/>
  </cols>
  <sheetData>
    <row r="1" spans="1:60" ht="12.75" x14ac:dyDescent="0.2">
      <c r="A1" s="374">
        <f>+'Power Desk Daily Price'!A6</f>
        <v>37190</v>
      </c>
    </row>
    <row r="3" spans="1:60" ht="15.75" thickBot="1" x14ac:dyDescent="0.3">
      <c r="A3" s="424" t="str">
        <f>+'Power Desk Daily Price'!A8</f>
        <v>West Daily Peak Prices</v>
      </c>
      <c r="B3" s="425">
        <f>+'Power Desk Daily Price'!B8</f>
        <v>37193</v>
      </c>
      <c r="C3" s="425">
        <f>+'Power Desk Daily Price'!C8</f>
        <v>37194</v>
      </c>
      <c r="D3" s="425">
        <f>+'Power Desk Daily Price'!D8</f>
        <v>37195</v>
      </c>
      <c r="E3" s="425">
        <f>+'Power Desk Daily Price'!E8</f>
        <v>37196</v>
      </c>
      <c r="F3" s="425">
        <f>+'Power Desk Daily Price'!F8</f>
        <v>37197</v>
      </c>
      <c r="G3" s="425">
        <f>+'Power Desk Daily Price'!G8</f>
        <v>37198</v>
      </c>
      <c r="H3" s="425">
        <f>+'Power Desk Daily Price'!H8</f>
        <v>37200</v>
      </c>
      <c r="I3" s="425">
        <f>+'Power Desk Daily Price'!I8</f>
        <v>37201</v>
      </c>
      <c r="J3" s="425">
        <f>+'Power Desk Daily Price'!J8</f>
        <v>37202</v>
      </c>
      <c r="K3" s="425">
        <f>+'Power Desk Daily Price'!K8</f>
        <v>37203</v>
      </c>
      <c r="L3" s="425">
        <f>+'Power Desk Daily Price'!L8</f>
        <v>37204</v>
      </c>
      <c r="M3" s="425">
        <f>+'Power Desk Daily Price'!M8</f>
        <v>37205</v>
      </c>
      <c r="N3" s="425">
        <f>+'Power Desk Daily Price'!N8</f>
        <v>37207</v>
      </c>
      <c r="O3" s="425">
        <f>+'Power Desk Daily Price'!O8</f>
        <v>37208</v>
      </c>
      <c r="P3" s="425">
        <f>+'Power Desk Daily Price'!P8</f>
        <v>37209</v>
      </c>
      <c r="Q3" s="425">
        <f>+'Power Desk Daily Price'!Q8</f>
        <v>37210</v>
      </c>
      <c r="R3" s="425">
        <f>+'Power Desk Daily Price'!R8</f>
        <v>37211</v>
      </c>
      <c r="S3" s="425">
        <f>+'Power Desk Daily Price'!S8</f>
        <v>37212</v>
      </c>
      <c r="T3" s="425">
        <f>+'Power Desk Daily Price'!T8</f>
        <v>37214</v>
      </c>
      <c r="U3" s="425">
        <f>+'Power Desk Daily Price'!U8</f>
        <v>37215</v>
      </c>
      <c r="V3" s="425">
        <f>+'Power Desk Daily Price'!V8</f>
        <v>37216</v>
      </c>
      <c r="W3" s="425">
        <f>+'Power Desk Daily Price'!W8</f>
        <v>37218</v>
      </c>
      <c r="X3" s="425">
        <f>+'Power Desk Daily Price'!X8</f>
        <v>37219</v>
      </c>
      <c r="Y3" s="425">
        <f>+'Power Desk Daily Price'!Y8</f>
        <v>37221</v>
      </c>
      <c r="Z3" s="425">
        <f>+'Power Desk Daily Price'!Z8</f>
        <v>37222</v>
      </c>
      <c r="AA3" s="425">
        <f>+'Power Desk Daily Price'!AA8</f>
        <v>37223</v>
      </c>
      <c r="AB3" s="425">
        <f>+'Power Desk Daily Price'!AB8</f>
        <v>37224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32.65</v>
      </c>
      <c r="C4" s="428">
        <f>+'Power Desk Daily Price'!C9</f>
        <v>33</v>
      </c>
      <c r="D4" s="428">
        <f>+'Power Desk Daily Price'!D9</f>
        <v>33</v>
      </c>
      <c r="E4" s="428">
        <f>+'Power Desk Daily Price'!E9</f>
        <v>35.299999999999997</v>
      </c>
      <c r="F4" s="428">
        <f>+'Power Desk Daily Price'!F9</f>
        <v>35.299999999999997</v>
      </c>
      <c r="G4" s="428">
        <f>+'Power Desk Daily Price'!G9</f>
        <v>35.299999999999997</v>
      </c>
      <c r="H4" s="428">
        <f>+'Power Desk Daily Price'!H9</f>
        <v>35.299999999999997</v>
      </c>
      <c r="I4" s="428">
        <f>+'Power Desk Daily Price'!I9</f>
        <v>35.299999999999997</v>
      </c>
      <c r="J4" s="428">
        <f>+'Power Desk Daily Price'!J9</f>
        <v>35.299999999999997</v>
      </c>
      <c r="K4" s="428">
        <f>+'Power Desk Daily Price'!K9</f>
        <v>35.299999999999997</v>
      </c>
      <c r="L4" s="428">
        <f>+'Power Desk Daily Price'!L9</f>
        <v>35.299999999999997</v>
      </c>
      <c r="M4" s="428">
        <f>+'Power Desk Daily Price'!M9</f>
        <v>35.299999999999997</v>
      </c>
      <c r="N4" s="428">
        <f>+'Power Desk Daily Price'!N9</f>
        <v>35.299999999999997</v>
      </c>
      <c r="O4" s="428">
        <f>+'Power Desk Daily Price'!O9</f>
        <v>35.299999999999997</v>
      </c>
      <c r="P4" s="428">
        <f>+'Power Desk Daily Price'!P9</f>
        <v>35.299999999999997</v>
      </c>
      <c r="Q4" s="428">
        <f>+'Power Desk Daily Price'!Q9</f>
        <v>35.299999999999997</v>
      </c>
      <c r="R4" s="428">
        <f>+'Power Desk Daily Price'!R9</f>
        <v>35.299999999999997</v>
      </c>
      <c r="S4" s="428">
        <f>+'Power Desk Daily Price'!S9</f>
        <v>35.299999999999997</v>
      </c>
      <c r="T4" s="428">
        <f>+'Power Desk Daily Price'!T9</f>
        <v>35.299999999999997</v>
      </c>
      <c r="U4" s="428">
        <f>+'Power Desk Daily Price'!U9</f>
        <v>35.299999999999997</v>
      </c>
      <c r="V4" s="428">
        <f>+'Power Desk Daily Price'!V9</f>
        <v>35.299999999999997</v>
      </c>
      <c r="W4" s="428">
        <f>+'Power Desk Daily Price'!W9</f>
        <v>35.299999999999997</v>
      </c>
      <c r="X4" s="428">
        <f>+'Power Desk Daily Price'!X9</f>
        <v>35.299999999999997</v>
      </c>
      <c r="Y4" s="428">
        <f>+'Power Desk Daily Price'!Y9</f>
        <v>35.299999999999997</v>
      </c>
      <c r="Z4" s="428">
        <f>+'Power Desk Daily Price'!Z9</f>
        <v>35.299999999999997</v>
      </c>
      <c r="AA4" s="428">
        <f>+'Power Desk Daily Price'!AA9</f>
        <v>35.299999999999997</v>
      </c>
      <c r="AB4" s="428">
        <f>+'Power Desk Daily Price'!AB9</f>
        <v>35.299999999999997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32.883333333333333</v>
      </c>
    </row>
    <row r="5" spans="1:60" x14ac:dyDescent="0.2">
      <c r="A5" s="447" t="str">
        <f>+'Power Desk Daily Price'!A10</f>
        <v>COB</v>
      </c>
      <c r="B5" s="430">
        <f>+'Power Desk Daily Price'!B10</f>
        <v>33.450000000000003</v>
      </c>
      <c r="C5" s="431">
        <f>+'Power Desk Daily Price'!C10</f>
        <v>33</v>
      </c>
      <c r="D5" s="431">
        <f>+'Power Desk Daily Price'!D10</f>
        <v>33</v>
      </c>
      <c r="E5" s="431">
        <f>+'Power Desk Daily Price'!E10</f>
        <v>35.5</v>
      </c>
      <c r="F5" s="431">
        <f>+'Power Desk Daily Price'!F10</f>
        <v>35.5</v>
      </c>
      <c r="G5" s="431">
        <f>+'Power Desk Daily Price'!G10</f>
        <v>35.5</v>
      </c>
      <c r="H5" s="431">
        <f>+'Power Desk Daily Price'!H10</f>
        <v>35.5</v>
      </c>
      <c r="I5" s="431">
        <f>+'Power Desk Daily Price'!I10</f>
        <v>35.5</v>
      </c>
      <c r="J5" s="431">
        <f>+'Power Desk Daily Price'!J10</f>
        <v>35.5</v>
      </c>
      <c r="K5" s="431">
        <f>+'Power Desk Daily Price'!K10</f>
        <v>35.5</v>
      </c>
      <c r="L5" s="431">
        <f>+'Power Desk Daily Price'!L10</f>
        <v>35.5</v>
      </c>
      <c r="M5" s="431">
        <f>+'Power Desk Daily Price'!M10</f>
        <v>35.5</v>
      </c>
      <c r="N5" s="431">
        <f>+'Power Desk Daily Price'!N10</f>
        <v>35.5</v>
      </c>
      <c r="O5" s="431">
        <f>+'Power Desk Daily Price'!O10</f>
        <v>35.5</v>
      </c>
      <c r="P5" s="431">
        <f>+'Power Desk Daily Price'!P10</f>
        <v>35.5</v>
      </c>
      <c r="Q5" s="431">
        <f>+'Power Desk Daily Price'!Q10</f>
        <v>35.5</v>
      </c>
      <c r="R5" s="431">
        <f>+'Power Desk Daily Price'!R10</f>
        <v>35.5</v>
      </c>
      <c r="S5" s="431">
        <f>+'Power Desk Daily Price'!S10</f>
        <v>35.5</v>
      </c>
      <c r="T5" s="431">
        <f>+'Power Desk Daily Price'!T10</f>
        <v>35.5</v>
      </c>
      <c r="U5" s="431">
        <f>+'Power Desk Daily Price'!U10</f>
        <v>35.5</v>
      </c>
      <c r="V5" s="431">
        <f>+'Power Desk Daily Price'!V10</f>
        <v>35.5</v>
      </c>
      <c r="W5" s="431">
        <f>+'Power Desk Daily Price'!W10</f>
        <v>35.5</v>
      </c>
      <c r="X5" s="431">
        <f>+'Power Desk Daily Price'!X10</f>
        <v>35.5</v>
      </c>
      <c r="Y5" s="431">
        <f>+'Power Desk Daily Price'!Y10</f>
        <v>35.5</v>
      </c>
      <c r="Z5" s="431">
        <f>+'Power Desk Daily Price'!Z10</f>
        <v>35.5</v>
      </c>
      <c r="AA5" s="431">
        <f>+'Power Desk Daily Price'!AA10</f>
        <v>35.5</v>
      </c>
      <c r="AB5" s="431">
        <f>+'Power Desk Daily Price'!AB10</f>
        <v>35.5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33.15</v>
      </c>
    </row>
    <row r="6" spans="1:60" x14ac:dyDescent="0.2">
      <c r="A6" s="447" t="str">
        <f>+'Power Desk Daily Price'!A11</f>
        <v>NP15</v>
      </c>
      <c r="B6" s="430">
        <f>+'Power Desk Daily Price'!B11</f>
        <v>33.81</v>
      </c>
      <c r="C6" s="431">
        <f>+'Power Desk Daily Price'!C11</f>
        <v>34.700000000000003</v>
      </c>
      <c r="D6" s="431">
        <f>+'Power Desk Daily Price'!D11</f>
        <v>34.700000000000003</v>
      </c>
      <c r="E6" s="431">
        <f>+'Power Desk Daily Price'!E11</f>
        <v>35.35</v>
      </c>
      <c r="F6" s="431">
        <f>+'Power Desk Daily Price'!F11</f>
        <v>35.35</v>
      </c>
      <c r="G6" s="431">
        <f>+'Power Desk Daily Price'!G11</f>
        <v>35.35</v>
      </c>
      <c r="H6" s="431">
        <f>+'Power Desk Daily Price'!H11</f>
        <v>35.35</v>
      </c>
      <c r="I6" s="431">
        <f>+'Power Desk Daily Price'!I11</f>
        <v>35.35</v>
      </c>
      <c r="J6" s="431">
        <f>+'Power Desk Daily Price'!J11</f>
        <v>35.35</v>
      </c>
      <c r="K6" s="431">
        <f>+'Power Desk Daily Price'!K11</f>
        <v>35.35</v>
      </c>
      <c r="L6" s="431">
        <f>+'Power Desk Daily Price'!L11</f>
        <v>35.35</v>
      </c>
      <c r="M6" s="431">
        <f>+'Power Desk Daily Price'!M11</f>
        <v>35.35</v>
      </c>
      <c r="N6" s="431">
        <f>+'Power Desk Daily Price'!N11</f>
        <v>35.35</v>
      </c>
      <c r="O6" s="431">
        <f>+'Power Desk Daily Price'!O11</f>
        <v>35.35</v>
      </c>
      <c r="P6" s="431">
        <f>+'Power Desk Daily Price'!P11</f>
        <v>35.35</v>
      </c>
      <c r="Q6" s="431">
        <f>+'Power Desk Daily Price'!Q11</f>
        <v>35.35</v>
      </c>
      <c r="R6" s="431">
        <f>+'Power Desk Daily Price'!R11</f>
        <v>35.35</v>
      </c>
      <c r="S6" s="431">
        <f>+'Power Desk Daily Price'!S11</f>
        <v>35.35</v>
      </c>
      <c r="T6" s="431">
        <f>+'Power Desk Daily Price'!T11</f>
        <v>35.35</v>
      </c>
      <c r="U6" s="431">
        <f>+'Power Desk Daily Price'!U11</f>
        <v>35.35</v>
      </c>
      <c r="V6" s="431">
        <f>+'Power Desk Daily Price'!V11</f>
        <v>35.35</v>
      </c>
      <c r="W6" s="431">
        <f>+'Power Desk Daily Price'!W11</f>
        <v>35.35</v>
      </c>
      <c r="X6" s="431">
        <f>+'Power Desk Daily Price'!X11</f>
        <v>35.35</v>
      </c>
      <c r="Y6" s="431">
        <f>+'Power Desk Daily Price'!Y11</f>
        <v>35.35</v>
      </c>
      <c r="Z6" s="431">
        <f>+'Power Desk Daily Price'!Z11</f>
        <v>35.35</v>
      </c>
      <c r="AA6" s="431">
        <f>+'Power Desk Daily Price'!AA11</f>
        <v>35.35</v>
      </c>
      <c r="AB6" s="431">
        <f>+'Power Desk Daily Price'!AB11</f>
        <v>35.35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34.403333333333336</v>
      </c>
    </row>
    <row r="7" spans="1:60" x14ac:dyDescent="0.2">
      <c r="A7" s="447" t="str">
        <f>+'Power Desk Daily Price'!A12</f>
        <v>ZP26</v>
      </c>
      <c r="B7" s="430">
        <f>+'Power Desk Daily Price'!B12</f>
        <v>33.049999999999997</v>
      </c>
      <c r="C7" s="431">
        <f>+'Power Desk Daily Price'!C12</f>
        <v>27.1875</v>
      </c>
      <c r="D7" s="431">
        <f>+'Power Desk Daily Price'!D12</f>
        <v>27.1875</v>
      </c>
      <c r="E7" s="431">
        <f>+'Power Desk Daily Price'!E12</f>
        <v>24.9</v>
      </c>
      <c r="F7" s="431">
        <f>+'Power Desk Daily Price'!F12</f>
        <v>24.9</v>
      </c>
      <c r="G7" s="431">
        <f>+'Power Desk Daily Price'!G12</f>
        <v>24.899999618530298</v>
      </c>
      <c r="H7" s="431">
        <f>+'Power Desk Daily Price'!H12</f>
        <v>20.174999237060501</v>
      </c>
      <c r="I7" s="431">
        <f>+'Power Desk Daily Price'!I12</f>
        <v>20.174999237060501</v>
      </c>
      <c r="J7" s="431">
        <f>+'Power Desk Daily Price'!J12</f>
        <v>20.174999237060501</v>
      </c>
      <c r="K7" s="431">
        <f>+'Power Desk Daily Price'!K12</f>
        <v>20.174999237060501</v>
      </c>
      <c r="L7" s="431">
        <f>+'Power Desk Daily Price'!L12</f>
        <v>20.174999237060501</v>
      </c>
      <c r="M7" s="431">
        <f>+'Power Desk Daily Price'!M12</f>
        <v>26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20.174999237060501</v>
      </c>
      <c r="Q7" s="431">
        <f>+'Power Desk Daily Price'!Q12</f>
        <v>20.174999237060501</v>
      </c>
      <c r="R7" s="431">
        <f>+'Power Desk Daily Price'!R12</f>
        <v>20.174999237060501</v>
      </c>
      <c r="S7" s="431">
        <f>+'Power Desk Daily Price'!S12</f>
        <v>26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20.174999237060501</v>
      </c>
      <c r="W7" s="431">
        <f>+'Power Desk Daily Price'!W12</f>
        <v>20.174999237060501</v>
      </c>
      <c r="X7" s="431">
        <f>+'Power Desk Daily Price'!X12</f>
        <v>26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20.174999237060501</v>
      </c>
      <c r="AB7" s="431">
        <f>+'Power Desk Daily Price'!AB12</f>
        <v>20.174999237060501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29.141666666666666</v>
      </c>
    </row>
    <row r="8" spans="1:60" x14ac:dyDescent="0.2">
      <c r="A8" s="447" t="str">
        <f>+'Power Desk Daily Price'!A13</f>
        <v>SP15</v>
      </c>
      <c r="B8" s="430">
        <f>+'Power Desk Daily Price'!B13</f>
        <v>33.049999999999997</v>
      </c>
      <c r="C8" s="431">
        <f>+'Power Desk Daily Price'!C13</f>
        <v>34.700000000000003</v>
      </c>
      <c r="D8" s="431">
        <f>+'Power Desk Daily Price'!D13</f>
        <v>34.700000000000003</v>
      </c>
      <c r="E8" s="431">
        <f>+'Power Desk Daily Price'!E13</f>
        <v>34.1</v>
      </c>
      <c r="F8" s="431">
        <f>+'Power Desk Daily Price'!F13</f>
        <v>34.1</v>
      </c>
      <c r="G8" s="431">
        <f>+'Power Desk Daily Price'!G13</f>
        <v>34.1</v>
      </c>
      <c r="H8" s="431">
        <f>+'Power Desk Daily Price'!H13</f>
        <v>34.1</v>
      </c>
      <c r="I8" s="431">
        <f>+'Power Desk Daily Price'!I13</f>
        <v>34.1</v>
      </c>
      <c r="J8" s="431">
        <f>+'Power Desk Daily Price'!J13</f>
        <v>34.1</v>
      </c>
      <c r="K8" s="431">
        <f>+'Power Desk Daily Price'!K13</f>
        <v>34.1</v>
      </c>
      <c r="L8" s="431">
        <f>+'Power Desk Daily Price'!L13</f>
        <v>34.1</v>
      </c>
      <c r="M8" s="431">
        <f>+'Power Desk Daily Price'!M13</f>
        <v>34.1</v>
      </c>
      <c r="N8" s="431">
        <f>+'Power Desk Daily Price'!N13</f>
        <v>34.1</v>
      </c>
      <c r="O8" s="431">
        <f>+'Power Desk Daily Price'!O13</f>
        <v>34.1</v>
      </c>
      <c r="P8" s="431">
        <f>+'Power Desk Daily Price'!P13</f>
        <v>34.1</v>
      </c>
      <c r="Q8" s="431">
        <f>+'Power Desk Daily Price'!Q13</f>
        <v>34.1</v>
      </c>
      <c r="R8" s="431">
        <f>+'Power Desk Daily Price'!R13</f>
        <v>34.1</v>
      </c>
      <c r="S8" s="431">
        <f>+'Power Desk Daily Price'!S13</f>
        <v>34.1</v>
      </c>
      <c r="T8" s="431">
        <f>+'Power Desk Daily Price'!T13</f>
        <v>34.1</v>
      </c>
      <c r="U8" s="431">
        <f>+'Power Desk Daily Price'!U13</f>
        <v>34.1</v>
      </c>
      <c r="V8" s="431">
        <f>+'Power Desk Daily Price'!V13</f>
        <v>34.1</v>
      </c>
      <c r="W8" s="431">
        <f>+'Power Desk Daily Price'!W13</f>
        <v>34.1</v>
      </c>
      <c r="X8" s="431">
        <f>+'Power Desk Daily Price'!X13</f>
        <v>34.1</v>
      </c>
      <c r="Y8" s="431">
        <f>+'Power Desk Daily Price'!Y13</f>
        <v>34.1</v>
      </c>
      <c r="Z8" s="431">
        <f>+'Power Desk Daily Price'!Z13</f>
        <v>34.1</v>
      </c>
      <c r="AA8" s="431">
        <f>+'Power Desk Daily Price'!AA13</f>
        <v>34.1</v>
      </c>
      <c r="AB8" s="431">
        <f>+'Power Desk Daily Price'!AB13</f>
        <v>34.1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34.15</v>
      </c>
    </row>
    <row r="9" spans="1:60" x14ac:dyDescent="0.2">
      <c r="A9" s="447" t="str">
        <f>+'Power Desk Daily Price'!A14</f>
        <v>Palo Verde</v>
      </c>
      <c r="B9" s="430">
        <f>+'Power Desk Daily Price'!B14</f>
        <v>34</v>
      </c>
      <c r="C9" s="431">
        <f>+'Power Desk Daily Price'!C14</f>
        <v>34.5</v>
      </c>
      <c r="D9" s="431">
        <f>+'Power Desk Daily Price'!D14</f>
        <v>34.5</v>
      </c>
      <c r="E9" s="431">
        <f>+'Power Desk Daily Price'!E14</f>
        <v>32.75</v>
      </c>
      <c r="F9" s="431">
        <f>+'Power Desk Daily Price'!F14</f>
        <v>32.75</v>
      </c>
      <c r="G9" s="431">
        <f>+'Power Desk Daily Price'!G14</f>
        <v>32.75</v>
      </c>
      <c r="H9" s="431">
        <f>+'Power Desk Daily Price'!H14</f>
        <v>32.75</v>
      </c>
      <c r="I9" s="431">
        <f>+'Power Desk Daily Price'!I14</f>
        <v>32.75</v>
      </c>
      <c r="J9" s="431">
        <f>+'Power Desk Daily Price'!J14</f>
        <v>32.75</v>
      </c>
      <c r="K9" s="431">
        <f>+'Power Desk Daily Price'!K14</f>
        <v>32.75</v>
      </c>
      <c r="L9" s="431">
        <f>+'Power Desk Daily Price'!L14</f>
        <v>32.75</v>
      </c>
      <c r="M9" s="431">
        <f>+'Power Desk Daily Price'!M14</f>
        <v>32.75</v>
      </c>
      <c r="N9" s="431">
        <f>+'Power Desk Daily Price'!N14</f>
        <v>32.75</v>
      </c>
      <c r="O9" s="431">
        <f>+'Power Desk Daily Price'!O14</f>
        <v>32.75</v>
      </c>
      <c r="P9" s="431">
        <f>+'Power Desk Daily Price'!P14</f>
        <v>32.75</v>
      </c>
      <c r="Q9" s="431">
        <f>+'Power Desk Daily Price'!Q14</f>
        <v>32.75</v>
      </c>
      <c r="R9" s="431">
        <f>+'Power Desk Daily Price'!R14</f>
        <v>32.75</v>
      </c>
      <c r="S9" s="431">
        <f>+'Power Desk Daily Price'!S14</f>
        <v>32.75</v>
      </c>
      <c r="T9" s="431">
        <f>+'Power Desk Daily Price'!T14</f>
        <v>32.75</v>
      </c>
      <c r="U9" s="431">
        <f>+'Power Desk Daily Price'!U14</f>
        <v>32.75</v>
      </c>
      <c r="V9" s="431">
        <f>+'Power Desk Daily Price'!V14</f>
        <v>32.75</v>
      </c>
      <c r="W9" s="431">
        <f>+'Power Desk Daily Price'!W14</f>
        <v>32.75</v>
      </c>
      <c r="X9" s="431">
        <f>+'Power Desk Daily Price'!X14</f>
        <v>32.75</v>
      </c>
      <c r="Y9" s="431">
        <f>+'Power Desk Daily Price'!Y14</f>
        <v>32.75</v>
      </c>
      <c r="Z9" s="431">
        <f>+'Power Desk Daily Price'!Z14</f>
        <v>32.75</v>
      </c>
      <c r="AA9" s="431">
        <f>+'Power Desk Daily Price'!AA14</f>
        <v>32.75</v>
      </c>
      <c r="AB9" s="431">
        <f>+'Power Desk Daily Price'!AB14</f>
        <v>32.75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34.333333333333336</v>
      </c>
    </row>
    <row r="10" spans="1:60" ht="12" thickBot="1" x14ac:dyDescent="0.25">
      <c r="A10" s="448" t="str">
        <f>+'Power Desk Daily Price'!A15</f>
        <v>Mead</v>
      </c>
      <c r="B10" s="433">
        <f>+'Power Desk Daily Price'!B15</f>
        <v>35</v>
      </c>
      <c r="C10" s="434">
        <f>+'Power Desk Daily Price'!C15</f>
        <v>35.5</v>
      </c>
      <c r="D10" s="434">
        <f>+'Power Desk Daily Price'!D15</f>
        <v>35.5</v>
      </c>
      <c r="E10" s="434">
        <f>+'Power Desk Daily Price'!E15</f>
        <v>33.75</v>
      </c>
      <c r="F10" s="434">
        <f>+'Power Desk Daily Price'!F15</f>
        <v>33.75</v>
      </c>
      <c r="G10" s="434">
        <f>+'Power Desk Daily Price'!G15</f>
        <v>33.75</v>
      </c>
      <c r="H10" s="434">
        <f>+'Power Desk Daily Price'!H15</f>
        <v>33.75</v>
      </c>
      <c r="I10" s="434">
        <f>+'Power Desk Daily Price'!I15</f>
        <v>33.75</v>
      </c>
      <c r="J10" s="434">
        <f>+'Power Desk Daily Price'!J15</f>
        <v>33.75</v>
      </c>
      <c r="K10" s="434">
        <f>+'Power Desk Daily Price'!K15</f>
        <v>33.75</v>
      </c>
      <c r="L10" s="434">
        <f>+'Power Desk Daily Price'!L15</f>
        <v>33.75</v>
      </c>
      <c r="M10" s="434">
        <f>+'Power Desk Daily Price'!M15</f>
        <v>33.75</v>
      </c>
      <c r="N10" s="434">
        <f>+'Power Desk Daily Price'!N15</f>
        <v>33.75</v>
      </c>
      <c r="O10" s="434">
        <f>+'Power Desk Daily Price'!O15</f>
        <v>33.75</v>
      </c>
      <c r="P10" s="434">
        <f>+'Power Desk Daily Price'!P15</f>
        <v>33.75</v>
      </c>
      <c r="Q10" s="434">
        <f>+'Power Desk Daily Price'!Q15</f>
        <v>33.75</v>
      </c>
      <c r="R10" s="434">
        <f>+'Power Desk Daily Price'!R15</f>
        <v>33.75</v>
      </c>
      <c r="S10" s="434">
        <f>+'Power Desk Daily Price'!S15</f>
        <v>33.75</v>
      </c>
      <c r="T10" s="434">
        <f>+'Power Desk Daily Price'!T15</f>
        <v>33.75</v>
      </c>
      <c r="U10" s="434">
        <f>+'Power Desk Daily Price'!U15</f>
        <v>33.75</v>
      </c>
      <c r="V10" s="434">
        <f>+'Power Desk Daily Price'!V15</f>
        <v>33.75</v>
      </c>
      <c r="W10" s="434">
        <f>+'Power Desk Daily Price'!W15</f>
        <v>33.75</v>
      </c>
      <c r="X10" s="434">
        <f>+'Power Desk Daily Price'!X15</f>
        <v>33.75</v>
      </c>
      <c r="Y10" s="434">
        <f>+'Power Desk Daily Price'!Y15</f>
        <v>33.75</v>
      </c>
      <c r="Z10" s="434">
        <f>+'Power Desk Daily Price'!Z15</f>
        <v>33.75</v>
      </c>
      <c r="AA10" s="434">
        <f>+'Power Desk Daily Price'!AA15</f>
        <v>33.75</v>
      </c>
      <c r="AB10" s="434">
        <f>+'Power Desk Daily Price'!AB15</f>
        <v>33.75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35.333333333333336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5.75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55</v>
      </c>
      <c r="C13" s="439">
        <f>+'Power Desk Daily Price'!C18</f>
        <v>53</v>
      </c>
      <c r="D13" s="439">
        <f>+'Power Desk Daily Price'!D18</f>
        <v>53</v>
      </c>
      <c r="E13" s="439">
        <f>+'Power Desk Daily Price'!E18</f>
        <v>54.499996185302734</v>
      </c>
      <c r="F13" s="439">
        <f>+'Power Desk Daily Price'!F18</f>
        <v>54.499996185302734</v>
      </c>
      <c r="G13" s="439">
        <f>+'Power Desk Daily Price'!G18</f>
        <v>0</v>
      </c>
      <c r="H13" s="439">
        <f>+'Power Desk Daily Price'!H18</f>
        <v>54.499996185302734</v>
      </c>
      <c r="I13" s="439">
        <f>+'Power Desk Daily Price'!I18</f>
        <v>54.499996185302734</v>
      </c>
      <c r="J13" s="439">
        <f>+'Power Desk Daily Price'!J18</f>
        <v>54.499996185302734</v>
      </c>
      <c r="K13" s="439">
        <f>+'Power Desk Daily Price'!K18</f>
        <v>54.499996185302734</v>
      </c>
      <c r="L13" s="439">
        <f>+'Power Desk Daily Price'!L18</f>
        <v>54.499996185302734</v>
      </c>
      <c r="M13" s="439">
        <f>+'Power Desk Daily Price'!M18</f>
        <v>0</v>
      </c>
      <c r="N13" s="439">
        <f>+'Power Desk Daily Price'!N18</f>
        <v>54.499996185302734</v>
      </c>
      <c r="O13" s="439">
        <f>+'Power Desk Daily Price'!O18</f>
        <v>54.499996185302734</v>
      </c>
      <c r="P13" s="439">
        <f>+'Power Desk Daily Price'!P18</f>
        <v>54.499996185302734</v>
      </c>
      <c r="Q13" s="439">
        <f>+'Power Desk Daily Price'!Q18</f>
        <v>54.499996185302734</v>
      </c>
      <c r="R13" s="439">
        <f>+'Power Desk Daily Price'!R18</f>
        <v>54.499996185302734</v>
      </c>
      <c r="S13" s="439">
        <f>+'Power Desk Daily Price'!S18</f>
        <v>0</v>
      </c>
      <c r="T13" s="439">
        <f>+'Power Desk Daily Price'!T18</f>
        <v>54.499996185302734</v>
      </c>
      <c r="U13" s="439">
        <f>+'Power Desk Daily Price'!U18</f>
        <v>54.499996185302734</v>
      </c>
      <c r="V13" s="439">
        <f>+'Power Desk Daily Price'!V18</f>
        <v>54.499996185302734</v>
      </c>
      <c r="W13" s="439">
        <f>+'Power Desk Daily Price'!W18</f>
        <v>54.499996185302734</v>
      </c>
      <c r="X13" s="439">
        <f>+'Power Desk Daily Price'!X18</f>
        <v>0</v>
      </c>
      <c r="Y13" s="439">
        <f>+'Power Desk Daily Price'!Y18</f>
        <v>54.499994049072264</v>
      </c>
      <c r="Z13" s="439">
        <f>+'Power Desk Daily Price'!Z18</f>
        <v>0</v>
      </c>
      <c r="AA13" s="439">
        <f>+'Power Desk Daily Price'!AA18</f>
        <v>0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53.666666666666664</v>
      </c>
    </row>
    <row r="16" spans="1:60" ht="15.75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0.14999999999999858</v>
      </c>
      <c r="C17" s="428">
        <f>+'Power Desk Daily Price'!C28</f>
        <v>0.5</v>
      </c>
      <c r="D17" s="428">
        <f>+'Power Desk Daily Price'!D28</f>
        <v>0.5</v>
      </c>
      <c r="E17" s="428">
        <f>+'Power Desk Daily Price'!E28</f>
        <v>1.7999999999999972</v>
      </c>
      <c r="F17" s="428">
        <f>+'Power Desk Daily Price'!F28</f>
        <v>1.7999999999999972</v>
      </c>
      <c r="G17" s="428">
        <f>+'Power Desk Daily Price'!G28</f>
        <v>1.7999999999999972</v>
      </c>
      <c r="H17" s="428">
        <f>+'Power Desk Daily Price'!H28</f>
        <v>1.7999999999999972</v>
      </c>
      <c r="I17" s="428">
        <f>+'Power Desk Daily Price'!I28</f>
        <v>1.7999999999999972</v>
      </c>
      <c r="J17" s="428">
        <f>+'Power Desk Daily Price'!J28</f>
        <v>1.7999999999999972</v>
      </c>
      <c r="K17" s="428">
        <f>+'Power Desk Daily Price'!K28</f>
        <v>1.7999999999999972</v>
      </c>
      <c r="L17" s="428">
        <f>+'Power Desk Daily Price'!L28</f>
        <v>1.7999999999999972</v>
      </c>
      <c r="M17" s="428">
        <f>+'Power Desk Daily Price'!M28</f>
        <v>1.7999999999999972</v>
      </c>
      <c r="N17" s="428">
        <f>+'Power Desk Daily Price'!N28</f>
        <v>1.7999999999999972</v>
      </c>
      <c r="O17" s="428">
        <f>+'Power Desk Daily Price'!O28</f>
        <v>1.7999999999999972</v>
      </c>
      <c r="P17" s="428">
        <f>+'Power Desk Daily Price'!P28</f>
        <v>1.7999999999999972</v>
      </c>
      <c r="Q17" s="428">
        <f>+'Power Desk Daily Price'!Q28</f>
        <v>1.7999999999999972</v>
      </c>
      <c r="R17" s="428">
        <f>+'Power Desk Daily Price'!R28</f>
        <v>1.7999999999999972</v>
      </c>
      <c r="S17" s="428">
        <f>+'Power Desk Daily Price'!S28</f>
        <v>1.7999999999999972</v>
      </c>
      <c r="T17" s="428">
        <f>+'Power Desk Daily Price'!T28</f>
        <v>1.7999999999999972</v>
      </c>
      <c r="U17" s="428">
        <f>+'Power Desk Daily Price'!U28</f>
        <v>1.7999999999999972</v>
      </c>
      <c r="V17" s="428">
        <f>+'Power Desk Daily Price'!V28</f>
        <v>1.7999999999999972</v>
      </c>
      <c r="W17" s="428">
        <f>+'Power Desk Daily Price'!W28</f>
        <v>1.7999999999999972</v>
      </c>
      <c r="X17" s="428">
        <f>+'Power Desk Daily Price'!X28</f>
        <v>1.7999999999999972</v>
      </c>
      <c r="Y17" s="428">
        <f>+'Power Desk Daily Price'!Y28</f>
        <v>1.7999999999999972</v>
      </c>
      <c r="Z17" s="428">
        <f>+'Power Desk Daily Price'!Z28</f>
        <v>1.7999999999999972</v>
      </c>
      <c r="AA17" s="428">
        <f>+'Power Desk Daily Price'!AA28</f>
        <v>1.7999999999999972</v>
      </c>
      <c r="AB17" s="428">
        <f>+'Power Desk Daily Price'!AB28</f>
        <v>1.7999999999999972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0.18333333333333002</v>
      </c>
    </row>
    <row r="18" spans="1:64" x14ac:dyDescent="0.2">
      <c r="A18" s="447" t="str">
        <f>+'Power Desk Daily Price'!A29</f>
        <v>COB</v>
      </c>
      <c r="B18" s="430">
        <f>+'Power Desk Daily Price'!B29</f>
        <v>0.95000000000000284</v>
      </c>
      <c r="C18" s="431">
        <f>+'Power Desk Daily Price'!C29</f>
        <v>0.5</v>
      </c>
      <c r="D18" s="431">
        <f>+'Power Desk Daily Price'!D29</f>
        <v>0.5</v>
      </c>
      <c r="E18" s="431">
        <f>+'Power Desk Daily Price'!E29</f>
        <v>1.5</v>
      </c>
      <c r="F18" s="431">
        <f>+'Power Desk Daily Price'!F29</f>
        <v>1.5</v>
      </c>
      <c r="G18" s="431">
        <f>+'Power Desk Daily Price'!G29</f>
        <v>1.5</v>
      </c>
      <c r="H18" s="431">
        <f>+'Power Desk Daily Price'!H29</f>
        <v>1.5</v>
      </c>
      <c r="I18" s="431">
        <f>+'Power Desk Daily Price'!I29</f>
        <v>1.5</v>
      </c>
      <c r="J18" s="431">
        <f>+'Power Desk Daily Price'!J29</f>
        <v>1.5</v>
      </c>
      <c r="K18" s="431">
        <f>+'Power Desk Daily Price'!K29</f>
        <v>1.5</v>
      </c>
      <c r="L18" s="431">
        <f>+'Power Desk Daily Price'!L29</f>
        <v>1.5</v>
      </c>
      <c r="M18" s="431">
        <f>+'Power Desk Daily Price'!M29</f>
        <v>1.5</v>
      </c>
      <c r="N18" s="431">
        <f>+'Power Desk Daily Price'!N29</f>
        <v>1.5</v>
      </c>
      <c r="O18" s="431">
        <f>+'Power Desk Daily Price'!O29</f>
        <v>1.5</v>
      </c>
      <c r="P18" s="431">
        <f>+'Power Desk Daily Price'!P29</f>
        <v>1.5</v>
      </c>
      <c r="Q18" s="431">
        <f>+'Power Desk Daily Price'!Q29</f>
        <v>1.5</v>
      </c>
      <c r="R18" s="431">
        <f>+'Power Desk Daily Price'!R29</f>
        <v>1.5</v>
      </c>
      <c r="S18" s="431">
        <f>+'Power Desk Daily Price'!S29</f>
        <v>1.5</v>
      </c>
      <c r="T18" s="431">
        <f>+'Power Desk Daily Price'!T29</f>
        <v>1.5</v>
      </c>
      <c r="U18" s="431">
        <f>+'Power Desk Daily Price'!U29</f>
        <v>1.5</v>
      </c>
      <c r="V18" s="431">
        <f>+'Power Desk Daily Price'!V29</f>
        <v>1.5</v>
      </c>
      <c r="W18" s="431">
        <f>+'Power Desk Daily Price'!W29</f>
        <v>1.5</v>
      </c>
      <c r="X18" s="431">
        <f>+'Power Desk Daily Price'!X29</f>
        <v>1.5</v>
      </c>
      <c r="Y18" s="431">
        <f>+'Power Desk Daily Price'!Y29</f>
        <v>1.5</v>
      </c>
      <c r="Z18" s="431">
        <f>+'Power Desk Daily Price'!Z29</f>
        <v>1.5</v>
      </c>
      <c r="AA18" s="431">
        <f>+'Power Desk Daily Price'!AA29</f>
        <v>1.5</v>
      </c>
      <c r="AB18" s="431">
        <f>+'Power Desk Daily Price'!AB29</f>
        <v>1.5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0.44999999999999574</v>
      </c>
    </row>
    <row r="19" spans="1:64" x14ac:dyDescent="0.2">
      <c r="A19" s="447" t="str">
        <f>+'Power Desk Daily Price'!A30</f>
        <v>NP15</v>
      </c>
      <c r="B19" s="430">
        <f>+'Power Desk Daily Price'!B30</f>
        <v>0.81000000000000227</v>
      </c>
      <c r="C19" s="431">
        <f>+'Power Desk Daily Price'!C30</f>
        <v>1.7000000000000028</v>
      </c>
      <c r="D19" s="431">
        <f>+'Power Desk Daily Price'!D30</f>
        <v>1.7000000000000028</v>
      </c>
      <c r="E19" s="431">
        <f>+'Power Desk Daily Price'!E30</f>
        <v>0.35000000000000142</v>
      </c>
      <c r="F19" s="431">
        <f>+'Power Desk Daily Price'!F30</f>
        <v>0.35000000000000142</v>
      </c>
      <c r="G19" s="431">
        <f>+'Power Desk Daily Price'!G30</f>
        <v>0.35000000000000142</v>
      </c>
      <c r="H19" s="431">
        <f>+'Power Desk Daily Price'!H30</f>
        <v>0.35000000000000142</v>
      </c>
      <c r="I19" s="431">
        <f>+'Power Desk Daily Price'!I30</f>
        <v>0.35000000000000142</v>
      </c>
      <c r="J19" s="431">
        <f>+'Power Desk Daily Price'!J30</f>
        <v>0.35000000000000142</v>
      </c>
      <c r="K19" s="431">
        <f>+'Power Desk Daily Price'!K30</f>
        <v>0.35000000000000142</v>
      </c>
      <c r="L19" s="431">
        <f>+'Power Desk Daily Price'!L30</f>
        <v>0.35000000000000142</v>
      </c>
      <c r="M19" s="431">
        <f>+'Power Desk Daily Price'!M30</f>
        <v>0.35000000000000142</v>
      </c>
      <c r="N19" s="431">
        <f>+'Power Desk Daily Price'!N30</f>
        <v>0.35000000000000142</v>
      </c>
      <c r="O19" s="431">
        <f>+'Power Desk Daily Price'!O30</f>
        <v>0.35000000000000142</v>
      </c>
      <c r="P19" s="431">
        <f>+'Power Desk Daily Price'!P30</f>
        <v>0.35000000000000142</v>
      </c>
      <c r="Q19" s="431">
        <f>+'Power Desk Daily Price'!Q30</f>
        <v>0.35000000000000142</v>
      </c>
      <c r="R19" s="431">
        <f>+'Power Desk Daily Price'!R30</f>
        <v>0.35000000000000142</v>
      </c>
      <c r="S19" s="431">
        <f>+'Power Desk Daily Price'!S30</f>
        <v>0.35000000000000142</v>
      </c>
      <c r="T19" s="431">
        <f>+'Power Desk Daily Price'!T30</f>
        <v>0.35000000000000142</v>
      </c>
      <c r="U19" s="431">
        <f>+'Power Desk Daily Price'!U30</f>
        <v>0.35000000000000142</v>
      </c>
      <c r="V19" s="431">
        <f>+'Power Desk Daily Price'!V30</f>
        <v>0.35000000000000142</v>
      </c>
      <c r="W19" s="431">
        <f>+'Power Desk Daily Price'!W30</f>
        <v>0.35000000000000142</v>
      </c>
      <c r="X19" s="431">
        <f>+'Power Desk Daily Price'!X30</f>
        <v>0.35000000000000142</v>
      </c>
      <c r="Y19" s="431">
        <f>+'Power Desk Daily Price'!Y30</f>
        <v>0.35000000000000142</v>
      </c>
      <c r="Z19" s="431">
        <f>+'Power Desk Daily Price'!Z30</f>
        <v>0.35000000000000142</v>
      </c>
      <c r="AA19" s="431">
        <f>+'Power Desk Daily Price'!AA30</f>
        <v>0.35000000000000142</v>
      </c>
      <c r="AB19" s="431">
        <f>+'Power Desk Daily Price'!AB30</f>
        <v>0.35000000000000142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1.4473333333333329</v>
      </c>
    </row>
    <row r="20" spans="1:64" x14ac:dyDescent="0.2">
      <c r="A20" s="447" t="str">
        <f>+'Power Desk Daily Price'!A31</f>
        <v>ZP26</v>
      </c>
      <c r="B20" s="430">
        <f>+'Power Desk Daily Price'!B31</f>
        <v>5.8624999999999972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-5.8250007629394993</v>
      </c>
      <c r="Z20" s="431">
        <f>+'Power Desk Daily Price'!Z31</f>
        <v>-5.8250007629394993</v>
      </c>
      <c r="AA20" s="431">
        <f>+'Power Desk Daily Price'!AA31</f>
        <v>-5.8250007629394993</v>
      </c>
      <c r="AB20" s="431">
        <f>+'Power Desk Daily Price'!AB31</f>
        <v>-5.8250007629394993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-0.2708333333333357</v>
      </c>
    </row>
    <row r="21" spans="1:64" x14ac:dyDescent="0.2">
      <c r="A21" s="447" t="str">
        <f>+'Power Desk Daily Price'!A32</f>
        <v>SP15</v>
      </c>
      <c r="B21" s="430">
        <f>+'Power Desk Daily Price'!B32</f>
        <v>4.9999999999997158E-2</v>
      </c>
      <c r="C21" s="431">
        <f>+'Power Desk Daily Price'!C32</f>
        <v>1.7000000000000028</v>
      </c>
      <c r="D21" s="431">
        <f>+'Power Desk Daily Price'!D32</f>
        <v>1.7000000000000028</v>
      </c>
      <c r="E21" s="431">
        <f>+'Power Desk Daily Price'!E32</f>
        <v>0.35000000000000142</v>
      </c>
      <c r="F21" s="431">
        <f>+'Power Desk Daily Price'!F32</f>
        <v>0.35000000000000142</v>
      </c>
      <c r="G21" s="431">
        <f>+'Power Desk Daily Price'!G32</f>
        <v>0.35000000000000142</v>
      </c>
      <c r="H21" s="431">
        <f>+'Power Desk Daily Price'!H32</f>
        <v>0.35000000000000142</v>
      </c>
      <c r="I21" s="431">
        <f>+'Power Desk Daily Price'!I32</f>
        <v>0.35000000000000142</v>
      </c>
      <c r="J21" s="431">
        <f>+'Power Desk Daily Price'!J32</f>
        <v>0.35000000000000142</v>
      </c>
      <c r="K21" s="431">
        <f>+'Power Desk Daily Price'!K32</f>
        <v>0.35000000000000142</v>
      </c>
      <c r="L21" s="431">
        <f>+'Power Desk Daily Price'!L32</f>
        <v>0.35000000000000142</v>
      </c>
      <c r="M21" s="431">
        <f>+'Power Desk Daily Price'!M32</f>
        <v>0.35000000000000142</v>
      </c>
      <c r="N21" s="431">
        <f>+'Power Desk Daily Price'!N32</f>
        <v>0.35000000000000142</v>
      </c>
      <c r="O21" s="431">
        <f>+'Power Desk Daily Price'!O32</f>
        <v>0.35000000000000142</v>
      </c>
      <c r="P21" s="431">
        <f>+'Power Desk Daily Price'!P32</f>
        <v>0.35000000000000142</v>
      </c>
      <c r="Q21" s="431">
        <f>+'Power Desk Daily Price'!Q32</f>
        <v>0.35000000000000142</v>
      </c>
      <c r="R21" s="431">
        <f>+'Power Desk Daily Price'!R32</f>
        <v>0.35000000000000142</v>
      </c>
      <c r="S21" s="431">
        <f>+'Power Desk Daily Price'!S32</f>
        <v>0.35000000000000142</v>
      </c>
      <c r="T21" s="431">
        <f>+'Power Desk Daily Price'!T32</f>
        <v>0.35000000000000142</v>
      </c>
      <c r="U21" s="431">
        <f>+'Power Desk Daily Price'!U32</f>
        <v>0.35000000000000142</v>
      </c>
      <c r="V21" s="431">
        <f>+'Power Desk Daily Price'!V32</f>
        <v>0.35000000000000142</v>
      </c>
      <c r="W21" s="431">
        <f>+'Power Desk Daily Price'!W32</f>
        <v>0.35000000000000142</v>
      </c>
      <c r="X21" s="431">
        <f>+'Power Desk Daily Price'!X32</f>
        <v>0.35000000000000142</v>
      </c>
      <c r="Y21" s="431">
        <f>+'Power Desk Daily Price'!Y32</f>
        <v>0.35000000000000142</v>
      </c>
      <c r="Z21" s="431">
        <f>+'Power Desk Daily Price'!Z32</f>
        <v>0.35000000000000142</v>
      </c>
      <c r="AA21" s="431">
        <f>+'Power Desk Daily Price'!AA32</f>
        <v>0.35000000000000142</v>
      </c>
      <c r="AB21" s="431">
        <f>+'Power Desk Daily Price'!AB32</f>
        <v>0.35000000000000142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1.25</v>
      </c>
    </row>
    <row r="22" spans="1:64" x14ac:dyDescent="0.2">
      <c r="A22" s="447" t="str">
        <f>+'Power Desk Daily Price'!A33</f>
        <v>Palo Verde</v>
      </c>
      <c r="B22" s="430">
        <f>+'Power Desk Daily Price'!B33</f>
        <v>1</v>
      </c>
      <c r="C22" s="431">
        <f>+'Power Desk Daily Price'!C33</f>
        <v>1.5</v>
      </c>
      <c r="D22" s="431">
        <f>+'Power Desk Daily Price'!D33</f>
        <v>1.5</v>
      </c>
      <c r="E22" s="431">
        <f>+'Power Desk Daily Price'!E33</f>
        <v>1</v>
      </c>
      <c r="F22" s="431">
        <f>+'Power Desk Daily Price'!F33</f>
        <v>1</v>
      </c>
      <c r="G22" s="431">
        <f>+'Power Desk Daily Price'!G33</f>
        <v>1</v>
      </c>
      <c r="H22" s="431">
        <f>+'Power Desk Daily Price'!H33</f>
        <v>1</v>
      </c>
      <c r="I22" s="431">
        <f>+'Power Desk Daily Price'!I33</f>
        <v>1</v>
      </c>
      <c r="J22" s="431">
        <f>+'Power Desk Daily Price'!J33</f>
        <v>1</v>
      </c>
      <c r="K22" s="431">
        <f>+'Power Desk Daily Price'!K33</f>
        <v>1</v>
      </c>
      <c r="L22" s="431">
        <f>+'Power Desk Daily Price'!L33</f>
        <v>1</v>
      </c>
      <c r="M22" s="431">
        <f>+'Power Desk Daily Price'!M33</f>
        <v>1</v>
      </c>
      <c r="N22" s="431">
        <f>+'Power Desk Daily Price'!N33</f>
        <v>1</v>
      </c>
      <c r="O22" s="431">
        <f>+'Power Desk Daily Price'!O33</f>
        <v>1</v>
      </c>
      <c r="P22" s="431">
        <f>+'Power Desk Daily Price'!P33</f>
        <v>1</v>
      </c>
      <c r="Q22" s="431">
        <f>+'Power Desk Daily Price'!Q33</f>
        <v>1</v>
      </c>
      <c r="R22" s="431">
        <f>+'Power Desk Daily Price'!R33</f>
        <v>1</v>
      </c>
      <c r="S22" s="431">
        <f>+'Power Desk Daily Price'!S33</f>
        <v>1</v>
      </c>
      <c r="T22" s="431">
        <f>+'Power Desk Daily Price'!T33</f>
        <v>1</v>
      </c>
      <c r="U22" s="431">
        <f>+'Power Desk Daily Price'!U33</f>
        <v>1</v>
      </c>
      <c r="V22" s="431">
        <f>+'Power Desk Daily Price'!V33</f>
        <v>1</v>
      </c>
      <c r="W22" s="431">
        <f>+'Power Desk Daily Price'!W33</f>
        <v>1</v>
      </c>
      <c r="X22" s="431">
        <f>+'Power Desk Daily Price'!X33</f>
        <v>1</v>
      </c>
      <c r="Y22" s="431">
        <f>+'Power Desk Daily Price'!Y33</f>
        <v>1</v>
      </c>
      <c r="Z22" s="431">
        <f>+'Power Desk Daily Price'!Z33</f>
        <v>1</v>
      </c>
      <c r="AA22" s="431">
        <f>+'Power Desk Daily Price'!AA33</f>
        <v>1</v>
      </c>
      <c r="AB22" s="431">
        <f>+'Power Desk Daily Price'!AB33</f>
        <v>1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1.3733333333333348</v>
      </c>
    </row>
    <row r="23" spans="1:64" ht="12" thickBot="1" x14ac:dyDescent="0.25">
      <c r="A23" s="448" t="str">
        <f>+'Power Desk Daily Price'!A34</f>
        <v>Mead</v>
      </c>
      <c r="B23" s="433">
        <f>+'Power Desk Daily Price'!B34</f>
        <v>1</v>
      </c>
      <c r="C23" s="434">
        <f>+'Power Desk Daily Price'!C34</f>
        <v>1.5</v>
      </c>
      <c r="D23" s="434">
        <f>+'Power Desk Daily Price'!D34</f>
        <v>1.5</v>
      </c>
      <c r="E23" s="434">
        <f>+'Power Desk Daily Price'!E34</f>
        <v>1</v>
      </c>
      <c r="F23" s="434">
        <f>+'Power Desk Daily Price'!F34</f>
        <v>1</v>
      </c>
      <c r="G23" s="434">
        <f>+'Power Desk Daily Price'!G34</f>
        <v>1</v>
      </c>
      <c r="H23" s="434">
        <f>+'Power Desk Daily Price'!H34</f>
        <v>1</v>
      </c>
      <c r="I23" s="434">
        <f>+'Power Desk Daily Price'!I34</f>
        <v>1</v>
      </c>
      <c r="J23" s="434">
        <f>+'Power Desk Daily Price'!J34</f>
        <v>1</v>
      </c>
      <c r="K23" s="434">
        <f>+'Power Desk Daily Price'!K34</f>
        <v>1</v>
      </c>
      <c r="L23" s="434">
        <f>+'Power Desk Daily Price'!L34</f>
        <v>1</v>
      </c>
      <c r="M23" s="434">
        <f>+'Power Desk Daily Price'!M34</f>
        <v>1</v>
      </c>
      <c r="N23" s="434">
        <f>+'Power Desk Daily Price'!N34</f>
        <v>1</v>
      </c>
      <c r="O23" s="434">
        <f>+'Power Desk Daily Price'!O34</f>
        <v>1</v>
      </c>
      <c r="P23" s="434">
        <f>+'Power Desk Daily Price'!P34</f>
        <v>1</v>
      </c>
      <c r="Q23" s="434">
        <f>+'Power Desk Daily Price'!Q34</f>
        <v>1</v>
      </c>
      <c r="R23" s="434">
        <f>+'Power Desk Daily Price'!R34</f>
        <v>1</v>
      </c>
      <c r="S23" s="434">
        <f>+'Power Desk Daily Price'!S34</f>
        <v>1</v>
      </c>
      <c r="T23" s="434">
        <f>+'Power Desk Daily Price'!T34</f>
        <v>1</v>
      </c>
      <c r="U23" s="434">
        <f>+'Power Desk Daily Price'!U34</f>
        <v>1</v>
      </c>
      <c r="V23" s="434">
        <f>+'Power Desk Daily Price'!V34</f>
        <v>1</v>
      </c>
      <c r="W23" s="434">
        <f>+'Power Desk Daily Price'!W34</f>
        <v>1</v>
      </c>
      <c r="X23" s="434">
        <f>+'Power Desk Daily Price'!X34</f>
        <v>1</v>
      </c>
      <c r="Y23" s="434">
        <f>+'Power Desk Daily Price'!Y34</f>
        <v>1</v>
      </c>
      <c r="Z23" s="434">
        <f>+'Power Desk Daily Price'!Z34</f>
        <v>1</v>
      </c>
      <c r="AA23" s="434">
        <f>+'Power Desk Daily Price'!AA34</f>
        <v>1</v>
      </c>
      <c r="AB23" s="434">
        <f>+'Power Desk Daily Price'!AB34</f>
        <v>1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5.75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0.25</v>
      </c>
      <c r="C26" s="439">
        <f>+'Power Desk Daily Price'!C37</f>
        <v>-1.75</v>
      </c>
      <c r="D26" s="439">
        <f>+'Power Desk Daily Price'!D37</f>
        <v>-1.75</v>
      </c>
      <c r="E26" s="439">
        <f>+'Power Desk Daily Price'!E37</f>
        <v>1</v>
      </c>
      <c r="F26" s="439">
        <f>+'Power Desk Daily Price'!F37</f>
        <v>1</v>
      </c>
      <c r="G26" s="439">
        <f>+'Power Desk Daily Price'!G37</f>
        <v>0</v>
      </c>
      <c r="H26" s="439">
        <f>+'Power Desk Daily Price'!H37</f>
        <v>1</v>
      </c>
      <c r="I26" s="439">
        <f>+'Power Desk Daily Price'!I37</f>
        <v>1</v>
      </c>
      <c r="J26" s="439">
        <f>+'Power Desk Daily Price'!J37</f>
        <v>1</v>
      </c>
      <c r="K26" s="439">
        <f>+'Power Desk Daily Price'!K37</f>
        <v>1</v>
      </c>
      <c r="L26" s="439">
        <f>+'Power Desk Daily Price'!L37</f>
        <v>1</v>
      </c>
      <c r="M26" s="439">
        <f>+'Power Desk Daily Price'!M37</f>
        <v>0</v>
      </c>
      <c r="N26" s="439">
        <f>+'Power Desk Daily Price'!N37</f>
        <v>1</v>
      </c>
      <c r="O26" s="439">
        <f>+'Power Desk Daily Price'!O37</f>
        <v>1</v>
      </c>
      <c r="P26" s="439">
        <f>+'Power Desk Daily Price'!P37</f>
        <v>1</v>
      </c>
      <c r="Q26" s="439">
        <f>+'Power Desk Daily Price'!Q37</f>
        <v>1</v>
      </c>
      <c r="R26" s="439">
        <f>+'Power Desk Daily Price'!R37</f>
        <v>1</v>
      </c>
      <c r="S26" s="439">
        <f>+'Power Desk Daily Price'!S37</f>
        <v>0</v>
      </c>
      <c r="T26" s="439">
        <f>+'Power Desk Daily Price'!T37</f>
        <v>1</v>
      </c>
      <c r="U26" s="439">
        <f>+'Power Desk Daily Price'!U37</f>
        <v>1</v>
      </c>
      <c r="V26" s="439">
        <f>+'Power Desk Daily Price'!V37</f>
        <v>1</v>
      </c>
      <c r="W26" s="439">
        <f>+'Power Desk Daily Price'!W37</f>
        <v>1</v>
      </c>
      <c r="X26" s="439">
        <f>+'Power Desk Daily Price'!X37</f>
        <v>0</v>
      </c>
      <c r="Y26" s="439">
        <f>+'Power Desk Daily Price'!Y37</f>
        <v>54.499994049072264</v>
      </c>
      <c r="Z26" s="439">
        <f>+'Power Desk Daily Price'!Z37</f>
        <v>0</v>
      </c>
      <c r="AA26" s="439">
        <f>+'Power Desk Daily Price'!AA37</f>
        <v>0</v>
      </c>
      <c r="AB26" s="439">
        <f>+'Power Desk Daily Price'!AB37</f>
        <v>0</v>
      </c>
      <c r="AC26" s="439">
        <f>+'Power Desk Daily Price'!AC37</f>
        <v>8.5166666666666657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8.5166666666666657</v>
      </c>
    </row>
    <row r="29" spans="1:64" ht="15.75" thickBot="1" x14ac:dyDescent="0.3">
      <c r="A29" s="424" t="str">
        <f>+'OP.Power Desk Daily Price'!A8</f>
        <v>West Daily Off Peak Prices</v>
      </c>
      <c r="B29" s="425">
        <f>+'OP.Power Desk Daily Price'!B8</f>
        <v>37193</v>
      </c>
      <c r="C29" s="425">
        <f>+'OP.Power Desk Daily Price'!C8</f>
        <v>37194</v>
      </c>
      <c r="D29" s="425">
        <f>+'OP.Power Desk Daily Price'!D8</f>
        <v>37195</v>
      </c>
      <c r="E29" s="425">
        <f>+'OP.Power Desk Daily Price'!E8</f>
        <v>37196</v>
      </c>
      <c r="F29" s="425">
        <f>+'OP.Power Desk Daily Price'!F8</f>
        <v>37197</v>
      </c>
      <c r="G29" s="425">
        <f>+'OP.Power Desk Daily Price'!G8</f>
        <v>37198</v>
      </c>
      <c r="H29" s="425">
        <f>+'OP.Power Desk Daily Price'!H8</f>
        <v>37199</v>
      </c>
      <c r="I29" s="425">
        <f>+'OP.Power Desk Daily Price'!I8</f>
        <v>37200</v>
      </c>
      <c r="J29" s="425">
        <f>+'OP.Power Desk Daily Price'!J8</f>
        <v>37201</v>
      </c>
      <c r="K29" s="425">
        <f>+'OP.Power Desk Daily Price'!K8</f>
        <v>37202</v>
      </c>
      <c r="L29" s="425">
        <f>+'OP.Power Desk Daily Price'!L8</f>
        <v>37203</v>
      </c>
      <c r="M29" s="425">
        <f>+'OP.Power Desk Daily Price'!M8</f>
        <v>37204</v>
      </c>
      <c r="N29" s="425">
        <f>+'OP.Power Desk Daily Price'!N8</f>
        <v>37205</v>
      </c>
      <c r="O29" s="425">
        <f>+'OP.Power Desk Daily Price'!O8</f>
        <v>37206</v>
      </c>
      <c r="P29" s="425">
        <f>+'OP.Power Desk Daily Price'!P8</f>
        <v>37207</v>
      </c>
      <c r="Q29" s="425">
        <f>+'OP.Power Desk Daily Price'!Q8</f>
        <v>37208</v>
      </c>
      <c r="R29" s="425">
        <f>+'OP.Power Desk Daily Price'!R8</f>
        <v>37209</v>
      </c>
      <c r="S29" s="425">
        <f>+'OP.Power Desk Daily Price'!S8</f>
        <v>37210</v>
      </c>
      <c r="T29" s="425">
        <f>+'OP.Power Desk Daily Price'!T8</f>
        <v>37211</v>
      </c>
      <c r="U29" s="425">
        <f>+'OP.Power Desk Daily Price'!U8</f>
        <v>37212</v>
      </c>
      <c r="V29" s="425">
        <f>+'OP.Power Desk Daily Price'!V8</f>
        <v>37213</v>
      </c>
      <c r="W29" s="425">
        <f>+'OP.Power Desk Daily Price'!W8</f>
        <v>37214</v>
      </c>
      <c r="X29" s="425">
        <f>+'OP.Power Desk Daily Price'!X8</f>
        <v>37215</v>
      </c>
      <c r="Y29" s="425">
        <f>+'OP.Power Desk Daily Price'!Y8</f>
        <v>37216</v>
      </c>
      <c r="Z29" s="425">
        <f>+'OP.Power Desk Daily Price'!Z8</f>
        <v>37217</v>
      </c>
      <c r="AA29" s="425">
        <f>+'OP.Power Desk Daily Price'!AA8</f>
        <v>37218</v>
      </c>
      <c r="AB29" s="425">
        <f>+'OP.Power Desk Daily Price'!AB8</f>
        <v>37219</v>
      </c>
      <c r="AC29" s="425">
        <f>+'OP.Power Desk Daily Price'!AC8</f>
        <v>37220</v>
      </c>
      <c r="AD29" s="425">
        <f>+'OP.Power Desk Daily Price'!AD8</f>
        <v>37221</v>
      </c>
      <c r="AE29" s="425">
        <f>+'OP.Power Desk Daily Price'!AE8</f>
        <v>37222</v>
      </c>
      <c r="AF29" s="425">
        <f>+'OP.Power Desk Daily Price'!AF8</f>
        <v>37223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28.8</v>
      </c>
      <c r="C30" s="428">
        <f>+'OP.Power Desk Daily Price'!C9</f>
        <v>28.8</v>
      </c>
      <c r="D30" s="428">
        <f>+'OP.Power Desk Daily Price'!D9</f>
        <v>28</v>
      </c>
      <c r="E30" s="428">
        <f>+'OP.Power Desk Daily Price'!E9</f>
        <v>28</v>
      </c>
      <c r="F30" s="428">
        <f>+'OP.Power Desk Daily Price'!F9</f>
        <v>28</v>
      </c>
      <c r="G30" s="428">
        <f>+'OP.Power Desk Daily Price'!G9</f>
        <v>28</v>
      </c>
      <c r="H30" s="428">
        <f>+'OP.Power Desk Daily Price'!H9</f>
        <v>28</v>
      </c>
      <c r="I30" s="428">
        <f>+'OP.Power Desk Daily Price'!I9</f>
        <v>28</v>
      </c>
      <c r="J30" s="428">
        <f>+'OP.Power Desk Daily Price'!J9</f>
        <v>28</v>
      </c>
      <c r="K30" s="428">
        <f>+'OP.Power Desk Daily Price'!K9</f>
        <v>28</v>
      </c>
      <c r="L30" s="428">
        <f>+'OP.Power Desk Daily Price'!L9</f>
        <v>28</v>
      </c>
      <c r="M30" s="428">
        <f>+'OP.Power Desk Daily Price'!M9</f>
        <v>28</v>
      </c>
      <c r="N30" s="428">
        <f>+'OP.Power Desk Daily Price'!N9</f>
        <v>28</v>
      </c>
      <c r="O30" s="428">
        <f>+'OP.Power Desk Daily Price'!O9</f>
        <v>28</v>
      </c>
      <c r="P30" s="428">
        <f>+'OP.Power Desk Daily Price'!P9</f>
        <v>28</v>
      </c>
      <c r="Q30" s="428">
        <f>+'OP.Power Desk Daily Price'!Q9</f>
        <v>28</v>
      </c>
      <c r="R30" s="428">
        <f>+'OP.Power Desk Daily Price'!R9</f>
        <v>28</v>
      </c>
      <c r="S30" s="428">
        <f>+'OP.Power Desk Daily Price'!S9</f>
        <v>28</v>
      </c>
      <c r="T30" s="428">
        <f>+'OP.Power Desk Daily Price'!T9</f>
        <v>28</v>
      </c>
      <c r="U30" s="428">
        <f>+'OP.Power Desk Daily Price'!U9</f>
        <v>28</v>
      </c>
      <c r="V30" s="428">
        <f>+'OP.Power Desk Daily Price'!V9</f>
        <v>28</v>
      </c>
      <c r="W30" s="428">
        <f>+'OP.Power Desk Daily Price'!W9</f>
        <v>28</v>
      </c>
      <c r="X30" s="428">
        <f>+'OP.Power Desk Daily Price'!X9</f>
        <v>28</v>
      </c>
      <c r="Y30" s="428">
        <f>+'OP.Power Desk Daily Price'!Y9</f>
        <v>28</v>
      </c>
      <c r="Z30" s="428">
        <f>+'OP.Power Desk Daily Price'!Z9</f>
        <v>28</v>
      </c>
      <c r="AA30" s="428">
        <f>+'OP.Power Desk Daily Price'!AA9</f>
        <v>28</v>
      </c>
      <c r="AB30" s="428">
        <f>+'OP.Power Desk Daily Price'!AB9</f>
        <v>28</v>
      </c>
      <c r="AC30" s="428">
        <f>+'OP.Power Desk Daily Price'!AC9</f>
        <v>28</v>
      </c>
      <c r="AD30" s="428">
        <f>+'OP.Power Desk Daily Price'!AD9</f>
        <v>28</v>
      </c>
      <c r="AE30" s="428">
        <f>+'OP.Power Desk Daily Price'!AE9</f>
        <v>28</v>
      </c>
      <c r="AF30" s="428">
        <f>+'OP.Power Desk Daily Price'!AF9</f>
        <v>28</v>
      </c>
      <c r="AG30" s="429">
        <f>+'OP.Power Desk Daily Price'!AG9</f>
        <v>28.533333333333331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28.8</v>
      </c>
      <c r="C31" s="431">
        <f>+'OP.Power Desk Daily Price'!C10</f>
        <v>28.8</v>
      </c>
      <c r="D31" s="431">
        <f>+'OP.Power Desk Daily Price'!D10</f>
        <v>28.8</v>
      </c>
      <c r="E31" s="431">
        <f>+'OP.Power Desk Daily Price'!E10</f>
        <v>28</v>
      </c>
      <c r="F31" s="431">
        <f>+'OP.Power Desk Daily Price'!F10</f>
        <v>28</v>
      </c>
      <c r="G31" s="431">
        <f>+'OP.Power Desk Daily Price'!G10</f>
        <v>28</v>
      </c>
      <c r="H31" s="431">
        <f>+'OP.Power Desk Daily Price'!H10</f>
        <v>28</v>
      </c>
      <c r="I31" s="431">
        <f>+'OP.Power Desk Daily Price'!I10</f>
        <v>28</v>
      </c>
      <c r="J31" s="431">
        <f>+'OP.Power Desk Daily Price'!J10</f>
        <v>28</v>
      </c>
      <c r="K31" s="431">
        <f>+'OP.Power Desk Daily Price'!K10</f>
        <v>28</v>
      </c>
      <c r="L31" s="431">
        <f>+'OP.Power Desk Daily Price'!L10</f>
        <v>28</v>
      </c>
      <c r="M31" s="431">
        <f>+'OP.Power Desk Daily Price'!M10</f>
        <v>28</v>
      </c>
      <c r="N31" s="431">
        <f>+'OP.Power Desk Daily Price'!N10</f>
        <v>28</v>
      </c>
      <c r="O31" s="431">
        <f>+'OP.Power Desk Daily Price'!O10</f>
        <v>28</v>
      </c>
      <c r="P31" s="431">
        <f>+'OP.Power Desk Daily Price'!P10</f>
        <v>28</v>
      </c>
      <c r="Q31" s="431">
        <f>+'OP.Power Desk Daily Price'!Q10</f>
        <v>28</v>
      </c>
      <c r="R31" s="431">
        <f>+'OP.Power Desk Daily Price'!R10</f>
        <v>28</v>
      </c>
      <c r="S31" s="431">
        <f>+'OP.Power Desk Daily Price'!S10</f>
        <v>28</v>
      </c>
      <c r="T31" s="431">
        <f>+'OP.Power Desk Daily Price'!T10</f>
        <v>28</v>
      </c>
      <c r="U31" s="431">
        <f>+'OP.Power Desk Daily Price'!U10</f>
        <v>28</v>
      </c>
      <c r="V31" s="431">
        <f>+'OP.Power Desk Daily Price'!V10</f>
        <v>28</v>
      </c>
      <c r="W31" s="431">
        <f>+'OP.Power Desk Daily Price'!W10</f>
        <v>28</v>
      </c>
      <c r="X31" s="431">
        <f>+'OP.Power Desk Daily Price'!X10</f>
        <v>28</v>
      </c>
      <c r="Y31" s="431">
        <f>+'OP.Power Desk Daily Price'!Y10</f>
        <v>28</v>
      </c>
      <c r="Z31" s="431">
        <f>+'OP.Power Desk Daily Price'!Z10</f>
        <v>28</v>
      </c>
      <c r="AA31" s="431">
        <f>+'OP.Power Desk Daily Price'!AA10</f>
        <v>28</v>
      </c>
      <c r="AB31" s="431">
        <f>+'OP.Power Desk Daily Price'!AB10</f>
        <v>28</v>
      </c>
      <c r="AC31" s="431">
        <f>+'OP.Power Desk Daily Price'!AC10</f>
        <v>28</v>
      </c>
      <c r="AD31" s="431">
        <f>+'OP.Power Desk Daily Price'!AD10</f>
        <v>28</v>
      </c>
      <c r="AE31" s="431">
        <f>+'OP.Power Desk Daily Price'!AE10</f>
        <v>28</v>
      </c>
      <c r="AF31" s="431">
        <f>+'OP.Power Desk Daily Price'!AF10</f>
        <v>28</v>
      </c>
      <c r="AG31" s="432">
        <f>+'OP.Power Desk Daily Price'!AG10</f>
        <v>28.8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26.99</v>
      </c>
      <c r="C32" s="431">
        <f>+'OP.Power Desk Daily Price'!C11</f>
        <v>25</v>
      </c>
      <c r="D32" s="431">
        <f>+'OP.Power Desk Daily Price'!D11</f>
        <v>25</v>
      </c>
      <c r="E32" s="431">
        <f>+'OP.Power Desk Daily Price'!E11</f>
        <v>27.75</v>
      </c>
      <c r="F32" s="431">
        <f>+'OP.Power Desk Daily Price'!F11</f>
        <v>27.75</v>
      </c>
      <c r="G32" s="431">
        <f>+'OP.Power Desk Daily Price'!G11</f>
        <v>27.75</v>
      </c>
      <c r="H32" s="431">
        <f>+'OP.Power Desk Daily Price'!H11</f>
        <v>27.75</v>
      </c>
      <c r="I32" s="431">
        <f>+'OP.Power Desk Daily Price'!I11</f>
        <v>27.75</v>
      </c>
      <c r="J32" s="431">
        <f>+'OP.Power Desk Daily Price'!J11</f>
        <v>27.75</v>
      </c>
      <c r="K32" s="431">
        <f>+'OP.Power Desk Daily Price'!K11</f>
        <v>27.75</v>
      </c>
      <c r="L32" s="431">
        <f>+'OP.Power Desk Daily Price'!L11</f>
        <v>27.75</v>
      </c>
      <c r="M32" s="431">
        <f>+'OP.Power Desk Daily Price'!M11</f>
        <v>27.75</v>
      </c>
      <c r="N32" s="431">
        <f>+'OP.Power Desk Daily Price'!N11</f>
        <v>27.75</v>
      </c>
      <c r="O32" s="431">
        <f>+'OP.Power Desk Daily Price'!O11</f>
        <v>27.75</v>
      </c>
      <c r="P32" s="431">
        <f>+'OP.Power Desk Daily Price'!P11</f>
        <v>27.75</v>
      </c>
      <c r="Q32" s="431">
        <f>+'OP.Power Desk Daily Price'!Q11</f>
        <v>27.75</v>
      </c>
      <c r="R32" s="431">
        <f>+'OP.Power Desk Daily Price'!R11</f>
        <v>27.75</v>
      </c>
      <c r="S32" s="431">
        <f>+'OP.Power Desk Daily Price'!S11</f>
        <v>27.75</v>
      </c>
      <c r="T32" s="431">
        <f>+'OP.Power Desk Daily Price'!T11</f>
        <v>27.75</v>
      </c>
      <c r="U32" s="431">
        <f>+'OP.Power Desk Daily Price'!U11</f>
        <v>27.75</v>
      </c>
      <c r="V32" s="431">
        <f>+'OP.Power Desk Daily Price'!V11</f>
        <v>27.75</v>
      </c>
      <c r="W32" s="431">
        <f>+'OP.Power Desk Daily Price'!W11</f>
        <v>27.75</v>
      </c>
      <c r="X32" s="431">
        <f>+'OP.Power Desk Daily Price'!X11</f>
        <v>27.75</v>
      </c>
      <c r="Y32" s="431">
        <f>+'OP.Power Desk Daily Price'!Y11</f>
        <v>27.75</v>
      </c>
      <c r="Z32" s="431">
        <f>+'OP.Power Desk Daily Price'!Z11</f>
        <v>27.75</v>
      </c>
      <c r="AA32" s="431">
        <f>+'OP.Power Desk Daily Price'!AA11</f>
        <v>27.75</v>
      </c>
      <c r="AB32" s="431">
        <f>+'OP.Power Desk Daily Price'!AB11</f>
        <v>27.75</v>
      </c>
      <c r="AC32" s="431">
        <f>+'OP.Power Desk Daily Price'!AC11</f>
        <v>27.75</v>
      </c>
      <c r="AD32" s="431">
        <f>+'OP.Power Desk Daily Price'!AD11</f>
        <v>27.75</v>
      </c>
      <c r="AE32" s="431">
        <f>+'OP.Power Desk Daily Price'!AE11</f>
        <v>27.75</v>
      </c>
      <c r="AF32" s="431">
        <f>+'OP.Power Desk Daily Price'!AF11</f>
        <v>27.75</v>
      </c>
      <c r="AG32" s="432">
        <f>+'OP.Power Desk Daily Price'!AG11</f>
        <v>25.66333333333333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25.47</v>
      </c>
      <c r="C33" s="431">
        <f>+'OP.Power Desk Daily Price'!C12</f>
        <v>27.1875</v>
      </c>
      <c r="D33" s="431">
        <f>+'OP.Power Desk Daily Price'!D12</f>
        <v>27.1875</v>
      </c>
      <c r="E33" s="431">
        <f>+'OP.Power Desk Daily Price'!E12</f>
        <v>18.608000000000001</v>
      </c>
      <c r="F33" s="431">
        <f>+'OP.Power Desk Daily Price'!F12</f>
        <v>18.608000000000001</v>
      </c>
      <c r="G33" s="431">
        <f>+'OP.Power Desk Daily Price'!G12</f>
        <v>24.899999618530298</v>
      </c>
      <c r="H33" s="431">
        <f>+'OP.Power Desk Daily Price'!H12</f>
        <v>20.174999237060501</v>
      </c>
      <c r="I33" s="431">
        <f>+'OP.Power Desk Daily Price'!I12</f>
        <v>20.174999237060501</v>
      </c>
      <c r="J33" s="431">
        <f>+'OP.Power Desk Daily Price'!J12</f>
        <v>20.174999237060501</v>
      </c>
      <c r="K33" s="431">
        <f>+'OP.Power Desk Daily Price'!K12</f>
        <v>20.174999237060501</v>
      </c>
      <c r="L33" s="431">
        <f>+'OP.Power Desk Daily Price'!L12</f>
        <v>20.174999237060501</v>
      </c>
      <c r="M33" s="431">
        <f>+'OP.Power Desk Daily Price'!M12</f>
        <v>20.174999237060501</v>
      </c>
      <c r="N33" s="431">
        <f>+'OP.Power Desk Daily Price'!N12</f>
        <v>26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20.174999237060501</v>
      </c>
      <c r="S33" s="431">
        <f>+'OP.Power Desk Daily Price'!S12</f>
        <v>20.174999237060501</v>
      </c>
      <c r="T33" s="431">
        <f>+'OP.Power Desk Daily Price'!T12</f>
        <v>20.174999237060501</v>
      </c>
      <c r="U33" s="431">
        <f>+'OP.Power Desk Daily Price'!U12</f>
        <v>26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20.174999237060501</v>
      </c>
      <c r="Z33" s="431">
        <f>+'OP.Power Desk Daily Price'!Z12</f>
        <v>20.174999237060501</v>
      </c>
      <c r="AA33" s="431">
        <f>+'OP.Power Desk Daily Price'!AA12</f>
        <v>20.174999237060501</v>
      </c>
      <c r="AB33" s="431">
        <f>+'OP.Power Desk Daily Price'!AB12</f>
        <v>26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20.174999237060501</v>
      </c>
      <c r="AG33" s="432">
        <f>+'OP.Power Desk Daily Price'!AG12</f>
        <v>26.614999999999998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25.47</v>
      </c>
      <c r="C34" s="431">
        <f>+'OP.Power Desk Daily Price'!C13</f>
        <v>24.5</v>
      </c>
      <c r="D34" s="431">
        <f>+'OP.Power Desk Daily Price'!D13</f>
        <v>24.5</v>
      </c>
      <c r="E34" s="431">
        <f>+'OP.Power Desk Daily Price'!E13</f>
        <v>24</v>
      </c>
      <c r="F34" s="431">
        <f>+'OP.Power Desk Daily Price'!F13</f>
        <v>24</v>
      </c>
      <c r="G34" s="431">
        <f>+'OP.Power Desk Daily Price'!G13</f>
        <v>24</v>
      </c>
      <c r="H34" s="431">
        <f>+'OP.Power Desk Daily Price'!H13</f>
        <v>24</v>
      </c>
      <c r="I34" s="431">
        <f>+'OP.Power Desk Daily Price'!I13</f>
        <v>24</v>
      </c>
      <c r="J34" s="431">
        <f>+'OP.Power Desk Daily Price'!J13</f>
        <v>24</v>
      </c>
      <c r="K34" s="431">
        <f>+'OP.Power Desk Daily Price'!K13</f>
        <v>24</v>
      </c>
      <c r="L34" s="431">
        <f>+'OP.Power Desk Daily Price'!L13</f>
        <v>24</v>
      </c>
      <c r="M34" s="431">
        <f>+'OP.Power Desk Daily Price'!M13</f>
        <v>24</v>
      </c>
      <c r="N34" s="431">
        <f>+'OP.Power Desk Daily Price'!N13</f>
        <v>24</v>
      </c>
      <c r="O34" s="431">
        <f>+'OP.Power Desk Daily Price'!O13</f>
        <v>24</v>
      </c>
      <c r="P34" s="431">
        <f>+'OP.Power Desk Daily Price'!P13</f>
        <v>24</v>
      </c>
      <c r="Q34" s="431">
        <f>+'OP.Power Desk Daily Price'!Q13</f>
        <v>24</v>
      </c>
      <c r="R34" s="431">
        <f>+'OP.Power Desk Daily Price'!R13</f>
        <v>24</v>
      </c>
      <c r="S34" s="431">
        <f>+'OP.Power Desk Daily Price'!S13</f>
        <v>24</v>
      </c>
      <c r="T34" s="431">
        <f>+'OP.Power Desk Daily Price'!T13</f>
        <v>24</v>
      </c>
      <c r="U34" s="431">
        <f>+'OP.Power Desk Daily Price'!U13</f>
        <v>24</v>
      </c>
      <c r="V34" s="431">
        <f>+'OP.Power Desk Daily Price'!V13</f>
        <v>24</v>
      </c>
      <c r="W34" s="431">
        <f>+'OP.Power Desk Daily Price'!W13</f>
        <v>24</v>
      </c>
      <c r="X34" s="431">
        <f>+'OP.Power Desk Daily Price'!X13</f>
        <v>24</v>
      </c>
      <c r="Y34" s="431">
        <f>+'OP.Power Desk Daily Price'!Y13</f>
        <v>24</v>
      </c>
      <c r="Z34" s="431">
        <f>+'OP.Power Desk Daily Price'!Z13</f>
        <v>24</v>
      </c>
      <c r="AA34" s="431">
        <f>+'OP.Power Desk Daily Price'!AA13</f>
        <v>24</v>
      </c>
      <c r="AB34" s="431">
        <f>+'OP.Power Desk Daily Price'!AB13</f>
        <v>24</v>
      </c>
      <c r="AC34" s="431">
        <f>+'OP.Power Desk Daily Price'!AC13</f>
        <v>24</v>
      </c>
      <c r="AD34" s="431">
        <f>+'OP.Power Desk Daily Price'!AD13</f>
        <v>24</v>
      </c>
      <c r="AE34" s="431">
        <f>+'OP.Power Desk Daily Price'!AE13</f>
        <v>24</v>
      </c>
      <c r="AF34" s="431">
        <f>+'OP.Power Desk Daily Price'!AF13</f>
        <v>24</v>
      </c>
      <c r="AG34" s="432">
        <f>+'OP.Power Desk Daily Price'!AG13</f>
        <v>24.823333333333334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27.1</v>
      </c>
      <c r="C35" s="431">
        <f>+'OP.Power Desk Daily Price'!C14</f>
        <v>23.75</v>
      </c>
      <c r="D35" s="431">
        <f>+'OP.Power Desk Daily Price'!D14</f>
        <v>23.75</v>
      </c>
      <c r="E35" s="431">
        <f>+'OP.Power Desk Daily Price'!E14</f>
        <v>22</v>
      </c>
      <c r="F35" s="431">
        <f>+'OP.Power Desk Daily Price'!F14</f>
        <v>22</v>
      </c>
      <c r="G35" s="431">
        <f>+'OP.Power Desk Daily Price'!G14</f>
        <v>22</v>
      </c>
      <c r="H35" s="431">
        <f>+'OP.Power Desk Daily Price'!H14</f>
        <v>22</v>
      </c>
      <c r="I35" s="431">
        <f>+'OP.Power Desk Daily Price'!I14</f>
        <v>22</v>
      </c>
      <c r="J35" s="431">
        <f>+'OP.Power Desk Daily Price'!J14</f>
        <v>22</v>
      </c>
      <c r="K35" s="431">
        <f>+'OP.Power Desk Daily Price'!K14</f>
        <v>22</v>
      </c>
      <c r="L35" s="431">
        <f>+'OP.Power Desk Daily Price'!L14</f>
        <v>22</v>
      </c>
      <c r="M35" s="431">
        <f>+'OP.Power Desk Daily Price'!M14</f>
        <v>22</v>
      </c>
      <c r="N35" s="431">
        <f>+'OP.Power Desk Daily Price'!N14</f>
        <v>22</v>
      </c>
      <c r="O35" s="431">
        <f>+'OP.Power Desk Daily Price'!O14</f>
        <v>22</v>
      </c>
      <c r="P35" s="431">
        <f>+'OP.Power Desk Daily Price'!P14</f>
        <v>22</v>
      </c>
      <c r="Q35" s="431">
        <f>+'OP.Power Desk Daily Price'!Q14</f>
        <v>22</v>
      </c>
      <c r="R35" s="431">
        <f>+'OP.Power Desk Daily Price'!R14</f>
        <v>22</v>
      </c>
      <c r="S35" s="431">
        <f>+'OP.Power Desk Daily Price'!S14</f>
        <v>22</v>
      </c>
      <c r="T35" s="431">
        <f>+'OP.Power Desk Daily Price'!T14</f>
        <v>22</v>
      </c>
      <c r="U35" s="431">
        <f>+'OP.Power Desk Daily Price'!U14</f>
        <v>22</v>
      </c>
      <c r="V35" s="431">
        <f>+'OP.Power Desk Daily Price'!V14</f>
        <v>22</v>
      </c>
      <c r="W35" s="431">
        <f>+'OP.Power Desk Daily Price'!W14</f>
        <v>22</v>
      </c>
      <c r="X35" s="431">
        <f>+'OP.Power Desk Daily Price'!X14</f>
        <v>22</v>
      </c>
      <c r="Y35" s="431">
        <f>+'OP.Power Desk Daily Price'!Y14</f>
        <v>22</v>
      </c>
      <c r="Z35" s="431">
        <f>+'OP.Power Desk Daily Price'!Z14</f>
        <v>22</v>
      </c>
      <c r="AA35" s="431">
        <f>+'OP.Power Desk Daily Price'!AA14</f>
        <v>22</v>
      </c>
      <c r="AB35" s="431">
        <f>+'OP.Power Desk Daily Price'!AB14</f>
        <v>22</v>
      </c>
      <c r="AC35" s="431">
        <f>+'OP.Power Desk Daily Price'!AC14</f>
        <v>22</v>
      </c>
      <c r="AD35" s="431">
        <f>+'OP.Power Desk Daily Price'!AD14</f>
        <v>22</v>
      </c>
      <c r="AE35" s="431">
        <f>+'OP.Power Desk Daily Price'!AE14</f>
        <v>22</v>
      </c>
      <c r="AF35" s="431">
        <f>+'OP.Power Desk Daily Price'!AF14</f>
        <v>22</v>
      </c>
      <c r="AG35" s="432">
        <f>+'OP.Power Desk Daily Price'!AG14</f>
        <v>24.866666666666664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2" thickBot="1" x14ac:dyDescent="0.25">
      <c r="A36" s="448" t="str">
        <f>+'OP.Power Desk Daily Price'!A15</f>
        <v>Mead</v>
      </c>
      <c r="B36" s="433">
        <f>+'OP.Power Desk Daily Price'!B15</f>
        <v>27.6</v>
      </c>
      <c r="C36" s="434">
        <f>+'OP.Power Desk Daily Price'!C15</f>
        <v>24.25</v>
      </c>
      <c r="D36" s="434">
        <f>+'OP.Power Desk Daily Price'!D15</f>
        <v>24.25</v>
      </c>
      <c r="E36" s="434">
        <f>+'OP.Power Desk Daily Price'!E15</f>
        <v>22.5</v>
      </c>
      <c r="F36" s="434">
        <f>+'OP.Power Desk Daily Price'!F15</f>
        <v>22.5</v>
      </c>
      <c r="G36" s="434">
        <f>+'OP.Power Desk Daily Price'!G15</f>
        <v>22.5</v>
      </c>
      <c r="H36" s="434">
        <f>+'OP.Power Desk Daily Price'!H15</f>
        <v>22.5</v>
      </c>
      <c r="I36" s="434">
        <f>+'OP.Power Desk Daily Price'!I15</f>
        <v>22.5</v>
      </c>
      <c r="J36" s="434">
        <f>+'OP.Power Desk Daily Price'!J15</f>
        <v>22.5</v>
      </c>
      <c r="K36" s="434">
        <f>+'OP.Power Desk Daily Price'!K15</f>
        <v>22.5</v>
      </c>
      <c r="L36" s="434">
        <f>+'OP.Power Desk Daily Price'!L15</f>
        <v>22.5</v>
      </c>
      <c r="M36" s="434">
        <f>+'OP.Power Desk Daily Price'!M15</f>
        <v>22.5</v>
      </c>
      <c r="N36" s="434">
        <f>+'OP.Power Desk Daily Price'!N15</f>
        <v>22.5</v>
      </c>
      <c r="O36" s="434">
        <f>+'OP.Power Desk Daily Price'!O15</f>
        <v>22.5</v>
      </c>
      <c r="P36" s="434">
        <f>+'OP.Power Desk Daily Price'!P15</f>
        <v>22.5</v>
      </c>
      <c r="Q36" s="434">
        <f>+'OP.Power Desk Daily Price'!Q15</f>
        <v>22.5</v>
      </c>
      <c r="R36" s="434">
        <f>+'OP.Power Desk Daily Price'!R15</f>
        <v>22.5</v>
      </c>
      <c r="S36" s="434">
        <f>+'OP.Power Desk Daily Price'!S15</f>
        <v>22.5</v>
      </c>
      <c r="T36" s="434">
        <f>+'OP.Power Desk Daily Price'!T15</f>
        <v>22.5</v>
      </c>
      <c r="U36" s="434">
        <f>+'OP.Power Desk Daily Price'!U15</f>
        <v>22.5</v>
      </c>
      <c r="V36" s="434">
        <f>+'OP.Power Desk Daily Price'!V15</f>
        <v>22.5</v>
      </c>
      <c r="W36" s="434">
        <f>+'OP.Power Desk Daily Price'!W15</f>
        <v>22.5</v>
      </c>
      <c r="X36" s="434">
        <f>+'OP.Power Desk Daily Price'!X15</f>
        <v>22.5</v>
      </c>
      <c r="Y36" s="434">
        <f>+'OP.Power Desk Daily Price'!Y15</f>
        <v>22.5</v>
      </c>
      <c r="Z36" s="434">
        <f>+'OP.Power Desk Daily Price'!Z15</f>
        <v>37.25</v>
      </c>
      <c r="AA36" s="434">
        <f>+'OP.Power Desk Daily Price'!AA15</f>
        <v>22.5</v>
      </c>
      <c r="AB36" s="434">
        <f>+'OP.Power Desk Daily Price'!AB15</f>
        <v>22.5</v>
      </c>
      <c r="AC36" s="434">
        <f>+'OP.Power Desk Daily Price'!AC15</f>
        <v>22.5</v>
      </c>
      <c r="AD36" s="434">
        <f>+'OP.Power Desk Daily Price'!AD15</f>
        <v>22.5</v>
      </c>
      <c r="AE36" s="434">
        <f>+'OP.Power Desk Daily Price'!AE15</f>
        <v>22.5</v>
      </c>
      <c r="AF36" s="434">
        <f>+'OP.Power Desk Daily Price'!AF15</f>
        <v>22.5</v>
      </c>
      <c r="AG36" s="435">
        <f>+'OP.Power Desk Daily Price'!AG15</f>
        <v>25.366666666666664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5.75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32</v>
      </c>
      <c r="C39" s="439">
        <f>+'OP.Power Desk Daily Price'!C18</f>
        <v>30.998849868774414</v>
      </c>
      <c r="D39" s="439">
        <f>+'OP.Power Desk Daily Price'!D18</f>
        <v>31</v>
      </c>
      <c r="E39" s="439">
        <f>+'OP.Power Desk Daily Price'!E18</f>
        <v>31.378847503662108</v>
      </c>
      <c r="F39" s="439">
        <f>+'OP.Power Desk Daily Price'!F18</f>
        <v>31.382494354248045</v>
      </c>
      <c r="G39" s="439">
        <f>+'OP.Power Desk Daily Price'!G18</f>
        <v>31.382494354248045</v>
      </c>
      <c r="H39" s="439">
        <f>+'OP.Power Desk Daily Price'!H18</f>
        <v>31.382494354248045</v>
      </c>
      <c r="I39" s="439">
        <f>+'OP.Power Desk Daily Price'!I18</f>
        <v>31.379995727539061</v>
      </c>
      <c r="J39" s="439">
        <f>+'OP.Power Desk Daily Price'!J18</f>
        <v>31.379995727539061</v>
      </c>
      <c r="K39" s="439">
        <f>+'OP.Power Desk Daily Price'!K18</f>
        <v>31.379995727539061</v>
      </c>
      <c r="L39" s="439">
        <f>+'OP.Power Desk Daily Price'!L18</f>
        <v>31.379995727539061</v>
      </c>
      <c r="M39" s="439">
        <f>+'OP.Power Desk Daily Price'!M18</f>
        <v>31.379995727539061</v>
      </c>
      <c r="N39" s="439">
        <f>+'OP.Power Desk Daily Price'!N18</f>
        <v>31.379995727539061</v>
      </c>
      <c r="O39" s="439">
        <f>+'OP.Power Desk Daily Price'!O18</f>
        <v>31.379995727539061</v>
      </c>
      <c r="P39" s="439">
        <f>+'OP.Power Desk Daily Price'!P18</f>
        <v>31.379995727539061</v>
      </c>
      <c r="Q39" s="439">
        <f>+'OP.Power Desk Daily Price'!Q18</f>
        <v>31.384996795654295</v>
      </c>
      <c r="R39" s="439">
        <f>+'OP.Power Desk Daily Price'!R18</f>
        <v>31.384996795654295</v>
      </c>
      <c r="S39" s="439">
        <f>+'OP.Power Desk Daily Price'!S18</f>
        <v>31.384996795654295</v>
      </c>
      <c r="T39" s="439">
        <f>+'OP.Power Desk Daily Price'!T18</f>
        <v>31.377497100830077</v>
      </c>
      <c r="U39" s="439">
        <f>+'OP.Power Desk Daily Price'!U18</f>
        <v>31.384998474121094</v>
      </c>
      <c r="V39" s="439">
        <f>+'OP.Power Desk Daily Price'!V18</f>
        <v>31.382498168945311</v>
      </c>
      <c r="W39" s="439">
        <f>+'OP.Power Desk Daily Price'!W18</f>
        <v>31.382498168945311</v>
      </c>
      <c r="X39" s="439">
        <f>+'OP.Power Desk Daily Price'!X18</f>
        <v>31.37544479370117</v>
      </c>
      <c r="Y39" s="439">
        <f>+'OP.Power Desk Daily Price'!Y18</f>
        <v>31.37544479370117</v>
      </c>
      <c r="Z39" s="439">
        <f>+'OP.Power Desk Daily Price'!Z18</f>
        <v>31.37544479370117</v>
      </c>
      <c r="AA39" s="439">
        <f>+'OP.Power Desk Daily Price'!AA18</f>
        <v>31.380304718017577</v>
      </c>
      <c r="AB39" s="439">
        <f>+'OP.Power Desk Daily Price'!AB18</f>
        <v>31.384264373779295</v>
      </c>
      <c r="AC39" s="439">
        <f>+'OP.Power Desk Daily Price'!AC18</f>
        <v>31.382471466064452</v>
      </c>
      <c r="AD39" s="439">
        <f>+'OP.Power Desk Daily Price'!AD18</f>
        <v>31.375858688354491</v>
      </c>
      <c r="AE39" s="439">
        <f>+'OP.Power Desk Daily Price'!AE18</f>
        <v>0</v>
      </c>
      <c r="AF39" s="441">
        <f>+'OP.Power Desk Daily Price'!AF18</f>
        <v>0</v>
      </c>
      <c r="AG39" s="440">
        <f>+'OP.Power Desk Daily Price'!AG18</f>
        <v>31.332949956258137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5.75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2.8000000000000007</v>
      </c>
      <c r="C43" s="428">
        <f>+'OP.Power Desk Daily Price'!C28</f>
        <v>2.8000000000000007</v>
      </c>
      <c r="D43" s="428">
        <f>+'OP.Power Desk Daily Price'!D28</f>
        <v>2</v>
      </c>
      <c r="E43" s="428">
        <f>+'OP.Power Desk Daily Price'!E28</f>
        <v>2</v>
      </c>
      <c r="F43" s="428">
        <f>+'OP.Power Desk Daily Price'!F28</f>
        <v>2</v>
      </c>
      <c r="G43" s="428">
        <f>+'OP.Power Desk Daily Price'!G28</f>
        <v>2</v>
      </c>
      <c r="H43" s="428">
        <f>+'OP.Power Desk Daily Price'!H28</f>
        <v>2</v>
      </c>
      <c r="I43" s="428">
        <f>+'OP.Power Desk Daily Price'!I28</f>
        <v>2</v>
      </c>
      <c r="J43" s="428">
        <f>+'OP.Power Desk Daily Price'!J28</f>
        <v>2</v>
      </c>
      <c r="K43" s="428">
        <f>+'OP.Power Desk Daily Price'!K28</f>
        <v>2</v>
      </c>
      <c r="L43" s="428">
        <f>+'OP.Power Desk Daily Price'!L28</f>
        <v>2</v>
      </c>
      <c r="M43" s="428">
        <f>+'OP.Power Desk Daily Price'!M28</f>
        <v>2</v>
      </c>
      <c r="N43" s="428">
        <f>+'OP.Power Desk Daily Price'!N28</f>
        <v>2</v>
      </c>
      <c r="O43" s="428">
        <f>+'OP.Power Desk Daily Price'!O28</f>
        <v>2</v>
      </c>
      <c r="P43" s="428">
        <f>+'OP.Power Desk Daily Price'!P28</f>
        <v>2</v>
      </c>
      <c r="Q43" s="428">
        <f>+'OP.Power Desk Daily Price'!Q28</f>
        <v>2</v>
      </c>
      <c r="R43" s="428">
        <f>+'OP.Power Desk Daily Price'!R28</f>
        <v>2</v>
      </c>
      <c r="S43" s="428">
        <f>+'OP.Power Desk Daily Price'!S28</f>
        <v>2</v>
      </c>
      <c r="T43" s="428">
        <f>+'OP.Power Desk Daily Price'!T28</f>
        <v>2</v>
      </c>
      <c r="U43" s="428">
        <f>+'OP.Power Desk Daily Price'!U28</f>
        <v>2</v>
      </c>
      <c r="V43" s="428">
        <f>+'OP.Power Desk Daily Price'!V28</f>
        <v>2</v>
      </c>
      <c r="W43" s="428">
        <f>+'OP.Power Desk Daily Price'!W28</f>
        <v>2</v>
      </c>
      <c r="X43" s="428">
        <f>+'OP.Power Desk Daily Price'!X28</f>
        <v>2</v>
      </c>
      <c r="Y43" s="428">
        <f>+'OP.Power Desk Daily Price'!Y28</f>
        <v>2</v>
      </c>
      <c r="Z43" s="428">
        <f>+'OP.Power Desk Daily Price'!Z28</f>
        <v>2</v>
      </c>
      <c r="AA43" s="428">
        <f>+'OP.Power Desk Daily Price'!AA28</f>
        <v>2</v>
      </c>
      <c r="AB43" s="428">
        <f>+'OP.Power Desk Daily Price'!AB28</f>
        <v>2</v>
      </c>
      <c r="AC43" s="428">
        <f>+'OP.Power Desk Daily Price'!AC28</f>
        <v>2</v>
      </c>
      <c r="AD43" s="428">
        <f>+'OP.Power Desk Daily Price'!AD28</f>
        <v>2</v>
      </c>
      <c r="AE43" s="428">
        <f>+'OP.Power Desk Daily Price'!AE28</f>
        <v>2</v>
      </c>
      <c r="AF43" s="428">
        <f>+'OP.Power Desk Daily Price'!AF28</f>
        <v>2</v>
      </c>
      <c r="AG43" s="429">
        <f>+'OP.Power Desk Daily Price'!AG28</f>
        <v>2.5333333333333314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2.8000000000000007</v>
      </c>
      <c r="C44" s="431">
        <f>+'OP.Power Desk Daily Price'!C29</f>
        <v>2.8000000000000007</v>
      </c>
      <c r="D44" s="431">
        <f>+'OP.Power Desk Daily Price'!D29</f>
        <v>2.8000000000000007</v>
      </c>
      <c r="E44" s="431">
        <f>+'OP.Power Desk Daily Price'!E29</f>
        <v>2</v>
      </c>
      <c r="F44" s="431">
        <f>+'OP.Power Desk Daily Price'!F29</f>
        <v>2</v>
      </c>
      <c r="G44" s="431">
        <f>+'OP.Power Desk Daily Price'!G29</f>
        <v>2</v>
      </c>
      <c r="H44" s="431">
        <f>+'OP.Power Desk Daily Price'!H29</f>
        <v>2</v>
      </c>
      <c r="I44" s="431">
        <f>+'OP.Power Desk Daily Price'!I29</f>
        <v>2</v>
      </c>
      <c r="J44" s="431">
        <f>+'OP.Power Desk Daily Price'!J29</f>
        <v>2</v>
      </c>
      <c r="K44" s="431">
        <f>+'OP.Power Desk Daily Price'!K29</f>
        <v>2</v>
      </c>
      <c r="L44" s="431">
        <f>+'OP.Power Desk Daily Price'!L29</f>
        <v>2</v>
      </c>
      <c r="M44" s="431">
        <f>+'OP.Power Desk Daily Price'!M29</f>
        <v>2</v>
      </c>
      <c r="N44" s="431">
        <f>+'OP.Power Desk Daily Price'!N29</f>
        <v>2</v>
      </c>
      <c r="O44" s="431">
        <f>+'OP.Power Desk Daily Price'!O29</f>
        <v>2</v>
      </c>
      <c r="P44" s="431">
        <f>+'OP.Power Desk Daily Price'!P29</f>
        <v>2</v>
      </c>
      <c r="Q44" s="431">
        <f>+'OP.Power Desk Daily Price'!Q29</f>
        <v>2</v>
      </c>
      <c r="R44" s="431">
        <f>+'OP.Power Desk Daily Price'!R29</f>
        <v>2</v>
      </c>
      <c r="S44" s="431">
        <f>+'OP.Power Desk Daily Price'!S29</f>
        <v>2</v>
      </c>
      <c r="T44" s="431">
        <f>+'OP.Power Desk Daily Price'!T29</f>
        <v>2</v>
      </c>
      <c r="U44" s="431">
        <f>+'OP.Power Desk Daily Price'!U29</f>
        <v>2</v>
      </c>
      <c r="V44" s="431">
        <f>+'OP.Power Desk Daily Price'!V29</f>
        <v>2</v>
      </c>
      <c r="W44" s="431">
        <f>+'OP.Power Desk Daily Price'!W29</f>
        <v>2</v>
      </c>
      <c r="X44" s="431">
        <f>+'OP.Power Desk Daily Price'!X29</f>
        <v>2</v>
      </c>
      <c r="Y44" s="431">
        <f>+'OP.Power Desk Daily Price'!Y29</f>
        <v>2</v>
      </c>
      <c r="Z44" s="431">
        <f>+'OP.Power Desk Daily Price'!Z29</f>
        <v>2</v>
      </c>
      <c r="AA44" s="431">
        <f>+'OP.Power Desk Daily Price'!AA29</f>
        <v>2</v>
      </c>
      <c r="AB44" s="431">
        <f>+'OP.Power Desk Daily Price'!AB29</f>
        <v>2</v>
      </c>
      <c r="AC44" s="431">
        <f>+'OP.Power Desk Daily Price'!AC29</f>
        <v>2</v>
      </c>
      <c r="AD44" s="431">
        <f>+'OP.Power Desk Daily Price'!AD29</f>
        <v>2</v>
      </c>
      <c r="AE44" s="431">
        <f>+'OP.Power Desk Daily Price'!AE29</f>
        <v>2</v>
      </c>
      <c r="AF44" s="431">
        <f>+'OP.Power Desk Daily Price'!AF29</f>
        <v>2</v>
      </c>
      <c r="AG44" s="432">
        <f>+'OP.Power Desk Daily Price'!AG29</f>
        <v>2.8000000000000007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1.9899999999999984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0.75</v>
      </c>
      <c r="F45" s="431">
        <f>+'OP.Power Desk Daily Price'!F30</f>
        <v>0.75</v>
      </c>
      <c r="G45" s="431">
        <f>+'OP.Power Desk Daily Price'!G30</f>
        <v>0.75</v>
      </c>
      <c r="H45" s="431">
        <f>+'OP.Power Desk Daily Price'!H30</f>
        <v>0.75</v>
      </c>
      <c r="I45" s="431">
        <f>+'OP.Power Desk Daily Price'!I30</f>
        <v>0.75</v>
      </c>
      <c r="J45" s="431">
        <f>+'OP.Power Desk Daily Price'!J30</f>
        <v>0.75</v>
      </c>
      <c r="K45" s="431">
        <f>+'OP.Power Desk Daily Price'!K30</f>
        <v>0.75</v>
      </c>
      <c r="L45" s="431">
        <f>+'OP.Power Desk Daily Price'!L30</f>
        <v>0.75</v>
      </c>
      <c r="M45" s="431">
        <f>+'OP.Power Desk Daily Price'!M30</f>
        <v>0.75</v>
      </c>
      <c r="N45" s="431">
        <f>+'OP.Power Desk Daily Price'!N30</f>
        <v>0.75</v>
      </c>
      <c r="O45" s="431">
        <f>+'OP.Power Desk Daily Price'!O30</f>
        <v>0.75</v>
      </c>
      <c r="P45" s="431">
        <f>+'OP.Power Desk Daily Price'!P30</f>
        <v>0.75</v>
      </c>
      <c r="Q45" s="431">
        <f>+'OP.Power Desk Daily Price'!Q30</f>
        <v>0.75</v>
      </c>
      <c r="R45" s="431">
        <f>+'OP.Power Desk Daily Price'!R30</f>
        <v>0.75</v>
      </c>
      <c r="S45" s="431">
        <f>+'OP.Power Desk Daily Price'!S30</f>
        <v>0.75</v>
      </c>
      <c r="T45" s="431">
        <f>+'OP.Power Desk Daily Price'!T30</f>
        <v>0.75</v>
      </c>
      <c r="U45" s="431">
        <f>+'OP.Power Desk Daily Price'!U30</f>
        <v>0.75</v>
      </c>
      <c r="V45" s="431">
        <f>+'OP.Power Desk Daily Price'!V30</f>
        <v>0.75</v>
      </c>
      <c r="W45" s="431">
        <f>+'OP.Power Desk Daily Price'!W30</f>
        <v>0.75</v>
      </c>
      <c r="X45" s="431">
        <f>+'OP.Power Desk Daily Price'!X30</f>
        <v>0.75</v>
      </c>
      <c r="Y45" s="431">
        <f>+'OP.Power Desk Daily Price'!Y30</f>
        <v>0.75</v>
      </c>
      <c r="Z45" s="431">
        <f>+'OP.Power Desk Daily Price'!Z30</f>
        <v>0.75</v>
      </c>
      <c r="AA45" s="431">
        <f>+'OP.Power Desk Daily Price'!AA30</f>
        <v>0.75</v>
      </c>
      <c r="AB45" s="431">
        <f>+'OP.Power Desk Daily Price'!AB30</f>
        <v>0.75</v>
      </c>
      <c r="AC45" s="431">
        <f>+'OP.Power Desk Daily Price'!AC30</f>
        <v>0.75</v>
      </c>
      <c r="AD45" s="431">
        <f>+'OP.Power Desk Daily Price'!AD30</f>
        <v>0.75</v>
      </c>
      <c r="AE45" s="431">
        <f>+'OP.Power Desk Daily Price'!AE30</f>
        <v>0.75</v>
      </c>
      <c r="AF45" s="431">
        <f>+'OP.Power Desk Daily Price'!AF30</f>
        <v>0.75</v>
      </c>
      <c r="AG45" s="432">
        <f>+'OP.Power Desk Daily Price'!AG30</f>
        <v>0.71333333333333115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-1.7175000000000011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0</v>
      </c>
      <c r="AG46" s="432">
        <f>+'OP.Power Desk Daily Price'!AG31</f>
        <v>0.30187499999999901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0.96999999999999886</v>
      </c>
      <c r="C47" s="431">
        <f>+'OP.Power Desk Daily Price'!C32</f>
        <v>0</v>
      </c>
      <c r="D47" s="431">
        <f>+'OP.Power Desk Daily Price'!D32</f>
        <v>0</v>
      </c>
      <c r="E47" s="431">
        <f>+'OP.Power Desk Daily Price'!E32</f>
        <v>0.5</v>
      </c>
      <c r="F47" s="431">
        <f>+'OP.Power Desk Daily Price'!F32</f>
        <v>0.5</v>
      </c>
      <c r="G47" s="431">
        <f>+'OP.Power Desk Daily Price'!G32</f>
        <v>0.5</v>
      </c>
      <c r="H47" s="431">
        <f>+'OP.Power Desk Daily Price'!H32</f>
        <v>0.5</v>
      </c>
      <c r="I47" s="431">
        <f>+'OP.Power Desk Daily Price'!I32</f>
        <v>0.5</v>
      </c>
      <c r="J47" s="431">
        <f>+'OP.Power Desk Daily Price'!J32</f>
        <v>0.5</v>
      </c>
      <c r="K47" s="431">
        <f>+'OP.Power Desk Daily Price'!K32</f>
        <v>0.5</v>
      </c>
      <c r="L47" s="431">
        <f>+'OP.Power Desk Daily Price'!L32</f>
        <v>0.5</v>
      </c>
      <c r="M47" s="431">
        <f>+'OP.Power Desk Daily Price'!M32</f>
        <v>0.5</v>
      </c>
      <c r="N47" s="431">
        <f>+'OP.Power Desk Daily Price'!N32</f>
        <v>0.5</v>
      </c>
      <c r="O47" s="431">
        <f>+'OP.Power Desk Daily Price'!O32</f>
        <v>0.5</v>
      </c>
      <c r="P47" s="431">
        <f>+'OP.Power Desk Daily Price'!P32</f>
        <v>0.5</v>
      </c>
      <c r="Q47" s="431">
        <f>+'OP.Power Desk Daily Price'!Q32</f>
        <v>0.5</v>
      </c>
      <c r="R47" s="431">
        <f>+'OP.Power Desk Daily Price'!R32</f>
        <v>0.5</v>
      </c>
      <c r="S47" s="431">
        <f>+'OP.Power Desk Daily Price'!S32</f>
        <v>0.5</v>
      </c>
      <c r="T47" s="431">
        <f>+'OP.Power Desk Daily Price'!T32</f>
        <v>0.5</v>
      </c>
      <c r="U47" s="431">
        <f>+'OP.Power Desk Daily Price'!U32</f>
        <v>0.5</v>
      </c>
      <c r="V47" s="431">
        <f>+'OP.Power Desk Daily Price'!V32</f>
        <v>0.5</v>
      </c>
      <c r="W47" s="431">
        <f>+'OP.Power Desk Daily Price'!W32</f>
        <v>0.5</v>
      </c>
      <c r="X47" s="431">
        <f>+'OP.Power Desk Daily Price'!X32</f>
        <v>0.5</v>
      </c>
      <c r="Y47" s="431">
        <f>+'OP.Power Desk Daily Price'!Y32</f>
        <v>0.5</v>
      </c>
      <c r="Z47" s="431">
        <f>+'OP.Power Desk Daily Price'!Z32</f>
        <v>0.5</v>
      </c>
      <c r="AA47" s="431">
        <f>+'OP.Power Desk Daily Price'!AA32</f>
        <v>0.5</v>
      </c>
      <c r="AB47" s="431">
        <f>+'OP.Power Desk Daily Price'!AB32</f>
        <v>0.5</v>
      </c>
      <c r="AC47" s="431">
        <f>+'OP.Power Desk Daily Price'!AC32</f>
        <v>0.5</v>
      </c>
      <c r="AD47" s="431">
        <f>+'OP.Power Desk Daily Price'!AD32</f>
        <v>0.5</v>
      </c>
      <c r="AE47" s="431">
        <f>+'OP.Power Desk Daily Price'!AE32</f>
        <v>0.5</v>
      </c>
      <c r="AF47" s="431">
        <f>+'OP.Power Desk Daily Price'!AF32</f>
        <v>0.5</v>
      </c>
      <c r="AG47" s="432">
        <f>+'OP.Power Desk Daily Price'!AG32</f>
        <v>0.52583333333333471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0.60000000000000142</v>
      </c>
      <c r="C48" s="431">
        <f>+'OP.Power Desk Daily Price'!C33</f>
        <v>1.5</v>
      </c>
      <c r="D48" s="431">
        <f>+'OP.Power Desk Daily Price'!D33</f>
        <v>1.5</v>
      </c>
      <c r="E48" s="431">
        <f>+'OP.Power Desk Daily Price'!E33</f>
        <v>0</v>
      </c>
      <c r="F48" s="431">
        <f>+'OP.Power Desk Daily Price'!F33</f>
        <v>0</v>
      </c>
      <c r="G48" s="431">
        <f>+'OP.Power Desk Daily Price'!G33</f>
        <v>0</v>
      </c>
      <c r="H48" s="431">
        <f>+'OP.Power Desk Daily Price'!H33</f>
        <v>0</v>
      </c>
      <c r="I48" s="431">
        <f>+'OP.Power Desk Daily Price'!I33</f>
        <v>0</v>
      </c>
      <c r="J48" s="431">
        <f>+'OP.Power Desk Daily Price'!J33</f>
        <v>0</v>
      </c>
      <c r="K48" s="431">
        <f>+'OP.Power Desk Daily Price'!K33</f>
        <v>0</v>
      </c>
      <c r="L48" s="431">
        <f>+'OP.Power Desk Daily Price'!L33</f>
        <v>0</v>
      </c>
      <c r="M48" s="431">
        <f>+'OP.Power Desk Daily Price'!M33</f>
        <v>0</v>
      </c>
      <c r="N48" s="431">
        <f>+'OP.Power Desk Daily Price'!N33</f>
        <v>0</v>
      </c>
      <c r="O48" s="431">
        <f>+'OP.Power Desk Daily Price'!O33</f>
        <v>0</v>
      </c>
      <c r="P48" s="431">
        <f>+'OP.Power Desk Daily Price'!P33</f>
        <v>0</v>
      </c>
      <c r="Q48" s="431">
        <f>+'OP.Power Desk Daily Price'!Q33</f>
        <v>0</v>
      </c>
      <c r="R48" s="431">
        <f>+'OP.Power Desk Daily Price'!R33</f>
        <v>0</v>
      </c>
      <c r="S48" s="431">
        <f>+'OP.Power Desk Daily Price'!S33</f>
        <v>0</v>
      </c>
      <c r="T48" s="431">
        <f>+'OP.Power Desk Daily Price'!T33</f>
        <v>0</v>
      </c>
      <c r="U48" s="431">
        <f>+'OP.Power Desk Daily Price'!U33</f>
        <v>0</v>
      </c>
      <c r="V48" s="431">
        <f>+'OP.Power Desk Daily Price'!V33</f>
        <v>0</v>
      </c>
      <c r="W48" s="431">
        <f>+'OP.Power Desk Daily Price'!W33</f>
        <v>0</v>
      </c>
      <c r="X48" s="431">
        <f>+'OP.Power Desk Daily Price'!X33</f>
        <v>0</v>
      </c>
      <c r="Y48" s="431">
        <f>+'OP.Power Desk Daily Price'!Y33</f>
        <v>0</v>
      </c>
      <c r="Z48" s="431">
        <f>+'OP.Power Desk Daily Price'!Z33</f>
        <v>0</v>
      </c>
      <c r="AA48" s="431">
        <f>+'OP.Power Desk Daily Price'!AA33</f>
        <v>0</v>
      </c>
      <c r="AB48" s="431">
        <f>+'OP.Power Desk Daily Price'!AB33</f>
        <v>0</v>
      </c>
      <c r="AC48" s="431">
        <f>+'OP.Power Desk Daily Price'!AC33</f>
        <v>0</v>
      </c>
      <c r="AD48" s="431">
        <f>+'OP.Power Desk Daily Price'!AD33</f>
        <v>0</v>
      </c>
      <c r="AE48" s="431">
        <f>+'OP.Power Desk Daily Price'!AE33</f>
        <v>0</v>
      </c>
      <c r="AF48" s="431">
        <f>+'OP.Power Desk Daily Price'!AF33</f>
        <v>0</v>
      </c>
      <c r="AG48" s="432">
        <f>+'OP.Power Desk Daily Price'!AG33</f>
        <v>0.3541666666666643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2" thickBot="1" x14ac:dyDescent="0.25">
      <c r="A49" s="448" t="str">
        <f>+'OP.Power Desk Daily Price'!A34</f>
        <v>Mead</v>
      </c>
      <c r="B49" s="433">
        <f>+'OP.Power Desk Daily Price'!B34</f>
        <v>0.60000000000000142</v>
      </c>
      <c r="C49" s="434">
        <f>+'OP.Power Desk Daily Price'!C34</f>
        <v>1.5</v>
      </c>
      <c r="D49" s="434">
        <f>+'OP.Power Desk Daily Price'!D34</f>
        <v>1.5</v>
      </c>
      <c r="E49" s="434">
        <f>+'OP.Power Desk Daily Price'!E34</f>
        <v>0</v>
      </c>
      <c r="F49" s="434">
        <f>+'OP.Power Desk Daily Price'!F34</f>
        <v>0</v>
      </c>
      <c r="G49" s="434">
        <f>+'OP.Power Desk Daily Price'!G34</f>
        <v>0</v>
      </c>
      <c r="H49" s="434">
        <f>+'OP.Power Desk Daily Price'!H34</f>
        <v>0</v>
      </c>
      <c r="I49" s="434">
        <f>+'OP.Power Desk Daily Price'!I34</f>
        <v>0</v>
      </c>
      <c r="J49" s="434">
        <f>+'OP.Power Desk Daily Price'!J34</f>
        <v>0</v>
      </c>
      <c r="K49" s="434">
        <f>+'OP.Power Desk Daily Price'!K34</f>
        <v>0</v>
      </c>
      <c r="L49" s="434">
        <f>+'OP.Power Desk Daily Price'!L34</f>
        <v>0</v>
      </c>
      <c r="M49" s="434">
        <f>+'OP.Power Desk Daily Price'!M34</f>
        <v>0</v>
      </c>
      <c r="N49" s="434">
        <f>+'OP.Power Desk Daily Price'!N34</f>
        <v>0</v>
      </c>
      <c r="O49" s="434">
        <f>+'OP.Power Desk Daily Price'!O34</f>
        <v>0</v>
      </c>
      <c r="P49" s="434">
        <f>+'OP.Power Desk Daily Price'!P34</f>
        <v>0</v>
      </c>
      <c r="Q49" s="434">
        <f>+'OP.Power Desk Daily Price'!Q34</f>
        <v>0</v>
      </c>
      <c r="R49" s="434">
        <f>+'OP.Power Desk Daily Price'!R34</f>
        <v>0</v>
      </c>
      <c r="S49" s="434">
        <f>+'OP.Power Desk Daily Price'!S34</f>
        <v>0</v>
      </c>
      <c r="T49" s="434">
        <f>+'OP.Power Desk Daily Price'!T34</f>
        <v>0</v>
      </c>
      <c r="U49" s="434">
        <f>+'OP.Power Desk Daily Price'!U34</f>
        <v>0</v>
      </c>
      <c r="V49" s="434">
        <f>+'OP.Power Desk Daily Price'!V34</f>
        <v>0</v>
      </c>
      <c r="W49" s="434">
        <f>+'OP.Power Desk Daily Price'!W34</f>
        <v>0</v>
      </c>
      <c r="X49" s="434">
        <f>+'OP.Power Desk Daily Price'!X34</f>
        <v>0</v>
      </c>
      <c r="Y49" s="434">
        <f>+'OP.Power Desk Daily Price'!Y34</f>
        <v>0</v>
      </c>
      <c r="Z49" s="434">
        <f>+'OP.Power Desk Daily Price'!Z34</f>
        <v>0</v>
      </c>
      <c r="AA49" s="434">
        <f>+'OP.Power Desk Daily Price'!AA34</f>
        <v>0</v>
      </c>
      <c r="AB49" s="434">
        <f>+'OP.Power Desk Daily Price'!AB34</f>
        <v>0</v>
      </c>
      <c r="AC49" s="434">
        <f>+'OP.Power Desk Daily Price'!AC34</f>
        <v>0</v>
      </c>
      <c r="AD49" s="434">
        <f>+'OP.Power Desk Daily Price'!AD34</f>
        <v>0</v>
      </c>
      <c r="AE49" s="434">
        <f>+'OP.Power Desk Daily Price'!AE34</f>
        <v>0</v>
      </c>
      <c r="AF49" s="434">
        <f>+'OP.Power Desk Daily Price'!AF34</f>
        <v>0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5.75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2</v>
      </c>
      <c r="C52" s="439">
        <f>+'OP.Power Desk Daily Price'!C37</f>
        <v>1</v>
      </c>
      <c r="D52" s="439">
        <f>+'OP.Power Desk Daily Price'!D37</f>
        <v>1</v>
      </c>
      <c r="E52" s="439">
        <f>+'OP.Power Desk Daily Price'!E37</f>
        <v>-0.10000091552734602</v>
      </c>
      <c r="F52" s="439">
        <f>+'OP.Power Desk Daily Price'!F37</f>
        <v>-0.10000091552734602</v>
      </c>
      <c r="G52" s="439">
        <f>+'OP.Power Desk Daily Price'!G37</f>
        <v>-0.10000091552734602</v>
      </c>
      <c r="H52" s="439">
        <f>+'OP.Power Desk Daily Price'!H37</f>
        <v>-0.10000091552734602</v>
      </c>
      <c r="I52" s="439">
        <f>+'OP.Power Desk Daily Price'!I37</f>
        <v>-0.10000091552734602</v>
      </c>
      <c r="J52" s="439">
        <f>+'OP.Power Desk Daily Price'!J37</f>
        <v>-0.10000091552734602</v>
      </c>
      <c r="K52" s="439">
        <f>+'OP.Power Desk Daily Price'!K37</f>
        <v>-0.10000091552734602</v>
      </c>
      <c r="L52" s="439">
        <f>+'OP.Power Desk Daily Price'!L37</f>
        <v>-0.10000091552734602</v>
      </c>
      <c r="M52" s="439">
        <f>+'OP.Power Desk Daily Price'!M37</f>
        <v>-0.10000091552734602</v>
      </c>
      <c r="N52" s="439">
        <f>+'OP.Power Desk Daily Price'!N37</f>
        <v>-0.10000091552734602</v>
      </c>
      <c r="O52" s="439">
        <f>+'OP.Power Desk Daily Price'!O37</f>
        <v>-0.10000091552734602</v>
      </c>
      <c r="P52" s="439">
        <f>+'OP.Power Desk Daily Price'!P37</f>
        <v>-0.10000091552734602</v>
      </c>
      <c r="Q52" s="439">
        <f>+'OP.Power Desk Daily Price'!Q37</f>
        <v>-0.10000091552734602</v>
      </c>
      <c r="R52" s="439">
        <f>+'OP.Power Desk Daily Price'!R37</f>
        <v>-0.10000091552734602</v>
      </c>
      <c r="S52" s="439">
        <f>+'OP.Power Desk Daily Price'!S37</f>
        <v>-0.10000091552734602</v>
      </c>
      <c r="T52" s="439">
        <f>+'OP.Power Desk Daily Price'!T37</f>
        <v>-0.10000091552734602</v>
      </c>
      <c r="U52" s="439">
        <f>+'OP.Power Desk Daily Price'!U37</f>
        <v>-9.0000915527344461E-2</v>
      </c>
      <c r="V52" s="439">
        <f>+'OP.Power Desk Daily Price'!V37</f>
        <v>-0.10000091552734602</v>
      </c>
      <c r="W52" s="439">
        <f>+'OP.Power Desk Daily Price'!W37</f>
        <v>-0.10000091552734602</v>
      </c>
      <c r="X52" s="439">
        <f>+'OP.Power Desk Daily Price'!X37</f>
        <v>-0.10000091552734602</v>
      </c>
      <c r="Y52" s="439">
        <f>+'OP.Power Desk Daily Price'!Y37</f>
        <v>-0.10000091552734602</v>
      </c>
      <c r="Z52" s="439">
        <f>+'OP.Power Desk Daily Price'!Z37</f>
        <v>-0.10000091552734602</v>
      </c>
      <c r="AA52" s="439">
        <f>+'OP.Power Desk Daily Price'!AA37</f>
        <v>-0.10000091552734602</v>
      </c>
      <c r="AB52" s="439">
        <f>+'OP.Power Desk Daily Price'!AB37</f>
        <v>-0.10000091552734602</v>
      </c>
      <c r="AC52" s="439">
        <f>+'OP.Power Desk Daily Price'!AC37</f>
        <v>-0.10000091552734602</v>
      </c>
      <c r="AD52" s="439">
        <f>+'OP.Power Desk Daily Price'!AD37</f>
        <v>31.375858688354491</v>
      </c>
      <c r="AE52" s="439">
        <f>+'OP.Power Desk Daily Price'!AE37</f>
        <v>0</v>
      </c>
      <c r="AF52" s="439">
        <f>+'OP.Power Desk Daily Price'!AF37</f>
        <v>0</v>
      </c>
      <c r="AG52" s="440">
        <f>+'OP.Power Desk Daily Price'!AG37</f>
        <v>2.5325644810994454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4" width="12.140625" style="152" customWidth="1"/>
    <col min="5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37190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">
      <c r="A6" s="286">
        <f>+'Power Price'!A6</f>
        <v>37190</v>
      </c>
    </row>
    <row r="7" spans="1:70" hidden="1" x14ac:dyDescent="0.2">
      <c r="B7" s="392">
        <v>37193</v>
      </c>
      <c r="C7" s="392">
        <v>37194</v>
      </c>
      <c r="D7" s="392">
        <v>37195</v>
      </c>
      <c r="E7" s="392">
        <v>37196</v>
      </c>
      <c r="F7" s="392">
        <v>37197</v>
      </c>
      <c r="G7" s="392">
        <v>37198</v>
      </c>
      <c r="H7" s="392">
        <v>37200</v>
      </c>
      <c r="I7" s="392">
        <v>37201</v>
      </c>
      <c r="J7" s="392">
        <v>37202</v>
      </c>
      <c r="K7" s="392">
        <v>37203</v>
      </c>
      <c r="L7" s="392">
        <v>37204</v>
      </c>
      <c r="M7" s="392">
        <v>37205</v>
      </c>
      <c r="N7" s="392">
        <v>37207</v>
      </c>
      <c r="O7" s="392">
        <v>37208</v>
      </c>
      <c r="P7" s="392">
        <v>37209</v>
      </c>
      <c r="Q7" s="392">
        <v>37210</v>
      </c>
      <c r="R7" s="392">
        <v>37211</v>
      </c>
      <c r="S7" s="392">
        <v>37212</v>
      </c>
      <c r="T7" s="392">
        <v>37214</v>
      </c>
      <c r="U7" s="392">
        <v>37215</v>
      </c>
      <c r="V7" s="392">
        <v>37216</v>
      </c>
      <c r="W7" s="392">
        <v>37218</v>
      </c>
      <c r="X7" s="392">
        <v>37219</v>
      </c>
      <c r="Y7" s="392">
        <v>37221</v>
      </c>
      <c r="Z7" s="392">
        <v>37222</v>
      </c>
      <c r="AA7" s="392">
        <v>37223</v>
      </c>
      <c r="AB7" s="392">
        <v>37224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37193</v>
      </c>
      <c r="C8" s="393">
        <f t="shared" si="0"/>
        <v>37194</v>
      </c>
      <c r="D8" s="393">
        <f t="shared" si="0"/>
        <v>37195</v>
      </c>
      <c r="E8" s="393">
        <f t="shared" si="0"/>
        <v>37196</v>
      </c>
      <c r="F8" s="393">
        <f t="shared" si="0"/>
        <v>37197</v>
      </c>
      <c r="G8" s="393">
        <f t="shared" si="0"/>
        <v>37198</v>
      </c>
      <c r="H8" s="393">
        <f t="shared" si="0"/>
        <v>37200</v>
      </c>
      <c r="I8" s="393">
        <f t="shared" si="0"/>
        <v>37201</v>
      </c>
      <c r="J8" s="393">
        <f t="shared" si="0"/>
        <v>37202</v>
      </c>
      <c r="K8" s="393">
        <f t="shared" si="0"/>
        <v>37203</v>
      </c>
      <c r="L8" s="393">
        <f t="shared" si="0"/>
        <v>37204</v>
      </c>
      <c r="M8" s="393">
        <f t="shared" si="0"/>
        <v>37205</v>
      </c>
      <c r="N8" s="393">
        <f t="shared" si="0"/>
        <v>37207</v>
      </c>
      <c r="O8" s="393">
        <f t="shared" si="0"/>
        <v>37208</v>
      </c>
      <c r="P8" s="393">
        <f t="shared" si="0"/>
        <v>37209</v>
      </c>
      <c r="Q8" s="393">
        <f t="shared" si="0"/>
        <v>37210</v>
      </c>
      <c r="R8" s="393">
        <f t="shared" si="0"/>
        <v>37211</v>
      </c>
      <c r="S8" s="393">
        <f t="shared" si="0"/>
        <v>37212</v>
      </c>
      <c r="T8" s="393">
        <f t="shared" si="0"/>
        <v>37214</v>
      </c>
      <c r="U8" s="393">
        <f t="shared" si="0"/>
        <v>37215</v>
      </c>
      <c r="V8" s="393">
        <f t="shared" si="0"/>
        <v>37216</v>
      </c>
      <c r="W8" s="393">
        <f t="shared" si="0"/>
        <v>37218</v>
      </c>
      <c r="X8" s="393">
        <f t="shared" si="0"/>
        <v>37219</v>
      </c>
      <c r="Y8" s="393">
        <f t="shared" si="0"/>
        <v>37221</v>
      </c>
      <c r="Z8" s="393">
        <f t="shared" si="0"/>
        <v>37222</v>
      </c>
      <c r="AA8" s="393">
        <f t="shared" si="0"/>
        <v>37223</v>
      </c>
      <c r="AB8" s="393">
        <f t="shared" si="0"/>
        <v>37224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32.65</v>
      </c>
      <c r="C9" s="195">
        <f>VLOOKUP(C$8,'Curve Summary'!$A$7:$AG$54,4)</f>
        <v>33</v>
      </c>
      <c r="D9" s="195">
        <f>VLOOKUP(D$8,'Curve Summary'!$A$7:$AG$54,4)</f>
        <v>33</v>
      </c>
      <c r="E9" s="195">
        <f>VLOOKUP(E$8,'Curve Summary'!$A$7:$AG$54,4)</f>
        <v>35.299999999999997</v>
      </c>
      <c r="F9" s="195">
        <f>VLOOKUP(F$8,'Curve Summary'!$A$7:$AG$54,4)</f>
        <v>35.299999999999997</v>
      </c>
      <c r="G9" s="195">
        <f>VLOOKUP(G$8,'Curve Summary'!$A$7:$AG$54,4)</f>
        <v>35.299999999999997</v>
      </c>
      <c r="H9" s="195">
        <f>VLOOKUP(H$8,'Curve Summary'!$A$7:$AG$54,4)</f>
        <v>35.299999999999997</v>
      </c>
      <c r="I9" s="195">
        <f>VLOOKUP(I$8,'Curve Summary'!$A$7:$AG$54,4)</f>
        <v>35.299999999999997</v>
      </c>
      <c r="J9" s="195">
        <f>VLOOKUP(J$8,'Curve Summary'!$A$7:$AG$54,4)</f>
        <v>35.299999999999997</v>
      </c>
      <c r="K9" s="195">
        <f>VLOOKUP(K$8,'Curve Summary'!$A$7:$AG$54,4)</f>
        <v>35.299999999999997</v>
      </c>
      <c r="L9" s="195">
        <f>VLOOKUP(L$8,'Curve Summary'!$A$7:$AG$54,4)</f>
        <v>35.299999999999997</v>
      </c>
      <c r="M9" s="195">
        <f>VLOOKUP(M$8,'Curve Summary'!$A$7:$AG$54,4)</f>
        <v>35.299999999999997</v>
      </c>
      <c r="N9" s="195">
        <f>VLOOKUP(N$8,'Curve Summary'!$A$7:$AG$54,4)</f>
        <v>35.299999999999997</v>
      </c>
      <c r="O9" s="195">
        <f>VLOOKUP(O$8,'Curve Summary'!$A$7:$AG$54,4)</f>
        <v>35.299999999999997</v>
      </c>
      <c r="P9" s="195">
        <f>VLOOKUP(P$8,'Curve Summary'!$A$7:$AG$54,4)</f>
        <v>35.299999999999997</v>
      </c>
      <c r="Q9" s="195">
        <f>VLOOKUP(Q$8,'Curve Summary'!$A$7:$AG$54,4)</f>
        <v>35.299999999999997</v>
      </c>
      <c r="R9" s="195">
        <f>VLOOKUP(R$8,'Curve Summary'!$A$7:$AG$54,4)</f>
        <v>35.299999999999997</v>
      </c>
      <c r="S9" s="195">
        <f>VLOOKUP(S$8,'Curve Summary'!$A$7:$AG$54,4)</f>
        <v>35.299999999999997</v>
      </c>
      <c r="T9" s="195">
        <f>VLOOKUP(T$8,'Curve Summary'!$A$7:$AG$54,4)</f>
        <v>35.299999999999997</v>
      </c>
      <c r="U9" s="195">
        <f>VLOOKUP(U$8,'Curve Summary'!$A$7:$AG$54,4)</f>
        <v>35.299999999999997</v>
      </c>
      <c r="V9" s="195">
        <f>VLOOKUP(V$8,'Curve Summary'!$A$7:$AG$54,4)</f>
        <v>35.299999999999997</v>
      </c>
      <c r="W9" s="195">
        <f>VLOOKUP(W$8,'Curve Summary'!$A$7:$AG$54,4)</f>
        <v>35.299999999999997</v>
      </c>
      <c r="X9" s="195">
        <f>VLOOKUP(X$8,'Curve Summary'!$A$7:$AG$54,4)</f>
        <v>35.299999999999997</v>
      </c>
      <c r="Y9" s="195">
        <f>VLOOKUP(Y$8,'Curve Summary'!$A$7:$AG$54,4)</f>
        <v>35.299999999999997</v>
      </c>
      <c r="Z9" s="300">
        <f>VLOOKUP(Z$8,'Curve Summary'!$A$7:$AG$54,4)</f>
        <v>35.299999999999997</v>
      </c>
      <c r="AA9" s="195">
        <f>VLOOKUP(AA$8,'Curve Summary'!$A$7:$AG$54,4)</f>
        <v>35.299999999999997</v>
      </c>
      <c r="AB9" s="300">
        <f>VLOOKUP(AB$8,'Curve Summary'!$A$7:$AG$54,4)</f>
        <v>35.299999999999997</v>
      </c>
      <c r="AC9" s="356">
        <f t="shared" ref="AC9:AC15" si="1">AVERAGE(B9:D9)</f>
        <v>32.883333333333333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32.883333333333333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33.450000000000003</v>
      </c>
      <c r="C10" s="191">
        <f>VLOOKUP(C$8,'Curve Summary'!$A$7:$AG$54,3)</f>
        <v>33</v>
      </c>
      <c r="D10" s="191">
        <f>VLOOKUP(D$8,'Curve Summary'!$A$7:$AG$54,3)</f>
        <v>33</v>
      </c>
      <c r="E10" s="191">
        <f>VLOOKUP(E$8,'Curve Summary'!$A$7:$AG$54,3)</f>
        <v>35.5</v>
      </c>
      <c r="F10" s="191">
        <f>VLOOKUP(F$8,'Curve Summary'!$A$7:$AG$54,3)</f>
        <v>35.5</v>
      </c>
      <c r="G10" s="191">
        <f>VLOOKUP(G$8,'Curve Summary'!$A$7:$AG$54,3)</f>
        <v>35.5</v>
      </c>
      <c r="H10" s="191">
        <f>VLOOKUP(H$8,'Curve Summary'!$A$7:$AG$54,3)</f>
        <v>35.5</v>
      </c>
      <c r="I10" s="191">
        <f>VLOOKUP(I$8,'Curve Summary'!$A$7:$AG$54,3)</f>
        <v>35.5</v>
      </c>
      <c r="J10" s="191">
        <f>VLOOKUP(J$8,'Curve Summary'!$A$7:$AG$54,3)</f>
        <v>35.5</v>
      </c>
      <c r="K10" s="191">
        <f>VLOOKUP(K$8,'Curve Summary'!$A$7:$AG$54,3)</f>
        <v>35.5</v>
      </c>
      <c r="L10" s="191">
        <f>VLOOKUP(L$8,'Curve Summary'!$A$7:$AG$54,3)</f>
        <v>35.5</v>
      </c>
      <c r="M10" s="191">
        <f>VLOOKUP(M$8,'Curve Summary'!$A$7:$AG$54,3)</f>
        <v>35.5</v>
      </c>
      <c r="N10" s="191">
        <f>VLOOKUP(N$8,'Curve Summary'!$A$7:$AG$54,3)</f>
        <v>35.5</v>
      </c>
      <c r="O10" s="191">
        <f>VLOOKUP(O$8,'Curve Summary'!$A$7:$AG$54,3)</f>
        <v>35.5</v>
      </c>
      <c r="P10" s="191">
        <f>VLOOKUP(P$8,'Curve Summary'!$A$7:$AG$54,3)</f>
        <v>35.5</v>
      </c>
      <c r="Q10" s="191">
        <f>VLOOKUP(Q$8,'Curve Summary'!$A$7:$AG$54,3)</f>
        <v>35.5</v>
      </c>
      <c r="R10" s="191">
        <f>VLOOKUP(R$8,'Curve Summary'!$A$7:$AG$54,3)</f>
        <v>35.5</v>
      </c>
      <c r="S10" s="191">
        <f>VLOOKUP(S$8,'Curve Summary'!$A$7:$AG$54,3)</f>
        <v>35.5</v>
      </c>
      <c r="T10" s="191">
        <f>VLOOKUP(T$8,'Curve Summary'!$A$7:$AG$54,3)</f>
        <v>35.5</v>
      </c>
      <c r="U10" s="191">
        <f>VLOOKUP(U$8,'Curve Summary'!$A$7:$AG$54,3)</f>
        <v>35.5</v>
      </c>
      <c r="V10" s="191">
        <f>VLOOKUP(V$8,'Curve Summary'!$A$7:$AG$54,3)</f>
        <v>35.5</v>
      </c>
      <c r="W10" s="191">
        <f>VLOOKUP(W$8,'Curve Summary'!$A$7:$AG$54,3)</f>
        <v>35.5</v>
      </c>
      <c r="X10" s="191">
        <f>VLOOKUP(X$8,'Curve Summary'!$A$7:$AG$54,3)</f>
        <v>35.5</v>
      </c>
      <c r="Y10" s="191">
        <f>VLOOKUP(Y$8,'Curve Summary'!$A$7:$AG$54,3)</f>
        <v>35.5</v>
      </c>
      <c r="Z10" s="306">
        <f>VLOOKUP(Z$8,'Curve Summary'!$A$7:$AG$54,3)</f>
        <v>35.5</v>
      </c>
      <c r="AA10" s="191">
        <f>VLOOKUP(AA$8,'Curve Summary'!$A$7:$AG$54,3)</f>
        <v>35.5</v>
      </c>
      <c r="AB10" s="306">
        <f>VLOOKUP(AB$8,'Curve Summary'!$A$7:$AG$54,3)</f>
        <v>35.5</v>
      </c>
      <c r="AC10" s="358">
        <f t="shared" si="1"/>
        <v>33.15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33.15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33.81</v>
      </c>
      <c r="C11" s="191">
        <f>VLOOKUP(C$8,'Curve Summary'!$A$7:$AG$54,5)</f>
        <v>34.700000000000003</v>
      </c>
      <c r="D11" s="191">
        <f>VLOOKUP(D$8,'Curve Summary'!$A$7:$AG$54,5)</f>
        <v>34.700000000000003</v>
      </c>
      <c r="E11" s="191">
        <f>VLOOKUP(E$8,'Curve Summary'!$A$7:$AG$54,5)</f>
        <v>35.35</v>
      </c>
      <c r="F11" s="191">
        <f>VLOOKUP(F$8,'Curve Summary'!$A$7:$AG$54,5)</f>
        <v>35.35</v>
      </c>
      <c r="G11" s="191">
        <f>VLOOKUP(G$8,'Curve Summary'!$A$7:$AG$54,5)</f>
        <v>35.35</v>
      </c>
      <c r="H11" s="191">
        <f>VLOOKUP(H$8,'Curve Summary'!$A$7:$AG$54,5)</f>
        <v>35.35</v>
      </c>
      <c r="I11" s="191">
        <f>VLOOKUP(I$8,'Curve Summary'!$A$7:$AG$54,5)</f>
        <v>35.35</v>
      </c>
      <c r="J11" s="191">
        <f>VLOOKUP(J$8,'Curve Summary'!$A$7:$AG$54,5)</f>
        <v>35.35</v>
      </c>
      <c r="K11" s="191">
        <f>VLOOKUP(K$8,'Curve Summary'!$A$7:$AG$54,5)</f>
        <v>35.35</v>
      </c>
      <c r="L11" s="191">
        <f>VLOOKUP(L$8,'Curve Summary'!$A$7:$AG$54,5)</f>
        <v>35.35</v>
      </c>
      <c r="M11" s="191">
        <f>VLOOKUP(M$8,'Curve Summary'!$A$7:$AG$54,5)</f>
        <v>35.35</v>
      </c>
      <c r="N11" s="191">
        <f>VLOOKUP(N$8,'Curve Summary'!$A$7:$AG$54,5)</f>
        <v>35.35</v>
      </c>
      <c r="O11" s="191">
        <f>VLOOKUP(O$8,'Curve Summary'!$A$7:$AG$54,5)</f>
        <v>35.35</v>
      </c>
      <c r="P11" s="191">
        <f>VLOOKUP(P$8,'Curve Summary'!$A$7:$AG$54,5)</f>
        <v>35.35</v>
      </c>
      <c r="Q11" s="191">
        <f>VLOOKUP(Q$8,'Curve Summary'!$A$7:$AG$54,5)</f>
        <v>35.35</v>
      </c>
      <c r="R11" s="191">
        <f>VLOOKUP(R$8,'Curve Summary'!$A$7:$AG$54,5)</f>
        <v>35.35</v>
      </c>
      <c r="S11" s="191">
        <f>VLOOKUP(S$8,'Curve Summary'!$A$7:$AG$54,5)</f>
        <v>35.35</v>
      </c>
      <c r="T11" s="191">
        <f>VLOOKUP(T$8,'Curve Summary'!$A$7:$AG$54,5)</f>
        <v>35.35</v>
      </c>
      <c r="U11" s="191">
        <f>VLOOKUP(U$8,'Curve Summary'!$A$7:$AG$54,5)</f>
        <v>35.35</v>
      </c>
      <c r="V11" s="191">
        <f>VLOOKUP(V$8,'Curve Summary'!$A$7:$AG$54,5)</f>
        <v>35.35</v>
      </c>
      <c r="W11" s="191">
        <f>VLOOKUP(W$8,'Curve Summary'!$A$7:$AG$54,5)</f>
        <v>35.35</v>
      </c>
      <c r="X11" s="191">
        <f>VLOOKUP(X$8,'Curve Summary'!$A$7:$AG$54,5)</f>
        <v>35.35</v>
      </c>
      <c r="Y11" s="191">
        <f>VLOOKUP(Y$8,'Curve Summary'!$A$7:$AG$54,5)</f>
        <v>35.35</v>
      </c>
      <c r="Z11" s="306">
        <f>VLOOKUP(Z$8,'Curve Summary'!$A$7:$AG$54,5)</f>
        <v>35.35</v>
      </c>
      <c r="AA11" s="191">
        <f>VLOOKUP(AA$8,'Curve Summary'!$A$7:$AG$54,5)</f>
        <v>35.35</v>
      </c>
      <c r="AB11" s="306">
        <f>VLOOKUP(AB$8,'Curve Summary'!$A$7:$AG$54,5)</f>
        <v>35.35</v>
      </c>
      <c r="AC11" s="358">
        <f t="shared" si="1"/>
        <v>34.403333333333336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34.403333333333336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33.049999999999997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24.9</v>
      </c>
      <c r="F12" s="191">
        <f>VLOOKUP(F$8,'Curve Summary'!$A$7:$AG$54,9)</f>
        <v>24.9</v>
      </c>
      <c r="G12" s="191">
        <f>VLOOKUP(G$8,'Curve Summary'!$A$7:$AG$54,9)</f>
        <v>24.899999618530298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20.174999237060501</v>
      </c>
      <c r="L12" s="191">
        <f>VLOOKUP(L$8,'Curve Summary'!$A$7:$AG$54,9)</f>
        <v>20.174999237060501</v>
      </c>
      <c r="M12" s="191">
        <f>VLOOKUP(M$8,'Curve Summary'!$A$7:$AG$54,9)</f>
        <v>26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26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26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20.174999237060501</v>
      </c>
      <c r="AB12" s="306">
        <f>VLOOKUP(AB$8,'Curve Summary'!$A$7:$AG$54,9)</f>
        <v>20.174999237060501</v>
      </c>
      <c r="AC12" s="358">
        <f t="shared" si="1"/>
        <v>29.141666666666666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29.141666666666666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33.049999999999997</v>
      </c>
      <c r="C13" s="191">
        <f>VLOOKUP(C$8,'Curve Summary'!$A$7:$AG$54,6)</f>
        <v>34.700000000000003</v>
      </c>
      <c r="D13" s="191">
        <f>VLOOKUP(D$8,'Curve Summary'!$A$7:$AG$54,6)</f>
        <v>34.700000000000003</v>
      </c>
      <c r="E13" s="191">
        <f>VLOOKUP(E$8,'Curve Summary'!$A$7:$AG$54,6)</f>
        <v>34.1</v>
      </c>
      <c r="F13" s="191">
        <f>VLOOKUP(F$8,'Curve Summary'!$A$7:$AG$54,6)</f>
        <v>34.1</v>
      </c>
      <c r="G13" s="191">
        <f>VLOOKUP(G$8,'Curve Summary'!$A$7:$AG$54,6)</f>
        <v>34.1</v>
      </c>
      <c r="H13" s="191">
        <f>VLOOKUP(H$8,'Curve Summary'!$A$7:$AG$54,6)</f>
        <v>34.1</v>
      </c>
      <c r="I13" s="191">
        <f>VLOOKUP(I$8,'Curve Summary'!$A$7:$AG$54,6)</f>
        <v>34.1</v>
      </c>
      <c r="J13" s="191">
        <f>VLOOKUP(J$8,'Curve Summary'!$A$7:$AG$54,6)</f>
        <v>34.1</v>
      </c>
      <c r="K13" s="191">
        <f>VLOOKUP(K$8,'Curve Summary'!$A$7:$AG$54,6)</f>
        <v>34.1</v>
      </c>
      <c r="L13" s="191">
        <f>VLOOKUP(L$8,'Curve Summary'!$A$7:$AG$54,6)</f>
        <v>34.1</v>
      </c>
      <c r="M13" s="191">
        <f>VLOOKUP(M$8,'Curve Summary'!$A$7:$AG$54,6)</f>
        <v>34.1</v>
      </c>
      <c r="N13" s="191">
        <f>VLOOKUP(N$8,'Curve Summary'!$A$7:$AG$54,6)</f>
        <v>34.1</v>
      </c>
      <c r="O13" s="191">
        <f>VLOOKUP(O$8,'Curve Summary'!$A$7:$AG$54,6)</f>
        <v>34.1</v>
      </c>
      <c r="P13" s="191">
        <f>VLOOKUP(P$8,'Curve Summary'!$A$7:$AG$54,6)</f>
        <v>34.1</v>
      </c>
      <c r="Q13" s="191">
        <f>VLOOKUP(Q$8,'Curve Summary'!$A$7:$AG$54,6)</f>
        <v>34.1</v>
      </c>
      <c r="R13" s="191">
        <f>VLOOKUP(R$8,'Curve Summary'!$A$7:$AG$54,6)</f>
        <v>34.1</v>
      </c>
      <c r="S13" s="191">
        <f>VLOOKUP(S$8,'Curve Summary'!$A$7:$AG$54,6)</f>
        <v>34.1</v>
      </c>
      <c r="T13" s="191">
        <f>VLOOKUP(T$8,'Curve Summary'!$A$7:$AG$54,6)</f>
        <v>34.1</v>
      </c>
      <c r="U13" s="191">
        <f>VLOOKUP(U$8,'Curve Summary'!$A$7:$AG$54,6)</f>
        <v>34.1</v>
      </c>
      <c r="V13" s="191">
        <f>VLOOKUP(V$8,'Curve Summary'!$A$7:$AG$54,6)</f>
        <v>34.1</v>
      </c>
      <c r="W13" s="191">
        <f>VLOOKUP(W$8,'Curve Summary'!$A$7:$AG$54,6)</f>
        <v>34.1</v>
      </c>
      <c r="X13" s="191">
        <f>VLOOKUP(X$8,'Curve Summary'!$A$7:$AG$54,6)</f>
        <v>34.1</v>
      </c>
      <c r="Y13" s="191">
        <f>VLOOKUP(Y$8,'Curve Summary'!$A$7:$AG$54,6)</f>
        <v>34.1</v>
      </c>
      <c r="Z13" s="306">
        <f>VLOOKUP(Z$8,'Curve Summary'!$A$7:$AG$54,6)</f>
        <v>34.1</v>
      </c>
      <c r="AA13" s="191">
        <f>VLOOKUP(AA$8,'Curve Summary'!$A$7:$AG$54,6)</f>
        <v>34.1</v>
      </c>
      <c r="AB13" s="306">
        <f>VLOOKUP(AB$8,'Curve Summary'!$A$7:$AG$54,6)</f>
        <v>34.1</v>
      </c>
      <c r="AC13" s="358">
        <f t="shared" si="1"/>
        <v>34.15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34.15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34</v>
      </c>
      <c r="C14" s="191">
        <f>VLOOKUP(C$8,'Curve Summary'!$A$7:$AG$54,2)</f>
        <v>34.5</v>
      </c>
      <c r="D14" s="191">
        <f>VLOOKUP(D$8,'Curve Summary'!$A$7:$AG$54,2)</f>
        <v>34.5</v>
      </c>
      <c r="E14" s="191">
        <f>VLOOKUP(E$8,'Curve Summary'!$A$7:$AG$54,2)</f>
        <v>32.75</v>
      </c>
      <c r="F14" s="191">
        <f>VLOOKUP(F$8,'Curve Summary'!$A$7:$AG$54,2)</f>
        <v>32.75</v>
      </c>
      <c r="G14" s="191">
        <f>VLOOKUP(G$8,'Curve Summary'!$A$7:$AG$54,2)</f>
        <v>32.75</v>
      </c>
      <c r="H14" s="191">
        <f>VLOOKUP(H$8,'Curve Summary'!$A$7:$AG$54,2)</f>
        <v>32.75</v>
      </c>
      <c r="I14" s="191">
        <f>VLOOKUP(I$8,'Curve Summary'!$A$7:$AG$54,2)</f>
        <v>32.75</v>
      </c>
      <c r="J14" s="191">
        <f>VLOOKUP(J$8,'Curve Summary'!$A$7:$AG$54,2)</f>
        <v>32.75</v>
      </c>
      <c r="K14" s="191">
        <f>VLOOKUP(K$8,'Curve Summary'!$A$7:$AG$54,2)</f>
        <v>32.75</v>
      </c>
      <c r="L14" s="191">
        <f>VLOOKUP(L$8,'Curve Summary'!$A$7:$AG$54,2)</f>
        <v>32.75</v>
      </c>
      <c r="M14" s="191">
        <f>VLOOKUP(M$8,'Curve Summary'!$A$7:$AG$54,2)</f>
        <v>32.75</v>
      </c>
      <c r="N14" s="191">
        <f>VLOOKUP(N$8,'Curve Summary'!$A$7:$AG$54,2)</f>
        <v>32.75</v>
      </c>
      <c r="O14" s="191">
        <f>VLOOKUP(O$8,'Curve Summary'!$A$7:$AG$54,2)</f>
        <v>32.75</v>
      </c>
      <c r="P14" s="191">
        <f>VLOOKUP(P$8,'Curve Summary'!$A$7:$AG$54,2)</f>
        <v>32.75</v>
      </c>
      <c r="Q14" s="191">
        <f>VLOOKUP(Q$8,'Curve Summary'!$A$7:$AG$54,2)</f>
        <v>32.75</v>
      </c>
      <c r="R14" s="191">
        <f>VLOOKUP(R$8,'Curve Summary'!$A$7:$AG$54,2)</f>
        <v>32.75</v>
      </c>
      <c r="S14" s="191">
        <f>VLOOKUP(S$8,'Curve Summary'!$A$7:$AG$54,2)</f>
        <v>32.75</v>
      </c>
      <c r="T14" s="191">
        <f>VLOOKUP(T$8,'Curve Summary'!$A$7:$AG$54,2)</f>
        <v>32.75</v>
      </c>
      <c r="U14" s="191">
        <f>VLOOKUP(U$8,'Curve Summary'!$A$7:$AG$54,2)</f>
        <v>32.75</v>
      </c>
      <c r="V14" s="191">
        <f>VLOOKUP(V$8,'Curve Summary'!$A$7:$AG$54,2)</f>
        <v>32.75</v>
      </c>
      <c r="W14" s="191">
        <f>VLOOKUP(W$8,'Curve Summary'!$A$7:$AG$54,2)</f>
        <v>32.75</v>
      </c>
      <c r="X14" s="191">
        <f>VLOOKUP(X$8,'Curve Summary'!$A$7:$AG$54,2)</f>
        <v>32.75</v>
      </c>
      <c r="Y14" s="191">
        <f>VLOOKUP(Y$8,'Curve Summary'!$A$7:$AG$54,2)</f>
        <v>32.75</v>
      </c>
      <c r="Z14" s="306">
        <f>VLOOKUP(Z$8,'Curve Summary'!$A$7:$AG$54,2)</f>
        <v>32.75</v>
      </c>
      <c r="AA14" s="191">
        <f>VLOOKUP(AA$8,'Curve Summary'!$A$7:$AG$54,2)</f>
        <v>32.75</v>
      </c>
      <c r="AB14" s="306">
        <f>VLOOKUP(AB$8,'Curve Summary'!$A$7:$AG$54,2)</f>
        <v>32.75</v>
      </c>
      <c r="AC14" s="358">
        <f t="shared" si="1"/>
        <v>34.333333333333336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34.333333333333336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35</v>
      </c>
      <c r="C15" s="204">
        <f>VLOOKUP(C$8,'Curve Summary'!$A$7:$AG$54,7)</f>
        <v>35.5</v>
      </c>
      <c r="D15" s="204">
        <f>VLOOKUP(D$8,'Curve Summary'!$A$7:$AG$54,7)</f>
        <v>35.5</v>
      </c>
      <c r="E15" s="204">
        <f>VLOOKUP(E$8,'Curve Summary'!$A$7:$AG$54,7)</f>
        <v>33.75</v>
      </c>
      <c r="F15" s="204">
        <f>VLOOKUP(F$8,'Curve Summary'!$A$7:$AG$54,7)</f>
        <v>33.75</v>
      </c>
      <c r="G15" s="204">
        <f>VLOOKUP(G$8,'Curve Summary'!$A$7:$AG$54,7)</f>
        <v>33.75</v>
      </c>
      <c r="H15" s="204">
        <f>VLOOKUP(H$8,'Curve Summary'!$A$7:$AG$54,7)</f>
        <v>33.75</v>
      </c>
      <c r="I15" s="204">
        <f>VLOOKUP(I$8,'Curve Summary'!$A$7:$AG$54,7)</f>
        <v>33.75</v>
      </c>
      <c r="J15" s="204">
        <f>VLOOKUP(J$8,'Curve Summary'!$A$7:$AG$54,7)</f>
        <v>33.75</v>
      </c>
      <c r="K15" s="204">
        <f>VLOOKUP(K$8,'Curve Summary'!$A$7:$AG$54,7)</f>
        <v>33.75</v>
      </c>
      <c r="L15" s="204">
        <f>VLOOKUP(L$8,'Curve Summary'!$A$7:$AG$54,7)</f>
        <v>33.75</v>
      </c>
      <c r="M15" s="204">
        <f>VLOOKUP(M$8,'Curve Summary'!$A$7:$AG$54,7)</f>
        <v>33.75</v>
      </c>
      <c r="N15" s="204">
        <f>VLOOKUP(N$8,'Curve Summary'!$A$7:$AG$54,7)</f>
        <v>33.75</v>
      </c>
      <c r="O15" s="204">
        <f>VLOOKUP(O$8,'Curve Summary'!$A$7:$AG$54,7)</f>
        <v>33.75</v>
      </c>
      <c r="P15" s="204">
        <f>VLOOKUP(P$8,'Curve Summary'!$A$7:$AG$54,7)</f>
        <v>33.75</v>
      </c>
      <c r="Q15" s="204">
        <f>VLOOKUP(Q$8,'Curve Summary'!$A$7:$AG$54,7)</f>
        <v>33.75</v>
      </c>
      <c r="R15" s="204">
        <f>VLOOKUP(R$8,'Curve Summary'!$A$7:$AG$54,7)</f>
        <v>33.75</v>
      </c>
      <c r="S15" s="204">
        <f>VLOOKUP(S$8,'Curve Summary'!$A$7:$AG$54,7)</f>
        <v>33.75</v>
      </c>
      <c r="T15" s="204">
        <f>VLOOKUP(T$8,'Curve Summary'!$A$7:$AG$54,7)</f>
        <v>33.75</v>
      </c>
      <c r="U15" s="204">
        <f>VLOOKUP(U$8,'Curve Summary'!$A$7:$AG$54,7)</f>
        <v>33.75</v>
      </c>
      <c r="V15" s="204">
        <f>VLOOKUP(V$8,'Curve Summary'!$A$7:$AG$54,7)</f>
        <v>33.75</v>
      </c>
      <c r="W15" s="204">
        <f>VLOOKUP(W$8,'Curve Summary'!$A$7:$AG$54,7)</f>
        <v>33.75</v>
      </c>
      <c r="X15" s="204">
        <f>VLOOKUP(X$8,'Curve Summary'!$A$7:$AG$54,7)</f>
        <v>33.75</v>
      </c>
      <c r="Y15" s="204">
        <f>VLOOKUP(Y$8,'Curve Summary'!$A$7:$AG$54,7)</f>
        <v>33.75</v>
      </c>
      <c r="Z15" s="311">
        <f>VLOOKUP(Z$8,'Curve Summary'!$A$7:$AG$54,7)</f>
        <v>33.75</v>
      </c>
      <c r="AA15" s="204">
        <f>VLOOKUP(AA$8,'Curve Summary'!$A$7:$AG$54,7)</f>
        <v>33.75</v>
      </c>
      <c r="AB15" s="311">
        <f>VLOOKUP(AB$8,'Curve Summary'!$A$7:$AG$54,7)</f>
        <v>33.75</v>
      </c>
      <c r="AC15" s="360">
        <f t="shared" si="1"/>
        <v>35.333333333333336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35.333333333333336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5" thickBot="1" x14ac:dyDescent="0.3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55</v>
      </c>
      <c r="C18" s="318">
        <f>IF(ISNUMBER(VLOOKUP(C$8,'Curve Summary ALBERTA'!$A$7:$AG$54,18,FALSE)),VLOOKUP(C$8,'Curve Summary ALBERTA'!$A$7:$AG$54,18,FALSE),0)</f>
        <v>53</v>
      </c>
      <c r="D18" s="318">
        <f>IF(ISNUMBER(VLOOKUP(D$8,'Curve Summary ALBERTA'!$A$7:$AG$54,18,FALSE)),VLOOKUP(D$8,'Curve Summary ALBERTA'!$A$7:$AG$54,18,FALSE),0)</f>
        <v>53</v>
      </c>
      <c r="E18" s="318">
        <f>IF(ISNUMBER(VLOOKUP(E$8,'Curve Summary ALBERTA'!$A$7:$AG$54,18,FALSE)),VLOOKUP(E$8,'Curve Summary ALBERTA'!$A$7:$AG$54,18,FALSE),0)</f>
        <v>54.499996185302734</v>
      </c>
      <c r="F18" s="318">
        <f>IF(ISNUMBER(VLOOKUP(F$8,'Curve Summary ALBERTA'!$A$7:$AG$54,18,FALSE)),VLOOKUP(F$8,'Curve Summary ALBERTA'!$A$7:$AG$54,18,FALSE),0)</f>
        <v>54.499996185302734</v>
      </c>
      <c r="G18" s="318">
        <f>IF(ISNUMBER(VLOOKUP(G$8,'Curve Summary ALBERTA'!$A$7:$AG$54,18,FALSE)),VLOOKUP(G$8,'Curve Summary ALBERTA'!$A$7:$AG$54,18,FALSE),0)</f>
        <v>0</v>
      </c>
      <c r="H18" s="318">
        <f>IF(ISNUMBER(VLOOKUP(H$8,'Curve Summary ALBERTA'!$A$7:$AG$54,18,FALSE)),VLOOKUP(H$8,'Curve Summary ALBERTA'!$A$7:$AG$54,18,FALSE),0)</f>
        <v>54.499996185302734</v>
      </c>
      <c r="I18" s="318">
        <f>IF(ISNUMBER(VLOOKUP(I$8,'Curve Summary ALBERTA'!$A$7:$AG$54,18,FALSE)),VLOOKUP(I$8,'Curve Summary ALBERTA'!$A$7:$AG$54,18,FALSE),0)</f>
        <v>54.499996185302734</v>
      </c>
      <c r="J18" s="318">
        <f>IF(ISNUMBER(VLOOKUP(J$8,'Curve Summary ALBERTA'!$A$7:$AG$54,18,FALSE)),VLOOKUP(J$8,'Curve Summary ALBERTA'!$A$7:$AG$54,18,FALSE),0)</f>
        <v>54.499996185302734</v>
      </c>
      <c r="K18" s="318">
        <f>IF(ISNUMBER(VLOOKUP(K$8,'Curve Summary ALBERTA'!$A$7:$AG$54,18,FALSE)),VLOOKUP(K$8,'Curve Summary ALBERTA'!$A$7:$AG$54,18,FALSE),0)</f>
        <v>54.499996185302734</v>
      </c>
      <c r="L18" s="318">
        <f>IF(ISNUMBER(VLOOKUP(L$8,'Curve Summary ALBERTA'!$A$7:$AG$54,18,FALSE)),VLOOKUP(L$8,'Curve Summary ALBERTA'!$A$7:$AG$54,18,FALSE),0)</f>
        <v>54.499996185302734</v>
      </c>
      <c r="M18" s="318">
        <f>IF(ISNUMBER(VLOOKUP(M$8,'Curve Summary ALBERTA'!$A$7:$AG$54,18,FALSE)),VLOOKUP(M$8,'Curve Summary ALBERTA'!$A$7:$AG$54,18,FALSE),0)</f>
        <v>0</v>
      </c>
      <c r="N18" s="318">
        <f>IF(ISNUMBER(VLOOKUP(N$8,'Curve Summary ALBERTA'!$A$7:$AG$54,18,FALSE)),VLOOKUP(N$8,'Curve Summary ALBERTA'!$A$7:$AG$54,18,FALSE),0)</f>
        <v>54.499996185302734</v>
      </c>
      <c r="O18" s="318">
        <f>IF(ISNUMBER(VLOOKUP(O$8,'Curve Summary ALBERTA'!$A$7:$AG$54,18,FALSE)),VLOOKUP(O$8,'Curve Summary ALBERTA'!$A$7:$AG$54,18,FALSE),0)</f>
        <v>54.499996185302734</v>
      </c>
      <c r="P18" s="318">
        <f>IF(ISNUMBER(VLOOKUP(P$8,'Curve Summary ALBERTA'!$A$7:$AG$54,18,FALSE)),VLOOKUP(P$8,'Curve Summary ALBERTA'!$A$7:$AG$54,18,FALSE),0)</f>
        <v>54.499996185302734</v>
      </c>
      <c r="Q18" s="318">
        <f>IF(ISNUMBER(VLOOKUP(Q$8,'Curve Summary ALBERTA'!$A$7:$AG$54,18,FALSE)),VLOOKUP(Q$8,'Curve Summary ALBERTA'!$A$7:$AG$54,18,FALSE),0)</f>
        <v>54.499996185302734</v>
      </c>
      <c r="R18" s="318">
        <f>IF(ISNUMBER(VLOOKUP(R$8,'Curve Summary ALBERTA'!$A$7:$AG$54,18,FALSE)),VLOOKUP(R$8,'Curve Summary ALBERTA'!$A$7:$AG$54,18,FALSE),0)</f>
        <v>54.499996185302734</v>
      </c>
      <c r="S18" s="318">
        <f>IF(ISNUMBER(VLOOKUP(S$8,'Curve Summary ALBERTA'!$A$7:$AG$54,18,FALSE)),VLOOKUP(S$8,'Curve Summary ALBERTA'!$A$7:$AG$54,18,FALSE),0)</f>
        <v>0</v>
      </c>
      <c r="T18" s="318">
        <f>IF(ISNUMBER(VLOOKUP(T$8,'Curve Summary ALBERTA'!$A$7:$AG$54,18,FALSE)),VLOOKUP(T$8,'Curve Summary ALBERTA'!$A$7:$AG$54,18,FALSE),0)</f>
        <v>54.499996185302734</v>
      </c>
      <c r="U18" s="318">
        <f>IF(ISNUMBER(VLOOKUP(U$8,'Curve Summary ALBERTA'!$A$7:$AG$54,18,FALSE)),VLOOKUP(U$8,'Curve Summary ALBERTA'!$A$7:$AG$54,18,FALSE),0)</f>
        <v>54.499996185302734</v>
      </c>
      <c r="V18" s="318">
        <f>IF(ISNUMBER(VLOOKUP(V$8,'Curve Summary ALBERTA'!$A$7:$AG$54,18,FALSE)),VLOOKUP(V$8,'Curve Summary ALBERTA'!$A$7:$AG$54,18,FALSE),0)</f>
        <v>54.499996185302734</v>
      </c>
      <c r="W18" s="318">
        <f>IF(ISNUMBER(VLOOKUP(W$8,'Curve Summary ALBERTA'!$A$7:$AG$54,18,FALSE)),VLOOKUP(W$8,'Curve Summary ALBERTA'!$A$7:$AG$54,18,FALSE),0)</f>
        <v>54.499996185302734</v>
      </c>
      <c r="X18" s="318">
        <f>IF(ISNUMBER(VLOOKUP(X$8,'Curve Summary ALBERTA'!$A$7:$AG$54,18,FALSE)),VLOOKUP(X$8,'Curve Summary ALBERTA'!$A$7:$AG$54,18,FALSE),0)</f>
        <v>0</v>
      </c>
      <c r="Y18" s="318">
        <f>IF(ISNUMBER(VLOOKUP(Y$8,'Curve Summary ALBERTA'!$A$7:$AG$54,18,FALSE)),VLOOKUP(Y$8,'Curve Summary ALBERTA'!$A$7:$AG$54,18,FALSE),0)</f>
        <v>54.499994049072264</v>
      </c>
      <c r="Z18" s="318">
        <f>IF(ISNUMBER(VLOOKUP(Z$8,'Curve Summary ALBERTA'!$A$7:$AG$54,18,FALSE)),VLOOKUP(Z$8,'Curve Summary ALBERTA'!$A$7:$AG$54,18,FALSE),0)</f>
        <v>0</v>
      </c>
      <c r="AA18" s="318">
        <f>IF(ISNUMBER(VLOOKUP(AA$8,'Curve Summary ALBERTA'!$A$7:$AG$54,18,FALSE)),VLOOKUP(AA$8,'Curve Summary ALBERTA'!$A$7:$AG$54,18,FALSE),0)</f>
        <v>0</v>
      </c>
      <c r="AB18" s="397">
        <f>IF(ISNUMBER(VLOOKUP(AB$8,'Curve Summary ALBERTA'!$A$7:$AG$54,18,FALSE)),VLOOKUP(AB$8,'Curve Summary ALBERTA'!$A$7:$AG$54,18,FALSE),0)</f>
        <v>0</v>
      </c>
      <c r="AC18" s="356">
        <f>AVERAGE(B18:D18)</f>
        <v>53.666666666666664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53.666666666666664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5" thickBot="1" x14ac:dyDescent="0.3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0.14999999999999858</v>
      </c>
      <c r="C28" s="195">
        <f t="shared" si="2"/>
        <v>0.5</v>
      </c>
      <c r="D28" s="195">
        <f t="shared" si="2"/>
        <v>0.5</v>
      </c>
      <c r="E28" s="195">
        <f t="shared" si="2"/>
        <v>1.7999999999999972</v>
      </c>
      <c r="F28" s="195">
        <f t="shared" ref="F28:F37" si="3">F9-F47</f>
        <v>1.7999999999999972</v>
      </c>
      <c r="G28" s="195">
        <f t="shared" si="2"/>
        <v>1.7999999999999972</v>
      </c>
      <c r="H28" s="195">
        <f t="shared" si="2"/>
        <v>1.7999999999999972</v>
      </c>
      <c r="I28" s="195">
        <f t="shared" si="2"/>
        <v>1.7999999999999972</v>
      </c>
      <c r="J28" s="195">
        <f t="shared" si="2"/>
        <v>1.7999999999999972</v>
      </c>
      <c r="K28" s="195">
        <f t="shared" si="2"/>
        <v>1.7999999999999972</v>
      </c>
      <c r="L28" s="195">
        <f t="shared" si="2"/>
        <v>1.7999999999999972</v>
      </c>
      <c r="M28" s="195">
        <f t="shared" si="2"/>
        <v>1.7999999999999972</v>
      </c>
      <c r="N28" s="195">
        <f t="shared" si="2"/>
        <v>1.7999999999999972</v>
      </c>
      <c r="O28" s="195">
        <f t="shared" si="2"/>
        <v>1.7999999999999972</v>
      </c>
      <c r="P28" s="195">
        <f t="shared" si="2"/>
        <v>1.7999999999999972</v>
      </c>
      <c r="Q28" s="195">
        <f t="shared" si="2"/>
        <v>1.7999999999999972</v>
      </c>
      <c r="R28" s="195">
        <f t="shared" si="2"/>
        <v>1.7999999999999972</v>
      </c>
      <c r="S28" s="195">
        <f t="shared" si="2"/>
        <v>1.7999999999999972</v>
      </c>
      <c r="T28" s="195">
        <f t="shared" si="2"/>
        <v>1.7999999999999972</v>
      </c>
      <c r="U28" s="195">
        <f t="shared" si="2"/>
        <v>1.7999999999999972</v>
      </c>
      <c r="V28" s="195">
        <f t="shared" si="2"/>
        <v>1.7999999999999972</v>
      </c>
      <c r="W28" s="195">
        <f t="shared" si="2"/>
        <v>1.7999999999999972</v>
      </c>
      <c r="X28" s="195">
        <f t="shared" si="2"/>
        <v>1.7999999999999972</v>
      </c>
      <c r="Y28" s="195">
        <f t="shared" si="2"/>
        <v>1.7999999999999972</v>
      </c>
      <c r="Z28" s="195">
        <f t="shared" si="2"/>
        <v>1.7999999999999972</v>
      </c>
      <c r="AA28" s="195">
        <f t="shared" si="2"/>
        <v>1.7999999999999972</v>
      </c>
      <c r="AB28" s="195">
        <f t="shared" si="2"/>
        <v>1.7999999999999972</v>
      </c>
      <c r="AC28" s="356">
        <f t="shared" ref="AC28:AC33" si="4">AC9-AC47</f>
        <v>0.18333333333333002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0.95000000000000284</v>
      </c>
      <c r="C29" s="191">
        <f t="shared" si="5"/>
        <v>0.5</v>
      </c>
      <c r="D29" s="191">
        <f t="shared" si="5"/>
        <v>0.5</v>
      </c>
      <c r="E29" s="191">
        <f t="shared" si="5"/>
        <v>1.5</v>
      </c>
      <c r="F29" s="191">
        <f t="shared" si="3"/>
        <v>1.5</v>
      </c>
      <c r="G29" s="191">
        <f t="shared" si="5"/>
        <v>1.5</v>
      </c>
      <c r="H29" s="191">
        <f t="shared" si="5"/>
        <v>1.5</v>
      </c>
      <c r="I29" s="191">
        <f t="shared" si="5"/>
        <v>1.5</v>
      </c>
      <c r="J29" s="191">
        <f t="shared" si="5"/>
        <v>1.5</v>
      </c>
      <c r="K29" s="191">
        <f t="shared" si="5"/>
        <v>1.5</v>
      </c>
      <c r="L29" s="191">
        <f t="shared" si="5"/>
        <v>1.5</v>
      </c>
      <c r="M29" s="191">
        <f t="shared" si="5"/>
        <v>1.5</v>
      </c>
      <c r="N29" s="191">
        <f t="shared" si="5"/>
        <v>1.5</v>
      </c>
      <c r="O29" s="191">
        <f t="shared" si="5"/>
        <v>1.5</v>
      </c>
      <c r="P29" s="191">
        <f t="shared" si="5"/>
        <v>1.5</v>
      </c>
      <c r="Q29" s="191">
        <f t="shared" si="5"/>
        <v>1.5</v>
      </c>
      <c r="R29" s="191">
        <f t="shared" si="5"/>
        <v>1.5</v>
      </c>
      <c r="S29" s="191">
        <f t="shared" si="5"/>
        <v>1.5</v>
      </c>
      <c r="T29" s="191">
        <f t="shared" si="5"/>
        <v>1.5</v>
      </c>
      <c r="U29" s="191">
        <f t="shared" si="5"/>
        <v>1.5</v>
      </c>
      <c r="V29" s="191">
        <f t="shared" si="5"/>
        <v>1.5</v>
      </c>
      <c r="W29" s="191">
        <f t="shared" si="5"/>
        <v>1.5</v>
      </c>
      <c r="X29" s="191">
        <f t="shared" si="5"/>
        <v>1.5</v>
      </c>
      <c r="Y29" s="191">
        <f t="shared" si="5"/>
        <v>1.5</v>
      </c>
      <c r="Z29" s="191">
        <f t="shared" si="5"/>
        <v>1.5</v>
      </c>
      <c r="AA29" s="191">
        <f t="shared" si="5"/>
        <v>1.5</v>
      </c>
      <c r="AB29" s="191">
        <f t="shared" si="5"/>
        <v>1.5</v>
      </c>
      <c r="AC29" s="358">
        <f t="shared" si="4"/>
        <v>0.44999999999999574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0.81000000000000227</v>
      </c>
      <c r="C30" s="191">
        <f t="shared" si="6"/>
        <v>1.7000000000000028</v>
      </c>
      <c r="D30" s="191">
        <f t="shared" si="6"/>
        <v>1.7000000000000028</v>
      </c>
      <c r="E30" s="191">
        <f t="shared" si="6"/>
        <v>0.35000000000000142</v>
      </c>
      <c r="F30" s="191">
        <f t="shared" si="3"/>
        <v>0.35000000000000142</v>
      </c>
      <c r="G30" s="191">
        <f t="shared" si="6"/>
        <v>0.35000000000000142</v>
      </c>
      <c r="H30" s="191">
        <f t="shared" si="6"/>
        <v>0.35000000000000142</v>
      </c>
      <c r="I30" s="191">
        <f t="shared" si="6"/>
        <v>0.35000000000000142</v>
      </c>
      <c r="J30" s="191">
        <f t="shared" si="6"/>
        <v>0.35000000000000142</v>
      </c>
      <c r="K30" s="191">
        <f t="shared" si="6"/>
        <v>0.35000000000000142</v>
      </c>
      <c r="L30" s="191">
        <f t="shared" si="6"/>
        <v>0.35000000000000142</v>
      </c>
      <c r="M30" s="191">
        <f t="shared" si="6"/>
        <v>0.35000000000000142</v>
      </c>
      <c r="N30" s="191">
        <f t="shared" si="6"/>
        <v>0.35000000000000142</v>
      </c>
      <c r="O30" s="191">
        <f t="shared" si="6"/>
        <v>0.35000000000000142</v>
      </c>
      <c r="P30" s="191">
        <f t="shared" si="6"/>
        <v>0.35000000000000142</v>
      </c>
      <c r="Q30" s="191">
        <f t="shared" si="6"/>
        <v>0.35000000000000142</v>
      </c>
      <c r="R30" s="191">
        <f t="shared" si="6"/>
        <v>0.35000000000000142</v>
      </c>
      <c r="S30" s="191">
        <f t="shared" si="6"/>
        <v>0.35000000000000142</v>
      </c>
      <c r="T30" s="191">
        <f t="shared" si="6"/>
        <v>0.35000000000000142</v>
      </c>
      <c r="U30" s="191">
        <f t="shared" si="6"/>
        <v>0.35000000000000142</v>
      </c>
      <c r="V30" s="191">
        <f t="shared" si="6"/>
        <v>0.35000000000000142</v>
      </c>
      <c r="W30" s="191">
        <f t="shared" si="6"/>
        <v>0.35000000000000142</v>
      </c>
      <c r="X30" s="191">
        <f t="shared" si="6"/>
        <v>0.35000000000000142</v>
      </c>
      <c r="Y30" s="191">
        <f t="shared" si="6"/>
        <v>0.35000000000000142</v>
      </c>
      <c r="Z30" s="191">
        <f t="shared" si="6"/>
        <v>0.35000000000000142</v>
      </c>
      <c r="AA30" s="191">
        <f t="shared" si="6"/>
        <v>0.35000000000000142</v>
      </c>
      <c r="AB30" s="191">
        <f t="shared" si="6"/>
        <v>0.35000000000000142</v>
      </c>
      <c r="AC30" s="358">
        <f t="shared" si="4"/>
        <v>1.4473333333333329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5.8624999999999972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-5.8250007629394993</v>
      </c>
      <c r="Z31" s="191">
        <f t="shared" si="7"/>
        <v>-5.8250007629394993</v>
      </c>
      <c r="AA31" s="191">
        <f t="shared" si="7"/>
        <v>-5.8250007629394993</v>
      </c>
      <c r="AB31" s="191">
        <f t="shared" si="7"/>
        <v>-5.8250007629394993</v>
      </c>
      <c r="AC31" s="358">
        <f t="shared" si="4"/>
        <v>-0.2708333333333357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4.9999999999997158E-2</v>
      </c>
      <c r="C32" s="191">
        <f t="shared" si="8"/>
        <v>1.7000000000000028</v>
      </c>
      <c r="D32" s="191">
        <f t="shared" si="8"/>
        <v>1.7000000000000028</v>
      </c>
      <c r="E32" s="191">
        <f t="shared" si="8"/>
        <v>0.35000000000000142</v>
      </c>
      <c r="F32" s="191">
        <f t="shared" si="3"/>
        <v>0.35000000000000142</v>
      </c>
      <c r="G32" s="191">
        <f t="shared" si="8"/>
        <v>0.35000000000000142</v>
      </c>
      <c r="H32" s="191">
        <f t="shared" si="8"/>
        <v>0.35000000000000142</v>
      </c>
      <c r="I32" s="191">
        <f t="shared" si="8"/>
        <v>0.35000000000000142</v>
      </c>
      <c r="J32" s="191">
        <f t="shared" si="8"/>
        <v>0.35000000000000142</v>
      </c>
      <c r="K32" s="191">
        <f t="shared" si="8"/>
        <v>0.35000000000000142</v>
      </c>
      <c r="L32" s="191">
        <f t="shared" si="8"/>
        <v>0.35000000000000142</v>
      </c>
      <c r="M32" s="191">
        <f t="shared" si="8"/>
        <v>0.35000000000000142</v>
      </c>
      <c r="N32" s="191">
        <f t="shared" si="8"/>
        <v>0.35000000000000142</v>
      </c>
      <c r="O32" s="191">
        <f t="shared" si="8"/>
        <v>0.35000000000000142</v>
      </c>
      <c r="P32" s="191">
        <f t="shared" si="8"/>
        <v>0.35000000000000142</v>
      </c>
      <c r="Q32" s="191">
        <f t="shared" si="8"/>
        <v>0.35000000000000142</v>
      </c>
      <c r="R32" s="191">
        <f t="shared" si="8"/>
        <v>0.35000000000000142</v>
      </c>
      <c r="S32" s="191">
        <f t="shared" si="8"/>
        <v>0.35000000000000142</v>
      </c>
      <c r="T32" s="191">
        <f t="shared" si="8"/>
        <v>0.35000000000000142</v>
      </c>
      <c r="U32" s="191">
        <f t="shared" si="8"/>
        <v>0.35000000000000142</v>
      </c>
      <c r="V32" s="191">
        <f t="shared" si="8"/>
        <v>0.35000000000000142</v>
      </c>
      <c r="W32" s="191">
        <f t="shared" si="8"/>
        <v>0.35000000000000142</v>
      </c>
      <c r="X32" s="191">
        <f t="shared" si="8"/>
        <v>0.35000000000000142</v>
      </c>
      <c r="Y32" s="191">
        <f t="shared" si="8"/>
        <v>0.35000000000000142</v>
      </c>
      <c r="Z32" s="191">
        <f t="shared" si="8"/>
        <v>0.35000000000000142</v>
      </c>
      <c r="AA32" s="191">
        <f t="shared" si="8"/>
        <v>0.35000000000000142</v>
      </c>
      <c r="AB32" s="191">
        <f t="shared" si="8"/>
        <v>0.35000000000000142</v>
      </c>
      <c r="AC32" s="358">
        <f t="shared" si="4"/>
        <v>1.25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1</v>
      </c>
      <c r="C33" s="191">
        <f t="shared" si="9"/>
        <v>1.5</v>
      </c>
      <c r="D33" s="191">
        <f t="shared" si="9"/>
        <v>1.5</v>
      </c>
      <c r="E33" s="191">
        <f t="shared" si="9"/>
        <v>1</v>
      </c>
      <c r="F33" s="191">
        <f t="shared" si="3"/>
        <v>1</v>
      </c>
      <c r="G33" s="191">
        <f t="shared" si="9"/>
        <v>1</v>
      </c>
      <c r="H33" s="191">
        <f t="shared" si="9"/>
        <v>1</v>
      </c>
      <c r="I33" s="191">
        <f t="shared" si="9"/>
        <v>1</v>
      </c>
      <c r="J33" s="191">
        <f t="shared" si="9"/>
        <v>1</v>
      </c>
      <c r="K33" s="191">
        <f t="shared" si="9"/>
        <v>1</v>
      </c>
      <c r="L33" s="191">
        <f t="shared" si="9"/>
        <v>1</v>
      </c>
      <c r="M33" s="191">
        <f t="shared" si="9"/>
        <v>1</v>
      </c>
      <c r="N33" s="191">
        <f t="shared" si="9"/>
        <v>1</v>
      </c>
      <c r="O33" s="191">
        <f t="shared" si="9"/>
        <v>1</v>
      </c>
      <c r="P33" s="191">
        <f t="shared" si="9"/>
        <v>1</v>
      </c>
      <c r="Q33" s="191">
        <f t="shared" si="9"/>
        <v>1</v>
      </c>
      <c r="R33" s="191">
        <f t="shared" si="9"/>
        <v>1</v>
      </c>
      <c r="S33" s="191">
        <f t="shared" si="9"/>
        <v>1</v>
      </c>
      <c r="T33" s="191">
        <f t="shared" si="9"/>
        <v>1</v>
      </c>
      <c r="U33" s="191">
        <f t="shared" si="9"/>
        <v>1</v>
      </c>
      <c r="V33" s="191">
        <f t="shared" si="9"/>
        <v>1</v>
      </c>
      <c r="W33" s="191">
        <f t="shared" si="9"/>
        <v>1</v>
      </c>
      <c r="X33" s="191">
        <f t="shared" si="9"/>
        <v>1</v>
      </c>
      <c r="Y33" s="191">
        <f t="shared" si="9"/>
        <v>1</v>
      </c>
      <c r="Z33" s="191">
        <f t="shared" si="9"/>
        <v>1</v>
      </c>
      <c r="AA33" s="191">
        <f t="shared" si="9"/>
        <v>1</v>
      </c>
      <c r="AB33" s="191">
        <f t="shared" si="9"/>
        <v>1</v>
      </c>
      <c r="AC33" s="358">
        <f t="shared" si="4"/>
        <v>1.3733333333333348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1</v>
      </c>
      <c r="C34" s="204">
        <f t="shared" si="10"/>
        <v>1.5</v>
      </c>
      <c r="D34" s="204">
        <f t="shared" si="10"/>
        <v>1.5</v>
      </c>
      <c r="E34" s="204">
        <f t="shared" si="10"/>
        <v>1</v>
      </c>
      <c r="F34" s="204">
        <f t="shared" si="3"/>
        <v>1</v>
      </c>
      <c r="G34" s="204">
        <f t="shared" si="10"/>
        <v>1</v>
      </c>
      <c r="H34" s="204">
        <f t="shared" si="10"/>
        <v>1</v>
      </c>
      <c r="I34" s="204">
        <f t="shared" si="10"/>
        <v>1</v>
      </c>
      <c r="J34" s="204">
        <f t="shared" si="10"/>
        <v>1</v>
      </c>
      <c r="K34" s="204">
        <f t="shared" si="10"/>
        <v>1</v>
      </c>
      <c r="L34" s="204">
        <f t="shared" si="10"/>
        <v>1</v>
      </c>
      <c r="M34" s="204">
        <f t="shared" si="10"/>
        <v>1</v>
      </c>
      <c r="N34" s="204">
        <f t="shared" si="10"/>
        <v>1</v>
      </c>
      <c r="O34" s="204">
        <f t="shared" si="10"/>
        <v>1</v>
      </c>
      <c r="P34" s="204">
        <f t="shared" si="10"/>
        <v>1</v>
      </c>
      <c r="Q34" s="204">
        <f t="shared" si="10"/>
        <v>1</v>
      </c>
      <c r="R34" s="204">
        <f t="shared" si="10"/>
        <v>1</v>
      </c>
      <c r="S34" s="204">
        <f t="shared" si="10"/>
        <v>1</v>
      </c>
      <c r="T34" s="204">
        <f t="shared" si="10"/>
        <v>1</v>
      </c>
      <c r="U34" s="204">
        <f t="shared" si="10"/>
        <v>1</v>
      </c>
      <c r="V34" s="204">
        <f t="shared" si="10"/>
        <v>1</v>
      </c>
      <c r="W34" s="204">
        <f t="shared" si="10"/>
        <v>1</v>
      </c>
      <c r="X34" s="204">
        <f t="shared" si="10"/>
        <v>1</v>
      </c>
      <c r="Y34" s="204">
        <f t="shared" si="10"/>
        <v>1</v>
      </c>
      <c r="Z34" s="204">
        <f t="shared" si="10"/>
        <v>1</v>
      </c>
      <c r="AA34" s="204">
        <f t="shared" si="10"/>
        <v>1</v>
      </c>
      <c r="AB34" s="204">
        <f t="shared" si="10"/>
        <v>1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0.25</v>
      </c>
      <c r="C37" s="204">
        <f>C18-C56</f>
        <v>-1.75</v>
      </c>
      <c r="D37" s="204">
        <f>D18-D56</f>
        <v>-1.75</v>
      </c>
      <c r="E37" s="204">
        <f>E18-E56</f>
        <v>1</v>
      </c>
      <c r="F37" s="204">
        <f t="shared" si="3"/>
        <v>1</v>
      </c>
      <c r="G37" s="204">
        <f t="shared" ref="G37:U37" si="11">G18-G56</f>
        <v>0</v>
      </c>
      <c r="H37" s="204">
        <f t="shared" si="11"/>
        <v>1</v>
      </c>
      <c r="I37" s="204">
        <f t="shared" si="11"/>
        <v>1</v>
      </c>
      <c r="J37" s="204">
        <f t="shared" si="11"/>
        <v>1</v>
      </c>
      <c r="K37" s="204">
        <f t="shared" si="11"/>
        <v>1</v>
      </c>
      <c r="L37" s="204">
        <f t="shared" si="11"/>
        <v>1</v>
      </c>
      <c r="M37" s="204">
        <f t="shared" si="11"/>
        <v>0</v>
      </c>
      <c r="N37" s="204">
        <f t="shared" si="11"/>
        <v>1</v>
      </c>
      <c r="O37" s="204">
        <f t="shared" si="11"/>
        <v>1</v>
      </c>
      <c r="P37" s="204">
        <f t="shared" si="11"/>
        <v>1</v>
      </c>
      <c r="Q37" s="204">
        <f t="shared" si="11"/>
        <v>1</v>
      </c>
      <c r="R37" s="204">
        <f t="shared" si="11"/>
        <v>1</v>
      </c>
      <c r="S37" s="204">
        <f t="shared" si="11"/>
        <v>0</v>
      </c>
      <c r="T37" s="204">
        <f t="shared" si="11"/>
        <v>1</v>
      </c>
      <c r="U37" s="204">
        <f t="shared" si="11"/>
        <v>1</v>
      </c>
      <c r="V37" s="204">
        <f t="shared" ref="V37:AB37" si="12">V18-V56</f>
        <v>1</v>
      </c>
      <c r="W37" s="204">
        <f t="shared" si="12"/>
        <v>1</v>
      </c>
      <c r="X37" s="204">
        <f t="shared" si="12"/>
        <v>0</v>
      </c>
      <c r="Y37" s="204">
        <f t="shared" si="12"/>
        <v>54.499994049072264</v>
      </c>
      <c r="Z37" s="204">
        <f t="shared" si="12"/>
        <v>0</v>
      </c>
      <c r="AA37" s="204">
        <f t="shared" si="12"/>
        <v>0</v>
      </c>
      <c r="AB37" s="204">
        <f t="shared" si="12"/>
        <v>0</v>
      </c>
      <c r="AC37" s="362">
        <f>AC18-AC56</f>
        <v>8.5166666666666657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customHeight="1" thickBot="1" x14ac:dyDescent="0.25">
      <c r="A46" s="329">
        <f>'Power Price'!A46</f>
        <v>37189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customHeight="1" x14ac:dyDescent="0.2">
      <c r="A47" s="299" t="s">
        <v>139</v>
      </c>
      <c r="B47" s="193">
        <v>32.5</v>
      </c>
      <c r="C47" s="195">
        <v>32.5</v>
      </c>
      <c r="D47" s="195">
        <v>32.5</v>
      </c>
      <c r="E47" s="195">
        <v>33.5</v>
      </c>
      <c r="F47" s="195">
        <v>33.5</v>
      </c>
      <c r="G47" s="195">
        <v>33.5</v>
      </c>
      <c r="H47" s="195">
        <v>33.5</v>
      </c>
      <c r="I47" s="195">
        <v>33.5</v>
      </c>
      <c r="J47" s="195">
        <v>33.5</v>
      </c>
      <c r="K47" s="191">
        <v>33.5</v>
      </c>
      <c r="L47" s="191">
        <v>33.5</v>
      </c>
      <c r="M47" s="191">
        <v>33.5</v>
      </c>
      <c r="N47" s="191">
        <v>33.5</v>
      </c>
      <c r="O47" s="191">
        <v>33.5</v>
      </c>
      <c r="P47" s="191">
        <v>33.5</v>
      </c>
      <c r="Q47" s="191">
        <v>33.5</v>
      </c>
      <c r="R47" s="191">
        <v>33.5</v>
      </c>
      <c r="S47" s="191">
        <v>33.5</v>
      </c>
      <c r="T47" s="191">
        <v>33.5</v>
      </c>
      <c r="U47" s="191">
        <v>33.5</v>
      </c>
      <c r="V47" s="191">
        <v>33.5</v>
      </c>
      <c r="W47" s="306">
        <v>33.5</v>
      </c>
      <c r="X47" s="349">
        <v>33.5</v>
      </c>
      <c r="Y47" s="349">
        <v>33.5</v>
      </c>
      <c r="Z47" s="349">
        <v>33.5</v>
      </c>
      <c r="AA47" s="349">
        <v>33.5</v>
      </c>
      <c r="AB47" s="349">
        <v>33.5</v>
      </c>
      <c r="AC47" s="403">
        <v>32.700000000000003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customHeight="1" x14ac:dyDescent="0.2">
      <c r="A48" s="304" t="s">
        <v>140</v>
      </c>
      <c r="B48" s="190">
        <v>32.5</v>
      </c>
      <c r="C48" s="191">
        <v>32.5</v>
      </c>
      <c r="D48" s="191">
        <v>32.5</v>
      </c>
      <c r="E48" s="191">
        <v>34</v>
      </c>
      <c r="F48" s="191">
        <v>34</v>
      </c>
      <c r="G48" s="191">
        <v>34</v>
      </c>
      <c r="H48" s="191">
        <v>34</v>
      </c>
      <c r="I48" s="191">
        <v>34</v>
      </c>
      <c r="J48" s="191">
        <v>34</v>
      </c>
      <c r="K48" s="191">
        <v>34</v>
      </c>
      <c r="L48" s="191">
        <v>34</v>
      </c>
      <c r="M48" s="191">
        <v>34</v>
      </c>
      <c r="N48" s="191">
        <v>34</v>
      </c>
      <c r="O48" s="191">
        <v>34</v>
      </c>
      <c r="P48" s="191">
        <v>34</v>
      </c>
      <c r="Q48" s="191">
        <v>34</v>
      </c>
      <c r="R48" s="191">
        <v>34</v>
      </c>
      <c r="S48" s="191">
        <v>34</v>
      </c>
      <c r="T48" s="191">
        <v>34</v>
      </c>
      <c r="U48" s="191">
        <v>34</v>
      </c>
      <c r="V48" s="191">
        <v>34</v>
      </c>
      <c r="W48" s="306">
        <v>34</v>
      </c>
      <c r="X48" s="349">
        <v>34</v>
      </c>
      <c r="Y48" s="349">
        <v>34</v>
      </c>
      <c r="Z48" s="349">
        <v>34</v>
      </c>
      <c r="AA48" s="349">
        <v>34</v>
      </c>
      <c r="AB48" s="349">
        <v>34</v>
      </c>
      <c r="AC48" s="398">
        <v>32.700000000000003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customHeight="1" x14ac:dyDescent="0.2">
      <c r="A49" s="304" t="s">
        <v>142</v>
      </c>
      <c r="B49" s="190">
        <v>33</v>
      </c>
      <c r="C49" s="191">
        <v>33</v>
      </c>
      <c r="D49" s="191">
        <v>33</v>
      </c>
      <c r="E49" s="191">
        <v>35</v>
      </c>
      <c r="F49" s="191">
        <v>35</v>
      </c>
      <c r="G49" s="191">
        <v>35</v>
      </c>
      <c r="H49" s="191">
        <v>35</v>
      </c>
      <c r="I49" s="191">
        <v>35</v>
      </c>
      <c r="J49" s="191">
        <v>35</v>
      </c>
      <c r="K49" s="191">
        <v>35</v>
      </c>
      <c r="L49" s="191">
        <v>35</v>
      </c>
      <c r="M49" s="191">
        <v>35</v>
      </c>
      <c r="N49" s="191">
        <v>35</v>
      </c>
      <c r="O49" s="191">
        <v>35</v>
      </c>
      <c r="P49" s="191">
        <v>35</v>
      </c>
      <c r="Q49" s="191">
        <v>35</v>
      </c>
      <c r="R49" s="191">
        <v>35</v>
      </c>
      <c r="S49" s="191">
        <v>35</v>
      </c>
      <c r="T49" s="191">
        <v>35</v>
      </c>
      <c r="U49" s="191">
        <v>35</v>
      </c>
      <c r="V49" s="191">
        <v>35</v>
      </c>
      <c r="W49" s="306">
        <v>35</v>
      </c>
      <c r="X49" s="349">
        <v>35</v>
      </c>
      <c r="Y49" s="349">
        <v>35</v>
      </c>
      <c r="Z49" s="349">
        <v>35</v>
      </c>
      <c r="AA49" s="349">
        <v>35</v>
      </c>
      <c r="AB49" s="349">
        <v>35</v>
      </c>
      <c r="AC49" s="398">
        <v>32.956000000000003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customHeight="1" x14ac:dyDescent="0.2">
      <c r="A50" s="304" t="s">
        <v>144</v>
      </c>
      <c r="B50" s="190">
        <v>27.1875</v>
      </c>
      <c r="C50" s="191">
        <v>27.1875</v>
      </c>
      <c r="D50" s="191">
        <v>27.1875</v>
      </c>
      <c r="E50" s="191">
        <v>24.9</v>
      </c>
      <c r="F50" s="191">
        <v>24.9</v>
      </c>
      <c r="G50" s="191">
        <v>24.899999618530298</v>
      </c>
      <c r="H50" s="191">
        <v>20.174999237060501</v>
      </c>
      <c r="I50" s="191">
        <v>20.174999237060501</v>
      </c>
      <c r="J50" s="191">
        <v>20.174999237060501</v>
      </c>
      <c r="K50" s="191">
        <v>20.174999237060501</v>
      </c>
      <c r="L50" s="191">
        <v>20.174999237060501</v>
      </c>
      <c r="M50" s="191">
        <v>26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20.174999237060501</v>
      </c>
      <c r="S50" s="191">
        <v>26</v>
      </c>
      <c r="T50" s="191">
        <v>20.174999237060501</v>
      </c>
      <c r="U50" s="191">
        <v>20.174999237060501</v>
      </c>
      <c r="V50" s="191">
        <v>20.174999237060501</v>
      </c>
      <c r="W50" s="306">
        <v>20.174999237060501</v>
      </c>
      <c r="X50" s="349">
        <v>26</v>
      </c>
      <c r="Y50" s="349">
        <v>26</v>
      </c>
      <c r="Z50" s="349">
        <v>26</v>
      </c>
      <c r="AA50" s="349">
        <v>26</v>
      </c>
      <c r="AB50" s="349">
        <v>26</v>
      </c>
      <c r="AC50" s="398">
        <v>29.412500000000001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customHeight="1" x14ac:dyDescent="0.2">
      <c r="A51" s="304" t="s">
        <v>143</v>
      </c>
      <c r="B51" s="190">
        <v>33</v>
      </c>
      <c r="C51" s="191">
        <v>33</v>
      </c>
      <c r="D51" s="191">
        <v>33</v>
      </c>
      <c r="E51" s="191">
        <v>33.75</v>
      </c>
      <c r="F51" s="191">
        <v>33.75</v>
      </c>
      <c r="G51" s="191">
        <v>33.75</v>
      </c>
      <c r="H51" s="191">
        <v>33.75</v>
      </c>
      <c r="I51" s="191">
        <v>33.75</v>
      </c>
      <c r="J51" s="191">
        <v>33.75</v>
      </c>
      <c r="K51" s="191">
        <v>33.75</v>
      </c>
      <c r="L51" s="191">
        <v>33.75</v>
      </c>
      <c r="M51" s="191">
        <v>33.75</v>
      </c>
      <c r="N51" s="191">
        <v>33.75</v>
      </c>
      <c r="O51" s="191">
        <v>33.75</v>
      </c>
      <c r="P51" s="191">
        <v>33.75</v>
      </c>
      <c r="Q51" s="191">
        <v>33.75</v>
      </c>
      <c r="R51" s="191">
        <v>33.75</v>
      </c>
      <c r="S51" s="191">
        <v>33.75</v>
      </c>
      <c r="T51" s="191">
        <v>33.75</v>
      </c>
      <c r="U51" s="191">
        <v>33.75</v>
      </c>
      <c r="V51" s="191">
        <v>33.75</v>
      </c>
      <c r="W51" s="306">
        <v>33.75</v>
      </c>
      <c r="X51" s="349">
        <v>33.75</v>
      </c>
      <c r="Y51" s="349">
        <v>33.75</v>
      </c>
      <c r="Z51" s="349">
        <v>33.75</v>
      </c>
      <c r="AA51" s="349">
        <v>33.75</v>
      </c>
      <c r="AB51" s="349">
        <v>33.75</v>
      </c>
      <c r="AC51" s="398">
        <v>32.9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customHeight="1" x14ac:dyDescent="0.2">
      <c r="A52" s="304" t="s">
        <v>141</v>
      </c>
      <c r="B52" s="190">
        <v>33</v>
      </c>
      <c r="C52" s="191">
        <v>33</v>
      </c>
      <c r="D52" s="191">
        <v>33</v>
      </c>
      <c r="E52" s="191">
        <v>31.75</v>
      </c>
      <c r="F52" s="191">
        <v>31.75</v>
      </c>
      <c r="G52" s="191">
        <v>31.75</v>
      </c>
      <c r="H52" s="191">
        <v>31.75</v>
      </c>
      <c r="I52" s="191">
        <v>31.75</v>
      </c>
      <c r="J52" s="191">
        <v>31.75</v>
      </c>
      <c r="K52" s="191">
        <v>31.75</v>
      </c>
      <c r="L52" s="191">
        <v>31.75</v>
      </c>
      <c r="M52" s="191">
        <v>31.75</v>
      </c>
      <c r="N52" s="191">
        <v>31.75</v>
      </c>
      <c r="O52" s="191">
        <v>31.75</v>
      </c>
      <c r="P52" s="191">
        <v>31.75</v>
      </c>
      <c r="Q52" s="191">
        <v>31.75</v>
      </c>
      <c r="R52" s="191">
        <v>31.75</v>
      </c>
      <c r="S52" s="191">
        <v>31.75</v>
      </c>
      <c r="T52" s="191">
        <v>31.75</v>
      </c>
      <c r="U52" s="191">
        <v>31.75</v>
      </c>
      <c r="V52" s="191">
        <v>31.75</v>
      </c>
      <c r="W52" s="191">
        <v>31.75</v>
      </c>
      <c r="X52" s="191">
        <v>31.75</v>
      </c>
      <c r="Y52" s="191">
        <v>31.75</v>
      </c>
      <c r="Z52" s="191">
        <v>31.75</v>
      </c>
      <c r="AA52" s="191">
        <v>31.75</v>
      </c>
      <c r="AB52" s="191">
        <v>31.75</v>
      </c>
      <c r="AC52" s="399">
        <v>32.96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customHeight="1" thickBot="1" x14ac:dyDescent="0.25">
      <c r="A53" s="309" t="s">
        <v>145</v>
      </c>
      <c r="B53" s="190">
        <v>34</v>
      </c>
      <c r="C53" s="191">
        <v>34</v>
      </c>
      <c r="D53" s="191">
        <v>34</v>
      </c>
      <c r="E53" s="191">
        <v>32.75</v>
      </c>
      <c r="F53" s="191">
        <v>32.75</v>
      </c>
      <c r="G53" s="191">
        <v>32.75</v>
      </c>
      <c r="H53" s="191">
        <v>32.75</v>
      </c>
      <c r="I53" s="191">
        <v>32.75</v>
      </c>
      <c r="J53" s="191">
        <v>32.75</v>
      </c>
      <c r="K53" s="191">
        <v>32.75</v>
      </c>
      <c r="L53" s="191">
        <v>32.75</v>
      </c>
      <c r="M53" s="191">
        <v>32.75</v>
      </c>
      <c r="N53" s="191">
        <v>32.75</v>
      </c>
      <c r="O53" s="191">
        <v>32.75</v>
      </c>
      <c r="P53" s="191">
        <v>32.75</v>
      </c>
      <c r="Q53" s="191">
        <v>32.75</v>
      </c>
      <c r="R53" s="191">
        <v>32.75</v>
      </c>
      <c r="S53" s="191">
        <v>32.75</v>
      </c>
      <c r="T53" s="191">
        <v>32.75</v>
      </c>
      <c r="U53" s="191">
        <v>32.75</v>
      </c>
      <c r="V53" s="191">
        <v>32.75</v>
      </c>
      <c r="W53" s="306">
        <v>32.75</v>
      </c>
      <c r="X53" s="349">
        <v>32.75</v>
      </c>
      <c r="Y53" s="349">
        <v>32.75</v>
      </c>
      <c r="Z53" s="349">
        <v>32.75</v>
      </c>
      <c r="AA53" s="349">
        <v>32.75</v>
      </c>
      <c r="AB53" s="349">
        <v>32.75</v>
      </c>
      <c r="AC53" s="398">
        <v>33.96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customHeight="1" x14ac:dyDescent="0.2">
      <c r="A56" s="304" t="s">
        <v>138</v>
      </c>
      <c r="B56" s="190">
        <v>54.75</v>
      </c>
      <c r="C56" s="191">
        <v>54.75</v>
      </c>
      <c r="D56" s="191">
        <v>54.75</v>
      </c>
      <c r="E56" s="191">
        <v>53.499996185302734</v>
      </c>
      <c r="F56" s="191">
        <v>53.499996185302734</v>
      </c>
      <c r="G56" s="191">
        <v>0</v>
      </c>
      <c r="H56" s="191">
        <v>53.499996185302734</v>
      </c>
      <c r="I56" s="191">
        <v>53.499996185302734</v>
      </c>
      <c r="J56" s="191">
        <v>53.499996185302734</v>
      </c>
      <c r="K56" s="191">
        <v>53.499996185302734</v>
      </c>
      <c r="L56" s="191">
        <v>53.499996185302734</v>
      </c>
      <c r="M56" s="191">
        <v>0</v>
      </c>
      <c r="N56" s="191">
        <v>53.499996185302734</v>
      </c>
      <c r="O56" s="191">
        <v>53.499996185302734</v>
      </c>
      <c r="P56" s="191">
        <v>53.499996185302734</v>
      </c>
      <c r="Q56" s="191">
        <v>53.499996185302734</v>
      </c>
      <c r="R56" s="191">
        <v>53.499996185302734</v>
      </c>
      <c r="S56" s="191">
        <v>0</v>
      </c>
      <c r="T56" s="191">
        <v>53.499996185302734</v>
      </c>
      <c r="U56" s="191">
        <v>53.499996185302734</v>
      </c>
      <c r="V56" s="191">
        <v>53.499996185302734</v>
      </c>
      <c r="W56" s="306">
        <v>53.499996185302734</v>
      </c>
      <c r="X56" s="349">
        <v>0</v>
      </c>
      <c r="Y56" s="349">
        <v>0</v>
      </c>
      <c r="Z56" s="349">
        <v>0</v>
      </c>
      <c r="AA56" s="349">
        <v>0</v>
      </c>
      <c r="AB56" s="349">
        <v>0</v>
      </c>
      <c r="AC56" s="398">
        <v>45.15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4" width="12.140625" style="36" customWidth="1"/>
    <col min="5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37190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24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7">
        <f>+'Power Price'!A6</f>
        <v>37190</v>
      </c>
    </row>
    <row r="7" spans="1:78" hidden="1" x14ac:dyDescent="0.2">
      <c r="B7" s="262">
        <f>WORKDAY(A2, 1, Holidays)</f>
        <v>37193</v>
      </c>
      <c r="C7" s="262">
        <f>B7+1</f>
        <v>37194</v>
      </c>
      <c r="D7" s="262">
        <f>C7+1</f>
        <v>37195</v>
      </c>
      <c r="E7" s="262">
        <f t="shared" ref="E7:AF7" si="0">D7+1</f>
        <v>37196</v>
      </c>
      <c r="F7" s="262">
        <f t="shared" si="0"/>
        <v>37197</v>
      </c>
      <c r="G7" s="262">
        <f t="shared" si="0"/>
        <v>37198</v>
      </c>
      <c r="H7" s="262">
        <f t="shared" si="0"/>
        <v>37199</v>
      </c>
      <c r="I7" s="262">
        <f t="shared" si="0"/>
        <v>37200</v>
      </c>
      <c r="J7" s="262">
        <f t="shared" si="0"/>
        <v>37201</v>
      </c>
      <c r="K7" s="262">
        <f t="shared" si="0"/>
        <v>37202</v>
      </c>
      <c r="L7" s="262">
        <f t="shared" si="0"/>
        <v>37203</v>
      </c>
      <c r="M7" s="262">
        <f t="shared" si="0"/>
        <v>37204</v>
      </c>
      <c r="N7" s="262">
        <f t="shared" si="0"/>
        <v>37205</v>
      </c>
      <c r="O7" s="262">
        <f t="shared" si="0"/>
        <v>37206</v>
      </c>
      <c r="P7" s="262">
        <f t="shared" si="0"/>
        <v>37207</v>
      </c>
      <c r="Q7" s="262">
        <f t="shared" si="0"/>
        <v>37208</v>
      </c>
      <c r="R7" s="262">
        <f t="shared" si="0"/>
        <v>37209</v>
      </c>
      <c r="S7" s="262">
        <f t="shared" si="0"/>
        <v>37210</v>
      </c>
      <c r="T7" s="262">
        <f t="shared" si="0"/>
        <v>37211</v>
      </c>
      <c r="U7" s="262">
        <f t="shared" si="0"/>
        <v>37212</v>
      </c>
      <c r="V7" s="262">
        <f t="shared" si="0"/>
        <v>37213</v>
      </c>
      <c r="W7" s="262">
        <f t="shared" si="0"/>
        <v>37214</v>
      </c>
      <c r="X7" s="262">
        <f t="shared" si="0"/>
        <v>37215</v>
      </c>
      <c r="Y7" s="262">
        <f t="shared" si="0"/>
        <v>37216</v>
      </c>
      <c r="Z7" s="262">
        <f t="shared" si="0"/>
        <v>37217</v>
      </c>
      <c r="AA7" s="262">
        <f t="shared" si="0"/>
        <v>37218</v>
      </c>
      <c r="AB7" s="262">
        <f t="shared" si="0"/>
        <v>37219</v>
      </c>
      <c r="AC7" s="262">
        <f t="shared" si="0"/>
        <v>37220</v>
      </c>
      <c r="AD7" s="262">
        <f t="shared" si="0"/>
        <v>37221</v>
      </c>
      <c r="AE7" s="262">
        <f t="shared" si="0"/>
        <v>37222</v>
      </c>
      <c r="AF7" s="262">
        <f t="shared" si="0"/>
        <v>37223</v>
      </c>
      <c r="AG7" s="262"/>
    </row>
    <row r="8" spans="1:78" s="264" customFormat="1" ht="22.5" customHeight="1" thickBot="1" x14ac:dyDescent="0.2">
      <c r="A8" s="260" t="s">
        <v>203</v>
      </c>
      <c r="B8" s="271">
        <f t="shared" ref="B8:AB8" si="1">B7</f>
        <v>37193</v>
      </c>
      <c r="C8" s="271">
        <f t="shared" si="1"/>
        <v>37194</v>
      </c>
      <c r="D8" s="271">
        <f t="shared" si="1"/>
        <v>37195</v>
      </c>
      <c r="E8" s="271">
        <f t="shared" si="1"/>
        <v>37196</v>
      </c>
      <c r="F8" s="271">
        <f t="shared" si="1"/>
        <v>37197</v>
      </c>
      <c r="G8" s="271">
        <f t="shared" si="1"/>
        <v>37198</v>
      </c>
      <c r="H8" s="271">
        <f t="shared" si="1"/>
        <v>37199</v>
      </c>
      <c r="I8" s="271">
        <f t="shared" si="1"/>
        <v>37200</v>
      </c>
      <c r="J8" s="271">
        <f t="shared" si="1"/>
        <v>37201</v>
      </c>
      <c r="K8" s="271">
        <f t="shared" si="1"/>
        <v>37202</v>
      </c>
      <c r="L8" s="271">
        <f t="shared" si="1"/>
        <v>37203</v>
      </c>
      <c r="M8" s="271">
        <f t="shared" si="1"/>
        <v>37204</v>
      </c>
      <c r="N8" s="271">
        <f t="shared" si="1"/>
        <v>37205</v>
      </c>
      <c r="O8" s="271">
        <f t="shared" si="1"/>
        <v>37206</v>
      </c>
      <c r="P8" s="271">
        <f t="shared" si="1"/>
        <v>37207</v>
      </c>
      <c r="Q8" s="271">
        <f t="shared" si="1"/>
        <v>37208</v>
      </c>
      <c r="R8" s="271">
        <f t="shared" si="1"/>
        <v>37209</v>
      </c>
      <c r="S8" s="271">
        <f t="shared" si="1"/>
        <v>37210</v>
      </c>
      <c r="T8" s="271">
        <f t="shared" si="1"/>
        <v>37211</v>
      </c>
      <c r="U8" s="271">
        <f t="shared" si="1"/>
        <v>37212</v>
      </c>
      <c r="V8" s="271">
        <f t="shared" si="1"/>
        <v>37213</v>
      </c>
      <c r="W8" s="271">
        <f t="shared" si="1"/>
        <v>37214</v>
      </c>
      <c r="X8" s="271">
        <f t="shared" si="1"/>
        <v>37215</v>
      </c>
      <c r="Y8" s="271">
        <f t="shared" si="1"/>
        <v>37216</v>
      </c>
      <c r="Z8" s="271">
        <f t="shared" si="1"/>
        <v>37217</v>
      </c>
      <c r="AA8" s="271">
        <f t="shared" si="1"/>
        <v>37218</v>
      </c>
      <c r="AB8" s="271">
        <f t="shared" si="1"/>
        <v>37219</v>
      </c>
      <c r="AC8" s="271">
        <f>AC7</f>
        <v>37220</v>
      </c>
      <c r="AD8" s="271">
        <f>AD7</f>
        <v>37221</v>
      </c>
      <c r="AE8" s="271">
        <f>AE7</f>
        <v>37222</v>
      </c>
      <c r="AF8" s="271">
        <f>AF7</f>
        <v>37223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28.8</v>
      </c>
      <c r="C9" s="73">
        <f>VLOOKUP(C$8,'Off Peak Curve Sum'!$A$7:$AG$54,4)</f>
        <v>28.8</v>
      </c>
      <c r="D9" s="73">
        <f>VLOOKUP(D$8,'Off Peak Curve Sum'!$A$7:$AG$54,4)</f>
        <v>28</v>
      </c>
      <c r="E9" s="73">
        <f>VLOOKUP(E$8,'Off Peak Curve Sum'!$A$7:$AG$54,4)</f>
        <v>28</v>
      </c>
      <c r="F9" s="73">
        <f>VLOOKUP(F$8,'Off Peak Curve Sum'!$A$7:$AG$54,4)</f>
        <v>28</v>
      </c>
      <c r="G9" s="73">
        <f>VLOOKUP(G$8,'Off Peak Curve Sum'!$A$7:$AG$54,4)</f>
        <v>28</v>
      </c>
      <c r="H9" s="73">
        <f>VLOOKUP(H$8,'Off Peak Curve Sum'!$A$7:$AG$54,4)</f>
        <v>28</v>
      </c>
      <c r="I9" s="73">
        <f>VLOOKUP(I$8,'Off Peak Curve Sum'!$A$7:$AG$54,4)</f>
        <v>28</v>
      </c>
      <c r="J9" s="73">
        <f>VLOOKUP(J$8,'Off Peak Curve Sum'!$A$7:$AG$54,4)</f>
        <v>28</v>
      </c>
      <c r="K9" s="73">
        <f>VLOOKUP(K$8,'Off Peak Curve Sum'!$A$7:$AG$54,4)</f>
        <v>28</v>
      </c>
      <c r="L9" s="73">
        <f>VLOOKUP(L$8,'Off Peak Curve Sum'!$A$7:$AG$54,4)</f>
        <v>28</v>
      </c>
      <c r="M9" s="73">
        <f>VLOOKUP(M$8,'Off Peak Curve Sum'!$A$7:$AG$54,4)</f>
        <v>28</v>
      </c>
      <c r="N9" s="73">
        <f>VLOOKUP(N$8,'Off Peak Curve Sum'!$A$7:$AG$54,4)</f>
        <v>28</v>
      </c>
      <c r="O9" s="73">
        <f>VLOOKUP(O$8,'Off Peak Curve Sum'!$A$7:$AG$54,4)</f>
        <v>28</v>
      </c>
      <c r="P9" s="73">
        <f>VLOOKUP(P$8,'Off Peak Curve Sum'!$A$7:$AG$54,4)</f>
        <v>28</v>
      </c>
      <c r="Q9" s="73">
        <f>VLOOKUP(Q$8,'Off Peak Curve Sum'!$A$7:$AG$54,4)</f>
        <v>28</v>
      </c>
      <c r="R9" s="73">
        <f>VLOOKUP(R$8,'Off Peak Curve Sum'!$A$7:$AG$54,4)</f>
        <v>28</v>
      </c>
      <c r="S9" s="73">
        <f>VLOOKUP(S$8,'Off Peak Curve Sum'!$A$7:$AG$54,4)</f>
        <v>28</v>
      </c>
      <c r="T9" s="73">
        <f>VLOOKUP(T$8,'Off Peak Curve Sum'!$A$7:$AG$54,4)</f>
        <v>28</v>
      </c>
      <c r="U9" s="73">
        <f>VLOOKUP(U$8,'Off Peak Curve Sum'!$A$7:$AG$54,4)</f>
        <v>28</v>
      </c>
      <c r="V9" s="73">
        <f>VLOOKUP(V$8,'Off Peak Curve Sum'!$A$7:$AG$54,4)</f>
        <v>28</v>
      </c>
      <c r="W9" s="258">
        <f>VLOOKUP(W$8,'Off Peak Curve Sum'!$A$7:$AG$54,4)</f>
        <v>28</v>
      </c>
      <c r="X9" s="73">
        <f>VLOOKUP(X$8,'Off Peak Curve Sum'!$A$7:$AG$54,4)</f>
        <v>28</v>
      </c>
      <c r="Y9" s="73">
        <f>VLOOKUP(Y$8,'Off Peak Curve Sum'!$A$7:$AG$54,4)</f>
        <v>28</v>
      </c>
      <c r="Z9" s="73">
        <f>VLOOKUP(Z$8,'Off Peak Curve Sum'!$A$7:$AG$54,4)</f>
        <v>28</v>
      </c>
      <c r="AA9" s="73">
        <f>VLOOKUP(AA$8,'Off Peak Curve Sum'!$A$7:$AG$54,4)</f>
        <v>28</v>
      </c>
      <c r="AB9" s="73">
        <f>VLOOKUP(AB$8,'Off Peak Curve Sum'!$A$7:$AG$54,4)</f>
        <v>28</v>
      </c>
      <c r="AC9" s="73">
        <f>VLOOKUP(AC$8,'Off Peak Curve Sum'!$A$7:$AG$54,4)</f>
        <v>28</v>
      </c>
      <c r="AD9" s="73">
        <f>VLOOKUP(AD$8,'Off Peak Curve Sum'!$A$7:$AG$54,4)</f>
        <v>28</v>
      </c>
      <c r="AE9" s="73">
        <f>VLOOKUP(AE$8,'Off Peak Curve Sum'!$A$7:$AG$54,4)</f>
        <v>28</v>
      </c>
      <c r="AF9" s="258">
        <f>VLOOKUP(AF$8,'Off Peak Curve Sum'!$A$7:$AG$54,4)</f>
        <v>28</v>
      </c>
      <c r="AG9" s="415">
        <v>28.533333333333331</v>
      </c>
      <c r="AH9" s="95">
        <v>14.369999885559082</v>
      </c>
      <c r="AI9" s="96"/>
      <c r="AV9" s="96"/>
      <c r="AW9" s="96"/>
      <c r="AX9" s="96"/>
      <c r="AY9" s="96"/>
      <c r="AZ9" s="96">
        <v>28.533333333333331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28.8</v>
      </c>
      <c r="C10" s="22">
        <f>VLOOKUP(C$8,'Off Peak Curve Sum'!$A$7:$AG$54,3)</f>
        <v>28.8</v>
      </c>
      <c r="D10" s="22">
        <f>VLOOKUP(D$8,'Off Peak Curve Sum'!$A$7:$AG$54,3)</f>
        <v>28.8</v>
      </c>
      <c r="E10" s="22">
        <f>VLOOKUP(E$8,'Off Peak Curve Sum'!$A$7:$AG$54,3)</f>
        <v>28</v>
      </c>
      <c r="F10" s="22">
        <f>VLOOKUP(F$8,'Off Peak Curve Sum'!$A$7:$AG$54,3)</f>
        <v>28</v>
      </c>
      <c r="G10" s="22">
        <f>VLOOKUP(G$8,'Off Peak Curve Sum'!$A$7:$AG$54,3)</f>
        <v>28</v>
      </c>
      <c r="H10" s="22">
        <f>VLOOKUP(H$8,'Off Peak Curve Sum'!$A$7:$AG$54,3)</f>
        <v>28</v>
      </c>
      <c r="I10" s="22">
        <f>VLOOKUP(I$8,'Off Peak Curve Sum'!$A$7:$AG$54,3)</f>
        <v>28</v>
      </c>
      <c r="J10" s="22">
        <f>VLOOKUP(J$8,'Off Peak Curve Sum'!$A$7:$AG$54,3)</f>
        <v>28</v>
      </c>
      <c r="K10" s="22">
        <f>VLOOKUP(K$8,'Off Peak Curve Sum'!$A$7:$AG$54,3)</f>
        <v>28</v>
      </c>
      <c r="L10" s="22">
        <f>VLOOKUP(L$8,'Off Peak Curve Sum'!$A$7:$AG$54,3)</f>
        <v>28</v>
      </c>
      <c r="M10" s="22">
        <f>VLOOKUP(M$8,'Off Peak Curve Sum'!$A$7:$AG$54,3)</f>
        <v>28</v>
      </c>
      <c r="N10" s="22">
        <f>VLOOKUP(N$8,'Off Peak Curve Sum'!$A$7:$AG$54,3)</f>
        <v>28</v>
      </c>
      <c r="O10" s="22">
        <f>VLOOKUP(O$8,'Off Peak Curve Sum'!$A$7:$AG$54,3)</f>
        <v>28</v>
      </c>
      <c r="P10" s="22">
        <f>VLOOKUP(P$8,'Off Peak Curve Sum'!$A$7:$AG$54,3)</f>
        <v>28</v>
      </c>
      <c r="Q10" s="22">
        <f>VLOOKUP(Q$8,'Off Peak Curve Sum'!$A$7:$AG$54,3)</f>
        <v>28</v>
      </c>
      <c r="R10" s="22">
        <f>VLOOKUP(R$8,'Off Peak Curve Sum'!$A$7:$AG$54,3)</f>
        <v>28</v>
      </c>
      <c r="S10" s="22">
        <f>VLOOKUP(S$8,'Off Peak Curve Sum'!$A$7:$AG$54,3)</f>
        <v>28</v>
      </c>
      <c r="T10" s="22">
        <f>VLOOKUP(T$8,'Off Peak Curve Sum'!$A$7:$AG$54,3)</f>
        <v>28</v>
      </c>
      <c r="U10" s="22">
        <f>VLOOKUP(U$8,'Off Peak Curve Sum'!$A$7:$AG$54,3)</f>
        <v>28</v>
      </c>
      <c r="V10" s="22">
        <f>VLOOKUP(V$8,'Off Peak Curve Sum'!$A$7:$AG$54,3)</f>
        <v>28</v>
      </c>
      <c r="W10" s="97">
        <f>VLOOKUP(W$8,'Off Peak Curve Sum'!$A$7:$AG$54,3)</f>
        <v>28</v>
      </c>
      <c r="X10" s="22">
        <f>VLOOKUP(X$8,'Off Peak Curve Sum'!$A$7:$AG$54,3)</f>
        <v>28</v>
      </c>
      <c r="Y10" s="22">
        <f>VLOOKUP(Y$8,'Off Peak Curve Sum'!$A$7:$AG$54,3)</f>
        <v>28</v>
      </c>
      <c r="Z10" s="22">
        <f>VLOOKUP(Z$8,'Off Peak Curve Sum'!$A$7:$AG$54,3)</f>
        <v>28</v>
      </c>
      <c r="AA10" s="22">
        <f>VLOOKUP(AA$8,'Off Peak Curve Sum'!$A$7:$AG$54,3)</f>
        <v>28</v>
      </c>
      <c r="AB10" s="22">
        <f>VLOOKUP(AB$8,'Off Peak Curve Sum'!$A$7:$AG$54,3)</f>
        <v>28</v>
      </c>
      <c r="AC10" s="22">
        <f>VLOOKUP(AC$8,'Off Peak Curve Sum'!$A$7:$AG$54,3)</f>
        <v>28</v>
      </c>
      <c r="AD10" s="22">
        <f>VLOOKUP(AD$8,'Off Peak Curve Sum'!$A$7:$AG$54,3)</f>
        <v>28</v>
      </c>
      <c r="AE10" s="22">
        <f>VLOOKUP(AE$8,'Off Peak Curve Sum'!$A$7:$AG$54,3)</f>
        <v>28</v>
      </c>
      <c r="AF10" s="97">
        <f>VLOOKUP(AF$8,'Off Peak Curve Sum'!$A$7:$AG$54,3)</f>
        <v>28</v>
      </c>
      <c r="AG10" s="105">
        <v>28.8</v>
      </c>
      <c r="AH10" s="97">
        <v>7.4600000381469727</v>
      </c>
      <c r="AI10" s="96"/>
      <c r="AV10" s="96"/>
      <c r="AW10" s="96"/>
      <c r="AX10" s="96"/>
      <c r="AY10" s="96"/>
      <c r="AZ10" s="96">
        <v>28.8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26.99</v>
      </c>
      <c r="C11" s="22">
        <f>VLOOKUP(C$8,'Off Peak Curve Sum'!$A$7:$AG$54,5)</f>
        <v>25</v>
      </c>
      <c r="D11" s="22">
        <f>VLOOKUP(D$8,'Off Peak Curve Sum'!$A$7:$AG$54,5)</f>
        <v>25</v>
      </c>
      <c r="E11" s="22">
        <f>VLOOKUP(E$8,'Off Peak Curve Sum'!$A$7:$AG$54,5)</f>
        <v>27.75</v>
      </c>
      <c r="F11" s="22">
        <f>VLOOKUP(F$8,'Off Peak Curve Sum'!$A$7:$AG$54,5)</f>
        <v>27.75</v>
      </c>
      <c r="G11" s="22">
        <f>VLOOKUP(G$8,'Off Peak Curve Sum'!$A$7:$AG$54,5)</f>
        <v>27.75</v>
      </c>
      <c r="H11" s="22">
        <f>VLOOKUP(H$8,'Off Peak Curve Sum'!$A$7:$AG$54,5)</f>
        <v>27.75</v>
      </c>
      <c r="I11" s="22">
        <f>VLOOKUP(I$8,'Off Peak Curve Sum'!$A$7:$AG$54,5)</f>
        <v>27.75</v>
      </c>
      <c r="J11" s="22">
        <f>VLOOKUP(J$8,'Off Peak Curve Sum'!$A$7:$AG$54,5)</f>
        <v>27.75</v>
      </c>
      <c r="K11" s="22">
        <f>VLOOKUP(K$8,'Off Peak Curve Sum'!$A$7:$AG$54,5)</f>
        <v>27.75</v>
      </c>
      <c r="L11" s="22">
        <f>VLOOKUP(L$8,'Off Peak Curve Sum'!$A$7:$AG$54,5)</f>
        <v>27.75</v>
      </c>
      <c r="M11" s="22">
        <f>VLOOKUP(M$8,'Off Peak Curve Sum'!$A$7:$AG$54,5)</f>
        <v>27.75</v>
      </c>
      <c r="N11" s="22">
        <f>VLOOKUP(N$8,'Off Peak Curve Sum'!$A$7:$AG$54,5)</f>
        <v>27.75</v>
      </c>
      <c r="O11" s="22">
        <f>VLOOKUP(O$8,'Off Peak Curve Sum'!$A$7:$AG$54,5)</f>
        <v>27.75</v>
      </c>
      <c r="P11" s="22">
        <f>VLOOKUP(P$8,'Off Peak Curve Sum'!$A$7:$AG$54,5)</f>
        <v>27.75</v>
      </c>
      <c r="Q11" s="22">
        <f>VLOOKUP(Q$8,'Off Peak Curve Sum'!$A$7:$AG$54,5)</f>
        <v>27.75</v>
      </c>
      <c r="R11" s="22">
        <f>VLOOKUP(R$8,'Off Peak Curve Sum'!$A$7:$AG$54,5)</f>
        <v>27.75</v>
      </c>
      <c r="S11" s="22">
        <f>VLOOKUP(S$8,'Off Peak Curve Sum'!$A$7:$AG$54,5)</f>
        <v>27.75</v>
      </c>
      <c r="T11" s="22">
        <f>VLOOKUP(T$8,'Off Peak Curve Sum'!$A$7:$AG$54,5)</f>
        <v>27.75</v>
      </c>
      <c r="U11" s="22">
        <f>VLOOKUP(U$8,'Off Peak Curve Sum'!$A$7:$AG$54,5)</f>
        <v>27.75</v>
      </c>
      <c r="V11" s="22">
        <f>VLOOKUP(V$8,'Off Peak Curve Sum'!$A$7:$AG$54,5)</f>
        <v>27.75</v>
      </c>
      <c r="W11" s="97">
        <f>VLOOKUP(W$8,'Off Peak Curve Sum'!$A$7:$AG$54,5)</f>
        <v>27.75</v>
      </c>
      <c r="X11" s="22">
        <f>VLOOKUP(X$8,'Off Peak Curve Sum'!$A$7:$AG$54,5)</f>
        <v>27.75</v>
      </c>
      <c r="Y11" s="22">
        <f>VLOOKUP(Y$8,'Off Peak Curve Sum'!$A$7:$AG$54,5)</f>
        <v>27.75</v>
      </c>
      <c r="Z11" s="22">
        <f>VLOOKUP(Z$8,'Off Peak Curve Sum'!$A$7:$AG$54,5)</f>
        <v>27.75</v>
      </c>
      <c r="AA11" s="22">
        <f>VLOOKUP(AA$8,'Off Peak Curve Sum'!$A$7:$AG$54,5)</f>
        <v>27.75</v>
      </c>
      <c r="AB11" s="22">
        <f>VLOOKUP(AB$8,'Off Peak Curve Sum'!$A$7:$AG$54,5)</f>
        <v>27.75</v>
      </c>
      <c r="AC11" s="22">
        <f>VLOOKUP(AC$8,'Off Peak Curve Sum'!$A$7:$AG$54,5)</f>
        <v>27.75</v>
      </c>
      <c r="AD11" s="22">
        <f>VLOOKUP(AD$8,'Off Peak Curve Sum'!$A$7:$AG$54,5)</f>
        <v>27.75</v>
      </c>
      <c r="AE11" s="22">
        <f>VLOOKUP(AE$8,'Off Peak Curve Sum'!$A$7:$AG$54,5)</f>
        <v>27.75</v>
      </c>
      <c r="AF11" s="97">
        <f>VLOOKUP(AF$8,'Off Peak Curve Sum'!$A$7:$AG$54,5)</f>
        <v>27.75</v>
      </c>
      <c r="AG11" s="105">
        <v>25.66333333333333</v>
      </c>
      <c r="AH11" s="97"/>
      <c r="AI11" s="96"/>
      <c r="AV11" s="96"/>
      <c r="AW11" s="96"/>
      <c r="AX11" s="96"/>
      <c r="AY11" s="96"/>
      <c r="AZ11" s="96">
        <v>25.66333333333333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25.47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18.608000000000001</v>
      </c>
      <c r="F12" s="22">
        <f>VLOOKUP(F$8,'Off Peak Curve Sum'!$A$7:$AG$54,9)</f>
        <v>18.608000000000001</v>
      </c>
      <c r="G12" s="22">
        <f>VLOOKUP(G$8,'Off Peak Curve Sum'!$A$7:$AG$54,9)</f>
        <v>24.899999618530298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26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26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26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26.614999999999998</v>
      </c>
      <c r="AH12" s="97"/>
      <c r="AI12" s="96"/>
      <c r="AV12" s="96"/>
      <c r="AW12" s="96"/>
      <c r="AX12" s="96"/>
      <c r="AY12" s="96"/>
      <c r="AZ12" s="96">
        <v>26.614999999999998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25.47</v>
      </c>
      <c r="C13" s="22">
        <f>VLOOKUP(C$8,'Off Peak Curve Sum'!$A$7:$AG$54,6)</f>
        <v>24.5</v>
      </c>
      <c r="D13" s="22">
        <f>VLOOKUP(D$8,'Off Peak Curve Sum'!$A$7:$AG$54,6)</f>
        <v>24.5</v>
      </c>
      <c r="E13" s="22">
        <f>VLOOKUP(E$8,'Off Peak Curve Sum'!$A$7:$AG$54,6)</f>
        <v>24</v>
      </c>
      <c r="F13" s="22">
        <f>VLOOKUP(F$8,'Off Peak Curve Sum'!$A$7:$AG$54,6)</f>
        <v>24</v>
      </c>
      <c r="G13" s="22">
        <f>VLOOKUP(G$8,'Off Peak Curve Sum'!$A$7:$AG$54,6)</f>
        <v>24</v>
      </c>
      <c r="H13" s="22">
        <f>VLOOKUP(H$8,'Off Peak Curve Sum'!$A$7:$AG$54,6)</f>
        <v>24</v>
      </c>
      <c r="I13" s="22">
        <f>VLOOKUP(I$8,'Off Peak Curve Sum'!$A$7:$AG$54,6)</f>
        <v>24</v>
      </c>
      <c r="J13" s="22">
        <f>VLOOKUP(J$8,'Off Peak Curve Sum'!$A$7:$AG$54,6)</f>
        <v>24</v>
      </c>
      <c r="K13" s="22">
        <f>VLOOKUP(K$8,'Off Peak Curve Sum'!$A$7:$AG$54,6)</f>
        <v>24</v>
      </c>
      <c r="L13" s="22">
        <f>VLOOKUP(L$8,'Off Peak Curve Sum'!$A$7:$AG$54,6)</f>
        <v>24</v>
      </c>
      <c r="M13" s="22">
        <f>VLOOKUP(M$8,'Off Peak Curve Sum'!$A$7:$AG$54,6)</f>
        <v>24</v>
      </c>
      <c r="N13" s="22">
        <f>VLOOKUP(N$8,'Off Peak Curve Sum'!$A$7:$AG$54,6)</f>
        <v>24</v>
      </c>
      <c r="O13" s="22">
        <f>VLOOKUP(O$8,'Off Peak Curve Sum'!$A$7:$AG$54,6)</f>
        <v>24</v>
      </c>
      <c r="P13" s="22">
        <f>VLOOKUP(P$8,'Off Peak Curve Sum'!$A$7:$AG$54,6)</f>
        <v>24</v>
      </c>
      <c r="Q13" s="22">
        <f>VLOOKUP(Q$8,'Off Peak Curve Sum'!$A$7:$AG$54,6)</f>
        <v>24</v>
      </c>
      <c r="R13" s="22">
        <f>VLOOKUP(R$8,'Off Peak Curve Sum'!$A$7:$AG$54,6)</f>
        <v>24</v>
      </c>
      <c r="S13" s="22">
        <f>VLOOKUP(S$8,'Off Peak Curve Sum'!$A$7:$AG$54,6)</f>
        <v>24</v>
      </c>
      <c r="T13" s="22">
        <f>VLOOKUP(T$8,'Off Peak Curve Sum'!$A$7:$AG$54,6)</f>
        <v>24</v>
      </c>
      <c r="U13" s="22">
        <f>VLOOKUP(U$8,'Off Peak Curve Sum'!$A$7:$AG$54,6)</f>
        <v>24</v>
      </c>
      <c r="V13" s="22">
        <f>VLOOKUP(V$8,'Off Peak Curve Sum'!$A$7:$AG$54,6)</f>
        <v>24</v>
      </c>
      <c r="W13" s="97">
        <f>VLOOKUP(W$8,'Off Peak Curve Sum'!$A$7:$AG$54,6)</f>
        <v>24</v>
      </c>
      <c r="X13" s="22">
        <f>VLOOKUP(X$8,'Off Peak Curve Sum'!$A$7:$AG$54,6)</f>
        <v>24</v>
      </c>
      <c r="Y13" s="22">
        <f>VLOOKUP(Y$8,'Off Peak Curve Sum'!$A$7:$AG$54,6)</f>
        <v>24</v>
      </c>
      <c r="Z13" s="22">
        <f>VLOOKUP(Z$8,'Off Peak Curve Sum'!$A$7:$AG$54,6)</f>
        <v>24</v>
      </c>
      <c r="AA13" s="22">
        <f>VLOOKUP(AA$8,'Off Peak Curve Sum'!$A$7:$AG$54,6)</f>
        <v>24</v>
      </c>
      <c r="AB13" s="22">
        <f>VLOOKUP(AB$8,'Off Peak Curve Sum'!$A$7:$AG$54,6)</f>
        <v>24</v>
      </c>
      <c r="AC13" s="22">
        <f>VLOOKUP(AC$8,'Off Peak Curve Sum'!$A$7:$AG$54,6)</f>
        <v>24</v>
      </c>
      <c r="AD13" s="22">
        <f>VLOOKUP(AD$8,'Off Peak Curve Sum'!$A$7:$AG$54,6)</f>
        <v>24</v>
      </c>
      <c r="AE13" s="22">
        <f>VLOOKUP(AE$8,'Off Peak Curve Sum'!$A$7:$AG$54,6)</f>
        <v>24</v>
      </c>
      <c r="AF13" s="97">
        <f>VLOOKUP(AF$8,'Off Peak Curve Sum'!$A$7:$AG$54,6)</f>
        <v>24</v>
      </c>
      <c r="AG13" s="105">
        <v>24.823333333333334</v>
      </c>
      <c r="AH13" s="97"/>
      <c r="AI13" s="96"/>
      <c r="AV13" s="96"/>
      <c r="AW13" s="96"/>
      <c r="AX13" s="96"/>
      <c r="AY13" s="96"/>
      <c r="AZ13" s="96">
        <v>24.823333333333334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27.1</v>
      </c>
      <c r="C14" s="22">
        <f>VLOOKUP(C$8,'Off Peak Curve Sum'!$A$7:$AG$54,2)</f>
        <v>23.75</v>
      </c>
      <c r="D14" s="22">
        <f>VLOOKUP(D$8,'Off Peak Curve Sum'!$A$7:$AG$54,2)</f>
        <v>23.75</v>
      </c>
      <c r="E14" s="22">
        <f>VLOOKUP(E$8,'Off Peak Curve Sum'!$A$7:$AG$54,2)</f>
        <v>22</v>
      </c>
      <c r="F14" s="22">
        <f>VLOOKUP(F$8,'Off Peak Curve Sum'!$A$7:$AG$54,2)</f>
        <v>22</v>
      </c>
      <c r="G14" s="22">
        <f>VLOOKUP(G$8,'Off Peak Curve Sum'!$A$7:$AG$54,2)</f>
        <v>22</v>
      </c>
      <c r="H14" s="22">
        <f>VLOOKUP(H$8,'Off Peak Curve Sum'!$A$7:$AG$54,2)</f>
        <v>22</v>
      </c>
      <c r="I14" s="22">
        <f>VLOOKUP(I$8,'Off Peak Curve Sum'!$A$7:$AG$54,2)</f>
        <v>22</v>
      </c>
      <c r="J14" s="22">
        <f>VLOOKUP(J$8,'Off Peak Curve Sum'!$A$7:$AG$54,2)</f>
        <v>22</v>
      </c>
      <c r="K14" s="22">
        <f>VLOOKUP(K$8,'Off Peak Curve Sum'!$A$7:$AG$54,2)</f>
        <v>22</v>
      </c>
      <c r="L14" s="22">
        <f>VLOOKUP(L$8,'Off Peak Curve Sum'!$A$7:$AG$54,2)</f>
        <v>22</v>
      </c>
      <c r="M14" s="22">
        <f>VLOOKUP(M$8,'Off Peak Curve Sum'!$A$7:$AG$54,2)</f>
        <v>22</v>
      </c>
      <c r="N14" s="22">
        <f>VLOOKUP(N$8,'Off Peak Curve Sum'!$A$7:$AG$54,2)</f>
        <v>22</v>
      </c>
      <c r="O14" s="22">
        <f>VLOOKUP(O$8,'Off Peak Curve Sum'!$A$7:$AG$54,2)</f>
        <v>22</v>
      </c>
      <c r="P14" s="22">
        <f>VLOOKUP(P$8,'Off Peak Curve Sum'!$A$7:$AG$54,2)</f>
        <v>22</v>
      </c>
      <c r="Q14" s="22">
        <f>VLOOKUP(Q$8,'Off Peak Curve Sum'!$A$7:$AG$54,2)</f>
        <v>22</v>
      </c>
      <c r="R14" s="22">
        <f>VLOOKUP(R$8,'Off Peak Curve Sum'!$A$7:$AG$54,2)</f>
        <v>22</v>
      </c>
      <c r="S14" s="22">
        <f>VLOOKUP(S$8,'Off Peak Curve Sum'!$A$7:$AG$54,2)</f>
        <v>22</v>
      </c>
      <c r="T14" s="22">
        <f>VLOOKUP(T$8,'Off Peak Curve Sum'!$A$7:$AG$54,2)</f>
        <v>22</v>
      </c>
      <c r="U14" s="22">
        <f>VLOOKUP(U$8,'Off Peak Curve Sum'!$A$7:$AG$54,2)</f>
        <v>22</v>
      </c>
      <c r="V14" s="22">
        <f>VLOOKUP(V$8,'Off Peak Curve Sum'!$A$7:$AG$54,2)</f>
        <v>22</v>
      </c>
      <c r="W14" s="97">
        <f>VLOOKUP(W$8,'Off Peak Curve Sum'!$A$7:$AG$54,2)</f>
        <v>22</v>
      </c>
      <c r="X14" s="22">
        <f>VLOOKUP(X$8,'Off Peak Curve Sum'!$A$7:$AG$54,2)</f>
        <v>22</v>
      </c>
      <c r="Y14" s="22">
        <f>VLOOKUP(Y$8,'Off Peak Curve Sum'!$A$7:$AG$54,2)</f>
        <v>22</v>
      </c>
      <c r="Z14" s="22">
        <f>VLOOKUP(Z$8,'Off Peak Curve Sum'!$A$7:$AG$54,2)</f>
        <v>22</v>
      </c>
      <c r="AA14" s="22">
        <f>VLOOKUP(AA$8,'Off Peak Curve Sum'!$A$7:$AG$54,2)</f>
        <v>22</v>
      </c>
      <c r="AB14" s="22">
        <f>VLOOKUP(AB$8,'Off Peak Curve Sum'!$A$7:$AG$54,2)</f>
        <v>22</v>
      </c>
      <c r="AC14" s="22">
        <f>VLOOKUP(AC$8,'Off Peak Curve Sum'!$A$7:$AG$54,2)</f>
        <v>22</v>
      </c>
      <c r="AD14" s="22">
        <f>VLOOKUP(AD$8,'Off Peak Curve Sum'!$A$7:$AG$54,2)</f>
        <v>22</v>
      </c>
      <c r="AE14" s="22">
        <f>VLOOKUP(AE$8,'Off Peak Curve Sum'!$A$7:$AG$54,2)</f>
        <v>22</v>
      </c>
      <c r="AF14" s="97">
        <f>VLOOKUP(AF$8,'Off Peak Curve Sum'!$A$7:$AG$54,2)</f>
        <v>22</v>
      </c>
      <c r="AG14" s="105">
        <v>24.866666666666664</v>
      </c>
      <c r="AH14" s="97"/>
      <c r="AI14" s="96"/>
      <c r="AV14" s="96"/>
      <c r="AW14" s="96"/>
      <c r="AX14" s="96"/>
      <c r="AY14" s="96"/>
      <c r="AZ14" s="96">
        <v>24.866666666666664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27.6</v>
      </c>
      <c r="C15" s="29">
        <f>VLOOKUP(C$8,'Off Peak Curve Sum'!$A$7:$AG$54,7)</f>
        <v>24.25</v>
      </c>
      <c r="D15" s="29">
        <f>VLOOKUP(D$8,'Off Peak Curve Sum'!$A$7:$AG$54,7)</f>
        <v>24.25</v>
      </c>
      <c r="E15" s="29">
        <f>VLOOKUP(E$8,'Off Peak Curve Sum'!$A$7:$AG$54,7)</f>
        <v>22.5</v>
      </c>
      <c r="F15" s="29">
        <f>VLOOKUP(F$8,'Off Peak Curve Sum'!$A$7:$AG$54,7)</f>
        <v>22.5</v>
      </c>
      <c r="G15" s="29">
        <f>VLOOKUP(G$8,'Off Peak Curve Sum'!$A$7:$AG$54,7)</f>
        <v>22.5</v>
      </c>
      <c r="H15" s="29">
        <f>VLOOKUP(H$8,'Off Peak Curve Sum'!$A$7:$AG$54,7)</f>
        <v>22.5</v>
      </c>
      <c r="I15" s="29">
        <f>VLOOKUP(I$8,'Off Peak Curve Sum'!$A$7:$AG$54,7)</f>
        <v>22.5</v>
      </c>
      <c r="J15" s="29">
        <f>VLOOKUP(J$8,'Off Peak Curve Sum'!$A$7:$AG$54,7)</f>
        <v>22.5</v>
      </c>
      <c r="K15" s="29">
        <f>VLOOKUP(K$8,'Off Peak Curve Sum'!$A$7:$AG$54,7)</f>
        <v>22.5</v>
      </c>
      <c r="L15" s="29">
        <f>VLOOKUP(L$8,'Off Peak Curve Sum'!$A$7:$AG$54,7)</f>
        <v>22.5</v>
      </c>
      <c r="M15" s="29">
        <f>VLOOKUP(M$8,'Off Peak Curve Sum'!$A$7:$AG$54,7)</f>
        <v>22.5</v>
      </c>
      <c r="N15" s="29">
        <f>VLOOKUP(N$8,'Off Peak Curve Sum'!$A$7:$AG$54,7)</f>
        <v>22.5</v>
      </c>
      <c r="O15" s="29">
        <f>VLOOKUP(O$8,'Off Peak Curve Sum'!$A$7:$AG$54,7)</f>
        <v>22.5</v>
      </c>
      <c r="P15" s="29">
        <f>VLOOKUP(P$8,'Off Peak Curve Sum'!$A$7:$AG$54,7)</f>
        <v>22.5</v>
      </c>
      <c r="Q15" s="29">
        <f>VLOOKUP(Q$8,'Off Peak Curve Sum'!$A$7:$AG$54,7)</f>
        <v>22.5</v>
      </c>
      <c r="R15" s="29">
        <f>VLOOKUP(R$8,'Off Peak Curve Sum'!$A$7:$AG$54,7)</f>
        <v>22.5</v>
      </c>
      <c r="S15" s="29">
        <f>VLOOKUP(S$8,'Off Peak Curve Sum'!$A$7:$AG$54,7)</f>
        <v>22.5</v>
      </c>
      <c r="T15" s="29">
        <f>VLOOKUP(T$8,'Off Peak Curve Sum'!$A$7:$AG$54,7)</f>
        <v>22.5</v>
      </c>
      <c r="U15" s="29">
        <f>VLOOKUP(U$8,'Off Peak Curve Sum'!$A$7:$AG$54,7)</f>
        <v>22.5</v>
      </c>
      <c r="V15" s="29">
        <f>VLOOKUP(V$8,'Off Peak Curve Sum'!$A$7:$AG$54,7)</f>
        <v>22.5</v>
      </c>
      <c r="W15" s="259">
        <f>VLOOKUP(W$8,'Off Peak Curve Sum'!$A$7:$AG$54,7)</f>
        <v>22.5</v>
      </c>
      <c r="X15" s="29">
        <f>VLOOKUP(X$8,'Off Peak Curve Sum'!$A$7:$AG$54,7)</f>
        <v>22.5</v>
      </c>
      <c r="Y15" s="29">
        <f>VLOOKUP(Y$8,'Off Peak Curve Sum'!$A$7:$AG$54,7)</f>
        <v>22.5</v>
      </c>
      <c r="Z15" s="420">
        <f>VLOOKUP(Z$8,'Off Peak Curve Sum'!$A$7:$AG$54,7)+14.75</f>
        <v>37.25</v>
      </c>
      <c r="AA15" s="29">
        <f>VLOOKUP(AA$8,'Off Peak Curve Sum'!$A$7:$AG$54,7)</f>
        <v>22.5</v>
      </c>
      <c r="AB15" s="29">
        <f>VLOOKUP(AB$8,'Off Peak Curve Sum'!$A$7:$AG$54,7)</f>
        <v>22.5</v>
      </c>
      <c r="AC15" s="29">
        <f>VLOOKUP(AC$8,'Off Peak Curve Sum'!$A$7:$AG$54,7)</f>
        <v>22.5</v>
      </c>
      <c r="AD15" s="29">
        <f>VLOOKUP(AD$8,'Off Peak Curve Sum'!$A$7:$AG$54,7)</f>
        <v>22.5</v>
      </c>
      <c r="AE15" s="29">
        <f>VLOOKUP(AE$8,'Off Peak Curve Sum'!$A$7:$AG$54,7)</f>
        <v>22.5</v>
      </c>
      <c r="AF15" s="259">
        <f>VLOOKUP(AF$8,'Off Peak Curve Sum'!$A$7:$AG$54,7)</f>
        <v>22.5</v>
      </c>
      <c r="AG15" s="416">
        <v>25.366666666666664</v>
      </c>
      <c r="AH15" s="97">
        <v>67.5</v>
      </c>
      <c r="AI15" s="96"/>
      <c r="AV15" s="96"/>
      <c r="AW15" s="96"/>
      <c r="AX15" s="96"/>
      <c r="AY15" s="96"/>
      <c r="AZ15" s="96">
        <v>25.366666666666664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32</v>
      </c>
      <c r="C18" s="253">
        <f>IF(ISNUMBER(VLOOKUP(C$8,'Off Peak Curve Sum'!$A$7:$AG$54,18,FALSE)),VLOOKUP(C$8,'Off Peak Curve Sum'!$A$7:$AG$54,18,FALSE),0)</f>
        <v>30.998849868774414</v>
      </c>
      <c r="D18" s="253">
        <f>IF(ISNUMBER(VLOOKUP(D$8,'Off Peak Curve Sum'!$A$7:$AG$54,18,FALSE)),VLOOKUP(D$8,'Off Peak Curve Sum'!$A$7:$AG$54,18,FALSE),0)</f>
        <v>31</v>
      </c>
      <c r="E18" s="253">
        <f>IF(ISNUMBER(VLOOKUP(E$8,'Off Peak Curve Sum'!$A$7:$AG$54,18,FALSE)),VLOOKUP(E$8,'Off Peak Curve Sum'!$A$7:$AG$54,18,FALSE),0)</f>
        <v>31.378847503662108</v>
      </c>
      <c r="F18" s="253">
        <f>IF(ISNUMBER(VLOOKUP(F$8,'Off Peak Curve Sum'!$A$7:$AG$54,18,FALSE)),VLOOKUP(F$8,'Off Peak Curve Sum'!$A$7:$AG$54,18,FALSE),0)</f>
        <v>31.382494354248045</v>
      </c>
      <c r="G18" s="253">
        <f>IF(ISNUMBER(VLOOKUP(G$8,'Off Peak Curve Sum'!$A$7:$AG$54,18,FALSE)),VLOOKUP(G$8,'Off Peak Curve Sum'!$A$7:$AG$54,18,FALSE),0)</f>
        <v>31.382494354248045</v>
      </c>
      <c r="H18" s="253">
        <f>IF(ISNUMBER(VLOOKUP(H$8,'Off Peak Curve Sum'!$A$7:$AG$54,18,FALSE)),VLOOKUP(H$8,'Off Peak Curve Sum'!$A$7:$AG$54,18,FALSE),0)</f>
        <v>31.382494354248045</v>
      </c>
      <c r="I18" s="253">
        <f>IF(ISNUMBER(VLOOKUP(I$8,'Off Peak Curve Sum'!$A$7:$AG$54,18,FALSE)),VLOOKUP(I$8,'Off Peak Curve Sum'!$A$7:$AG$54,18,FALSE),0)</f>
        <v>31.379995727539061</v>
      </c>
      <c r="J18" s="253">
        <f>IF(ISNUMBER(VLOOKUP(J$8,'Off Peak Curve Sum'!$A$7:$AG$54,18,FALSE)),VLOOKUP(J$8,'Off Peak Curve Sum'!$A$7:$AG$54,18,FALSE),0)</f>
        <v>31.379995727539061</v>
      </c>
      <c r="K18" s="253">
        <f>IF(ISNUMBER(VLOOKUP(K$8,'Off Peak Curve Sum'!$A$7:$AG$54,18,FALSE)),VLOOKUP(K$8,'Off Peak Curve Sum'!$A$7:$AG$54,18,FALSE),0)</f>
        <v>31.379995727539061</v>
      </c>
      <c r="L18" s="253">
        <f>IF(ISNUMBER(VLOOKUP(L$8,'Off Peak Curve Sum'!$A$7:$AG$54,18,FALSE)),VLOOKUP(L$8,'Off Peak Curve Sum'!$A$7:$AG$54,18,FALSE),0)</f>
        <v>31.379995727539061</v>
      </c>
      <c r="M18" s="253">
        <f>IF(ISNUMBER(VLOOKUP(M$8,'Off Peak Curve Sum'!$A$7:$AG$54,18,FALSE)),VLOOKUP(M$8,'Off Peak Curve Sum'!$A$7:$AG$54,18,FALSE),0)</f>
        <v>31.379995727539061</v>
      </c>
      <c r="N18" s="253">
        <f>IF(ISNUMBER(VLOOKUP(N$8,'Off Peak Curve Sum'!$A$7:$AG$54,18,FALSE)),VLOOKUP(N$8,'Off Peak Curve Sum'!$A$7:$AG$54,18,FALSE),0)</f>
        <v>31.379995727539061</v>
      </c>
      <c r="O18" s="253">
        <f>IF(ISNUMBER(VLOOKUP(O$8,'Off Peak Curve Sum'!$A$7:$AG$54,18,FALSE)),VLOOKUP(O$8,'Off Peak Curve Sum'!$A$7:$AG$54,18,FALSE),0)</f>
        <v>31.379995727539061</v>
      </c>
      <c r="P18" s="253">
        <f>IF(ISNUMBER(VLOOKUP(P$8,'Off Peak Curve Sum'!$A$7:$AG$54,18,FALSE)),VLOOKUP(P$8,'Off Peak Curve Sum'!$A$7:$AG$54,18,FALSE),0)</f>
        <v>31.379995727539061</v>
      </c>
      <c r="Q18" s="253">
        <f>IF(ISNUMBER(VLOOKUP(Q$8,'Off Peak Curve Sum'!$A$7:$AG$54,18,FALSE)),VLOOKUP(Q$8,'Off Peak Curve Sum'!$A$7:$AG$54,18,FALSE),0)</f>
        <v>31.384996795654295</v>
      </c>
      <c r="R18" s="253">
        <f>IF(ISNUMBER(VLOOKUP(R$8,'Off Peak Curve Sum'!$A$7:$AG$54,18,FALSE)),VLOOKUP(R$8,'Off Peak Curve Sum'!$A$7:$AG$54,18,FALSE),0)</f>
        <v>31.384996795654295</v>
      </c>
      <c r="S18" s="253">
        <f>IF(ISNUMBER(VLOOKUP(S$8,'Off Peak Curve Sum'!$A$7:$AG$54,18,FALSE)),VLOOKUP(S$8,'Off Peak Curve Sum'!$A$7:$AG$54,18,FALSE),0)</f>
        <v>31.384996795654295</v>
      </c>
      <c r="T18" s="253">
        <f>IF(ISNUMBER(VLOOKUP(T$8,'Off Peak Curve Sum'!$A$7:$AG$54,18,FALSE)),VLOOKUP(T$8,'Off Peak Curve Sum'!$A$7:$AG$54,18,FALSE),0)</f>
        <v>31.377497100830077</v>
      </c>
      <c r="U18" s="253">
        <f>IF(ISNUMBER(VLOOKUP(U$8,'Off Peak Curve Sum'!$A$7:$AG$54,18,FALSE)),VLOOKUP(U$8,'Off Peak Curve Sum'!$A$7:$AG$54,18,FALSE),0)</f>
        <v>31.384998474121094</v>
      </c>
      <c r="V18" s="253">
        <f>IF(ISNUMBER(VLOOKUP(V$8,'Off Peak Curve Sum'!$A$7:$AG$54,18,FALSE)),VLOOKUP(V$8,'Off Peak Curve Sum'!$A$7:$AG$54,18,FALSE),0)</f>
        <v>31.382498168945311</v>
      </c>
      <c r="W18" s="253">
        <f>IF(ISNUMBER(VLOOKUP(W$8,'Off Peak Curve Sum'!$A$7:$AG$54,18,FALSE)),VLOOKUP(W$8,'Off Peak Curve Sum'!$A$7:$AG$54,18,FALSE),0)</f>
        <v>31.382498168945311</v>
      </c>
      <c r="X18" s="253">
        <f>IF(ISNUMBER(VLOOKUP(X$8,'Off Peak Curve Sum'!$A$7:$AG$54,18,FALSE)),VLOOKUP(X$8,'Off Peak Curve Sum'!$A$7:$AG$54,18,FALSE),0)</f>
        <v>31.37544479370117</v>
      </c>
      <c r="Y18" s="253">
        <f>IF(ISNUMBER(VLOOKUP(Y$8,'Off Peak Curve Sum'!$A$7:$AG$54,18,FALSE)),VLOOKUP(Y$8,'Off Peak Curve Sum'!$A$7:$AG$54,18,FALSE),0)</f>
        <v>31.37544479370117</v>
      </c>
      <c r="Z18" s="253">
        <f>IF(ISNUMBER(VLOOKUP(Z$8,'Off Peak Curve Sum'!$A$7:$AG$54,18,FALSE)),VLOOKUP(Z$8,'Off Peak Curve Sum'!$A$7:$AG$54,18,FALSE),0)</f>
        <v>31.37544479370117</v>
      </c>
      <c r="AA18" s="253">
        <f>IF(ISNUMBER(VLOOKUP(AA$8,'Off Peak Curve Sum'!$A$7:$AG$54,18,FALSE)),VLOOKUP(AA$8,'Off Peak Curve Sum'!$A$7:$AG$54,18,FALSE),0)</f>
        <v>31.380304718017577</v>
      </c>
      <c r="AB18" s="253">
        <f>IF(ISNUMBER(VLOOKUP(AB$8,'Off Peak Curve Sum'!$A$7:$AG$54,18,FALSE)),VLOOKUP(AB$8,'Off Peak Curve Sum'!$A$7:$AG$54,18,FALSE),0)</f>
        <v>31.384264373779295</v>
      </c>
      <c r="AC18" s="253">
        <f>IF(ISNUMBER(VLOOKUP(AC$8,'Off Peak Curve Sum'!$A$7:$AG$54,18,FALSE)),VLOOKUP(AC$8,'Off Peak Curve Sum'!$A$7:$AG$54,18,FALSE),0)</f>
        <v>31.382471466064452</v>
      </c>
      <c r="AD18" s="253">
        <f>IF(ISNUMBER(VLOOKUP(AD$8,'Off Peak Curve Sum'!$A$7:$AG$54,18,FALSE)),VLOOKUP(AD$8,'Off Peak Curve Sum'!$A$7:$AG$54,18,FALSE),0)</f>
        <v>31.375858688354491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0</v>
      </c>
      <c r="AG18" s="417">
        <v>31.332949956258137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31.332949956258137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2.8000000000000007</v>
      </c>
      <c r="C28" s="73">
        <f t="shared" si="2"/>
        <v>2.8000000000000007</v>
      </c>
      <c r="D28" s="73">
        <f t="shared" si="2"/>
        <v>2</v>
      </c>
      <c r="E28" s="73">
        <f t="shared" si="2"/>
        <v>2</v>
      </c>
      <c r="F28" s="73">
        <f t="shared" si="2"/>
        <v>2</v>
      </c>
      <c r="G28" s="73">
        <f t="shared" si="2"/>
        <v>2</v>
      </c>
      <c r="H28" s="73">
        <f t="shared" si="2"/>
        <v>2</v>
      </c>
      <c r="I28" s="73">
        <f t="shared" si="2"/>
        <v>2</v>
      </c>
      <c r="J28" s="73">
        <f t="shared" si="2"/>
        <v>2</v>
      </c>
      <c r="K28" s="73">
        <f t="shared" si="2"/>
        <v>2</v>
      </c>
      <c r="L28" s="73">
        <f t="shared" si="2"/>
        <v>2</v>
      </c>
      <c r="M28" s="73">
        <f t="shared" si="2"/>
        <v>2</v>
      </c>
      <c r="N28" s="73">
        <f t="shared" si="2"/>
        <v>2</v>
      </c>
      <c r="O28" s="73">
        <f t="shared" si="2"/>
        <v>2</v>
      </c>
      <c r="P28" s="73">
        <f t="shared" si="2"/>
        <v>2</v>
      </c>
      <c r="Q28" s="73">
        <f t="shared" si="2"/>
        <v>2</v>
      </c>
      <c r="R28" s="73">
        <f t="shared" si="2"/>
        <v>2</v>
      </c>
      <c r="S28" s="73">
        <f t="shared" si="2"/>
        <v>2</v>
      </c>
      <c r="T28" s="73">
        <f t="shared" si="2"/>
        <v>2</v>
      </c>
      <c r="U28" s="73">
        <f t="shared" si="2"/>
        <v>2</v>
      </c>
      <c r="V28" s="73">
        <f t="shared" si="2"/>
        <v>2</v>
      </c>
      <c r="W28" s="73">
        <f t="shared" si="2"/>
        <v>2</v>
      </c>
      <c r="X28" s="73">
        <f t="shared" si="2"/>
        <v>2</v>
      </c>
      <c r="Y28" s="73">
        <f t="shared" si="2"/>
        <v>2</v>
      </c>
      <c r="Z28" s="73">
        <f t="shared" si="2"/>
        <v>2</v>
      </c>
      <c r="AA28" s="73">
        <f t="shared" si="2"/>
        <v>2</v>
      </c>
      <c r="AB28" s="73">
        <f t="shared" si="2"/>
        <v>2</v>
      </c>
      <c r="AC28" s="73">
        <f t="shared" ref="AC28:AF34" si="3">AC9-AC47</f>
        <v>2</v>
      </c>
      <c r="AD28" s="73">
        <f t="shared" si="3"/>
        <v>2</v>
      </c>
      <c r="AE28" s="73">
        <f t="shared" si="3"/>
        <v>2</v>
      </c>
      <c r="AF28" s="73">
        <f t="shared" si="3"/>
        <v>2</v>
      </c>
      <c r="AG28" s="415">
        <f t="shared" si="2"/>
        <v>2.5333333333333314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2.8000000000000007</v>
      </c>
      <c r="C29" s="22">
        <f t="shared" si="4"/>
        <v>2.8000000000000007</v>
      </c>
      <c r="D29" s="22">
        <f t="shared" si="4"/>
        <v>2.8000000000000007</v>
      </c>
      <c r="E29" s="22">
        <f t="shared" si="4"/>
        <v>2</v>
      </c>
      <c r="F29" s="22">
        <f t="shared" si="4"/>
        <v>2</v>
      </c>
      <c r="G29" s="22">
        <f t="shared" si="4"/>
        <v>2</v>
      </c>
      <c r="H29" s="22">
        <f t="shared" si="4"/>
        <v>2</v>
      </c>
      <c r="I29" s="22">
        <f t="shared" si="4"/>
        <v>2</v>
      </c>
      <c r="J29" s="22">
        <f t="shared" si="4"/>
        <v>2</v>
      </c>
      <c r="K29" s="22">
        <f t="shared" si="4"/>
        <v>2</v>
      </c>
      <c r="L29" s="22">
        <f t="shared" si="4"/>
        <v>2</v>
      </c>
      <c r="M29" s="22">
        <f t="shared" si="4"/>
        <v>2</v>
      </c>
      <c r="N29" s="22">
        <f t="shared" si="4"/>
        <v>2</v>
      </c>
      <c r="O29" s="22">
        <f t="shared" si="4"/>
        <v>2</v>
      </c>
      <c r="P29" s="22">
        <f t="shared" si="4"/>
        <v>2</v>
      </c>
      <c r="Q29" s="22">
        <f t="shared" si="4"/>
        <v>2</v>
      </c>
      <c r="R29" s="22">
        <f t="shared" si="4"/>
        <v>2</v>
      </c>
      <c r="S29" s="22">
        <f t="shared" si="4"/>
        <v>2</v>
      </c>
      <c r="T29" s="22">
        <f t="shared" si="4"/>
        <v>2</v>
      </c>
      <c r="U29" s="22">
        <f t="shared" si="4"/>
        <v>2</v>
      </c>
      <c r="V29" s="22">
        <f t="shared" si="4"/>
        <v>2</v>
      </c>
      <c r="W29" s="22">
        <f t="shared" si="4"/>
        <v>2</v>
      </c>
      <c r="X29" s="22">
        <f t="shared" si="4"/>
        <v>2</v>
      </c>
      <c r="Y29" s="22">
        <f t="shared" si="4"/>
        <v>2</v>
      </c>
      <c r="Z29" s="22">
        <f t="shared" si="4"/>
        <v>2</v>
      </c>
      <c r="AA29" s="22">
        <f t="shared" si="4"/>
        <v>2</v>
      </c>
      <c r="AB29" s="22">
        <f t="shared" si="4"/>
        <v>2</v>
      </c>
      <c r="AC29" s="22">
        <f t="shared" si="3"/>
        <v>2</v>
      </c>
      <c r="AD29" s="22">
        <f t="shared" si="3"/>
        <v>2</v>
      </c>
      <c r="AE29" s="22">
        <f t="shared" si="3"/>
        <v>2</v>
      </c>
      <c r="AF29" s="22">
        <f t="shared" si="3"/>
        <v>2</v>
      </c>
      <c r="AG29" s="105">
        <f t="shared" si="4"/>
        <v>2.8000000000000007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1.9899999999999984</v>
      </c>
      <c r="C30" s="22">
        <f t="shared" si="5"/>
        <v>0</v>
      </c>
      <c r="D30" s="22">
        <f t="shared" si="5"/>
        <v>0</v>
      </c>
      <c r="E30" s="22">
        <f t="shared" si="5"/>
        <v>0.75</v>
      </c>
      <c r="F30" s="22">
        <f t="shared" si="5"/>
        <v>0.75</v>
      </c>
      <c r="G30" s="22">
        <f t="shared" si="5"/>
        <v>0.75</v>
      </c>
      <c r="H30" s="22">
        <f t="shared" si="5"/>
        <v>0.75</v>
      </c>
      <c r="I30" s="22">
        <f t="shared" si="5"/>
        <v>0.75</v>
      </c>
      <c r="J30" s="22">
        <f t="shared" si="5"/>
        <v>0.75</v>
      </c>
      <c r="K30" s="22">
        <f t="shared" si="5"/>
        <v>0.75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0.75</v>
      </c>
      <c r="AC30" s="22">
        <f t="shared" si="3"/>
        <v>0.75</v>
      </c>
      <c r="AD30" s="22">
        <f t="shared" si="3"/>
        <v>0.75</v>
      </c>
      <c r="AE30" s="22">
        <f t="shared" si="3"/>
        <v>0.75</v>
      </c>
      <c r="AF30" s="22">
        <f t="shared" si="3"/>
        <v>0.75</v>
      </c>
      <c r="AG30" s="105">
        <f t="shared" si="5"/>
        <v>0.71333333333333115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-1.7175000000000011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0.30187499999999901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0.96999999999999886</v>
      </c>
      <c r="C32" s="22">
        <f t="shared" si="7"/>
        <v>0</v>
      </c>
      <c r="D32" s="22">
        <f t="shared" si="7"/>
        <v>0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0.5</v>
      </c>
      <c r="K32" s="22">
        <f t="shared" si="7"/>
        <v>0.5</v>
      </c>
      <c r="L32" s="22">
        <f t="shared" si="7"/>
        <v>0.5</v>
      </c>
      <c r="M32" s="22">
        <f t="shared" si="7"/>
        <v>0.5</v>
      </c>
      <c r="N32" s="22">
        <f t="shared" si="7"/>
        <v>0.5</v>
      </c>
      <c r="O32" s="22">
        <f t="shared" si="7"/>
        <v>0.5</v>
      </c>
      <c r="P32" s="22">
        <f t="shared" si="7"/>
        <v>0.5</v>
      </c>
      <c r="Q32" s="22">
        <f t="shared" si="7"/>
        <v>0.5</v>
      </c>
      <c r="R32" s="22">
        <f t="shared" si="7"/>
        <v>0.5</v>
      </c>
      <c r="S32" s="22">
        <f t="shared" si="7"/>
        <v>0.5</v>
      </c>
      <c r="T32" s="22">
        <f t="shared" si="7"/>
        <v>0.5</v>
      </c>
      <c r="U32" s="22">
        <f t="shared" si="7"/>
        <v>0.5</v>
      </c>
      <c r="V32" s="22">
        <f t="shared" si="7"/>
        <v>0.5</v>
      </c>
      <c r="W32" s="22">
        <f t="shared" si="7"/>
        <v>0.5</v>
      </c>
      <c r="X32" s="22">
        <f t="shared" si="7"/>
        <v>0.5</v>
      </c>
      <c r="Y32" s="22">
        <f t="shared" si="7"/>
        <v>0.5</v>
      </c>
      <c r="Z32" s="22">
        <f t="shared" si="7"/>
        <v>0.5</v>
      </c>
      <c r="AA32" s="22">
        <f t="shared" si="7"/>
        <v>0.5</v>
      </c>
      <c r="AB32" s="22">
        <f t="shared" si="7"/>
        <v>0.5</v>
      </c>
      <c r="AC32" s="22">
        <f t="shared" si="3"/>
        <v>0.5</v>
      </c>
      <c r="AD32" s="22">
        <f t="shared" si="3"/>
        <v>0.5</v>
      </c>
      <c r="AE32" s="22">
        <f t="shared" si="3"/>
        <v>0.5</v>
      </c>
      <c r="AF32" s="22">
        <f t="shared" si="3"/>
        <v>0.5</v>
      </c>
      <c r="AG32" s="105">
        <f t="shared" si="7"/>
        <v>0.52583333333333471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0.60000000000000142</v>
      </c>
      <c r="C33" s="22">
        <f t="shared" si="8"/>
        <v>1.5</v>
      </c>
      <c r="D33" s="22">
        <f t="shared" si="8"/>
        <v>1.5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0.3541666666666643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0.60000000000000142</v>
      </c>
      <c r="C34" s="29">
        <f t="shared" si="9"/>
        <v>1.5</v>
      </c>
      <c r="D34" s="29">
        <f t="shared" si="9"/>
        <v>1.5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2</v>
      </c>
      <c r="C37" s="253">
        <f t="shared" si="10"/>
        <v>1</v>
      </c>
      <c r="D37" s="253">
        <f t="shared" si="10"/>
        <v>1</v>
      </c>
      <c r="E37" s="253">
        <f t="shared" si="10"/>
        <v>-0.10000091552734602</v>
      </c>
      <c r="F37" s="253">
        <f t="shared" si="10"/>
        <v>-0.10000091552734602</v>
      </c>
      <c r="G37" s="253">
        <f t="shared" si="10"/>
        <v>-0.10000091552734602</v>
      </c>
      <c r="H37" s="253">
        <f t="shared" si="10"/>
        <v>-0.10000091552734602</v>
      </c>
      <c r="I37" s="253">
        <f t="shared" si="10"/>
        <v>-0.10000091552734602</v>
      </c>
      <c r="J37" s="253">
        <f t="shared" si="10"/>
        <v>-0.10000091552734602</v>
      </c>
      <c r="K37" s="253">
        <f t="shared" si="10"/>
        <v>-0.10000091552734602</v>
      </c>
      <c r="L37" s="253">
        <f t="shared" si="10"/>
        <v>-0.10000091552734602</v>
      </c>
      <c r="M37" s="253">
        <f t="shared" si="10"/>
        <v>-0.10000091552734602</v>
      </c>
      <c r="N37" s="253">
        <f t="shared" si="10"/>
        <v>-0.10000091552734602</v>
      </c>
      <c r="O37" s="253">
        <f t="shared" si="10"/>
        <v>-0.10000091552734602</v>
      </c>
      <c r="P37" s="253">
        <f t="shared" si="10"/>
        <v>-0.10000091552734602</v>
      </c>
      <c r="Q37" s="253">
        <f t="shared" si="10"/>
        <v>-0.10000091552734602</v>
      </c>
      <c r="R37" s="253">
        <f t="shared" si="10"/>
        <v>-0.10000091552734602</v>
      </c>
      <c r="S37" s="253">
        <f t="shared" si="10"/>
        <v>-0.10000091552734602</v>
      </c>
      <c r="T37" s="253">
        <f t="shared" si="10"/>
        <v>-0.10000091552734602</v>
      </c>
      <c r="U37" s="253">
        <f t="shared" si="10"/>
        <v>-9.0000915527344461E-2</v>
      </c>
      <c r="V37" s="253">
        <f t="shared" si="10"/>
        <v>-0.10000091552734602</v>
      </c>
      <c r="W37" s="253">
        <f t="shared" si="10"/>
        <v>-0.10000091552734602</v>
      </c>
      <c r="X37" s="253">
        <f t="shared" si="10"/>
        <v>-0.10000091552734602</v>
      </c>
      <c r="Y37" s="253">
        <f t="shared" si="10"/>
        <v>-0.10000091552734602</v>
      </c>
      <c r="Z37" s="253">
        <f t="shared" si="10"/>
        <v>-0.10000091552734602</v>
      </c>
      <c r="AA37" s="253">
        <f t="shared" si="10"/>
        <v>-0.10000091552734602</v>
      </c>
      <c r="AB37" s="253">
        <f t="shared" si="10"/>
        <v>-0.10000091552734602</v>
      </c>
      <c r="AC37" s="253">
        <f>AC18-AC56</f>
        <v>-0.10000091552734602</v>
      </c>
      <c r="AD37" s="253">
        <f>AD18-AD56</f>
        <v>31.375858688354491</v>
      </c>
      <c r="AE37" s="253">
        <f>AE18-AE56</f>
        <v>0</v>
      </c>
      <c r="AF37" s="253">
        <f>AF18-AF56</f>
        <v>0</v>
      </c>
      <c r="AG37" s="417">
        <f t="shared" si="10"/>
        <v>2.5325644810994454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37189</v>
      </c>
      <c r="B46" s="422">
        <v>37193</v>
      </c>
      <c r="C46" s="422">
        <v>37194</v>
      </c>
      <c r="D46" s="422">
        <v>37195</v>
      </c>
      <c r="E46" s="422">
        <v>37196</v>
      </c>
      <c r="F46" s="422">
        <v>37197</v>
      </c>
      <c r="G46" s="422">
        <v>37198</v>
      </c>
      <c r="H46" s="422">
        <v>37199</v>
      </c>
      <c r="I46" s="422">
        <v>37200</v>
      </c>
      <c r="J46" s="422">
        <v>37201</v>
      </c>
      <c r="K46" s="423">
        <v>37202</v>
      </c>
      <c r="L46" s="423">
        <v>37203</v>
      </c>
      <c r="M46" s="423">
        <v>37204</v>
      </c>
      <c r="N46" s="423">
        <v>37205</v>
      </c>
      <c r="O46" s="423">
        <v>37206</v>
      </c>
      <c r="P46" s="423">
        <v>37207</v>
      </c>
      <c r="Q46" s="423">
        <v>37208</v>
      </c>
      <c r="R46" s="423">
        <v>37209</v>
      </c>
      <c r="S46" s="423">
        <v>37210</v>
      </c>
      <c r="T46" s="423">
        <v>37211</v>
      </c>
      <c r="U46" s="423">
        <v>37212</v>
      </c>
      <c r="V46" s="423">
        <v>37213</v>
      </c>
      <c r="W46" s="423">
        <v>37214</v>
      </c>
      <c r="X46" s="423">
        <v>37215</v>
      </c>
      <c r="Y46" s="423">
        <v>37216</v>
      </c>
      <c r="Z46" s="423">
        <v>37217</v>
      </c>
      <c r="AA46" s="423">
        <v>37218</v>
      </c>
      <c r="AB46" s="423">
        <v>37219</v>
      </c>
      <c r="AC46" s="423">
        <v>37220</v>
      </c>
      <c r="AD46" s="423">
        <v>37221</v>
      </c>
      <c r="AE46" s="423">
        <v>37222</v>
      </c>
      <c r="AF46" s="423">
        <v>37223</v>
      </c>
      <c r="AG46" s="423" t="s">
        <v>187</v>
      </c>
    </row>
    <row r="47" spans="1:78" ht="14.1" customHeight="1" x14ac:dyDescent="0.2">
      <c r="A47" s="257" t="s">
        <v>139</v>
      </c>
      <c r="B47" s="267">
        <v>26</v>
      </c>
      <c r="C47" s="73">
        <v>26</v>
      </c>
      <c r="D47" s="73">
        <v>26</v>
      </c>
      <c r="E47" s="73">
        <v>26</v>
      </c>
      <c r="F47" s="73">
        <v>26</v>
      </c>
      <c r="G47" s="73">
        <v>26</v>
      </c>
      <c r="H47" s="73">
        <v>26</v>
      </c>
      <c r="I47" s="73">
        <v>26</v>
      </c>
      <c r="J47" s="73">
        <v>26</v>
      </c>
      <c r="K47" s="22">
        <v>26</v>
      </c>
      <c r="L47" s="22">
        <v>26</v>
      </c>
      <c r="M47" s="22">
        <v>26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26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26</v>
      </c>
      <c r="C48" s="22">
        <v>26</v>
      </c>
      <c r="D48" s="22">
        <v>26</v>
      </c>
      <c r="E48" s="22">
        <v>26</v>
      </c>
      <c r="F48" s="22">
        <v>26</v>
      </c>
      <c r="G48" s="22">
        <v>26</v>
      </c>
      <c r="H48" s="22">
        <v>26</v>
      </c>
      <c r="I48" s="22">
        <v>26</v>
      </c>
      <c r="J48" s="22">
        <v>26</v>
      </c>
      <c r="K48" s="22">
        <v>26</v>
      </c>
      <c r="L48" s="22">
        <v>26</v>
      </c>
      <c r="M48" s="22">
        <v>26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26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25</v>
      </c>
      <c r="C49" s="22">
        <v>25</v>
      </c>
      <c r="D49" s="22">
        <v>25</v>
      </c>
      <c r="E49" s="22">
        <v>27</v>
      </c>
      <c r="F49" s="22">
        <v>27</v>
      </c>
      <c r="G49" s="22">
        <v>27</v>
      </c>
      <c r="H49" s="22">
        <v>27</v>
      </c>
      <c r="I49" s="22">
        <v>27</v>
      </c>
      <c r="J49" s="22">
        <v>27</v>
      </c>
      <c r="K49" s="22">
        <v>27</v>
      </c>
      <c r="L49" s="22">
        <v>27</v>
      </c>
      <c r="M49" s="22">
        <v>27</v>
      </c>
      <c r="N49" s="22">
        <v>27</v>
      </c>
      <c r="O49" s="22">
        <v>27</v>
      </c>
      <c r="P49" s="22">
        <v>27</v>
      </c>
      <c r="Q49" s="22">
        <v>27</v>
      </c>
      <c r="R49" s="22">
        <v>27</v>
      </c>
      <c r="S49" s="22">
        <v>27</v>
      </c>
      <c r="T49" s="22">
        <v>27</v>
      </c>
      <c r="U49" s="22">
        <v>27</v>
      </c>
      <c r="V49" s="22">
        <v>27</v>
      </c>
      <c r="W49" s="97">
        <v>27</v>
      </c>
      <c r="X49" s="96">
        <v>27</v>
      </c>
      <c r="Y49" s="96">
        <v>27</v>
      </c>
      <c r="Z49" s="96">
        <v>27</v>
      </c>
      <c r="AA49" s="96">
        <v>27</v>
      </c>
      <c r="AB49" s="96">
        <v>27</v>
      </c>
      <c r="AC49" s="96">
        <v>27</v>
      </c>
      <c r="AD49" s="96">
        <v>27</v>
      </c>
      <c r="AE49" s="96">
        <v>27</v>
      </c>
      <c r="AF49" s="96">
        <v>27</v>
      </c>
      <c r="AG49" s="105">
        <v>24.95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27.1875</v>
      </c>
      <c r="C50" s="22">
        <v>27.1875</v>
      </c>
      <c r="D50" s="22">
        <v>27.1875</v>
      </c>
      <c r="E50" s="22">
        <v>18.608000000000001</v>
      </c>
      <c r="F50" s="22">
        <v>18.608000000000001</v>
      </c>
      <c r="G50" s="22">
        <v>24.899999618530298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20.174999237060501</v>
      </c>
      <c r="N50" s="22">
        <v>26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20.174999237060501</v>
      </c>
      <c r="U50" s="22">
        <v>26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20.174999237060501</v>
      </c>
      <c r="AB50" s="96">
        <v>26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26.313124999999999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24.5</v>
      </c>
      <c r="C51" s="22">
        <v>24.5</v>
      </c>
      <c r="D51" s="22">
        <v>24.5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23.5</v>
      </c>
      <c r="M51" s="22">
        <v>23.5</v>
      </c>
      <c r="N51" s="22">
        <v>23.5</v>
      </c>
      <c r="O51" s="22">
        <v>23.5</v>
      </c>
      <c r="P51" s="22">
        <v>23.5</v>
      </c>
      <c r="Q51" s="22">
        <v>23.5</v>
      </c>
      <c r="R51" s="22">
        <v>23.5</v>
      </c>
      <c r="S51" s="22">
        <v>23.5</v>
      </c>
      <c r="T51" s="22">
        <v>23.5</v>
      </c>
      <c r="U51" s="22">
        <v>23.5</v>
      </c>
      <c r="V51" s="22">
        <v>23.5</v>
      </c>
      <c r="W51" s="97">
        <v>23.5</v>
      </c>
      <c r="X51" s="96">
        <v>23.5</v>
      </c>
      <c r="Y51" s="96">
        <v>23.5</v>
      </c>
      <c r="Z51" s="96">
        <v>23.5</v>
      </c>
      <c r="AA51" s="96">
        <v>23.5</v>
      </c>
      <c r="AB51" s="96">
        <v>23.5</v>
      </c>
      <c r="AC51" s="96">
        <v>23.5</v>
      </c>
      <c r="AD51" s="96">
        <v>23.5</v>
      </c>
      <c r="AE51" s="96">
        <v>23.5</v>
      </c>
      <c r="AF51" s="96">
        <v>23.5</v>
      </c>
      <c r="AG51" s="105">
        <v>24.297499999999999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26.5</v>
      </c>
      <c r="C52" s="22">
        <v>22.25</v>
      </c>
      <c r="D52" s="22">
        <v>22.25</v>
      </c>
      <c r="E52" s="22">
        <v>22</v>
      </c>
      <c r="F52" s="22">
        <v>22</v>
      </c>
      <c r="G52" s="22">
        <v>22</v>
      </c>
      <c r="H52" s="22">
        <v>22</v>
      </c>
      <c r="I52" s="22">
        <v>22</v>
      </c>
      <c r="J52" s="22">
        <v>22</v>
      </c>
      <c r="K52" s="22">
        <v>22</v>
      </c>
      <c r="L52" s="22">
        <v>22</v>
      </c>
      <c r="M52" s="22">
        <v>22</v>
      </c>
      <c r="N52" s="22">
        <v>22</v>
      </c>
      <c r="O52" s="22">
        <v>22</v>
      </c>
      <c r="P52" s="22">
        <v>22</v>
      </c>
      <c r="Q52" s="22">
        <v>22</v>
      </c>
      <c r="R52" s="22">
        <v>22</v>
      </c>
      <c r="S52" s="22">
        <v>22</v>
      </c>
      <c r="T52" s="22">
        <v>22</v>
      </c>
      <c r="U52" s="22">
        <v>22</v>
      </c>
      <c r="V52" s="22">
        <v>22</v>
      </c>
      <c r="W52" s="22">
        <v>22</v>
      </c>
      <c r="X52" s="22">
        <v>22</v>
      </c>
      <c r="Y52" s="22">
        <v>22</v>
      </c>
      <c r="Z52" s="22">
        <v>22</v>
      </c>
      <c r="AA52" s="22">
        <v>22</v>
      </c>
      <c r="AB52" s="22">
        <v>22</v>
      </c>
      <c r="AC52" s="22">
        <v>22</v>
      </c>
      <c r="AD52" s="22">
        <v>22</v>
      </c>
      <c r="AE52" s="22">
        <v>22</v>
      </c>
      <c r="AF52" s="22">
        <v>22</v>
      </c>
      <c r="AG52" s="109">
        <v>24.512499999999999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27</v>
      </c>
      <c r="C53" s="22">
        <v>22.75</v>
      </c>
      <c r="D53" s="22">
        <v>22.75</v>
      </c>
      <c r="E53" s="22">
        <v>22.5</v>
      </c>
      <c r="F53" s="22">
        <v>22.5</v>
      </c>
      <c r="G53" s="22">
        <v>22.5</v>
      </c>
      <c r="H53" s="22">
        <v>22.5</v>
      </c>
      <c r="I53" s="22">
        <v>22.5</v>
      </c>
      <c r="J53" s="22">
        <v>22.5</v>
      </c>
      <c r="K53" s="22">
        <v>22.5</v>
      </c>
      <c r="L53" s="22">
        <v>22.5</v>
      </c>
      <c r="M53" s="22">
        <v>22.5</v>
      </c>
      <c r="N53" s="22">
        <v>22.5</v>
      </c>
      <c r="O53" s="22">
        <v>22.5</v>
      </c>
      <c r="P53" s="22">
        <v>22.5</v>
      </c>
      <c r="Q53" s="22">
        <v>22.5</v>
      </c>
      <c r="R53" s="22">
        <v>22.5</v>
      </c>
      <c r="S53" s="22">
        <v>22.5</v>
      </c>
      <c r="T53" s="22">
        <v>22.5</v>
      </c>
      <c r="U53" s="22">
        <v>22.5</v>
      </c>
      <c r="V53" s="22">
        <v>22.5</v>
      </c>
      <c r="W53" s="97">
        <v>22.5</v>
      </c>
      <c r="X53" s="96">
        <v>22.5</v>
      </c>
      <c r="Y53" s="96">
        <v>22.5</v>
      </c>
      <c r="Z53" s="96">
        <v>37.25</v>
      </c>
      <c r="AA53" s="96">
        <v>22.5</v>
      </c>
      <c r="AB53" s="96">
        <v>22.5</v>
      </c>
      <c r="AC53" s="96">
        <v>22.5</v>
      </c>
      <c r="AD53" s="96">
        <v>22.5</v>
      </c>
      <c r="AE53" s="96">
        <v>22.5</v>
      </c>
      <c r="AF53" s="96">
        <v>22.5</v>
      </c>
      <c r="AG53" s="105">
        <v>25.012499999999999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30</v>
      </c>
      <c r="C56" s="22">
        <v>29.998849868774414</v>
      </c>
      <c r="D56" s="22">
        <v>30</v>
      </c>
      <c r="E56" s="22">
        <v>31.478848419189454</v>
      </c>
      <c r="F56" s="22">
        <v>31.482495269775391</v>
      </c>
      <c r="G56" s="22">
        <v>31.482495269775391</v>
      </c>
      <c r="H56" s="22">
        <v>31.482495269775391</v>
      </c>
      <c r="I56" s="22">
        <v>31.479996643066407</v>
      </c>
      <c r="J56" s="22">
        <v>31.479996643066407</v>
      </c>
      <c r="K56" s="22">
        <v>31.479996643066407</v>
      </c>
      <c r="L56" s="22">
        <v>31.479996643066407</v>
      </c>
      <c r="M56" s="22">
        <v>31.479996643066407</v>
      </c>
      <c r="N56" s="22">
        <v>31.479996643066407</v>
      </c>
      <c r="O56" s="22">
        <v>31.479996643066407</v>
      </c>
      <c r="P56" s="22">
        <v>31.479996643066407</v>
      </c>
      <c r="Q56" s="22">
        <v>31.484997711181641</v>
      </c>
      <c r="R56" s="22">
        <v>31.484997711181641</v>
      </c>
      <c r="S56" s="22">
        <v>31.484997711181641</v>
      </c>
      <c r="T56" s="22">
        <v>31.477498016357423</v>
      </c>
      <c r="U56" s="22">
        <v>31.474999389648438</v>
      </c>
      <c r="V56" s="22">
        <v>31.482499084472657</v>
      </c>
      <c r="W56" s="97">
        <v>31.482499084472657</v>
      </c>
      <c r="X56" s="96">
        <v>31.475445709228516</v>
      </c>
      <c r="Y56" s="96">
        <v>31.475445709228516</v>
      </c>
      <c r="Z56" s="96">
        <v>31.475445709228516</v>
      </c>
      <c r="AA56" s="96">
        <v>31.480305633544923</v>
      </c>
      <c r="AB56" s="96">
        <v>31.484265289306641</v>
      </c>
      <c r="AC56" s="96">
        <v>31.482472381591798</v>
      </c>
      <c r="AD56" s="96">
        <v>0</v>
      </c>
      <c r="AE56" s="96">
        <v>0</v>
      </c>
      <c r="AF56" s="96">
        <v>0</v>
      </c>
      <c r="AG56" s="105">
        <v>28.800385475158691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2" thickBot="1" x14ac:dyDescent="0.25"/>
    <row r="97" spans="1:52" ht="12" thickBot="1" x14ac:dyDescent="0.25">
      <c r="A97" s="36" t="s">
        <v>190</v>
      </c>
      <c r="B97" s="271">
        <v>37193</v>
      </c>
      <c r="C97" s="271">
        <v>37194</v>
      </c>
      <c r="D97" s="271">
        <v>37195</v>
      </c>
      <c r="E97" s="271">
        <v>37196</v>
      </c>
      <c r="F97" s="271">
        <v>37197</v>
      </c>
      <c r="G97" s="271">
        <v>37198</v>
      </c>
      <c r="H97" s="271">
        <v>37199</v>
      </c>
      <c r="I97" s="271">
        <v>37200</v>
      </c>
      <c r="J97" s="271">
        <v>37201</v>
      </c>
      <c r="K97" s="271">
        <v>37202</v>
      </c>
      <c r="L97" s="271">
        <v>37203</v>
      </c>
      <c r="M97" s="271">
        <v>37204</v>
      </c>
      <c r="N97" s="271">
        <v>37205</v>
      </c>
      <c r="O97" s="271">
        <v>37206</v>
      </c>
      <c r="P97" s="271">
        <v>37207</v>
      </c>
      <c r="Q97" s="271">
        <v>37208</v>
      </c>
      <c r="R97" s="271">
        <v>37209</v>
      </c>
      <c r="S97" s="271">
        <v>37210</v>
      </c>
      <c r="T97" s="271">
        <v>37211</v>
      </c>
      <c r="U97" s="271">
        <v>37212</v>
      </c>
      <c r="V97" s="271">
        <v>37213</v>
      </c>
      <c r="W97" s="271">
        <v>37214</v>
      </c>
      <c r="X97" s="271">
        <v>37215</v>
      </c>
      <c r="Y97" s="271">
        <v>37216</v>
      </c>
      <c r="Z97" s="271">
        <v>37217</v>
      </c>
      <c r="AA97" s="271">
        <v>37218</v>
      </c>
      <c r="AB97" s="271">
        <v>37219</v>
      </c>
      <c r="AC97" s="73">
        <v>37220</v>
      </c>
      <c r="AD97" s="73">
        <v>37221</v>
      </c>
      <c r="AE97" s="73">
        <v>37222</v>
      </c>
      <c r="AF97" s="258">
        <v>37223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28.8</v>
      </c>
      <c r="C98" s="73">
        <v>28.8</v>
      </c>
      <c r="D98" s="73">
        <v>28</v>
      </c>
      <c r="E98" s="73">
        <v>28</v>
      </c>
      <c r="F98" s="73">
        <v>28</v>
      </c>
      <c r="G98" s="73">
        <v>28</v>
      </c>
      <c r="H98" s="73">
        <v>28</v>
      </c>
      <c r="I98" s="73">
        <v>28</v>
      </c>
      <c r="J98" s="73">
        <v>28</v>
      </c>
      <c r="K98" s="73">
        <v>28</v>
      </c>
      <c r="L98" s="73">
        <v>28</v>
      </c>
      <c r="M98" s="73">
        <v>28</v>
      </c>
      <c r="N98" s="73">
        <v>28</v>
      </c>
      <c r="O98" s="73">
        <v>28</v>
      </c>
      <c r="P98" s="73">
        <v>28</v>
      </c>
      <c r="Q98" s="73">
        <v>28</v>
      </c>
      <c r="R98" s="73">
        <v>28</v>
      </c>
      <c r="S98" s="73">
        <v>28</v>
      </c>
      <c r="T98" s="73">
        <v>28</v>
      </c>
      <c r="U98" s="73">
        <v>28</v>
      </c>
      <c r="V98" s="73">
        <v>28</v>
      </c>
      <c r="W98" s="258">
        <v>28</v>
      </c>
      <c r="X98" s="73">
        <v>28</v>
      </c>
      <c r="Y98" s="73">
        <v>28</v>
      </c>
      <c r="Z98" s="73">
        <v>28</v>
      </c>
      <c r="AA98" s="73">
        <v>28</v>
      </c>
      <c r="AB98" s="73">
        <v>28</v>
      </c>
      <c r="AC98" s="22">
        <v>28</v>
      </c>
      <c r="AD98" s="22">
        <v>28</v>
      </c>
      <c r="AE98" s="22">
        <v>28</v>
      </c>
      <c r="AF98" s="97">
        <v>28</v>
      </c>
      <c r="AG98" s="36">
        <v>26</v>
      </c>
      <c r="AH98" s="36">
        <v>14.369999885559082</v>
      </c>
      <c r="AZ98" s="36">
        <v>26</v>
      </c>
    </row>
    <row r="99" spans="1:52" x14ac:dyDescent="0.2">
      <c r="A99" s="36" t="s">
        <v>140</v>
      </c>
      <c r="B99" s="268">
        <v>28.8</v>
      </c>
      <c r="C99" s="22">
        <v>28.8</v>
      </c>
      <c r="D99" s="22">
        <v>28.8</v>
      </c>
      <c r="E99" s="22">
        <v>28</v>
      </c>
      <c r="F99" s="22">
        <v>28</v>
      </c>
      <c r="G99" s="22">
        <v>28</v>
      </c>
      <c r="H99" s="22">
        <v>28</v>
      </c>
      <c r="I99" s="22">
        <v>28</v>
      </c>
      <c r="J99" s="22">
        <v>28</v>
      </c>
      <c r="K99" s="22">
        <v>28</v>
      </c>
      <c r="L99" s="22">
        <v>28</v>
      </c>
      <c r="M99" s="22">
        <v>28</v>
      </c>
      <c r="N99" s="22">
        <v>28</v>
      </c>
      <c r="O99" s="22">
        <v>28</v>
      </c>
      <c r="P99" s="22">
        <v>28</v>
      </c>
      <c r="Q99" s="22">
        <v>28</v>
      </c>
      <c r="R99" s="22">
        <v>28</v>
      </c>
      <c r="S99" s="22">
        <v>28</v>
      </c>
      <c r="T99" s="22">
        <v>28</v>
      </c>
      <c r="U99" s="22">
        <v>28</v>
      </c>
      <c r="V99" s="22">
        <v>28</v>
      </c>
      <c r="W99" s="97">
        <v>28</v>
      </c>
      <c r="X99" s="22">
        <v>28</v>
      </c>
      <c r="Y99" s="22">
        <v>28</v>
      </c>
      <c r="Z99" s="22">
        <v>28</v>
      </c>
      <c r="AA99" s="22">
        <v>28</v>
      </c>
      <c r="AB99" s="22">
        <v>28</v>
      </c>
      <c r="AC99" s="22">
        <v>28</v>
      </c>
      <c r="AD99" s="22">
        <v>28</v>
      </c>
      <c r="AE99" s="22">
        <v>28</v>
      </c>
      <c r="AF99" s="97">
        <v>28</v>
      </c>
      <c r="AG99" s="36">
        <v>26</v>
      </c>
      <c r="AH99" s="36">
        <v>7.4600000381469727</v>
      </c>
      <c r="AZ99" s="36">
        <v>26</v>
      </c>
    </row>
    <row r="100" spans="1:52" x14ac:dyDescent="0.2">
      <c r="A100" s="36" t="s">
        <v>142</v>
      </c>
      <c r="B100" s="134">
        <v>26.99</v>
      </c>
      <c r="C100" s="22">
        <v>25</v>
      </c>
      <c r="D100" s="22">
        <v>25</v>
      </c>
      <c r="E100" s="22">
        <v>27.75</v>
      </c>
      <c r="F100" s="22">
        <v>27.75</v>
      </c>
      <c r="G100" s="22">
        <v>27.75</v>
      </c>
      <c r="H100" s="22">
        <v>27.75</v>
      </c>
      <c r="I100" s="22">
        <v>27.75</v>
      </c>
      <c r="J100" s="22">
        <v>27.75</v>
      </c>
      <c r="K100" s="22">
        <v>27.75</v>
      </c>
      <c r="L100" s="22">
        <v>27.75</v>
      </c>
      <c r="M100" s="22">
        <v>27.75</v>
      </c>
      <c r="N100" s="22">
        <v>27.75</v>
      </c>
      <c r="O100" s="22">
        <v>27.75</v>
      </c>
      <c r="P100" s="22">
        <v>27.75</v>
      </c>
      <c r="Q100" s="22">
        <v>27.75</v>
      </c>
      <c r="R100" s="22">
        <v>27.75</v>
      </c>
      <c r="S100" s="22">
        <v>27.75</v>
      </c>
      <c r="T100" s="22">
        <v>27.75</v>
      </c>
      <c r="U100" s="22">
        <v>27.75</v>
      </c>
      <c r="V100" s="22">
        <v>27.75</v>
      </c>
      <c r="W100" s="97">
        <v>27.75</v>
      </c>
      <c r="X100" s="22">
        <v>27.75</v>
      </c>
      <c r="Y100" s="22">
        <v>27.75</v>
      </c>
      <c r="Z100" s="22">
        <v>27.75</v>
      </c>
      <c r="AA100" s="22">
        <v>27.75</v>
      </c>
      <c r="AB100" s="22">
        <v>27.75</v>
      </c>
      <c r="AC100" s="22">
        <v>27.75</v>
      </c>
      <c r="AD100" s="22">
        <v>27.75</v>
      </c>
      <c r="AE100" s="22">
        <v>27.75</v>
      </c>
      <c r="AF100" s="97">
        <v>27.75</v>
      </c>
      <c r="AG100" s="36">
        <v>25</v>
      </c>
      <c r="AZ100" s="36">
        <v>24.95</v>
      </c>
    </row>
    <row r="101" spans="1:52" x14ac:dyDescent="0.2">
      <c r="A101" s="36" t="s">
        <v>144</v>
      </c>
      <c r="B101" s="134">
        <v>25.47</v>
      </c>
      <c r="C101" s="22">
        <v>27.1875</v>
      </c>
      <c r="D101" s="22">
        <v>27.1875</v>
      </c>
      <c r="E101" s="22">
        <v>18.608000000000001</v>
      </c>
      <c r="F101" s="22">
        <v>18.608000000000001</v>
      </c>
      <c r="G101" s="22">
        <v>24.899999618530298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20.174999237060501</v>
      </c>
      <c r="M101" s="22">
        <v>20.174999237060501</v>
      </c>
      <c r="N101" s="22">
        <v>26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20.174999237060501</v>
      </c>
      <c r="U101" s="22">
        <v>26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20.174999237060501</v>
      </c>
      <c r="AB101" s="22">
        <v>26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26.313124999999999</v>
      </c>
    </row>
    <row r="102" spans="1:52" x14ac:dyDescent="0.2">
      <c r="A102" s="36" t="s">
        <v>143</v>
      </c>
      <c r="B102" s="134">
        <v>25.47</v>
      </c>
      <c r="C102" s="22">
        <v>24.5</v>
      </c>
      <c r="D102" s="22">
        <v>24.5</v>
      </c>
      <c r="E102" s="22">
        <v>24</v>
      </c>
      <c r="F102" s="22">
        <v>24</v>
      </c>
      <c r="G102" s="22">
        <v>24</v>
      </c>
      <c r="H102" s="22">
        <v>24</v>
      </c>
      <c r="I102" s="22">
        <v>24</v>
      </c>
      <c r="J102" s="22">
        <v>24</v>
      </c>
      <c r="K102" s="22">
        <v>24</v>
      </c>
      <c r="L102" s="22">
        <v>24</v>
      </c>
      <c r="M102" s="22">
        <v>24</v>
      </c>
      <c r="N102" s="22">
        <v>24</v>
      </c>
      <c r="O102" s="22">
        <v>24</v>
      </c>
      <c r="P102" s="22">
        <v>24</v>
      </c>
      <c r="Q102" s="22">
        <v>24</v>
      </c>
      <c r="R102" s="22">
        <v>24</v>
      </c>
      <c r="S102" s="22">
        <v>24</v>
      </c>
      <c r="T102" s="22">
        <v>24</v>
      </c>
      <c r="U102" s="22">
        <v>24</v>
      </c>
      <c r="V102" s="22">
        <v>24</v>
      </c>
      <c r="W102" s="97">
        <v>24</v>
      </c>
      <c r="X102" s="22">
        <v>24</v>
      </c>
      <c r="Y102" s="22">
        <v>24</v>
      </c>
      <c r="Z102" s="22">
        <v>24</v>
      </c>
      <c r="AA102" s="22">
        <v>24</v>
      </c>
      <c r="AB102" s="22">
        <v>24</v>
      </c>
      <c r="AC102" s="22">
        <v>24</v>
      </c>
      <c r="AD102" s="22">
        <v>24</v>
      </c>
      <c r="AE102" s="22">
        <v>24</v>
      </c>
      <c r="AF102" s="97">
        <v>24</v>
      </c>
      <c r="AG102" s="36">
        <v>24.5</v>
      </c>
      <c r="AZ102" s="36">
        <v>24.297499999999999</v>
      </c>
    </row>
    <row r="103" spans="1:52" ht="12" thickBot="1" x14ac:dyDescent="0.25">
      <c r="A103" s="36" t="s">
        <v>141</v>
      </c>
      <c r="B103" s="134">
        <v>27.1</v>
      </c>
      <c r="C103" s="22">
        <v>23.75</v>
      </c>
      <c r="D103" s="22">
        <v>23.75</v>
      </c>
      <c r="E103" s="22">
        <v>22</v>
      </c>
      <c r="F103" s="22">
        <v>22</v>
      </c>
      <c r="G103" s="22">
        <v>22</v>
      </c>
      <c r="H103" s="22">
        <v>22</v>
      </c>
      <c r="I103" s="22">
        <v>22</v>
      </c>
      <c r="J103" s="22">
        <v>22</v>
      </c>
      <c r="K103" s="22">
        <v>22</v>
      </c>
      <c r="L103" s="22">
        <v>22</v>
      </c>
      <c r="M103" s="22">
        <v>22</v>
      </c>
      <c r="N103" s="22">
        <v>22</v>
      </c>
      <c r="O103" s="22">
        <v>22</v>
      </c>
      <c r="P103" s="22">
        <v>22</v>
      </c>
      <c r="Q103" s="22">
        <v>22</v>
      </c>
      <c r="R103" s="22">
        <v>22</v>
      </c>
      <c r="S103" s="22">
        <v>22</v>
      </c>
      <c r="T103" s="22">
        <v>22</v>
      </c>
      <c r="U103" s="22">
        <v>22</v>
      </c>
      <c r="V103" s="22">
        <v>22</v>
      </c>
      <c r="W103" s="97">
        <v>22</v>
      </c>
      <c r="X103" s="22">
        <v>22</v>
      </c>
      <c r="Y103" s="22">
        <v>22</v>
      </c>
      <c r="Z103" s="22">
        <v>22</v>
      </c>
      <c r="AA103" s="22">
        <v>22</v>
      </c>
      <c r="AB103" s="22">
        <v>22</v>
      </c>
      <c r="AC103" s="29">
        <v>22</v>
      </c>
      <c r="AD103" s="29">
        <v>22</v>
      </c>
      <c r="AE103" s="29">
        <v>22</v>
      </c>
      <c r="AF103" s="259">
        <v>22</v>
      </c>
      <c r="AG103" s="36">
        <v>23.666666666666668</v>
      </c>
      <c r="AZ103" s="36">
        <v>24.512499999999999</v>
      </c>
    </row>
    <row r="104" spans="1:52" ht="12" thickBot="1" x14ac:dyDescent="0.25">
      <c r="A104" s="36" t="s">
        <v>145</v>
      </c>
      <c r="B104" s="272">
        <v>27.6</v>
      </c>
      <c r="C104" s="29">
        <v>24.25</v>
      </c>
      <c r="D104" s="29">
        <v>24.25</v>
      </c>
      <c r="E104" s="29">
        <v>22.5</v>
      </c>
      <c r="F104" s="29">
        <v>22.5</v>
      </c>
      <c r="G104" s="29">
        <v>22.5</v>
      </c>
      <c r="H104" s="29">
        <v>22.5</v>
      </c>
      <c r="I104" s="29">
        <v>22.5</v>
      </c>
      <c r="J104" s="29">
        <v>22.5</v>
      </c>
      <c r="K104" s="29">
        <v>22.5</v>
      </c>
      <c r="L104" s="29">
        <v>22.5</v>
      </c>
      <c r="M104" s="29">
        <v>22.5</v>
      </c>
      <c r="N104" s="29">
        <v>22.5</v>
      </c>
      <c r="O104" s="29">
        <v>22.5</v>
      </c>
      <c r="P104" s="29">
        <v>22.5</v>
      </c>
      <c r="Q104" s="29">
        <v>22.5</v>
      </c>
      <c r="R104" s="29">
        <v>22.5</v>
      </c>
      <c r="S104" s="29">
        <v>22.5</v>
      </c>
      <c r="T104" s="29">
        <v>22.5</v>
      </c>
      <c r="U104" s="29">
        <v>22.5</v>
      </c>
      <c r="V104" s="29">
        <v>22.5</v>
      </c>
      <c r="W104" s="259">
        <v>22.5</v>
      </c>
      <c r="X104" s="29">
        <v>22.5</v>
      </c>
      <c r="Y104" s="29">
        <v>22.5</v>
      </c>
      <c r="Z104" s="420">
        <v>37.25</v>
      </c>
      <c r="AA104" s="29">
        <v>22.5</v>
      </c>
      <c r="AB104" s="29">
        <v>22.5</v>
      </c>
      <c r="AC104" s="22">
        <v>22.5</v>
      </c>
      <c r="AD104" s="22">
        <v>22.5</v>
      </c>
      <c r="AE104" s="22">
        <v>22.5</v>
      </c>
      <c r="AF104" s="22">
        <v>22.5</v>
      </c>
      <c r="AG104" s="36">
        <v>24.166666666666668</v>
      </c>
      <c r="AH104" s="36">
        <v>67.5</v>
      </c>
      <c r="AZ104" s="36">
        <v>25.012499999999999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32</v>
      </c>
      <c r="C107" s="36">
        <v>30.998849868774414</v>
      </c>
      <c r="D107" s="36">
        <v>31</v>
      </c>
      <c r="E107" s="36">
        <v>31.378847503662108</v>
      </c>
      <c r="F107" s="36">
        <v>31.382494354248045</v>
      </c>
      <c r="G107" s="36">
        <v>31.382494354248045</v>
      </c>
      <c r="H107" s="36">
        <v>31.382494354248045</v>
      </c>
      <c r="I107" s="36">
        <v>31.379995727539061</v>
      </c>
      <c r="J107" s="36">
        <v>31.379995727539061</v>
      </c>
      <c r="K107" s="36">
        <v>31.379995727539061</v>
      </c>
      <c r="L107" s="36">
        <v>31.379995727539061</v>
      </c>
      <c r="M107" s="36">
        <v>31.379995727539061</v>
      </c>
      <c r="N107" s="36">
        <v>31.379995727539061</v>
      </c>
      <c r="O107" s="36">
        <v>31.379995727539061</v>
      </c>
      <c r="P107" s="36">
        <v>31.379995727539061</v>
      </c>
      <c r="Q107" s="36">
        <v>31.384996795654295</v>
      </c>
      <c r="R107" s="36">
        <v>31.384996795654295</v>
      </c>
      <c r="S107" s="36">
        <v>31.384996795654295</v>
      </c>
      <c r="T107" s="36">
        <v>31.377497100830077</v>
      </c>
      <c r="U107" s="36">
        <v>31.384998474121094</v>
      </c>
      <c r="V107" s="36">
        <v>31.382498168945311</v>
      </c>
      <c r="W107" s="36">
        <v>31.382498168945311</v>
      </c>
      <c r="X107" s="36">
        <v>31.37544479370117</v>
      </c>
      <c r="Y107" s="36">
        <v>31.37544479370117</v>
      </c>
      <c r="Z107" s="36">
        <v>31.37544479370117</v>
      </c>
      <c r="AA107" s="36">
        <v>31.380304718017577</v>
      </c>
      <c r="AB107" s="36">
        <v>31.384264373779295</v>
      </c>
      <c r="AC107" s="36">
        <v>31.382471466064452</v>
      </c>
      <c r="AD107" s="36">
        <v>31.375858688354491</v>
      </c>
      <c r="AE107" s="36">
        <v>0</v>
      </c>
      <c r="AF107" s="36">
        <v>0</v>
      </c>
      <c r="AG107" s="36">
        <v>29.999616622924805</v>
      </c>
      <c r="AH107" s="36">
        <v>44</v>
      </c>
      <c r="AK107" s="36" t="s">
        <v>202</v>
      </c>
      <c r="AZ107" s="36">
        <v>28.800385475158691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">
      <c r="A8" s="374">
        <f>+'Power Price'!A6</f>
        <v>37190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2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6107.602773650322</v>
      </c>
      <c r="D16" s="346">
        <f ca="1">+'Power Price'!D67</f>
        <v>7217.3379676957657</v>
      </c>
      <c r="E16" s="346">
        <f>+'Power Price'!E67</f>
        <v>11436.597110754414</v>
      </c>
      <c r="F16" s="408">
        <f ca="1">+'Power Price'!F67</f>
        <v>8253.8459507001662</v>
      </c>
      <c r="G16" s="346">
        <f>+'Power Price'!G67</f>
        <v>12874.719892861191</v>
      </c>
      <c r="H16" s="346">
        <f>+'Power Price'!H67</f>
        <v>13434.946574481459</v>
      </c>
      <c r="I16" s="346">
        <f>+'Power Price'!I67</f>
        <v>12314.493211240921</v>
      </c>
      <c r="J16" s="346">
        <f>+'Power Price'!J67</f>
        <v>15795.206971677559</v>
      </c>
      <c r="K16" s="346">
        <f>+'Power Price'!K67</f>
        <v>14923.747276688455</v>
      </c>
      <c r="L16" s="346">
        <f>+'Power Price'!L67</f>
        <v>16666.666666666664</v>
      </c>
      <c r="M16" s="346">
        <f>+'Power Price'!M67</f>
        <v>9870.6603131381889</v>
      </c>
      <c r="N16" s="346">
        <f>+'Power Price'!N67</f>
        <v>9506.928778601352</v>
      </c>
      <c r="O16" s="346">
        <f>+'Power Price'!O67</f>
        <v>14466.322470632815</v>
      </c>
      <c r="P16" s="346">
        <f>+'Power Price'!P67</f>
        <v>13384.615384615385</v>
      </c>
      <c r="Q16" s="346">
        <f>+'Power Price'!Q67</f>
        <v>15548.029556650246</v>
      </c>
      <c r="R16" s="346">
        <f>+'Power Price'!R67</f>
        <v>13615.023474178404</v>
      </c>
      <c r="S16" s="346">
        <f>+'Power Price'!S67</f>
        <v>12201.7554345838</v>
      </c>
      <c r="T16" s="346">
        <f>+'Power Price'!T67</f>
        <v>12600.969305331178</v>
      </c>
      <c r="U16" s="346">
        <f>+'Power Price'!U67</f>
        <v>11840</v>
      </c>
      <c r="V16" s="346">
        <f>+'Power Price'!V67</f>
        <v>12164.296998420221</v>
      </c>
      <c r="W16" s="408">
        <f>+'Power Price'!W67</f>
        <v>12854.146800180471</v>
      </c>
      <c r="X16" s="346">
        <f>+'Power Price'!X67</f>
        <v>11664.094375303723</v>
      </c>
      <c r="Y16" s="346">
        <f>+'Power Price'!Y67</f>
        <v>11184.868263215201</v>
      </c>
      <c r="Z16" s="346">
        <f>+'Power Price'!Z67</f>
        <v>10910.699043260141</v>
      </c>
      <c r="AA16" s="346">
        <f>+'Power Price'!AA67</f>
        <v>10470.895548428447</v>
      </c>
      <c r="AB16" s="346">
        <f>+'Power Price'!AB67</f>
        <v>10088.078868380533</v>
      </c>
      <c r="AC16" s="366">
        <f ca="1">+'Power Price'!AC67</f>
        <v>10757.640428965065</v>
      </c>
    </row>
    <row r="17" spans="1:29" ht="13.7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6157.1322436849923</v>
      </c>
      <c r="D17" s="340">
        <f ca="1">+'Power Price'!D68</f>
        <v>7258.2294009405032</v>
      </c>
      <c r="E17" s="340">
        <f>+'Power Price'!E68</f>
        <v>11503.477795612627</v>
      </c>
      <c r="F17" s="409">
        <f ca="1">+'Power Price'!F68</f>
        <v>8306.2798134127079</v>
      </c>
      <c r="G17" s="340">
        <f>+'Power Price'!G68</f>
        <v>12858.932081051906</v>
      </c>
      <c r="H17" s="340">
        <f>+'Power Price'!H68</f>
        <v>13434.946574481459</v>
      </c>
      <c r="I17" s="340">
        <f>+'Power Price'!I68</f>
        <v>12282.917587622354</v>
      </c>
      <c r="J17" s="340">
        <f>+'Power Price'!J68</f>
        <v>16341.655059109256</v>
      </c>
      <c r="K17" s="340">
        <f>+'Power Price'!K68</f>
        <v>14923.747276688455</v>
      </c>
      <c r="L17" s="340">
        <f>+'Power Price'!L68</f>
        <v>17759.562841530056</v>
      </c>
      <c r="M17" s="340">
        <f>+'Power Price'!M68</f>
        <v>10721.579305650101</v>
      </c>
      <c r="N17" s="340">
        <f>+'Power Price'!N68</f>
        <v>10312.600708991298</v>
      </c>
      <c r="O17" s="340">
        <f>+'Power Price'!O68</f>
        <v>15312.713148920046</v>
      </c>
      <c r="P17" s="340">
        <f>+'Power Price'!P68</f>
        <v>14307.692307692309</v>
      </c>
      <c r="Q17" s="340">
        <f>+'Power Price'!Q68</f>
        <v>16317.733990147783</v>
      </c>
      <c r="R17" s="340">
        <f>+'Power Price'!R68</f>
        <v>14710.485133020346</v>
      </c>
      <c r="S17" s="340">
        <f>+'Power Price'!S68</f>
        <v>12201.7554345838</v>
      </c>
      <c r="T17" s="340">
        <f>+'Power Price'!T68</f>
        <v>12600.969305331178</v>
      </c>
      <c r="U17" s="340">
        <f>+'Power Price'!U68</f>
        <v>11840</v>
      </c>
      <c r="V17" s="340">
        <f>+'Power Price'!V68</f>
        <v>12164.296998420221</v>
      </c>
      <c r="W17" s="409">
        <f>+'Power Price'!W68</f>
        <v>13301.029118415552</v>
      </c>
      <c r="X17" s="340">
        <f>+'Power Price'!X68</f>
        <v>12199.92903041004</v>
      </c>
      <c r="Y17" s="340">
        <f>+'Power Price'!Y68</f>
        <v>11645.41797132118</v>
      </c>
      <c r="Z17" s="340">
        <f>+'Power Price'!Z68</f>
        <v>11400.013615345546</v>
      </c>
      <c r="AA17" s="340">
        <f>+'Power Price'!AA68</f>
        <v>11128.964385346178</v>
      </c>
      <c r="AB17" s="340">
        <f>+'Power Price'!AB68</f>
        <v>10855.755549924963</v>
      </c>
      <c r="AC17" s="367">
        <f ca="1">+'Power Price'!AC68</f>
        <v>11347.656479896579</v>
      </c>
    </row>
    <row r="18" spans="1:29" ht="13.7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6389.9207528479446</v>
      </c>
      <c r="D18" s="340">
        <f ca="1">+'Power Price'!D69</f>
        <v>7227.5608260069521</v>
      </c>
      <c r="E18" s="340">
        <f>+'Power Price'!E69</f>
        <v>11369.7164258962</v>
      </c>
      <c r="F18" s="409">
        <f ca="1">+'Power Price'!F69</f>
        <v>8329.0660015836984</v>
      </c>
      <c r="G18" s="340">
        <f>+'Power Price'!G69</f>
        <v>13111.537070000439</v>
      </c>
      <c r="H18" s="340">
        <f>+'Power Price'!H69</f>
        <v>13434.946574481459</v>
      </c>
      <c r="I18" s="340">
        <f>+'Power Price'!I69</f>
        <v>12788.127565519417</v>
      </c>
      <c r="J18" s="340">
        <f>+'Power Price'!J69</f>
        <v>17554.644808743171</v>
      </c>
      <c r="K18" s="340">
        <f>+'Power Price'!K69</f>
        <v>16666.666666666668</v>
      </c>
      <c r="L18" s="340">
        <f>+'Power Price'!L69</f>
        <v>18442.62295081967</v>
      </c>
      <c r="M18" s="340">
        <f>+'Power Price'!M69</f>
        <v>11402.314499659631</v>
      </c>
      <c r="N18" s="340">
        <f>+'Power Price'!N69</f>
        <v>12890.750886239122</v>
      </c>
      <c r="O18" s="340">
        <f>+'Power Price'!O69</f>
        <v>16274.535809018567</v>
      </c>
      <c r="P18" s="340">
        <f>+'Power Price'!P69</f>
        <v>15307.692307692309</v>
      </c>
      <c r="Q18" s="340">
        <f>+'Power Price'!Q69</f>
        <v>17241.379310344826</v>
      </c>
      <c r="R18" s="340">
        <f>+'Power Price'!R69</f>
        <v>15258.215962441316</v>
      </c>
      <c r="S18" s="340">
        <f>+'Power Price'!S69</f>
        <v>13505.378989537048</v>
      </c>
      <c r="T18" s="340">
        <f>+'Power Price'!T69</f>
        <v>13651.050080775443</v>
      </c>
      <c r="U18" s="340">
        <f>+'Power Price'!U69</f>
        <v>13200</v>
      </c>
      <c r="V18" s="340">
        <f>+'Power Price'!V69</f>
        <v>13665.086887835703</v>
      </c>
      <c r="W18" s="409">
        <f>+'Power Price'!W69</f>
        <v>14331.634938132251</v>
      </c>
      <c r="X18" s="340">
        <f>+'Power Price'!X69</f>
        <v>13009.951418607998</v>
      </c>
      <c r="Y18" s="340">
        <f>+'Power Price'!Y69</f>
        <v>12339.84584058711</v>
      </c>
      <c r="Z18" s="340">
        <f>+'Power Price'!Z69</f>
        <v>12086.028037138471</v>
      </c>
      <c r="AA18" s="340">
        <f>+'Power Price'!AA69</f>
        <v>11412.189557107897</v>
      </c>
      <c r="AB18" s="340">
        <f>+'Power Price'!AB69</f>
        <v>10810.513185335332</v>
      </c>
      <c r="AC18" s="367">
        <f ca="1">+'Power Price'!AC69</f>
        <v>11787.840441165828</v>
      </c>
    </row>
    <row r="19" spans="1:29" ht="13.7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5412.6423972263492</v>
      </c>
      <c r="D19" s="340">
        <f ca="1">+'Power Price'!D70</f>
        <v>4574.3200832094681</v>
      </c>
      <c r="E19" s="340">
        <f>+'Power Price'!E70</f>
        <v>10299.625468164795</v>
      </c>
      <c r="F19" s="409">
        <f ca="1">+'Power Price'!F70</f>
        <v>6762.1959828668705</v>
      </c>
      <c r="G19" s="340">
        <f>+'Power Price'!G70</f>
        <v>12048.464612974345</v>
      </c>
      <c r="H19" s="340">
        <f>+'Power Price'!H70</f>
        <v>12335.009428032685</v>
      </c>
      <c r="I19" s="340">
        <f>+'Power Price'!I70</f>
        <v>11761.919797916007</v>
      </c>
      <c r="J19" s="340">
        <f>+'Power Price'!J70</f>
        <v>17064.448730311797</v>
      </c>
      <c r="K19" s="340">
        <f>+'Power Price'!K70</f>
        <v>15686.274509803923</v>
      </c>
      <c r="L19" s="340">
        <f>+'Power Price'!L70</f>
        <v>18442.62295081967</v>
      </c>
      <c r="M19" s="340">
        <f>+'Power Price'!M70</f>
        <v>11402.314499659631</v>
      </c>
      <c r="N19" s="340">
        <f>+'Power Price'!N70</f>
        <v>12890.750886239122</v>
      </c>
      <c r="O19" s="340">
        <f>+'Power Price'!O70</f>
        <v>16197.612732095489</v>
      </c>
      <c r="P19" s="340">
        <f>+'Power Price'!P70</f>
        <v>15153.846153846152</v>
      </c>
      <c r="Q19" s="340">
        <f>+'Power Price'!Q70</f>
        <v>17241.379310344826</v>
      </c>
      <c r="R19" s="340">
        <f>+'Power Price'!R70</f>
        <v>15258.215962441316</v>
      </c>
      <c r="S19" s="340">
        <f>+'Power Price'!S70</f>
        <v>13105.771679848505</v>
      </c>
      <c r="T19" s="340">
        <f>+'Power Price'!T70</f>
        <v>13247.172859450726</v>
      </c>
      <c r="U19" s="340">
        <f>+'Power Price'!U70</f>
        <v>12800</v>
      </c>
      <c r="V19" s="340">
        <f>+'Power Price'!V70</f>
        <v>13270.142180094786</v>
      </c>
      <c r="W19" s="409">
        <f>+'Power Price'!W70</f>
        <v>13961.106033737633</v>
      </c>
      <c r="X19" s="340">
        <f>+'Power Price'!X70</f>
        <v>9746.4903542636621</v>
      </c>
      <c r="Y19" s="340">
        <f>+'Power Price'!Y70</f>
        <v>8533.6093356873498</v>
      </c>
      <c r="Z19" s="340">
        <f>+'Power Price'!Z70</f>
        <v>7742.8689627725053</v>
      </c>
      <c r="AA19" s="340">
        <f>+'Power Price'!AA70</f>
        <v>9844.7383032764319</v>
      </c>
      <c r="AB19" s="340">
        <f>+'Power Price'!AB70</f>
        <v>10098.567203305593</v>
      </c>
      <c r="AC19" s="367">
        <f ca="1">+'Power Price'!AC70</f>
        <v>9749.0389003623968</v>
      </c>
    </row>
    <row r="20" spans="1:29" ht="13.7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6342.8677563150068</v>
      </c>
      <c r="D20" s="340">
        <f ca="1">+'Power Price'!D71</f>
        <v>6971.9893682273569</v>
      </c>
      <c r="E20" s="340">
        <f>+'Power Price'!E71</f>
        <v>10299.625468164795</v>
      </c>
      <c r="F20" s="409">
        <f ca="1">+'Power Price'!F71</f>
        <v>7871.4941975690526</v>
      </c>
      <c r="G20" s="340">
        <f>+'Power Price'!G71</f>
        <v>12048.464612974345</v>
      </c>
      <c r="H20" s="340">
        <f>+'Power Price'!H71</f>
        <v>12335.009428032685</v>
      </c>
      <c r="I20" s="340">
        <f>+'Power Price'!I71</f>
        <v>11761.919797916007</v>
      </c>
      <c r="J20" s="340">
        <f>+'Power Price'!J71</f>
        <v>17269.366763098682</v>
      </c>
      <c r="K20" s="340">
        <f>+'Power Price'!K71</f>
        <v>15686.274509803923</v>
      </c>
      <c r="L20" s="340">
        <f>+'Power Price'!L71</f>
        <v>18852.459016393444</v>
      </c>
      <c r="M20" s="340">
        <f>+'Power Price'!M71</f>
        <v>12253.233492171545</v>
      </c>
      <c r="N20" s="340">
        <f>+'Power Price'!N71</f>
        <v>13535.288430551078</v>
      </c>
      <c r="O20" s="340">
        <f>+'Power Price'!O71</f>
        <v>16390.038840469875</v>
      </c>
      <c r="P20" s="340">
        <f>+'Power Price'!P71</f>
        <v>15153.846153846152</v>
      </c>
      <c r="Q20" s="340">
        <f>+'Power Price'!Q71</f>
        <v>17626.231527093594</v>
      </c>
      <c r="R20" s="340">
        <f>+'Power Price'!R71</f>
        <v>15258.215962441316</v>
      </c>
      <c r="S20" s="340">
        <f>+'Power Price'!S71</f>
        <v>13105.771679848505</v>
      </c>
      <c r="T20" s="340">
        <f>+'Power Price'!T71</f>
        <v>13247.172859450726</v>
      </c>
      <c r="U20" s="340">
        <f>+'Power Price'!U71</f>
        <v>12800</v>
      </c>
      <c r="V20" s="340">
        <f>+'Power Price'!V71</f>
        <v>13270.142180094786</v>
      </c>
      <c r="W20" s="409">
        <f>+'Power Price'!W71</f>
        <v>14144.883081769218</v>
      </c>
      <c r="X20" s="340">
        <f>+'Power Price'!X71</f>
        <v>13015.366768845777</v>
      </c>
      <c r="Y20" s="340">
        <f>+'Power Price'!Y71</f>
        <v>12262.520069636255</v>
      </c>
      <c r="Z20" s="340">
        <f>+'Power Price'!Z71</f>
        <v>12089.316666753946</v>
      </c>
      <c r="AA20" s="340">
        <f>+'Power Price'!AA71</f>
        <v>11421.631783769089</v>
      </c>
      <c r="AB20" s="340">
        <f>+'Power Price'!AB71</f>
        <v>10811.965837994814</v>
      </c>
      <c r="AC20" s="367">
        <f ca="1">+'Power Price'!AC71</f>
        <v>11765.343082325351</v>
      </c>
    </row>
    <row r="21" spans="1:29" ht="13.7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6376.9192669638442</v>
      </c>
      <c r="D21" s="340">
        <f ca="1">+'Power Price'!D72</f>
        <v>6695.9721938253933</v>
      </c>
      <c r="E21" s="340">
        <f>+'Power Price'!E72</f>
        <v>9764.5799892990908</v>
      </c>
      <c r="F21" s="409">
        <f ca="1">+'Power Price'!F72</f>
        <v>7612.4904833627761</v>
      </c>
      <c r="G21" s="340">
        <f>+'Power Price'!G72</f>
        <v>11379.343211151612</v>
      </c>
      <c r="H21" s="340">
        <f>+'Power Price'!H72</f>
        <v>11549.340037712131</v>
      </c>
      <c r="I21" s="340">
        <f>+'Power Price'!I72</f>
        <v>11209.346384591096</v>
      </c>
      <c r="J21" s="340">
        <f>+'Power Price'!J72</f>
        <v>16505.053751919713</v>
      </c>
      <c r="K21" s="340">
        <f>+'Power Price'!K72</f>
        <v>15250.544662309369</v>
      </c>
      <c r="L21" s="340">
        <f>+'Power Price'!L72</f>
        <v>17759.562841530056</v>
      </c>
      <c r="M21" s="340">
        <f>+'Power Price'!M72</f>
        <v>12763.784887678692</v>
      </c>
      <c r="N21" s="340">
        <f>+'Power Price'!N72</f>
        <v>14502.094747019013</v>
      </c>
      <c r="O21" s="340">
        <f>+'Power Price'!O72</f>
        <v>18006.015536187952</v>
      </c>
      <c r="P21" s="340">
        <f>+'Power Price'!P72</f>
        <v>16461.538461538461</v>
      </c>
      <c r="Q21" s="340">
        <f>+'Power Price'!Q72</f>
        <v>19550.492610837438</v>
      </c>
      <c r="R21" s="340">
        <f>+'Power Price'!R72</f>
        <v>15962.441314553991</v>
      </c>
      <c r="S21" s="340">
        <f>+'Power Price'!S72</f>
        <v>11936.593921977472</v>
      </c>
      <c r="T21" s="340">
        <f>+'Power Price'!T72</f>
        <v>12439.418416801293</v>
      </c>
      <c r="U21" s="340">
        <f>+'Power Price'!U72</f>
        <v>11680</v>
      </c>
      <c r="V21" s="340">
        <f>+'Power Price'!V72</f>
        <v>11690.363349131121</v>
      </c>
      <c r="W21" s="409">
        <f>+'Power Price'!W72</f>
        <v>14120.423546599546</v>
      </c>
      <c r="X21" s="340">
        <f>+'Power Price'!X72</f>
        <v>12321.346883109665</v>
      </c>
      <c r="Y21" s="340">
        <f>+'Power Price'!Y72</f>
        <v>11560.156620057947</v>
      </c>
      <c r="Z21" s="340">
        <f>+'Power Price'!Z72</f>
        <v>11501.112792664471</v>
      </c>
      <c r="AA21" s="340">
        <f>+'Power Price'!AA72</f>
        <v>10928.603567893244</v>
      </c>
      <c r="AB21" s="340">
        <f>+'Power Price'!AB72</f>
        <v>10410.604303506345</v>
      </c>
      <c r="AC21" s="367">
        <f ca="1">+'Power Price'!AC72</f>
        <v>11284.300021200768</v>
      </c>
    </row>
    <row r="22" spans="1:29" ht="13.7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6562.6547795938577</v>
      </c>
      <c r="D22" s="342">
        <f ca="1">+'Power Price'!D73</f>
        <v>6900.4293600490691</v>
      </c>
      <c r="E22" s="342">
        <f>+'Power Price'!E73</f>
        <v>10299.625468164795</v>
      </c>
      <c r="F22" s="410">
        <f ca="1">+'Power Price'!F73</f>
        <v>7920.9032026025743</v>
      </c>
      <c r="G22" s="342">
        <f>+'Power Price'!G73</f>
        <v>11812.391675863819</v>
      </c>
      <c r="H22" s="342">
        <f>+'Power Price'!H73</f>
        <v>12020.741671904461</v>
      </c>
      <c r="I22" s="342">
        <f>+'Power Price'!I73</f>
        <v>11604.041679823176</v>
      </c>
      <c r="J22" s="342">
        <f>+'Power Price'!J73</f>
        <v>17323.832994035503</v>
      </c>
      <c r="K22" s="342">
        <f>+'Power Price'!K73</f>
        <v>15795.20697167756</v>
      </c>
      <c r="L22" s="342">
        <f>+'Power Price'!L73</f>
        <v>18852.459016393444</v>
      </c>
      <c r="M22" s="342">
        <f>+'Power Price'!M73</f>
        <v>13784.887678692987</v>
      </c>
      <c r="N22" s="342">
        <f>+'Power Price'!N73</f>
        <v>16113.438607798906</v>
      </c>
      <c r="O22" s="342">
        <f>+'Power Price'!O73</f>
        <v>20622.347480106102</v>
      </c>
      <c r="P22" s="342">
        <f>+'Power Price'!P73</f>
        <v>18615.384615384617</v>
      </c>
      <c r="Q22" s="342">
        <f>+'Power Price'!Q73</f>
        <v>22629.310344827583</v>
      </c>
      <c r="R22" s="342">
        <f>+'Power Price'!R73</f>
        <v>18153.364632237874</v>
      </c>
      <c r="S22" s="342">
        <f>+'Power Price'!S73</f>
        <v>12629.815913655772</v>
      </c>
      <c r="T22" s="342">
        <f>+'Power Price'!T73</f>
        <v>13247.172859450726</v>
      </c>
      <c r="U22" s="342">
        <f>+'Power Price'!U73</f>
        <v>12320</v>
      </c>
      <c r="V22" s="342">
        <f>+'Power Price'!V73</f>
        <v>12322.274881516589</v>
      </c>
      <c r="W22" s="410">
        <f>+'Power Price'!W73</f>
        <v>15373.478922656637</v>
      </c>
      <c r="X22" s="342">
        <f>+'Power Price'!X73</f>
        <v>13290.979594105249</v>
      </c>
      <c r="Y22" s="342">
        <f>+'Power Price'!Y73</f>
        <v>12438.865273531455</v>
      </c>
      <c r="Z22" s="342">
        <f>+'Power Price'!Z73</f>
        <v>12382.235116070822</v>
      </c>
      <c r="AA22" s="342">
        <f>+'Power Price'!AA73</f>
        <v>11718.119170156586</v>
      </c>
      <c r="AB22" s="342">
        <f>+'Power Price'!AB73</f>
        <v>11109.01960258834</v>
      </c>
      <c r="AC22" s="369">
        <f ca="1">+'Power Price'!AC73</f>
        <v>12127.699087427822</v>
      </c>
    </row>
    <row r="23" spans="1:29" ht="13.7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7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7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7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2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71.198613174839011</v>
      </c>
      <c r="D30" s="340">
        <f ca="1">'Power Price'!D87</f>
        <v>368.02289920261501</v>
      </c>
      <c r="E30" s="340">
        <f>'Power Price'!E87</f>
        <v>401.28410914927736</v>
      </c>
      <c r="F30" s="340">
        <f ca="1">'Power Price'!F87</f>
        <v>280.16854050890925</v>
      </c>
      <c r="G30" s="340">
        <f>'Power Price'!G87</f>
        <v>393.578935188998</v>
      </c>
      <c r="H30" s="340">
        <f>'Power Price'!H87</f>
        <v>471.40163419233249</v>
      </c>
      <c r="I30" s="340">
        <f>'Power Price'!I87</f>
        <v>315.75623618566351</v>
      </c>
      <c r="J30" s="340">
        <f>'Power Price'!J87</f>
        <v>217.86492374727641</v>
      </c>
      <c r="K30" s="340">
        <f>'Power Price'!K87</f>
        <v>435.72984749455463</v>
      </c>
      <c r="L30" s="340">
        <f>'Power Price'!L87</f>
        <v>0</v>
      </c>
      <c r="M30" s="340">
        <f>'Power Price'!M87</f>
        <v>142.38121216536092</v>
      </c>
      <c r="N30" s="340">
        <f>'Power Price'!N87</f>
        <v>203.86980666820818</v>
      </c>
      <c r="O30" s="340">
        <f>'Power Price'!O87</f>
        <v>474.24812749344528</v>
      </c>
      <c r="P30" s="340">
        <f>'Power Price'!P87</f>
        <v>456.17281095332692</v>
      </c>
      <c r="Q30" s="340">
        <f>'Power Price'!Q87</f>
        <v>492.32344403356547</v>
      </c>
      <c r="R30" s="340">
        <f>'Power Price'!R87</f>
        <v>428.88425308058322</v>
      </c>
      <c r="S30" s="340">
        <f>'Power Price'!S87</f>
        <v>201.96278234232159</v>
      </c>
      <c r="T30" s="340">
        <f>'Power Price'!T87</f>
        <v>204.27509045514671</v>
      </c>
      <c r="U30" s="340">
        <f>'Power Price'!U87</f>
        <v>190.12594458438434</v>
      </c>
      <c r="V30" s="340">
        <f>'Power Price'!V87</f>
        <v>211.48731198743553</v>
      </c>
      <c r="W30" s="340">
        <f>'Power Price'!W87</f>
        <v>310.71437052429428</v>
      </c>
      <c r="X30" s="340">
        <f>'Power Price'!X87</f>
        <v>264.57209450789378</v>
      </c>
      <c r="Y30" s="340">
        <f>'Power Price'!Y87</f>
        <v>217.88214852062811</v>
      </c>
      <c r="Z30" s="340">
        <f>'Power Price'!Z87</f>
        <v>169.9604982091023</v>
      </c>
      <c r="AA30" s="340">
        <f>'Power Price'!AA87</f>
        <v>120.8540680101687</v>
      </c>
      <c r="AB30" s="340">
        <f>'Power Price'!AB87</f>
        <v>80.169388122207238</v>
      </c>
      <c r="AC30" s="340">
        <f ca="1">'Power Price'!AC87</f>
        <v>160.12178370748006</v>
      </c>
    </row>
    <row r="31" spans="1:29" ht="12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120.72808320950935</v>
      </c>
      <c r="D31" s="340">
        <f ca="1">'Power Price'!D88</f>
        <v>296.46289102433093</v>
      </c>
      <c r="E31" s="340">
        <f>'Power Price'!E88</f>
        <v>401.28410914927736</v>
      </c>
      <c r="F31" s="340">
        <f ca="1">'Power Price'!F88</f>
        <v>272.82502779437345</v>
      </c>
      <c r="G31" s="340">
        <f>'Power Price'!G88</f>
        <v>393.578935188998</v>
      </c>
      <c r="H31" s="340">
        <f>'Power Price'!H88</f>
        <v>471.40163419233249</v>
      </c>
      <c r="I31" s="340">
        <f>'Power Price'!I88</f>
        <v>315.75623618566533</v>
      </c>
      <c r="J31" s="340">
        <f>'Power Price'!J88</f>
        <v>217.86492374727823</v>
      </c>
      <c r="K31" s="340">
        <f>'Power Price'!K88</f>
        <v>435.72984749455463</v>
      </c>
      <c r="L31" s="340">
        <f>'Power Price'!L88</f>
        <v>0</v>
      </c>
      <c r="M31" s="340">
        <f>'Power Price'!M88</f>
        <v>154.65545459341047</v>
      </c>
      <c r="N31" s="340">
        <f>'Power Price'!N88</f>
        <v>221.14690892822728</v>
      </c>
      <c r="O31" s="340">
        <f>'Power Price'!O88</f>
        <v>493.25397016309398</v>
      </c>
      <c r="P31" s="340">
        <f>'Power Price'!P88</f>
        <v>477.26536842592213</v>
      </c>
      <c r="Q31" s="340">
        <f>'Power Price'!Q88</f>
        <v>509.24257190026765</v>
      </c>
      <c r="R31" s="340">
        <f>'Power Price'!R88</f>
        <v>451.05551020525854</v>
      </c>
      <c r="S31" s="340">
        <f>'Power Price'!S88</f>
        <v>201.96278234232159</v>
      </c>
      <c r="T31" s="340">
        <f>'Power Price'!T88</f>
        <v>204.27509045514671</v>
      </c>
      <c r="U31" s="340">
        <f>'Power Price'!U88</f>
        <v>190.12594458438434</v>
      </c>
      <c r="V31" s="340">
        <f>'Power Price'!V88</f>
        <v>211.48731198743553</v>
      </c>
      <c r="W31" s="340">
        <f>'Power Price'!W88</f>
        <v>316.70963182722335</v>
      </c>
      <c r="X31" s="340">
        <f>'Power Price'!X88</f>
        <v>276.72622259104355</v>
      </c>
      <c r="Y31" s="340">
        <f>'Power Price'!Y88</f>
        <v>226.85369450053804</v>
      </c>
      <c r="Z31" s="340">
        <f>'Power Price'!Z88</f>
        <v>177.58275486954881</v>
      </c>
      <c r="AA31" s="340">
        <f>'Power Price'!AA88</f>
        <v>128.44943514991246</v>
      </c>
      <c r="AB31" s="340">
        <f>'Power Price'!AB88</f>
        <v>86.270070981461686</v>
      </c>
      <c r="AC31" s="340">
        <f ca="1">'Power Price'!AC88</f>
        <v>167.15105962786402</v>
      </c>
    </row>
    <row r="32" spans="1:29" ht="12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260.6488360574549</v>
      </c>
      <c r="D32" s="340">
        <f ca="1">'Power Price'!D89</f>
        <v>71.560008178286807</v>
      </c>
      <c r="E32" s="340">
        <f>'Power Price'!E89</f>
        <v>133.76136971642336</v>
      </c>
      <c r="F32" s="340">
        <f ca="1">'Power Price'!F89</f>
        <v>155.32340465072048</v>
      </c>
      <c r="G32" s="340">
        <f>'Power Price'!G89</f>
        <v>157.50599807847175</v>
      </c>
      <c r="H32" s="340">
        <f>'Power Price'!H89</f>
        <v>157.13387806411083</v>
      </c>
      <c r="I32" s="340">
        <f>'Power Price'!I89</f>
        <v>157.87811809283085</v>
      </c>
      <c r="J32" s="340">
        <f>'Power Price'!J89</f>
        <v>245.54448373156265</v>
      </c>
      <c r="K32" s="340">
        <f>'Power Price'!K89</f>
        <v>217.86492374727823</v>
      </c>
      <c r="L32" s="340">
        <f>'Power Price'!L89</f>
        <v>273.22404371584344</v>
      </c>
      <c r="M32" s="340">
        <f>'Power Price'!M89</f>
        <v>332.20379855262036</v>
      </c>
      <c r="N32" s="340">
        <f>'Power Price'!N89</f>
        <v>434.11260178626981</v>
      </c>
      <c r="O32" s="340">
        <f>'Power Price'!O89</f>
        <v>514.83058218077167</v>
      </c>
      <c r="P32" s="340">
        <f>'Power Price'!P89</f>
        <v>500.11563902123089</v>
      </c>
      <c r="Q32" s="340">
        <f>'Power Price'!Q89</f>
        <v>529.54552534031245</v>
      </c>
      <c r="R32" s="340">
        <f>'Power Price'!R89</f>
        <v>462.14113876759802</v>
      </c>
      <c r="S32" s="340">
        <f>'Power Price'!S89</f>
        <v>538.01021901544118</v>
      </c>
      <c r="T32" s="340">
        <f>'Power Price'!T89</f>
        <v>539.1619688873343</v>
      </c>
      <c r="U32" s="340">
        <f>'Power Price'!U89</f>
        <v>526.82619647355205</v>
      </c>
      <c r="V32" s="340">
        <f>'Power Price'!V89</f>
        <v>548.04249168544084</v>
      </c>
      <c r="W32" s="340">
        <f>'Power Price'!W89</f>
        <v>400.32135884350646</v>
      </c>
      <c r="X32" s="340">
        <f>'Power Price'!X89</f>
        <v>437.16191450281622</v>
      </c>
      <c r="Y32" s="340">
        <f>'Power Price'!Y89</f>
        <v>442.16229996918628</v>
      </c>
      <c r="Z32" s="340">
        <f>'Power Price'!Z89</f>
        <v>381.57493499408338</v>
      </c>
      <c r="AA32" s="340">
        <f>'Power Price'!AA89</f>
        <v>293.72136148491518</v>
      </c>
      <c r="AB32" s="340">
        <f>'Power Price'!AB89</f>
        <v>185.66424492773876</v>
      </c>
      <c r="AC32" s="340">
        <f ca="1">'Power Price'!AC89</f>
        <v>315.8664376334491</v>
      </c>
    </row>
    <row r="33" spans="1:29" ht="12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362.95814759782024</v>
      </c>
      <c r="D33" s="340">
        <f ca="1">'Power Price'!D90</f>
        <v>-47.638525969654438</v>
      </c>
      <c r="E33" s="340">
        <f>'Power Price'!E90</f>
        <v>133.761369716427</v>
      </c>
      <c r="F33" s="340">
        <f ca="1">'Power Price'!F90</f>
        <v>149.69366378153063</v>
      </c>
      <c r="G33" s="340">
        <f>'Power Price'!G90</f>
        <v>117.85040854808176</v>
      </c>
      <c r="H33" s="340">
        <f>'Power Price'!H90</f>
        <v>235.70081709616716</v>
      </c>
      <c r="I33" s="340">
        <f>'Power Price'!I90</f>
        <v>0</v>
      </c>
      <c r="J33" s="340">
        <f>'Power Price'!J90</f>
        <v>136.6120218579199</v>
      </c>
      <c r="K33" s="340">
        <f>'Power Price'!K90</f>
        <v>0</v>
      </c>
      <c r="L33" s="340">
        <f>'Power Price'!L90</f>
        <v>273.22404371584344</v>
      </c>
      <c r="M33" s="340">
        <f>'Power Price'!M90</f>
        <v>332.20379855262036</v>
      </c>
      <c r="N33" s="340">
        <f>'Power Price'!N90</f>
        <v>434.11260178626981</v>
      </c>
      <c r="O33" s="340">
        <f>'Power Price'!O90</f>
        <v>513.07286905805631</v>
      </c>
      <c r="P33" s="340">
        <f>'Power Price'!P90</f>
        <v>496.60021277579835</v>
      </c>
      <c r="Q33" s="340">
        <f>'Power Price'!Q90</f>
        <v>529.54552534031245</v>
      </c>
      <c r="R33" s="340">
        <f>'Power Price'!R90</f>
        <v>462.14113876759802</v>
      </c>
      <c r="S33" s="340">
        <f>'Power Price'!S90</f>
        <v>295.60091006736002</v>
      </c>
      <c r="T33" s="340">
        <f>'Power Price'!T90</f>
        <v>294.2167246764111</v>
      </c>
      <c r="U33" s="340">
        <f>'Power Price'!U90</f>
        <v>284.25692695214275</v>
      </c>
      <c r="V33" s="340">
        <f>'Power Price'!V90</f>
        <v>308.32907857351893</v>
      </c>
      <c r="W33" s="340">
        <f>'Power Price'!W90</f>
        <v>313.17326249181679</v>
      </c>
      <c r="X33" s="340">
        <f>'Power Price'!X90</f>
        <v>392.66477052004302</v>
      </c>
      <c r="Y33" s="340">
        <f>'Power Price'!Y90</f>
        <v>333.84345917867176</v>
      </c>
      <c r="Z33" s="340">
        <f>'Power Price'!Z90</f>
        <v>279.22593265771502</v>
      </c>
      <c r="AA33" s="340">
        <f>'Power Price'!AA90</f>
        <v>262.08274565677311</v>
      </c>
      <c r="AB33" s="340">
        <f>'Power Price'!AB90</f>
        <v>220.1218361220217</v>
      </c>
      <c r="AC33" s="340">
        <f ca="1">'Power Price'!AC90</f>
        <v>275.40971669847931</v>
      </c>
    </row>
    <row r="34" spans="1:29" ht="12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213.59583952451703</v>
      </c>
      <c r="D34" s="340">
        <f ca="1">'Power Price'!D91</f>
        <v>71.560008178287717</v>
      </c>
      <c r="E34" s="340">
        <f>'Power Price'!E91</f>
        <v>133.761369716427</v>
      </c>
      <c r="F34" s="340">
        <f ca="1">'Power Price'!F91</f>
        <v>139.63907247307725</v>
      </c>
      <c r="G34" s="340">
        <f>'Power Price'!G91</f>
        <v>117.85040854808176</v>
      </c>
      <c r="H34" s="340">
        <f>'Power Price'!H91</f>
        <v>235.70081709616716</v>
      </c>
      <c r="I34" s="340">
        <f>'Power Price'!I91</f>
        <v>0</v>
      </c>
      <c r="J34" s="340">
        <f>'Power Price'!J91</f>
        <v>204.91803278688531</v>
      </c>
      <c r="K34" s="340">
        <f>'Power Price'!K91</f>
        <v>0</v>
      </c>
      <c r="L34" s="340">
        <f>'Power Price'!L91</f>
        <v>409.83606557377425</v>
      </c>
      <c r="M34" s="340">
        <f>'Power Price'!M91</f>
        <v>428.34251598905757</v>
      </c>
      <c r="N34" s="340">
        <f>'Power Price'!N91</f>
        <v>526.77376640727562</v>
      </c>
      <c r="O34" s="340">
        <f>'Power Price'!O91</f>
        <v>517.30265102473277</v>
      </c>
      <c r="P34" s="340">
        <f>'Power Price'!P91</f>
        <v>496.60021277579835</v>
      </c>
      <c r="Q34" s="340">
        <f>'Power Price'!Q91</f>
        <v>538.00508927366172</v>
      </c>
      <c r="R34" s="340">
        <f>'Power Price'!R91</f>
        <v>462.14113876759802</v>
      </c>
      <c r="S34" s="340">
        <f>'Power Price'!S91</f>
        <v>295.60091006736002</v>
      </c>
      <c r="T34" s="340">
        <f>'Power Price'!T91</f>
        <v>294.2167246764111</v>
      </c>
      <c r="U34" s="340">
        <f>'Power Price'!U91</f>
        <v>284.25692695214275</v>
      </c>
      <c r="V34" s="340">
        <f>'Power Price'!V91</f>
        <v>308.32907857351893</v>
      </c>
      <c r="W34" s="340">
        <f>'Power Price'!W91</f>
        <v>336.50916258655343</v>
      </c>
      <c r="X34" s="340">
        <f>'Power Price'!X91</f>
        <v>437.0061953041768</v>
      </c>
      <c r="Y34" s="340">
        <f>'Power Price'!Y91</f>
        <v>449.57698836542841</v>
      </c>
      <c r="Z34" s="340">
        <f>'Power Price'!Z91</f>
        <v>382.24477505223695</v>
      </c>
      <c r="AA34" s="340">
        <f>'Power Price'!AA91</f>
        <v>293.91021752174856</v>
      </c>
      <c r="AB34" s="340">
        <f>'Power Price'!AB91</f>
        <v>185.31324605390546</v>
      </c>
      <c r="AC34" s="340">
        <f ca="1">'Power Price'!AC91</f>
        <v>310.28998140922158</v>
      </c>
    </row>
    <row r="35" spans="1:29" ht="12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247.64735017335443</v>
      </c>
      <c r="D35" s="340">
        <f ca="1">'Power Price'!D92</f>
        <v>204.45716622367672</v>
      </c>
      <c r="E35" s="340">
        <f>'Power Price'!E92</f>
        <v>200.64205457463868</v>
      </c>
      <c r="F35" s="340">
        <f ca="1">'Power Price'!F92</f>
        <v>217.58219032389025</v>
      </c>
      <c r="G35" s="340">
        <f>'Power Price'!G92</f>
        <v>196.789467594499</v>
      </c>
      <c r="H35" s="340">
        <f>'Power Price'!H92</f>
        <v>235.70081709616534</v>
      </c>
      <c r="I35" s="340">
        <f>'Power Price'!I92</f>
        <v>157.87811809283266</v>
      </c>
      <c r="J35" s="340">
        <f>'Power Price'!J92</f>
        <v>273.22404371585071</v>
      </c>
      <c r="K35" s="340">
        <f>'Power Price'!K92</f>
        <v>0</v>
      </c>
      <c r="L35" s="340">
        <f>'Power Price'!L92</f>
        <v>546.44808743169779</v>
      </c>
      <c r="M35" s="340">
        <f>'Power Price'!M92</f>
        <v>519.57153645427206</v>
      </c>
      <c r="N35" s="340">
        <f>'Power Price'!N92</f>
        <v>626.34577193229052</v>
      </c>
      <c r="O35" s="340">
        <f>'Power Price'!O92</f>
        <v>553.39212240120105</v>
      </c>
      <c r="P35" s="340">
        <f>'Power Price'!P92</f>
        <v>526.48133586197218</v>
      </c>
      <c r="Q35" s="340">
        <f>'Power Price'!Q92</f>
        <v>580.30290894042264</v>
      </c>
      <c r="R35" s="340">
        <f>'Power Price'!R92</f>
        <v>629.72129002164002</v>
      </c>
      <c r="S35" s="340">
        <f>'Power Price'!S92</f>
        <v>354.68480096958046</v>
      </c>
      <c r="T35" s="340">
        <f>'Power Price'!T92</f>
        <v>360.5881561528513</v>
      </c>
      <c r="U35" s="340">
        <f>'Power Price'!U92</f>
        <v>344.98740554156211</v>
      </c>
      <c r="V35" s="340">
        <f>'Power Price'!V92</f>
        <v>358.47884121432617</v>
      </c>
      <c r="W35" s="340">
        <f>'Power Price'!W92</f>
        <v>404.00979757580717</v>
      </c>
      <c r="X35" s="340">
        <f>'Power Price'!X92</f>
        <v>361.9321239539604</v>
      </c>
      <c r="Y35" s="340">
        <f>'Power Price'!Y92</f>
        <v>311.2089769528684</v>
      </c>
      <c r="Z35" s="340">
        <f>'Power Price'!Z92</f>
        <v>256.90680012131998</v>
      </c>
      <c r="AA35" s="340">
        <f>'Power Price'!AA92</f>
        <v>198.33399660894975</v>
      </c>
      <c r="AB35" s="340">
        <f>'Power Price'!AB92</f>
        <v>150.03859137517247</v>
      </c>
      <c r="AC35" s="340">
        <f ca="1">'Power Price'!AC92</f>
        <v>236.18310801295411</v>
      </c>
    </row>
    <row r="36" spans="1:29" ht="13.7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71.198613174839011</v>
      </c>
      <c r="D36" s="346">
        <f ca="1">+'Power Price'!D87</f>
        <v>368.02289920261501</v>
      </c>
      <c r="E36" s="346">
        <f>+'Power Price'!E87</f>
        <v>401.28410914927736</v>
      </c>
      <c r="F36" s="408">
        <f ca="1">+'Power Price'!F87</f>
        <v>280.16854050890925</v>
      </c>
      <c r="G36" s="346">
        <f>+'Power Price'!G87</f>
        <v>393.578935188998</v>
      </c>
      <c r="H36" s="346">
        <f>+'Power Price'!H87</f>
        <v>471.40163419233249</v>
      </c>
      <c r="I36" s="346">
        <f>+'Power Price'!I87</f>
        <v>315.75623618566351</v>
      </c>
      <c r="J36" s="346">
        <f>+'Power Price'!J87</f>
        <v>217.86492374727641</v>
      </c>
      <c r="K36" s="346">
        <f>+'Power Price'!K87</f>
        <v>435.72984749455463</v>
      </c>
      <c r="L36" s="346">
        <f>+'Power Price'!L87</f>
        <v>0</v>
      </c>
      <c r="M36" s="346">
        <f>+'Power Price'!M87</f>
        <v>142.38121216536092</v>
      </c>
      <c r="N36" s="346">
        <f>+'Power Price'!N87</f>
        <v>203.86980666820818</v>
      </c>
      <c r="O36" s="346">
        <f>+'Power Price'!O87</f>
        <v>474.24812749344528</v>
      </c>
      <c r="P36" s="346">
        <f>+'Power Price'!P87</f>
        <v>456.17281095332692</v>
      </c>
      <c r="Q36" s="346">
        <f>+'Power Price'!Q87</f>
        <v>492.32344403356547</v>
      </c>
      <c r="R36" s="346">
        <f>+'Power Price'!R87</f>
        <v>428.88425308058322</v>
      </c>
      <c r="S36" s="346">
        <f>+'Power Price'!S87</f>
        <v>201.96278234232159</v>
      </c>
      <c r="T36" s="346">
        <f>+'Power Price'!T87</f>
        <v>204.27509045514671</v>
      </c>
      <c r="U36" s="346">
        <f>+'Power Price'!U87</f>
        <v>190.12594458438434</v>
      </c>
      <c r="V36" s="346">
        <f>+'Power Price'!V87</f>
        <v>211.48731198743553</v>
      </c>
      <c r="W36" s="408">
        <f>+'Power Price'!W87</f>
        <v>310.71437052429428</v>
      </c>
      <c r="X36" s="346">
        <f>+'Power Price'!X87</f>
        <v>264.57209450789378</v>
      </c>
      <c r="Y36" s="346">
        <f>+'Power Price'!Y87</f>
        <v>217.88214852062811</v>
      </c>
      <c r="Z36" s="346">
        <f>+'Power Price'!Z87</f>
        <v>169.9604982091023</v>
      </c>
      <c r="AA36" s="346">
        <f>+'Power Price'!AA87</f>
        <v>120.8540680101687</v>
      </c>
      <c r="AB36" s="346">
        <f>+'Power Price'!AB87</f>
        <v>80.169388122207238</v>
      </c>
      <c r="AC36" s="366">
        <f ca="1">+'Power Price'!AC87</f>
        <v>160.12178370748006</v>
      </c>
    </row>
    <row r="37" spans="1:29" ht="13.7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120.72808320950935</v>
      </c>
      <c r="D37" s="340">
        <f ca="1">+'Power Price'!D88</f>
        <v>296.46289102433093</v>
      </c>
      <c r="E37" s="340">
        <f>+'Power Price'!E88</f>
        <v>401.28410914927736</v>
      </c>
      <c r="F37" s="409">
        <f ca="1">+'Power Price'!F88</f>
        <v>272.82502779437345</v>
      </c>
      <c r="G37" s="340">
        <f>+'Power Price'!G88</f>
        <v>393.578935188998</v>
      </c>
      <c r="H37" s="340">
        <f>+'Power Price'!H88</f>
        <v>471.40163419233249</v>
      </c>
      <c r="I37" s="340">
        <f>+'Power Price'!I88</f>
        <v>315.75623618566533</v>
      </c>
      <c r="J37" s="340">
        <f>+'Power Price'!J88</f>
        <v>217.86492374727823</v>
      </c>
      <c r="K37" s="340">
        <f>+'Power Price'!K88</f>
        <v>435.72984749455463</v>
      </c>
      <c r="L37" s="340">
        <f>+'Power Price'!L88</f>
        <v>0</v>
      </c>
      <c r="M37" s="340">
        <f>+'Power Price'!M88</f>
        <v>154.65545459341047</v>
      </c>
      <c r="N37" s="340">
        <f>+'Power Price'!N88</f>
        <v>221.14690892822728</v>
      </c>
      <c r="O37" s="340">
        <f>+'Power Price'!O88</f>
        <v>493.25397016309398</v>
      </c>
      <c r="P37" s="340">
        <f>+'Power Price'!P88</f>
        <v>477.26536842592213</v>
      </c>
      <c r="Q37" s="340">
        <f>+'Power Price'!Q88</f>
        <v>509.24257190026765</v>
      </c>
      <c r="R37" s="340">
        <f>+'Power Price'!R88</f>
        <v>451.05551020525854</v>
      </c>
      <c r="S37" s="340">
        <f>+'Power Price'!S88</f>
        <v>201.96278234232159</v>
      </c>
      <c r="T37" s="340">
        <f>+'Power Price'!T88</f>
        <v>204.27509045514671</v>
      </c>
      <c r="U37" s="340">
        <f>+'Power Price'!U88</f>
        <v>190.12594458438434</v>
      </c>
      <c r="V37" s="340">
        <f>+'Power Price'!V88</f>
        <v>211.48731198743553</v>
      </c>
      <c r="W37" s="409">
        <f>+'Power Price'!W88</f>
        <v>316.70963182722335</v>
      </c>
      <c r="X37" s="340">
        <f>+'Power Price'!X88</f>
        <v>276.72622259104355</v>
      </c>
      <c r="Y37" s="340">
        <f>+'Power Price'!Y88</f>
        <v>226.85369450053804</v>
      </c>
      <c r="Z37" s="340">
        <f>+'Power Price'!Z88</f>
        <v>177.58275486954881</v>
      </c>
      <c r="AA37" s="340">
        <f>+'Power Price'!AA88</f>
        <v>128.44943514991246</v>
      </c>
      <c r="AB37" s="340">
        <f>+'Power Price'!AB88</f>
        <v>86.270070981461686</v>
      </c>
      <c r="AC37" s="367">
        <f ca="1">+'Power Price'!AC88</f>
        <v>167.15105962786402</v>
      </c>
    </row>
    <row r="38" spans="1:29" ht="13.7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260.6488360574549</v>
      </c>
      <c r="D38" s="340">
        <f ca="1">+'Power Price'!D89</f>
        <v>71.560008178286807</v>
      </c>
      <c r="E38" s="340">
        <f>+'Power Price'!E89</f>
        <v>133.76136971642336</v>
      </c>
      <c r="F38" s="409">
        <f ca="1">+'Power Price'!F89</f>
        <v>155.32340465072048</v>
      </c>
      <c r="G38" s="340">
        <f>+'Power Price'!G89</f>
        <v>157.50599807847175</v>
      </c>
      <c r="H38" s="340">
        <f>+'Power Price'!H89</f>
        <v>157.13387806411083</v>
      </c>
      <c r="I38" s="340">
        <f>+'Power Price'!I89</f>
        <v>157.87811809283085</v>
      </c>
      <c r="J38" s="340">
        <f>+'Power Price'!J89</f>
        <v>245.54448373156265</v>
      </c>
      <c r="K38" s="340">
        <f>+'Power Price'!K89</f>
        <v>217.86492374727823</v>
      </c>
      <c r="L38" s="340">
        <f>+'Power Price'!L89</f>
        <v>273.22404371584344</v>
      </c>
      <c r="M38" s="340">
        <f>+'Power Price'!M89</f>
        <v>332.20379855262036</v>
      </c>
      <c r="N38" s="340">
        <f>+'Power Price'!N89</f>
        <v>434.11260178626981</v>
      </c>
      <c r="O38" s="340">
        <f>+'Power Price'!O89</f>
        <v>514.83058218077167</v>
      </c>
      <c r="P38" s="340">
        <f>+'Power Price'!P89</f>
        <v>500.11563902123089</v>
      </c>
      <c r="Q38" s="340">
        <f>+'Power Price'!Q89</f>
        <v>529.54552534031245</v>
      </c>
      <c r="R38" s="340">
        <f>+'Power Price'!R89</f>
        <v>462.14113876759802</v>
      </c>
      <c r="S38" s="340">
        <f>+'Power Price'!S89</f>
        <v>538.01021901544118</v>
      </c>
      <c r="T38" s="340">
        <f>+'Power Price'!T89</f>
        <v>539.1619688873343</v>
      </c>
      <c r="U38" s="340">
        <f>+'Power Price'!U89</f>
        <v>526.82619647355205</v>
      </c>
      <c r="V38" s="340">
        <f>+'Power Price'!V89</f>
        <v>548.04249168544084</v>
      </c>
      <c r="W38" s="409">
        <f>+'Power Price'!W89</f>
        <v>400.32135884350646</v>
      </c>
      <c r="X38" s="340">
        <f>+'Power Price'!X89</f>
        <v>437.16191450281622</v>
      </c>
      <c r="Y38" s="340">
        <f>+'Power Price'!Y89</f>
        <v>442.16229996918628</v>
      </c>
      <c r="Z38" s="340">
        <f>+'Power Price'!Z89</f>
        <v>381.57493499408338</v>
      </c>
      <c r="AA38" s="340">
        <f>+'Power Price'!AA89</f>
        <v>293.72136148491518</v>
      </c>
      <c r="AB38" s="340">
        <f>+'Power Price'!AB89</f>
        <v>185.66424492773876</v>
      </c>
      <c r="AC38" s="367">
        <f ca="1">+'Power Price'!AC89</f>
        <v>315.8664376334491</v>
      </c>
    </row>
    <row r="39" spans="1:29" ht="13.7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362.95814759782024</v>
      </c>
      <c r="D39" s="340">
        <f ca="1">+'Power Price'!D90</f>
        <v>-47.638525969654438</v>
      </c>
      <c r="E39" s="340">
        <f>+'Power Price'!E90</f>
        <v>133.761369716427</v>
      </c>
      <c r="F39" s="409">
        <f ca="1">+'Power Price'!F90</f>
        <v>149.69366378153063</v>
      </c>
      <c r="G39" s="340">
        <f>+'Power Price'!G90</f>
        <v>117.85040854808176</v>
      </c>
      <c r="H39" s="340">
        <f>+'Power Price'!H90</f>
        <v>235.70081709616716</v>
      </c>
      <c r="I39" s="340">
        <f>+'Power Price'!I90</f>
        <v>0</v>
      </c>
      <c r="J39" s="340">
        <f>+'Power Price'!J90</f>
        <v>136.6120218579199</v>
      </c>
      <c r="K39" s="340">
        <f>+'Power Price'!K90</f>
        <v>0</v>
      </c>
      <c r="L39" s="340">
        <f>+'Power Price'!L90</f>
        <v>273.22404371584344</v>
      </c>
      <c r="M39" s="340">
        <f>+'Power Price'!M90</f>
        <v>332.20379855262036</v>
      </c>
      <c r="N39" s="340">
        <f>+'Power Price'!N90</f>
        <v>434.11260178626981</v>
      </c>
      <c r="O39" s="340">
        <f>+'Power Price'!O90</f>
        <v>513.07286905805631</v>
      </c>
      <c r="P39" s="340">
        <f>+'Power Price'!P90</f>
        <v>496.60021277579835</v>
      </c>
      <c r="Q39" s="340">
        <f>+'Power Price'!Q90</f>
        <v>529.54552534031245</v>
      </c>
      <c r="R39" s="340">
        <f>+'Power Price'!R90</f>
        <v>462.14113876759802</v>
      </c>
      <c r="S39" s="340">
        <f>+'Power Price'!S90</f>
        <v>295.60091006736002</v>
      </c>
      <c r="T39" s="340">
        <f>+'Power Price'!T90</f>
        <v>294.2167246764111</v>
      </c>
      <c r="U39" s="340">
        <f>+'Power Price'!U90</f>
        <v>284.25692695214275</v>
      </c>
      <c r="V39" s="340">
        <f>+'Power Price'!V90</f>
        <v>308.32907857351893</v>
      </c>
      <c r="W39" s="409">
        <f>+'Power Price'!W90</f>
        <v>313.17326249181679</v>
      </c>
      <c r="X39" s="340">
        <f>+'Power Price'!X90</f>
        <v>392.66477052004302</v>
      </c>
      <c r="Y39" s="340">
        <f>+'Power Price'!Y90</f>
        <v>333.84345917867176</v>
      </c>
      <c r="Z39" s="340">
        <f>+'Power Price'!Z90</f>
        <v>279.22593265771502</v>
      </c>
      <c r="AA39" s="340">
        <f>+'Power Price'!AA90</f>
        <v>262.08274565677311</v>
      </c>
      <c r="AB39" s="340">
        <f>+'Power Price'!AB90</f>
        <v>220.1218361220217</v>
      </c>
      <c r="AC39" s="367">
        <f ca="1">+'Power Price'!AC90</f>
        <v>275.40971669847931</v>
      </c>
    </row>
    <row r="40" spans="1:29" ht="13.7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213.59583952451703</v>
      </c>
      <c r="D40" s="340">
        <f ca="1">+'Power Price'!D91</f>
        <v>71.560008178287717</v>
      </c>
      <c r="E40" s="340">
        <f>+'Power Price'!E91</f>
        <v>133.761369716427</v>
      </c>
      <c r="F40" s="409">
        <f ca="1">+'Power Price'!F91</f>
        <v>139.63907247307725</v>
      </c>
      <c r="G40" s="340">
        <f>+'Power Price'!G91</f>
        <v>117.85040854808176</v>
      </c>
      <c r="H40" s="340">
        <f>+'Power Price'!H91</f>
        <v>235.70081709616716</v>
      </c>
      <c r="I40" s="340">
        <f>+'Power Price'!I91</f>
        <v>0</v>
      </c>
      <c r="J40" s="340">
        <f>+'Power Price'!J91</f>
        <v>204.91803278688531</v>
      </c>
      <c r="K40" s="340">
        <f>+'Power Price'!K91</f>
        <v>0</v>
      </c>
      <c r="L40" s="340">
        <f>+'Power Price'!L91</f>
        <v>409.83606557377425</v>
      </c>
      <c r="M40" s="340">
        <f>+'Power Price'!M91</f>
        <v>428.34251598905757</v>
      </c>
      <c r="N40" s="340">
        <f>+'Power Price'!N91</f>
        <v>526.77376640727562</v>
      </c>
      <c r="O40" s="340">
        <f>+'Power Price'!O91</f>
        <v>517.30265102473277</v>
      </c>
      <c r="P40" s="340">
        <f>+'Power Price'!P91</f>
        <v>496.60021277579835</v>
      </c>
      <c r="Q40" s="340">
        <f>+'Power Price'!Q91</f>
        <v>538.00508927366172</v>
      </c>
      <c r="R40" s="340">
        <f>+'Power Price'!R91</f>
        <v>462.14113876759802</v>
      </c>
      <c r="S40" s="340">
        <f>+'Power Price'!S91</f>
        <v>295.60091006736002</v>
      </c>
      <c r="T40" s="340">
        <f>+'Power Price'!T91</f>
        <v>294.2167246764111</v>
      </c>
      <c r="U40" s="340">
        <f>+'Power Price'!U91</f>
        <v>284.25692695214275</v>
      </c>
      <c r="V40" s="340">
        <f>+'Power Price'!V91</f>
        <v>308.32907857351893</v>
      </c>
      <c r="W40" s="409">
        <f>+'Power Price'!W91</f>
        <v>336.50916258655343</v>
      </c>
      <c r="X40" s="340">
        <f>+'Power Price'!X91</f>
        <v>437.0061953041768</v>
      </c>
      <c r="Y40" s="340">
        <f>+'Power Price'!Y91</f>
        <v>449.57698836542841</v>
      </c>
      <c r="Z40" s="340">
        <f>+'Power Price'!Z91</f>
        <v>382.24477505223695</v>
      </c>
      <c r="AA40" s="340">
        <f>+'Power Price'!AA91</f>
        <v>293.91021752174856</v>
      </c>
      <c r="AB40" s="340">
        <f>+'Power Price'!AB91</f>
        <v>185.31324605390546</v>
      </c>
      <c r="AC40" s="367">
        <f ca="1">+'Power Price'!AC91</f>
        <v>310.28998140922158</v>
      </c>
    </row>
    <row r="41" spans="1:29" ht="13.7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247.64735017335443</v>
      </c>
      <c r="D41" s="340">
        <f ca="1">+'Power Price'!D92</f>
        <v>204.45716622367672</v>
      </c>
      <c r="E41" s="340">
        <f>+'Power Price'!E92</f>
        <v>200.64205457463868</v>
      </c>
      <c r="F41" s="409">
        <f ca="1">+'Power Price'!F92</f>
        <v>217.58219032389025</v>
      </c>
      <c r="G41" s="340">
        <f>+'Power Price'!G92</f>
        <v>196.789467594499</v>
      </c>
      <c r="H41" s="340">
        <f>+'Power Price'!H92</f>
        <v>235.70081709616534</v>
      </c>
      <c r="I41" s="340">
        <f>+'Power Price'!I92</f>
        <v>157.87811809283266</v>
      </c>
      <c r="J41" s="340">
        <f>+'Power Price'!J92</f>
        <v>273.22404371585071</v>
      </c>
      <c r="K41" s="340">
        <f>+'Power Price'!K92</f>
        <v>0</v>
      </c>
      <c r="L41" s="340">
        <f>+'Power Price'!L92</f>
        <v>546.44808743169779</v>
      </c>
      <c r="M41" s="340">
        <f>+'Power Price'!M92</f>
        <v>519.57153645427206</v>
      </c>
      <c r="N41" s="340">
        <f>+'Power Price'!N92</f>
        <v>626.34577193229052</v>
      </c>
      <c r="O41" s="340">
        <f>+'Power Price'!O92</f>
        <v>553.39212240120105</v>
      </c>
      <c r="P41" s="340">
        <f>+'Power Price'!P92</f>
        <v>526.48133586197218</v>
      </c>
      <c r="Q41" s="340">
        <f>+'Power Price'!Q92</f>
        <v>580.30290894042264</v>
      </c>
      <c r="R41" s="340">
        <f>+'Power Price'!R92</f>
        <v>629.72129002164002</v>
      </c>
      <c r="S41" s="340">
        <f>+'Power Price'!S92</f>
        <v>354.68480096958046</v>
      </c>
      <c r="T41" s="340">
        <f>+'Power Price'!T92</f>
        <v>360.5881561528513</v>
      </c>
      <c r="U41" s="340">
        <f>+'Power Price'!U92</f>
        <v>344.98740554156211</v>
      </c>
      <c r="V41" s="340">
        <f>+'Power Price'!V92</f>
        <v>358.47884121432617</v>
      </c>
      <c r="W41" s="409">
        <f>+'Power Price'!W92</f>
        <v>404.00979757580717</v>
      </c>
      <c r="X41" s="340">
        <f>+'Power Price'!X92</f>
        <v>361.9321239539604</v>
      </c>
      <c r="Y41" s="340">
        <f>+'Power Price'!Y92</f>
        <v>311.2089769528684</v>
      </c>
      <c r="Z41" s="340">
        <f>+'Power Price'!Z92</f>
        <v>256.90680012131998</v>
      </c>
      <c r="AA41" s="340">
        <f>+'Power Price'!AA92</f>
        <v>198.33399660894975</v>
      </c>
      <c r="AB41" s="340">
        <f>+'Power Price'!AB92</f>
        <v>150.03859137517247</v>
      </c>
      <c r="AC41" s="367">
        <f ca="1">+'Power Price'!AC92</f>
        <v>236.18310801295411</v>
      </c>
    </row>
    <row r="42" spans="1:29" ht="13.7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247.64735017335261</v>
      </c>
      <c r="D42" s="342">
        <f ca="1">+'Power Price'!D93</f>
        <v>204.45716622367581</v>
      </c>
      <c r="E42" s="342">
        <f>+'Power Price'!E93</f>
        <v>200.6420545746405</v>
      </c>
      <c r="F42" s="410">
        <f ca="1">+'Power Price'!F93</f>
        <v>217.58219032389025</v>
      </c>
      <c r="G42" s="342">
        <f>+'Power Price'!G93</f>
        <v>196.789467594499</v>
      </c>
      <c r="H42" s="342">
        <f>+'Power Price'!H93</f>
        <v>235.70081709616352</v>
      </c>
      <c r="I42" s="342">
        <f>+'Power Price'!I93</f>
        <v>157.87811809283448</v>
      </c>
      <c r="J42" s="342">
        <f>+'Power Price'!J93</f>
        <v>273.22404371585071</v>
      </c>
      <c r="K42" s="342">
        <f>+'Power Price'!K93</f>
        <v>0</v>
      </c>
      <c r="L42" s="342">
        <f>+'Power Price'!L93</f>
        <v>546.44808743169779</v>
      </c>
      <c r="M42" s="342">
        <f>+'Power Price'!M93</f>
        <v>534.30062736792934</v>
      </c>
      <c r="N42" s="342">
        <f>+'Power Price'!N93</f>
        <v>660.8999764523287</v>
      </c>
      <c r="O42" s="342">
        <f>+'Power Price'!O93</f>
        <v>611.83836185262771</v>
      </c>
      <c r="P42" s="342">
        <f>+'Power Price'!P93</f>
        <v>575.69730329802769</v>
      </c>
      <c r="Q42" s="342">
        <f>+'Power Price'!Q93</f>
        <v>647.97942040722774</v>
      </c>
      <c r="R42" s="342">
        <f>+'Power Price'!R93</f>
        <v>674.0638042709943</v>
      </c>
      <c r="S42" s="342">
        <f>+'Power Price'!S93</f>
        <v>366.13746398143667</v>
      </c>
      <c r="T42" s="342">
        <f>+'Power Price'!T93</f>
        <v>373.68271323330919</v>
      </c>
      <c r="U42" s="342">
        <f>+'Power Price'!U93</f>
        <v>355.26448362720294</v>
      </c>
      <c r="V42" s="342">
        <f>+'Power Price'!V93</f>
        <v>369.46519508380334</v>
      </c>
      <c r="W42" s="410">
        <f>+'Power Price'!W93</f>
        <v>420.82047479430366</v>
      </c>
      <c r="X42" s="342">
        <f>+'Power Price'!X93</f>
        <v>383.92592381506438</v>
      </c>
      <c r="Y42" s="342">
        <f>+'Power Price'!Y93</f>
        <v>328.32629338761944</v>
      </c>
      <c r="Z42" s="342">
        <f>+'Power Price'!Z93</f>
        <v>270.63240912910078</v>
      </c>
      <c r="AA42" s="342">
        <f>+'Power Price'!AA93</f>
        <v>207.44650965520486</v>
      </c>
      <c r="AB42" s="342">
        <f>+'Power Price'!AB93</f>
        <v>155.58885797331095</v>
      </c>
      <c r="AC42" s="369">
        <f ca="1">+'Power Price'!AC93</f>
        <v>247.22126807927998</v>
      </c>
    </row>
    <row r="43" spans="1:29" ht="13.7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7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7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7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5" thickBot="1" x14ac:dyDescent="0.3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2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5175.82961862308</v>
      </c>
      <c r="D53" s="191">
        <f ca="1">'Power Off-Peak Prices'!D67</f>
        <v>5855.4649248350888</v>
      </c>
      <c r="E53" s="191">
        <f>'Power Off-Peak Prices'!E67</f>
        <v>8559.9838181367377</v>
      </c>
      <c r="F53" s="389">
        <f ca="1">'Power Off-Peak Prices'!F67</f>
        <v>6530.4261205316361</v>
      </c>
      <c r="G53" s="191">
        <f>'Power Off-Peak Prices'!G67</f>
        <v>9602.6088320259314</v>
      </c>
      <c r="H53" s="191">
        <f>'Power Off-Peak Prices'!H67</f>
        <v>9890.5139486534845</v>
      </c>
      <c r="I53" s="191">
        <f>'Power Off-Peak Prices'!I67</f>
        <v>9314.7037153983783</v>
      </c>
      <c r="J53" s="191">
        <f>'Power Off-Peak Prices'!J67</f>
        <v>10911.021439377466</v>
      </c>
      <c r="K53" s="191">
        <f>'Power Off-Peak Prices'!K67</f>
        <v>10893.224932249323</v>
      </c>
      <c r="L53" s="191">
        <f>'Power Off-Peak Prices'!L67</f>
        <v>10928.817946505609</v>
      </c>
      <c r="M53" s="191">
        <f>'Power Off-Peak Prices'!M67</f>
        <v>6955.7783945122274</v>
      </c>
      <c r="N53" s="191">
        <f>'Power Off-Peak Prices'!N67</f>
        <v>6928.8591685465681</v>
      </c>
      <c r="O53" s="191">
        <f>'Power Off-Peak Prices'!O67</f>
        <v>9990.4240728325603</v>
      </c>
      <c r="P53" s="191">
        <f>'Power Off-Peak Prices'!P67</f>
        <v>9512.8678500986189</v>
      </c>
      <c r="Q53" s="191">
        <f>'Power Off-Peak Prices'!Q67</f>
        <v>10467.980295566502</v>
      </c>
      <c r="R53" s="191">
        <f>'Power Off-Peak Prices'!R67</f>
        <v>9348.5915492957738</v>
      </c>
      <c r="S53" s="191">
        <f>'Power Off-Peak Prices'!S67</f>
        <v>8777.7995415066744</v>
      </c>
      <c r="T53" s="389">
        <f>'Power Off-Peak Prices'!T67</f>
        <v>9046.7420570813138</v>
      </c>
      <c r="U53" s="389">
        <f>'Power Off-Peak Prices'!U67</f>
        <v>8122.105263157895</v>
      </c>
      <c r="V53" s="389">
        <f>'Power Off-Peak Prices'!V67</f>
        <v>9164.5513042808143</v>
      </c>
      <c r="W53" s="389">
        <f>'Power Off-Peak Prices'!W67</f>
        <v>9129.402557483174</v>
      </c>
      <c r="X53" s="389">
        <f>'Power Off-Peak Prices'!X67</f>
        <v>8022.0925355028412</v>
      </c>
      <c r="Y53" s="389">
        <f>'Power Off-Peak Prices'!Y67</f>
        <v>7646.5549525278966</v>
      </c>
      <c r="Z53" s="389">
        <f>'Power Off-Peak Prices'!Z67</f>
        <v>7479.0663641978608</v>
      </c>
      <c r="AA53" s="389">
        <f>'Power Off-Peak Prices'!AA67</f>
        <v>7157.7798291158833</v>
      </c>
      <c r="AB53" s="389">
        <f>'Power Off-Peak Prices'!AB67</f>
        <v>6843.9758766601544</v>
      </c>
      <c r="AC53" s="389">
        <f ca="1">'Power Off-Peak Prices'!AC67</f>
        <v>7402.443244518392</v>
      </c>
    </row>
    <row r="54" spans="1:29" ht="12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5175.82961862308</v>
      </c>
      <c r="D54" s="191">
        <f ca="1">'Power Off-Peak Prices'!D68</f>
        <v>5787.5636238418574</v>
      </c>
      <c r="E54" s="191">
        <f>'Power Off-Peak Prices'!E68</f>
        <v>8557.4195148050985</v>
      </c>
      <c r="F54" s="389">
        <f ca="1">'Power Off-Peak Prices'!F68</f>
        <v>6506.9375857566783</v>
      </c>
      <c r="G54" s="191">
        <f>'Power Off-Peak Prices'!G68</f>
        <v>9441.0377465667843</v>
      </c>
      <c r="H54" s="191">
        <f>'Power Off-Peak Prices'!H68</f>
        <v>9725.1446437492959</v>
      </c>
      <c r="I54" s="191">
        <f>'Power Off-Peak Prices'!I68</f>
        <v>9156.9308493842746</v>
      </c>
      <c r="J54" s="191">
        <f>'Power Off-Peak Prices'!J68</f>
        <v>11293.366749160903</v>
      </c>
      <c r="K54" s="191">
        <f>'Power Off-Peak Prices'!K68</f>
        <v>11111.323662256231</v>
      </c>
      <c r="L54" s="191">
        <f>'Power Off-Peak Prices'!L68</f>
        <v>11475.409836065575</v>
      </c>
      <c r="M54" s="191">
        <f>'Power Off-Peak Prices'!M68</f>
        <v>7459.7755319334619</v>
      </c>
      <c r="N54" s="191">
        <f>'Power Off-Peak Prices'!N68</f>
        <v>7412.2623267805357</v>
      </c>
      <c r="O54" s="191">
        <f>'Power Off-Peak Prices'!O68</f>
        <v>10446.151953925826</v>
      </c>
      <c r="P54" s="191">
        <f>'Power Off-Peak Prices'!P68</f>
        <v>9962.5562130177532</v>
      </c>
      <c r="Q54" s="191">
        <f>'Power Off-Peak Prices'!Q68</f>
        <v>10929.747694833901</v>
      </c>
      <c r="R54" s="191">
        <f>'Power Off-Peak Prices'!R68</f>
        <v>9800.4694835680766</v>
      </c>
      <c r="S54" s="191">
        <f>'Power Off-Peak Prices'!S68</f>
        <v>8716.7267473338925</v>
      </c>
      <c r="T54" s="389">
        <f>'Power Off-Peak Prices'!T68</f>
        <v>9531.6266931775826</v>
      </c>
      <c r="U54" s="389">
        <f>'Power Off-Peak Prices'!U68</f>
        <v>7785.3473684210539</v>
      </c>
      <c r="V54" s="389">
        <f>'Power Off-Peak Prices'!V68</f>
        <v>8833.2061804030363</v>
      </c>
      <c r="W54" s="389">
        <f>'Power Off-Peak Prices'!W68</f>
        <v>9335.0621201582435</v>
      </c>
      <c r="X54" s="389">
        <f>'Power Off-Peak Prices'!X68</f>
        <v>8482.1374215690957</v>
      </c>
      <c r="Y54" s="389">
        <f>'Power Off-Peak Prices'!Y68</f>
        <v>8012.223626806529</v>
      </c>
      <c r="Z54" s="389">
        <f>'Power Off-Peak Prices'!Z68</f>
        <v>7899.5029221571031</v>
      </c>
      <c r="AA54" s="389">
        <f>'Power Off-Peak Prices'!AA68</f>
        <v>7749.2482261876521</v>
      </c>
      <c r="AB54" s="389">
        <f>'Power Off-Peak Prices'!AB68</f>
        <v>7827.6893403497861</v>
      </c>
      <c r="AC54" s="389">
        <f ca="1">'Power Off-Peak Prices'!AC68</f>
        <v>7943.3757562973378</v>
      </c>
    </row>
    <row r="55" spans="1:29" ht="12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4877.4145616641899</v>
      </c>
      <c r="D55" s="191">
        <f ca="1">'Power Off-Peak Prices'!D69</f>
        <v>5750.2232887473237</v>
      </c>
      <c r="E55" s="191">
        <f>'Power Off-Peak Prices'!E69</f>
        <v>8211.7409857886687</v>
      </c>
      <c r="F55" s="389">
        <f ca="1">'Power Off-Peak Prices'!F69</f>
        <v>6279.7929454000596</v>
      </c>
      <c r="G55" s="191">
        <f>'Power Off-Peak Prices'!G69</f>
        <v>9638.3503101565839</v>
      </c>
      <c r="H55" s="191">
        <f>'Power Off-Peak Prices'!H69</f>
        <v>9725.1446437492959</v>
      </c>
      <c r="I55" s="191">
        <f>'Power Off-Peak Prices'!I69</f>
        <v>9551.55597656387</v>
      </c>
      <c r="J55" s="191">
        <f>'Power Off-Peak Prices'!J69</f>
        <v>13094.318312120171</v>
      </c>
      <c r="K55" s="191">
        <f>'Power Off-Peak Prices'!K69</f>
        <v>12527.233115468411</v>
      </c>
      <c r="L55" s="191">
        <f>'Power Off-Peak Prices'!L69</f>
        <v>13661.403508771931</v>
      </c>
      <c r="M55" s="191">
        <f>'Power Off-Peak Prices'!M69</f>
        <v>9133.1448220488401</v>
      </c>
      <c r="N55" s="191">
        <f>'Power Off-Peak Prices'!N69</f>
        <v>9426.3615855623575</v>
      </c>
      <c r="O55" s="191">
        <f>'Power Off-Peak Prices'!O69</f>
        <v>10590.648992916898</v>
      </c>
      <c r="P55" s="191">
        <f>'Power Off-Peak Prices'!P69</f>
        <v>10328.481262327417</v>
      </c>
      <c r="Q55" s="191">
        <f>'Power Off-Peak Prices'!Q69</f>
        <v>10852.816723506379</v>
      </c>
      <c r="R55" s="191">
        <f>'Power Off-Peak Prices'!R69</f>
        <v>10519.40532081377</v>
      </c>
      <c r="S55" s="191">
        <f>'Power Off-Peak Prices'!S69</f>
        <v>9245.4006673172989</v>
      </c>
      <c r="T55" s="389">
        <f>'Power Off-Peak Prices'!T69</f>
        <v>8966.1405906963264</v>
      </c>
      <c r="U55" s="389">
        <f>'Power Off-Peak Prices'!U69</f>
        <v>9163.2336842105269</v>
      </c>
      <c r="V55" s="389">
        <f>'Power Off-Peak Prices'!V69</f>
        <v>9606.8277270450417</v>
      </c>
      <c r="W55" s="389">
        <f>'Power Off-Peak Prices'!W69</f>
        <v>10127.38074960934</v>
      </c>
      <c r="X55" s="389">
        <f>'Power Off-Peak Prices'!X69</f>
        <v>8771.2740742845817</v>
      </c>
      <c r="Y55" s="389">
        <f>'Power Off-Peak Prices'!Y69</f>
        <v>8282.7515529021784</v>
      </c>
      <c r="Z55" s="389">
        <f>'Power Off-Peak Prices'!Z69</f>
        <v>8056.0897484873749</v>
      </c>
      <c r="AA55" s="389">
        <f>'Power Off-Peak Prices'!AA69</f>
        <v>7533.2638274034389</v>
      </c>
      <c r="AB55" s="389">
        <f>'Power Off-Peak Prices'!AB69</f>
        <v>7051.491461071716</v>
      </c>
      <c r="AC55" s="389">
        <f ca="1">'Power Off-Peak Prices'!AC69</f>
        <v>7885.183499551812</v>
      </c>
    </row>
    <row r="56" spans="1:29" ht="12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4620.4804358593356</v>
      </c>
      <c r="D56" s="191">
        <f ca="1">'Power Off-Peak Prices'!D70</f>
        <v>4256.5721048124069</v>
      </c>
      <c r="E56" s="191">
        <f>'Power Off-Peak Prices'!E70</f>
        <v>7549.3481580080652</v>
      </c>
      <c r="F56" s="389">
        <f ca="1">'Power Off-Peak Prices'!F70</f>
        <v>5475.4668995599359</v>
      </c>
      <c r="G56" s="191">
        <f>'Power Off-Peak Prices'!G70</f>
        <v>8613.2222249209935</v>
      </c>
      <c r="H56" s="191">
        <f>'Power Off-Peak Prices'!H70</f>
        <v>8858.9743589743593</v>
      </c>
      <c r="I56" s="191">
        <f>'Power Off-Peak Prices'!I70</f>
        <v>8367.4700908676277</v>
      </c>
      <c r="J56" s="191">
        <f>'Power Off-Peak Prices'!J70</f>
        <v>12386.23605482701</v>
      </c>
      <c r="K56" s="191">
        <f>'Power Off-Peak Prices'!K70</f>
        <v>11111.068600882089</v>
      </c>
      <c r="L56" s="191">
        <f>'Power Off-Peak Prices'!L70</f>
        <v>13661.403508771931</v>
      </c>
      <c r="M56" s="191">
        <f>'Power Off-Peak Prices'!M70</f>
        <v>8954.3121956328214</v>
      </c>
      <c r="N56" s="191">
        <f>'Power Off-Peak Prices'!N70</f>
        <v>9184.6600064453742</v>
      </c>
      <c r="O56" s="191">
        <f>'Power Off-Peak Prices'!O70</f>
        <v>10593.611517571731</v>
      </c>
      <c r="P56" s="191">
        <f>'Power Off-Peak Prices'!P70</f>
        <v>10334.406311637082</v>
      </c>
      <c r="Q56" s="191">
        <f>'Power Off-Peak Prices'!Q70</f>
        <v>10852.816723506379</v>
      </c>
      <c r="R56" s="191">
        <f>'Power Off-Peak Prices'!R70</f>
        <v>9697.809076682317</v>
      </c>
      <c r="S56" s="191">
        <f>'Power Off-Peak Prices'!S70</f>
        <v>8754.021491784486</v>
      </c>
      <c r="T56" s="389">
        <f>'Power Off-Peak Prices'!T70</f>
        <v>8885.2243071952289</v>
      </c>
      <c r="U56" s="389">
        <f>'Power Off-Peak Prices'!U70</f>
        <v>8252.7157894736847</v>
      </c>
      <c r="V56" s="389">
        <f>'Power Off-Peak Prices'!V70</f>
        <v>9124.1243786845444</v>
      </c>
      <c r="W56" s="389">
        <f>'Power Off-Peak Prices'!W70</f>
        <v>9615.0194847870098</v>
      </c>
      <c r="X56" s="389">
        <f>'Power Off-Peak Prices'!X70</f>
        <v>5433.3685978601297</v>
      </c>
      <c r="Y56" s="389">
        <f>'Power Off-Peak Prices'!Y70</f>
        <v>4818.0382714055486</v>
      </c>
      <c r="Z56" s="389">
        <f>'Power Off-Peak Prices'!Z70</f>
        <v>4752.6553067803452</v>
      </c>
      <c r="AA56" s="389">
        <f>'Power Off-Peak Prices'!AA70</f>
        <v>6379.217044008964</v>
      </c>
      <c r="AB56" s="389">
        <f>'Power Off-Peak Prices'!AB70</f>
        <v>6544.5488059218114</v>
      </c>
      <c r="AC56" s="389">
        <f ca="1">'Power Off-Peak Prices'!AC70</f>
        <v>6196.0839431184359</v>
      </c>
    </row>
    <row r="57" spans="1:29" ht="12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4620.4804358593356</v>
      </c>
      <c r="D57" s="191">
        <f ca="1">'Power Off-Peak Prices'!D71</f>
        <v>4979.7425991886284</v>
      </c>
      <c r="E57" s="191">
        <f>'Power Off-Peak Prices'!E71</f>
        <v>7549.3481580080652</v>
      </c>
      <c r="F57" s="389">
        <f ca="1">'Power Off-Peak Prices'!F71</f>
        <v>5716.5237310186758</v>
      </c>
      <c r="G57" s="191">
        <f>'Power Off-Peak Prices'!G71</f>
        <v>8613.2222249209935</v>
      </c>
      <c r="H57" s="191">
        <f>'Power Off-Peak Prices'!H71</f>
        <v>8858.9743589743593</v>
      </c>
      <c r="I57" s="191">
        <f>'Power Off-Peak Prices'!I71</f>
        <v>8367.4700908676277</v>
      </c>
      <c r="J57" s="191">
        <f>'Power Off-Peak Prices'!J71</f>
        <v>12522.747415195143</v>
      </c>
      <c r="K57" s="191">
        <f>'Power Off-Peak Prices'!K71</f>
        <v>11111.068600882089</v>
      </c>
      <c r="L57" s="191">
        <f>'Power Off-Peak Prices'!L71</f>
        <v>13934.426229508195</v>
      </c>
      <c r="M57" s="191">
        <f>'Power Off-Peak Prices'!M71</f>
        <v>8921.5409052032628</v>
      </c>
      <c r="N57" s="191">
        <f>'Power Off-Peak Prices'!N71</f>
        <v>9184.6600064453742</v>
      </c>
      <c r="O57" s="191">
        <f>'Power Off-Peak Prices'!O71</f>
        <v>10751.418255263747</v>
      </c>
      <c r="P57" s="191">
        <f>'Power Off-Peak Prices'!P71</f>
        <v>10496.071005917162</v>
      </c>
      <c r="Q57" s="191">
        <f>'Power Off-Peak Prices'!Q71</f>
        <v>11006.765504610332</v>
      </c>
      <c r="R57" s="191">
        <f>'Power Off-Peak Prices'!R71</f>
        <v>9697.809076682317</v>
      </c>
      <c r="S57" s="191">
        <f>'Power Off-Peak Prices'!S71</f>
        <v>8754.021491784486</v>
      </c>
      <c r="T57" s="389">
        <f>'Power Off-Peak Prices'!T71</f>
        <v>8885.2243071952289</v>
      </c>
      <c r="U57" s="389">
        <f>'Power Off-Peak Prices'!U71</f>
        <v>8252.7157894736847</v>
      </c>
      <c r="V57" s="389">
        <f>'Power Off-Peak Prices'!V71</f>
        <v>9124.1243786845444</v>
      </c>
      <c r="W57" s="389">
        <f>'Power Off-Peak Prices'!W71</f>
        <v>9654.8257321668825</v>
      </c>
      <c r="X57" s="389">
        <f>'Power Off-Peak Prices'!X71</f>
        <v>8403.0975405117861</v>
      </c>
      <c r="Y57" s="389">
        <f>'Power Off-Peak Prices'!Y71</f>
        <v>7800.5872970066948</v>
      </c>
      <c r="Z57" s="389">
        <f>'Power Off-Peak Prices'!Z71</f>
        <v>7577.6040103030173</v>
      </c>
      <c r="AA57" s="389">
        <f>'Power Off-Peak Prices'!AA71</f>
        <v>7123.8879651919924</v>
      </c>
      <c r="AB57" s="389">
        <f>'Power Off-Peak Prices'!AB71</f>
        <v>6694.8782667047089</v>
      </c>
      <c r="AC57" s="389">
        <f ca="1">'Power Off-Peak Prices'!AC71</f>
        <v>7468.4775150094938</v>
      </c>
    </row>
    <row r="58" spans="1:29" ht="12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4767.2114908370477</v>
      </c>
      <c r="D58" s="357">
        <f ca="1">'Power Off-Peak Prices'!D72</f>
        <v>4574.3524626327626</v>
      </c>
      <c r="E58" s="357">
        <f>'Power Off-Peak Prices'!E72</f>
        <v>6727.1333307233535</v>
      </c>
      <c r="F58" s="389">
        <f ca="1">'Power Off-Peak Prices'!F72</f>
        <v>5356.2324280643879</v>
      </c>
      <c r="G58" s="191">
        <f>'Power Off-Peak Prices'!G72</f>
        <v>7775.6971510927633</v>
      </c>
      <c r="H58" s="191">
        <f>'Power Off-Peak Prices'!H72</f>
        <v>7815.3314316105016</v>
      </c>
      <c r="I58" s="191">
        <f>'Power Off-Peak Prices'!I72</f>
        <v>7736.062870575026</v>
      </c>
      <c r="J58" s="191">
        <f>'Power Off-Peak Prices'!J72</f>
        <v>11786.103336443201</v>
      </c>
      <c r="K58" s="191">
        <f>'Power Off-Peak Prices'!K72</f>
        <v>10457.452574525745</v>
      </c>
      <c r="L58" s="191">
        <f>'Power Off-Peak Prices'!L72</f>
        <v>13114.754098360656</v>
      </c>
      <c r="M58" s="191">
        <f>'Power Off-Peak Prices'!M72</f>
        <v>8275.8286641880914</v>
      </c>
      <c r="N58" s="191">
        <f>'Power Off-Peak Prices'!N72</f>
        <v>8056.6387367064126</v>
      </c>
      <c r="O58" s="191">
        <f>'Power Off-Peak Prices'!O72</f>
        <v>10562.62931763197</v>
      </c>
      <c r="P58" s="191">
        <f>'Power Off-Peak Prices'!P72</f>
        <v>10041.51479289941</v>
      </c>
      <c r="Q58" s="191">
        <f>'Power Off-Peak Prices'!Q72</f>
        <v>11083.743842364533</v>
      </c>
      <c r="R58" s="191">
        <f>'Power Off-Peak Prices'!R72</f>
        <v>9589.2018779342743</v>
      </c>
      <c r="S58" s="191">
        <f>'Power Off-Peak Prices'!S72</f>
        <v>8072.3132249507362</v>
      </c>
      <c r="T58" s="389">
        <f>'Power Off-Peak Prices'!T72</f>
        <v>8400.6296342322203</v>
      </c>
      <c r="U58" s="389">
        <f>'Power Off-Peak Prices'!U72</f>
        <v>7959.9157894736845</v>
      </c>
      <c r="V58" s="389">
        <f>'Power Off-Peak Prices'!V72</f>
        <v>7856.3942511463019</v>
      </c>
      <c r="W58" s="389">
        <f>'Power Off-Peak Prices'!W72</f>
        <v>9043.7279784788934</v>
      </c>
      <c r="X58" s="389">
        <f>'Power Off-Peak Prices'!X72</f>
        <v>7633.4464814427902</v>
      </c>
      <c r="Y58" s="389">
        <f>'Power Off-Peak Prices'!Y72</f>
        <v>7228.0036682313967</v>
      </c>
      <c r="Z58" s="389">
        <f>'Power Off-Peak Prices'!Z72</f>
        <v>7114.5757941296297</v>
      </c>
      <c r="AA58" s="389">
        <f>'Power Off-Peak Prices'!AA72</f>
        <v>6781.1973935960805</v>
      </c>
      <c r="AB58" s="389">
        <f>'Power Off-Peak Prices'!AB72</f>
        <v>6466.3850644137092</v>
      </c>
      <c r="AC58" s="389">
        <f ca="1">'Power Off-Peak Prices'!AC72</f>
        <v>7034.042182369184</v>
      </c>
    </row>
    <row r="59" spans="1:29" ht="13.7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5175.82961862308</v>
      </c>
      <c r="D59" s="346">
        <f ca="1">+'Power Off-Peak Prices'!D67</f>
        <v>5855.4649248350888</v>
      </c>
      <c r="E59" s="346">
        <f>+'Power Off-Peak Prices'!E67</f>
        <v>8559.9838181367377</v>
      </c>
      <c r="F59" s="408">
        <f ca="1">+'Power Off-Peak Prices'!F67</f>
        <v>6530.4261205316361</v>
      </c>
      <c r="G59" s="346">
        <f>+'Power Off-Peak Prices'!G67</f>
        <v>9602.6088320259314</v>
      </c>
      <c r="H59" s="346">
        <f>+'Power Off-Peak Prices'!H67</f>
        <v>9890.5139486534845</v>
      </c>
      <c r="I59" s="346">
        <f>+'Power Off-Peak Prices'!I67</f>
        <v>9314.7037153983783</v>
      </c>
      <c r="J59" s="346">
        <f>+'Power Off-Peak Prices'!J67</f>
        <v>10911.021439377466</v>
      </c>
      <c r="K59" s="346">
        <f>+'Power Off-Peak Prices'!K67</f>
        <v>10893.224932249323</v>
      </c>
      <c r="L59" s="346">
        <f>+'Power Off-Peak Prices'!L67</f>
        <v>10928.817946505609</v>
      </c>
      <c r="M59" s="346">
        <f>+'Power Off-Peak Prices'!M67</f>
        <v>6955.7783945122274</v>
      </c>
      <c r="N59" s="346">
        <f>+'Power Off-Peak Prices'!N67</f>
        <v>6928.8591685465681</v>
      </c>
      <c r="O59" s="346">
        <f>+'Power Off-Peak Prices'!O67</f>
        <v>9990.4240728325603</v>
      </c>
      <c r="P59" s="346">
        <f>+'Power Off-Peak Prices'!P67</f>
        <v>9512.8678500986189</v>
      </c>
      <c r="Q59" s="346">
        <f>+'Power Off-Peak Prices'!Q67</f>
        <v>10467.980295566502</v>
      </c>
      <c r="R59" s="346">
        <f>+'Power Off-Peak Prices'!R67</f>
        <v>9348.5915492957738</v>
      </c>
      <c r="S59" s="346">
        <f>+'Power Off-Peak Prices'!S67</f>
        <v>8777.7995415066744</v>
      </c>
      <c r="T59" s="346">
        <f>+'Power Off-Peak Prices'!T67</f>
        <v>9046.7420570813138</v>
      </c>
      <c r="U59" s="346">
        <f>+'Power Off-Peak Prices'!U67</f>
        <v>8122.105263157895</v>
      </c>
      <c r="V59" s="346">
        <f>+'Power Off-Peak Prices'!V67</f>
        <v>9164.5513042808143</v>
      </c>
      <c r="W59" s="408">
        <f>+'Power Off-Peak Prices'!W67</f>
        <v>9129.402557483174</v>
      </c>
      <c r="X59" s="346">
        <f>+'Power Off-Peak Prices'!X67</f>
        <v>8022.0925355028412</v>
      </c>
      <c r="Y59" s="346">
        <f>+'Power Off-Peak Prices'!Y67</f>
        <v>7646.5549525278966</v>
      </c>
      <c r="Z59" s="346">
        <f>+'Power Off-Peak Prices'!Z67</f>
        <v>7479.0663641978608</v>
      </c>
      <c r="AA59" s="346">
        <f>+'Power Off-Peak Prices'!AA67</f>
        <v>7157.7798291158833</v>
      </c>
      <c r="AB59" s="346">
        <f>+'Power Off-Peak Prices'!AB67</f>
        <v>6843.9758766601544</v>
      </c>
      <c r="AC59" s="366">
        <f ca="1">+'Power Off-Peak Prices'!AC67</f>
        <v>7402.443244518392</v>
      </c>
    </row>
    <row r="60" spans="1:29" ht="13.7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5175.82961862308</v>
      </c>
      <c r="D60" s="340">
        <f ca="1">+'Power Off-Peak Prices'!D68</f>
        <v>5787.5636238418574</v>
      </c>
      <c r="E60" s="340">
        <f>+'Power Off-Peak Prices'!E68</f>
        <v>8557.4195148050985</v>
      </c>
      <c r="F60" s="409">
        <f ca="1">+'Power Off-Peak Prices'!F68</f>
        <v>6506.9375857566783</v>
      </c>
      <c r="G60" s="340">
        <f>+'Power Off-Peak Prices'!G68</f>
        <v>9441.0377465667843</v>
      </c>
      <c r="H60" s="340">
        <f>+'Power Off-Peak Prices'!H68</f>
        <v>9725.1446437492959</v>
      </c>
      <c r="I60" s="340">
        <f>+'Power Off-Peak Prices'!I68</f>
        <v>9156.9308493842746</v>
      </c>
      <c r="J60" s="340">
        <f>+'Power Off-Peak Prices'!J68</f>
        <v>11293.366749160903</v>
      </c>
      <c r="K60" s="340">
        <f>+'Power Off-Peak Prices'!K68</f>
        <v>11111.323662256231</v>
      </c>
      <c r="L60" s="340">
        <f>+'Power Off-Peak Prices'!L68</f>
        <v>11475.409836065575</v>
      </c>
      <c r="M60" s="340">
        <f>+'Power Off-Peak Prices'!M68</f>
        <v>7459.7755319334619</v>
      </c>
      <c r="N60" s="340">
        <f>+'Power Off-Peak Prices'!N68</f>
        <v>7412.2623267805357</v>
      </c>
      <c r="O60" s="340">
        <f>+'Power Off-Peak Prices'!O68</f>
        <v>10446.151953925826</v>
      </c>
      <c r="P60" s="340">
        <f>+'Power Off-Peak Prices'!P68</f>
        <v>9962.5562130177532</v>
      </c>
      <c r="Q60" s="340">
        <f>+'Power Off-Peak Prices'!Q68</f>
        <v>10929.747694833901</v>
      </c>
      <c r="R60" s="340">
        <f>+'Power Off-Peak Prices'!R68</f>
        <v>9800.4694835680766</v>
      </c>
      <c r="S60" s="340">
        <f>+'Power Off-Peak Prices'!S68</f>
        <v>8716.7267473338925</v>
      </c>
      <c r="T60" s="340">
        <f>+'Power Off-Peak Prices'!T68</f>
        <v>9531.6266931775826</v>
      </c>
      <c r="U60" s="340">
        <f>+'Power Off-Peak Prices'!U68</f>
        <v>7785.3473684210539</v>
      </c>
      <c r="V60" s="340">
        <f>+'Power Off-Peak Prices'!V68</f>
        <v>8833.2061804030363</v>
      </c>
      <c r="W60" s="409">
        <f>+'Power Off-Peak Prices'!W68</f>
        <v>9335.0621201582435</v>
      </c>
      <c r="X60" s="340">
        <f>+'Power Off-Peak Prices'!X68</f>
        <v>8482.1374215690957</v>
      </c>
      <c r="Y60" s="340">
        <f>+'Power Off-Peak Prices'!Y68</f>
        <v>8012.223626806529</v>
      </c>
      <c r="Z60" s="340">
        <f>+'Power Off-Peak Prices'!Z68</f>
        <v>7899.5029221571031</v>
      </c>
      <c r="AA60" s="340">
        <f>+'Power Off-Peak Prices'!AA68</f>
        <v>7749.2482261876521</v>
      </c>
      <c r="AB60" s="340">
        <f>+'Power Off-Peak Prices'!AB68</f>
        <v>7827.6893403497861</v>
      </c>
      <c r="AC60" s="367">
        <f ca="1">+'Power Off-Peak Prices'!AC68</f>
        <v>7943.3757562973378</v>
      </c>
    </row>
    <row r="61" spans="1:29" ht="13.7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4877.4145616641899</v>
      </c>
      <c r="D61" s="340">
        <f ca="1">+'Power Off-Peak Prices'!D69</f>
        <v>5750.2232887473237</v>
      </c>
      <c r="E61" s="340">
        <f>+'Power Off-Peak Prices'!E69</f>
        <v>8211.7409857886687</v>
      </c>
      <c r="F61" s="409">
        <f ca="1">+'Power Off-Peak Prices'!F69</f>
        <v>6279.7929454000596</v>
      </c>
      <c r="G61" s="340">
        <f>+'Power Off-Peak Prices'!G69</f>
        <v>9638.3503101565839</v>
      </c>
      <c r="H61" s="340">
        <f>+'Power Off-Peak Prices'!H69</f>
        <v>9725.1446437492959</v>
      </c>
      <c r="I61" s="340">
        <f>+'Power Off-Peak Prices'!I69</f>
        <v>9551.55597656387</v>
      </c>
      <c r="J61" s="340">
        <f>+'Power Off-Peak Prices'!J69</f>
        <v>13094.318312120171</v>
      </c>
      <c r="K61" s="340">
        <f>+'Power Off-Peak Prices'!K69</f>
        <v>12527.233115468411</v>
      </c>
      <c r="L61" s="340">
        <f>+'Power Off-Peak Prices'!L69</f>
        <v>13661.403508771931</v>
      </c>
      <c r="M61" s="340">
        <f>+'Power Off-Peak Prices'!M69</f>
        <v>9133.1448220488401</v>
      </c>
      <c r="N61" s="340">
        <f>+'Power Off-Peak Prices'!N69</f>
        <v>9426.3615855623575</v>
      </c>
      <c r="O61" s="340">
        <f>+'Power Off-Peak Prices'!O69</f>
        <v>10590.648992916898</v>
      </c>
      <c r="P61" s="340">
        <f>+'Power Off-Peak Prices'!P69</f>
        <v>10328.481262327417</v>
      </c>
      <c r="Q61" s="340">
        <f>+'Power Off-Peak Prices'!Q69</f>
        <v>10852.816723506379</v>
      </c>
      <c r="R61" s="340">
        <f>+'Power Off-Peak Prices'!R69</f>
        <v>10519.40532081377</v>
      </c>
      <c r="S61" s="340">
        <f>+'Power Off-Peak Prices'!S69</f>
        <v>9245.4006673172989</v>
      </c>
      <c r="T61" s="340">
        <f>+'Power Off-Peak Prices'!T69</f>
        <v>8966.1405906963264</v>
      </c>
      <c r="U61" s="340">
        <f>+'Power Off-Peak Prices'!U69</f>
        <v>9163.2336842105269</v>
      </c>
      <c r="V61" s="340">
        <f>+'Power Off-Peak Prices'!V69</f>
        <v>9606.8277270450417</v>
      </c>
      <c r="W61" s="409">
        <f>+'Power Off-Peak Prices'!W69</f>
        <v>10127.38074960934</v>
      </c>
      <c r="X61" s="340">
        <f>+'Power Off-Peak Prices'!X69</f>
        <v>8771.2740742845817</v>
      </c>
      <c r="Y61" s="340">
        <f>+'Power Off-Peak Prices'!Y69</f>
        <v>8282.7515529021784</v>
      </c>
      <c r="Z61" s="340">
        <f>+'Power Off-Peak Prices'!Z69</f>
        <v>8056.0897484873749</v>
      </c>
      <c r="AA61" s="340">
        <f>+'Power Off-Peak Prices'!AA69</f>
        <v>7533.2638274034389</v>
      </c>
      <c r="AB61" s="340">
        <f>+'Power Off-Peak Prices'!AB69</f>
        <v>7051.491461071716</v>
      </c>
      <c r="AC61" s="367">
        <f ca="1">+'Power Off-Peak Prices'!AC69</f>
        <v>7885.183499551812</v>
      </c>
    </row>
    <row r="62" spans="1:29" ht="13.7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4620.4804358593356</v>
      </c>
      <c r="D62" s="340">
        <f ca="1">+'Power Off-Peak Prices'!D70</f>
        <v>4256.5721048124069</v>
      </c>
      <c r="E62" s="340">
        <f>+'Power Off-Peak Prices'!E70</f>
        <v>7549.3481580080652</v>
      </c>
      <c r="F62" s="409">
        <f ca="1">+'Power Off-Peak Prices'!F70</f>
        <v>5475.4668995599359</v>
      </c>
      <c r="G62" s="340">
        <f>+'Power Off-Peak Prices'!G70</f>
        <v>8613.2222249209935</v>
      </c>
      <c r="H62" s="340">
        <f>+'Power Off-Peak Prices'!H70</f>
        <v>8858.9743589743593</v>
      </c>
      <c r="I62" s="340">
        <f>+'Power Off-Peak Prices'!I70</f>
        <v>8367.4700908676277</v>
      </c>
      <c r="J62" s="340">
        <f>+'Power Off-Peak Prices'!J70</f>
        <v>12386.23605482701</v>
      </c>
      <c r="K62" s="340">
        <f>+'Power Off-Peak Prices'!K70</f>
        <v>11111.068600882089</v>
      </c>
      <c r="L62" s="340">
        <f>+'Power Off-Peak Prices'!L70</f>
        <v>13661.403508771931</v>
      </c>
      <c r="M62" s="340">
        <f>+'Power Off-Peak Prices'!M70</f>
        <v>8954.3121956328214</v>
      </c>
      <c r="N62" s="340">
        <f>+'Power Off-Peak Prices'!N70</f>
        <v>9184.6600064453742</v>
      </c>
      <c r="O62" s="340">
        <f>+'Power Off-Peak Prices'!O70</f>
        <v>10593.611517571731</v>
      </c>
      <c r="P62" s="340">
        <f>+'Power Off-Peak Prices'!P70</f>
        <v>10334.406311637082</v>
      </c>
      <c r="Q62" s="340">
        <f>+'Power Off-Peak Prices'!Q70</f>
        <v>10852.816723506379</v>
      </c>
      <c r="R62" s="340">
        <f>+'Power Off-Peak Prices'!R70</f>
        <v>9697.809076682317</v>
      </c>
      <c r="S62" s="340">
        <f>+'Power Off-Peak Prices'!S70</f>
        <v>8754.021491784486</v>
      </c>
      <c r="T62" s="340">
        <f>+'Power Off-Peak Prices'!T70</f>
        <v>8885.2243071952289</v>
      </c>
      <c r="U62" s="340">
        <f>+'Power Off-Peak Prices'!U70</f>
        <v>8252.7157894736847</v>
      </c>
      <c r="V62" s="340">
        <f>+'Power Off-Peak Prices'!V70</f>
        <v>9124.1243786845444</v>
      </c>
      <c r="W62" s="409">
        <f>+'Power Off-Peak Prices'!W70</f>
        <v>9615.0194847870098</v>
      </c>
      <c r="X62" s="340">
        <f>+'Power Off-Peak Prices'!X70</f>
        <v>5433.3685978601297</v>
      </c>
      <c r="Y62" s="340">
        <f>+'Power Off-Peak Prices'!Y70</f>
        <v>4818.0382714055486</v>
      </c>
      <c r="Z62" s="340">
        <f>+'Power Off-Peak Prices'!Z70</f>
        <v>4752.6553067803452</v>
      </c>
      <c r="AA62" s="340">
        <f>+'Power Off-Peak Prices'!AA70</f>
        <v>6379.217044008964</v>
      </c>
      <c r="AB62" s="340">
        <f>+'Power Off-Peak Prices'!AB70</f>
        <v>6544.5488059218114</v>
      </c>
      <c r="AC62" s="367">
        <f ca="1">+'Power Off-Peak Prices'!AC70</f>
        <v>6196.0839431184359</v>
      </c>
    </row>
    <row r="63" spans="1:29" ht="13.7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4620.4804358593356</v>
      </c>
      <c r="D63" s="340">
        <f ca="1">+'Power Off-Peak Prices'!D71</f>
        <v>4979.7425991886284</v>
      </c>
      <c r="E63" s="340">
        <f>+'Power Off-Peak Prices'!E71</f>
        <v>7549.3481580080652</v>
      </c>
      <c r="F63" s="409">
        <f ca="1">+'Power Off-Peak Prices'!F71</f>
        <v>5716.5237310186758</v>
      </c>
      <c r="G63" s="340">
        <f>+'Power Off-Peak Prices'!G71</f>
        <v>8613.2222249209935</v>
      </c>
      <c r="H63" s="340">
        <f>+'Power Off-Peak Prices'!H71</f>
        <v>8858.9743589743593</v>
      </c>
      <c r="I63" s="340">
        <f>+'Power Off-Peak Prices'!I71</f>
        <v>8367.4700908676277</v>
      </c>
      <c r="J63" s="340">
        <f>+'Power Off-Peak Prices'!J71</f>
        <v>12522.747415195143</v>
      </c>
      <c r="K63" s="340">
        <f>+'Power Off-Peak Prices'!K71</f>
        <v>11111.068600882089</v>
      </c>
      <c r="L63" s="340">
        <f>+'Power Off-Peak Prices'!L71</f>
        <v>13934.426229508195</v>
      </c>
      <c r="M63" s="340">
        <f>+'Power Off-Peak Prices'!M71</f>
        <v>8921.5409052032628</v>
      </c>
      <c r="N63" s="340">
        <f>+'Power Off-Peak Prices'!N71</f>
        <v>9184.6600064453742</v>
      </c>
      <c r="O63" s="340">
        <f>+'Power Off-Peak Prices'!O71</f>
        <v>10751.418255263747</v>
      </c>
      <c r="P63" s="340">
        <f>+'Power Off-Peak Prices'!P71</f>
        <v>10496.071005917162</v>
      </c>
      <c r="Q63" s="340">
        <f>+'Power Off-Peak Prices'!Q71</f>
        <v>11006.765504610332</v>
      </c>
      <c r="R63" s="340">
        <f>+'Power Off-Peak Prices'!R71</f>
        <v>9697.809076682317</v>
      </c>
      <c r="S63" s="340">
        <f>+'Power Off-Peak Prices'!S71</f>
        <v>8754.021491784486</v>
      </c>
      <c r="T63" s="340">
        <f>+'Power Off-Peak Prices'!T71</f>
        <v>8885.2243071952289</v>
      </c>
      <c r="U63" s="340">
        <f>+'Power Off-Peak Prices'!U71</f>
        <v>8252.7157894736847</v>
      </c>
      <c r="V63" s="340">
        <f>+'Power Off-Peak Prices'!V71</f>
        <v>9124.1243786845444</v>
      </c>
      <c r="W63" s="409">
        <f>+'Power Off-Peak Prices'!W71</f>
        <v>9654.8257321668825</v>
      </c>
      <c r="X63" s="340">
        <f>+'Power Off-Peak Prices'!X71</f>
        <v>8403.0975405117861</v>
      </c>
      <c r="Y63" s="340">
        <f>+'Power Off-Peak Prices'!Y71</f>
        <v>7800.5872970066948</v>
      </c>
      <c r="Z63" s="340">
        <f>+'Power Off-Peak Prices'!Z71</f>
        <v>7577.6040103030173</v>
      </c>
      <c r="AA63" s="340">
        <f>+'Power Off-Peak Prices'!AA71</f>
        <v>7123.8879651919924</v>
      </c>
      <c r="AB63" s="340">
        <f>+'Power Off-Peak Prices'!AB71</f>
        <v>6694.8782667047089</v>
      </c>
      <c r="AC63" s="367">
        <f ca="1">+'Power Off-Peak Prices'!AC71</f>
        <v>7468.4775150094938</v>
      </c>
    </row>
    <row r="64" spans="1:29" ht="13.7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4767.2114908370477</v>
      </c>
      <c r="D64" s="340">
        <f ca="1">+'Power Off-Peak Prices'!D72</f>
        <v>4574.3524626327626</v>
      </c>
      <c r="E64" s="340">
        <f>+'Power Off-Peak Prices'!E72</f>
        <v>6727.1333307233535</v>
      </c>
      <c r="F64" s="409">
        <f ca="1">+'Power Off-Peak Prices'!F72</f>
        <v>5356.2324280643879</v>
      </c>
      <c r="G64" s="340">
        <f>+'Power Off-Peak Prices'!G72</f>
        <v>7775.6971510927633</v>
      </c>
      <c r="H64" s="340">
        <f>+'Power Off-Peak Prices'!H72</f>
        <v>7815.3314316105016</v>
      </c>
      <c r="I64" s="340">
        <f>+'Power Off-Peak Prices'!I72</f>
        <v>7736.062870575026</v>
      </c>
      <c r="J64" s="340">
        <f>+'Power Off-Peak Prices'!J72</f>
        <v>11786.103336443201</v>
      </c>
      <c r="K64" s="340">
        <f>+'Power Off-Peak Prices'!K72</f>
        <v>10457.452574525745</v>
      </c>
      <c r="L64" s="340">
        <f>+'Power Off-Peak Prices'!L72</f>
        <v>13114.754098360656</v>
      </c>
      <c r="M64" s="340">
        <f>+'Power Off-Peak Prices'!M72</f>
        <v>8275.8286641880914</v>
      </c>
      <c r="N64" s="340">
        <f>+'Power Off-Peak Prices'!N72</f>
        <v>8056.6387367064126</v>
      </c>
      <c r="O64" s="340">
        <f>+'Power Off-Peak Prices'!O72</f>
        <v>10562.62931763197</v>
      </c>
      <c r="P64" s="340">
        <f>+'Power Off-Peak Prices'!P72</f>
        <v>10041.51479289941</v>
      </c>
      <c r="Q64" s="340">
        <f>+'Power Off-Peak Prices'!Q72</f>
        <v>11083.743842364533</v>
      </c>
      <c r="R64" s="340">
        <f>+'Power Off-Peak Prices'!R72</f>
        <v>9589.2018779342743</v>
      </c>
      <c r="S64" s="340">
        <f>+'Power Off-Peak Prices'!S72</f>
        <v>8072.3132249507362</v>
      </c>
      <c r="T64" s="340">
        <f>+'Power Off-Peak Prices'!T72</f>
        <v>8400.6296342322203</v>
      </c>
      <c r="U64" s="340">
        <f>+'Power Off-Peak Prices'!U72</f>
        <v>7959.9157894736845</v>
      </c>
      <c r="V64" s="340">
        <f>+'Power Off-Peak Prices'!V72</f>
        <v>7856.3942511463019</v>
      </c>
      <c r="W64" s="409">
        <f>+'Power Off-Peak Prices'!W72</f>
        <v>9043.7279784788934</v>
      </c>
      <c r="X64" s="340">
        <f>+'Power Off-Peak Prices'!X72</f>
        <v>7633.4464814427902</v>
      </c>
      <c r="Y64" s="340">
        <f>+'Power Off-Peak Prices'!Y72</f>
        <v>7228.0036682313967</v>
      </c>
      <c r="Z64" s="340">
        <f>+'Power Off-Peak Prices'!Z72</f>
        <v>7114.5757941296297</v>
      </c>
      <c r="AA64" s="340">
        <f>+'Power Off-Peak Prices'!AA72</f>
        <v>6781.1973935960805</v>
      </c>
      <c r="AB64" s="340">
        <f>+'Power Off-Peak Prices'!AB72</f>
        <v>6466.3850644137092</v>
      </c>
      <c r="AC64" s="367">
        <f ca="1">+'Power Off-Peak Prices'!AC72</f>
        <v>7034.042182369184</v>
      </c>
    </row>
    <row r="65" spans="1:29" ht="13.7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4860.0792471520554</v>
      </c>
      <c r="D65" s="342">
        <f ca="1">+'Power Off-Peak Prices'!D73</f>
        <v>4698.1028527155149</v>
      </c>
      <c r="E65" s="342">
        <f>+'Power Off-Peak Prices'!E73</f>
        <v>6929.4066215140474</v>
      </c>
      <c r="F65" s="410">
        <f ca="1">+'Power Off-Peak Prices'!F73</f>
        <v>5495.8629071272053</v>
      </c>
      <c r="G65" s="342">
        <f>+'Power Off-Peak Prices'!G73</f>
        <v>7946.7333947272418</v>
      </c>
      <c r="H65" s="342">
        <f>+'Power Off-Peak Prices'!H73</f>
        <v>8002.6833631484797</v>
      </c>
      <c r="I65" s="342">
        <f>+'Power Off-Peak Prices'!I73</f>
        <v>7890.7834263060031</v>
      </c>
      <c r="J65" s="342">
        <f>+'Power Off-Peak Prices'!J73</f>
        <v>12105.584625454943</v>
      </c>
      <c r="K65" s="342">
        <f>+'Power Off-Peak Prices'!K73</f>
        <v>10665.008767734736</v>
      </c>
      <c r="L65" s="342">
        <f>+'Power Off-Peak Prices'!L73</f>
        <v>13546.160483175148</v>
      </c>
      <c r="M65" s="342">
        <f>+'Power Off-Peak Prices'!M73</f>
        <v>8681.6515683091584</v>
      </c>
      <c r="N65" s="342">
        <f>+'Power Off-Peak Prices'!N73</f>
        <v>8660.8926844988728</v>
      </c>
      <c r="O65" s="342">
        <f>+'Power Off-Peak Prices'!O73</f>
        <v>11602.453551753286</v>
      </c>
      <c r="P65" s="342">
        <f>+'Power Off-Peak Prices'!P73</f>
        <v>10897.530571992111</v>
      </c>
      <c r="Q65" s="342">
        <f>+'Power Off-Peak Prices'!Q73</f>
        <v>12307.376531514463</v>
      </c>
      <c r="R65" s="342">
        <f>+'Power Off-Peak Prices'!R73</f>
        <v>10410.798122065729</v>
      </c>
      <c r="S65" s="342">
        <f>+'Power Off-Peak Prices'!S73</f>
        <v>8343.165083272097</v>
      </c>
      <c r="T65" s="342">
        <f>+'Power Off-Peak Prices'!T73</f>
        <v>8721.6602460544309</v>
      </c>
      <c r="U65" s="342">
        <f>+'Power Off-Peak Prices'!U73</f>
        <v>8212.5473684210519</v>
      </c>
      <c r="V65" s="342">
        <f>+'Power Off-Peak Prices'!V73</f>
        <v>8095.2876353408083</v>
      </c>
      <c r="W65" s="410">
        <f>+'Power Off-Peak Prices'!W73</f>
        <v>9533.9232720085183</v>
      </c>
      <c r="X65" s="342">
        <f>+'Power Off-Peak Prices'!X73</f>
        <v>8011.3858687771271</v>
      </c>
      <c r="Y65" s="342">
        <f>+'Power Off-Peak Prices'!Y73</f>
        <v>7568.7701788484073</v>
      </c>
      <c r="Z65" s="342">
        <f>+'Power Off-Peak Prices'!Z73</f>
        <v>7455.4100562140538</v>
      </c>
      <c r="AA65" s="342">
        <f>+'Power Off-Peak Prices'!AA73</f>
        <v>7088.3156777018321</v>
      </c>
      <c r="AB65" s="342">
        <f>+'Power Off-Peak Prices'!AB73</f>
        <v>6737.6902699676166</v>
      </c>
      <c r="AC65" s="369">
        <f ca="1">+'Power Off-Peak Prices'!AC73</f>
        <v>7362.5337842191739</v>
      </c>
    </row>
    <row r="66" spans="1:29" ht="13.7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7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7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7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2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346.70629024269419</v>
      </c>
      <c r="D73" s="340">
        <f ca="1">'Power Off-Peak Prices'!D87</f>
        <v>415.16103692065917</v>
      </c>
      <c r="E73" s="340">
        <f>'Power Off-Peak Prices'!E87</f>
        <v>125.59213874642774</v>
      </c>
      <c r="F73" s="391">
        <f ca="1">'Power Off-Peak Prices'!F87</f>
        <v>295.81982196992885</v>
      </c>
      <c r="G73" s="340">
        <f>'Power Off-Peak Prices'!G87</f>
        <v>389.34584336108855</v>
      </c>
      <c r="H73" s="340">
        <f>'Power Off-Peak Prices'!H87</f>
        <v>147.21429837709002</v>
      </c>
      <c r="I73" s="340">
        <f>'Power Off-Peak Prices'!I87</f>
        <v>631.47738834508527</v>
      </c>
      <c r="J73" s="340">
        <f>'Power Off-Peak Prices'!J87</f>
        <v>217.75864817471665</v>
      </c>
      <c r="K73" s="340">
        <f>'Power Off-Peak Prices'!K87</f>
        <v>435.51729634943331</v>
      </c>
      <c r="L73" s="340">
        <f>'Power Off-Peak Prices'!L87</f>
        <v>0</v>
      </c>
      <c r="M73" s="340">
        <f>'Power Off-Peak Prices'!M87</f>
        <v>100.33494497283664</v>
      </c>
      <c r="N73" s="340">
        <f>'Power Off-Peak Prices'!N87</f>
        <v>148.58480714637881</v>
      </c>
      <c r="O73" s="340">
        <f>'Power Off-Peak Prices'!O87</f>
        <v>220.81401852258932</v>
      </c>
      <c r="P73" s="340">
        <f>'Power Off-Peak Prices'!P87</f>
        <v>211.58194418252606</v>
      </c>
      <c r="Q73" s="340">
        <f>'Power Off-Peak Prices'!Q87</f>
        <v>230.04609286265259</v>
      </c>
      <c r="R73" s="340">
        <f>'Power Off-Peak Prices'!R87</f>
        <v>183.45815463156032</v>
      </c>
      <c r="S73" s="340">
        <f>'Power Off-Peak Prices'!S87</f>
        <v>145.47184869310513</v>
      </c>
      <c r="T73" s="391">
        <f>'Power Off-Peak Prices'!T87</f>
        <v>146.6572933601874</v>
      </c>
      <c r="U73" s="391">
        <f>'Power Off-Peak Prices'!U87</f>
        <v>130.42423438950027</v>
      </c>
      <c r="V73" s="391">
        <f>'Power Off-Peak Prices'!V87</f>
        <v>159.33401832962409</v>
      </c>
      <c r="W73" s="391">
        <f>'Power Off-Peak Prices'!W87</f>
        <v>214.87635251010579</v>
      </c>
      <c r="X73" s="391">
        <f>'Power Off-Peak Prices'!X87</f>
        <v>181.96199003224228</v>
      </c>
      <c r="Y73" s="391">
        <f>'Power Off-Peak Prices'!Y87</f>
        <v>148.95551584788154</v>
      </c>
      <c r="Z73" s="391">
        <f>'Power Off-Peak Prices'!Z87</f>
        <v>116.50452829447659</v>
      </c>
      <c r="AA73" s="391">
        <f>'Power Off-Peak Prices'!AA87</f>
        <v>82.61053273476864</v>
      </c>
      <c r="AB73" s="391">
        <f>'Power Off-Peak Prices'!AB87</f>
        <v>54.388686440065612</v>
      </c>
      <c r="AC73" s="391">
        <f ca="1">'Power Off-Peak Prices'!AC87</f>
        <v>111.34706962567634</v>
      </c>
    </row>
    <row r="74" spans="1:29" ht="12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346.70629024269419</v>
      </c>
      <c r="D74" s="340">
        <f ca="1">'Power Off-Peak Prices'!D88</f>
        <v>417.86202369550938</v>
      </c>
      <c r="E74" s="340">
        <f>'Power Off-Peak Prices'!E88</f>
        <v>967.25130172649915</v>
      </c>
      <c r="F74" s="391">
        <f ca="1">'Power Off-Peak Prices'!F88</f>
        <v>577.27320522156697</v>
      </c>
      <c r="G74" s="340">
        <f>'Power Off-Peak Prices'!G88</f>
        <v>389.22094207339615</v>
      </c>
      <c r="H74" s="340">
        <f>'Power Off-Peak Prices'!H88</f>
        <v>146.9644958017052</v>
      </c>
      <c r="I74" s="340">
        <f>'Power Off-Peak Prices'!I88</f>
        <v>631.47738834508709</v>
      </c>
      <c r="J74" s="340">
        <f>'Power Off-Peak Prices'!J88</f>
        <v>217.92337531218254</v>
      </c>
      <c r="K74" s="340">
        <f>'Power Off-Peak Prices'!K88</f>
        <v>435.8467506243669</v>
      </c>
      <c r="L74" s="340">
        <f>'Power Off-Peak Prices'!L88</f>
        <v>0</v>
      </c>
      <c r="M74" s="340">
        <f>'Power Off-Peak Prices'!M88</f>
        <v>107.60494729055245</v>
      </c>
      <c r="N74" s="340">
        <f>'Power Off-Peak Prices'!N88</f>
        <v>158.95106850238972</v>
      </c>
      <c r="O74" s="340">
        <f>'Power Off-Peak Prices'!O88</f>
        <v>231.02689991742409</v>
      </c>
      <c r="P74" s="340">
        <f>'Power Off-Peak Prices'!P88</f>
        <v>221.85744495879226</v>
      </c>
      <c r="Q74" s="340">
        <f>'Power Off-Peak Prices'!Q88</f>
        <v>240.19635487605774</v>
      </c>
      <c r="R74" s="340">
        <f>'Power Off-Peak Prices'!R88</f>
        <v>192.60379819549235</v>
      </c>
      <c r="S74" s="340">
        <f>'Power Off-Peak Prices'!S88</f>
        <v>144.36922325044361</v>
      </c>
      <c r="T74" s="391">
        <f>'Power Off-Peak Prices'!T88</f>
        <v>154.51778809664938</v>
      </c>
      <c r="U74" s="391">
        <f>'Power Off-Peak Prices'!U88</f>
        <v>125.01659817048949</v>
      </c>
      <c r="V74" s="391">
        <f>'Power Off-Peak Prices'!V88</f>
        <v>153.57328348418741</v>
      </c>
      <c r="W74" s="391">
        <f>'Power Off-Peak Prices'!W88</f>
        <v>217.63612746744366</v>
      </c>
      <c r="X74" s="391">
        <f>'Power Off-Peak Prices'!X88</f>
        <v>192.39700840211117</v>
      </c>
      <c r="Y74" s="391">
        <f>'Power Off-Peak Prices'!Y88</f>
        <v>156.07877152900164</v>
      </c>
      <c r="Z74" s="391">
        <f>'Power Off-Peak Prices'!Z88</f>
        <v>123.05384347334348</v>
      </c>
      <c r="AA74" s="391">
        <f>'Power Off-Peak Prices'!AA88</f>
        <v>89.441076727761356</v>
      </c>
      <c r="AB74" s="391">
        <f>'Power Off-Peak Prices'!AB88</f>
        <v>62.220906821175049</v>
      </c>
      <c r="AC74" s="391">
        <f ca="1">'Power Off-Peak Prices'!AC88</f>
        <v>126.32415612107252</v>
      </c>
    </row>
    <row r="75" spans="1:29" ht="12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243.31352154531942</v>
      </c>
      <c r="D75" s="340">
        <f ca="1">'Power Off-Peak Prices'!D89</f>
        <v>152.93934078705297</v>
      </c>
      <c r="E75" s="340">
        <f>'Power Off-Peak Prices'!E89</f>
        <v>205.70541178926851</v>
      </c>
      <c r="F75" s="391">
        <f ca="1">'Power Off-Peak Prices'!F89</f>
        <v>200.65275804054545</v>
      </c>
      <c r="G75" s="340">
        <f>'Power Off-Peak Prices'!G89</f>
        <v>77.626036014138663</v>
      </c>
      <c r="H75" s="340">
        <f>'Power Off-Peak Prices'!H89</f>
        <v>76.383181034343579</v>
      </c>
      <c r="I75" s="340">
        <f>'Power Off-Peak Prices'!I89</f>
        <v>78.868890993930108</v>
      </c>
      <c r="J75" s="340">
        <f>'Power Off-Peak Prices'!J89</f>
        <v>122.92604114185269</v>
      </c>
      <c r="K75" s="340">
        <f>'Power Off-Peak Prices'!K89</f>
        <v>109.03873744619887</v>
      </c>
      <c r="L75" s="340">
        <f>'Power Off-Peak Prices'!L89</f>
        <v>136.81334483750652</v>
      </c>
      <c r="M75" s="340">
        <f>'Power Off-Peak Prices'!M89</f>
        <v>213.27625273377635</v>
      </c>
      <c r="N75" s="340">
        <f>'Power Off-Peak Prices'!N89</f>
        <v>280.90273977238576</v>
      </c>
      <c r="O75" s="340">
        <f>'Power Off-Peak Prices'!O89</f>
        <v>311.61169228371364</v>
      </c>
      <c r="P75" s="340">
        <f>'Power Off-Peak Prices'!P89</f>
        <v>309.32373114342772</v>
      </c>
      <c r="Q75" s="340">
        <f>'Power Off-Peak Prices'!Q89</f>
        <v>313.89965342399955</v>
      </c>
      <c r="R75" s="340">
        <f>'Power Off-Peak Prices'!R89</f>
        <v>287.65125764296499</v>
      </c>
      <c r="S75" s="340">
        <f>'Power Off-Peak Prices'!S89</f>
        <v>145.31460266025533</v>
      </c>
      <c r="T75" s="391">
        <f>'Power Off-Peak Prices'!T89</f>
        <v>145.48921410089497</v>
      </c>
      <c r="U75" s="391">
        <f>'Power Off-Peak Prices'!U89</f>
        <v>134.71386451014223</v>
      </c>
      <c r="V75" s="391">
        <f>'Power Off-Peak Prices'!V89</f>
        <v>155.74072936972698</v>
      </c>
      <c r="W75" s="391">
        <f>'Power Off-Peak Prices'!W89</f>
        <v>195.29123195919419</v>
      </c>
      <c r="X75" s="391">
        <f>'Power Off-Peak Prices'!X89</f>
        <v>269.08685815005083</v>
      </c>
      <c r="Y75" s="391">
        <f>'Power Off-Peak Prices'!Y89</f>
        <v>226.67846105651006</v>
      </c>
      <c r="Z75" s="391">
        <f>'Power Off-Peak Prices'!Z89</f>
        <v>189.25406220720288</v>
      </c>
      <c r="AA75" s="391">
        <f>'Power Off-Peak Prices'!AA89</f>
        <v>147.25883543622149</v>
      </c>
      <c r="AB75" s="391">
        <f>'Power Off-Peak Prices'!AB89</f>
        <v>113.73274803951244</v>
      </c>
      <c r="AC75" s="391">
        <f ca="1">'Power Off-Peak Prices'!AC89</f>
        <v>167.52346217726335</v>
      </c>
    </row>
    <row r="76" spans="1:29" ht="12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-266.82454185240294</v>
      </c>
      <c r="D76" s="340">
        <f ca="1">'Power Off-Peak Prices'!D90</f>
        <v>-4.1268105916306013</v>
      </c>
      <c r="E76" s="340">
        <f>'Power Off-Peak Prices'!E90</f>
        <v>65.327747980529239</v>
      </c>
      <c r="F76" s="391">
        <f ca="1">'Power Off-Peak Prices'!F90</f>
        <v>-68.541201487834769</v>
      </c>
      <c r="G76" s="340">
        <f>'Power Off-Peak Prices'!G90</f>
        <v>-4.4777267058652797</v>
      </c>
      <c r="H76" s="340">
        <f>'Power Off-Peak Prices'!H90</f>
        <v>-8.9203693854869925</v>
      </c>
      <c r="I76" s="340">
        <f>'Power Off-Peak Prices'!I90</f>
        <v>-3.5084026241747779E-2</v>
      </c>
      <c r="J76" s="340">
        <f>'Power Off-Peak Prices'!J90</f>
        <v>68.377911993098678</v>
      </c>
      <c r="K76" s="340">
        <f>'Power Off-Peak Prices'!K90</f>
        <v>0</v>
      </c>
      <c r="L76" s="340">
        <f>'Power Off-Peak Prices'!L90</f>
        <v>136.75582398619736</v>
      </c>
      <c r="M76" s="340">
        <f>'Power Off-Peak Prices'!M90</f>
        <v>122.70345996504511</v>
      </c>
      <c r="N76" s="340">
        <f>'Power Off-Peak Prices'!N90</f>
        <v>196.95896576420273</v>
      </c>
      <c r="O76" s="340">
        <f>'Power Off-Peak Prices'!O90</f>
        <v>311.67938677372149</v>
      </c>
      <c r="P76" s="340">
        <f>'Power Off-Peak Prices'!P90</f>
        <v>309.45912012344343</v>
      </c>
      <c r="Q76" s="340">
        <f>'Power Off-Peak Prices'!Q90</f>
        <v>313.89965342399955</v>
      </c>
      <c r="R76" s="340">
        <f>'Power Off-Peak Prices'!R90</f>
        <v>190.52603467066547</v>
      </c>
      <c r="S76" s="340">
        <f>'Power Off-Peak Prices'!S90</f>
        <v>143.00408379052715</v>
      </c>
      <c r="T76" s="391">
        <f>'Power Off-Peak Prices'!T90</f>
        <v>143.85146092727882</v>
      </c>
      <c r="U76" s="391">
        <f>'Power Off-Peak Prices'!U90</f>
        <v>129.50552830438846</v>
      </c>
      <c r="V76" s="391">
        <f>'Power Off-Peak Prices'!V90</f>
        <v>155.65526213991689</v>
      </c>
      <c r="W76" s="391">
        <f>'Power Off-Peak Prices'!W90</f>
        <v>147.06440639292668</v>
      </c>
      <c r="X76" s="391">
        <f>'Power Off-Peak Prices'!X90</f>
        <v>132.07484620121613</v>
      </c>
      <c r="Y76" s="391">
        <f>'Power Off-Peak Prices'!Y90</f>
        <v>100.30086963959275</v>
      </c>
      <c r="Z76" s="391">
        <f>'Power Off-Peak Prices'!Z90</f>
        <v>81.904786708523716</v>
      </c>
      <c r="AA76" s="391">
        <f>'Power Off-Peak Prices'!AA90</f>
        <v>81.254612984097548</v>
      </c>
      <c r="AB76" s="391">
        <f>'Power Off-Peak Prices'!AB90</f>
        <v>58.934959197751596</v>
      </c>
      <c r="AC76" s="391">
        <f ca="1">'Power Off-Peak Prices'!AC90</f>
        <v>89.359496081355246</v>
      </c>
    </row>
    <row r="77" spans="1:29" ht="12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107.57181773154934</v>
      </c>
      <c r="D77" s="340">
        <f ca="1">'Power Off-Peak Prices'!D91</f>
        <v>106.22625875668564</v>
      </c>
      <c r="E77" s="340">
        <f>'Power Off-Peak Prices'!E91</f>
        <v>65.327747980529239</v>
      </c>
      <c r="F77" s="391">
        <f ca="1">'Power Off-Peak Prices'!F91</f>
        <v>93.041941489587771</v>
      </c>
      <c r="G77" s="340">
        <f>'Power Off-Peak Prices'!G91</f>
        <v>-4.4777267058652797</v>
      </c>
      <c r="H77" s="340">
        <f>'Power Off-Peak Prices'!H91</f>
        <v>-8.9203693854869925</v>
      </c>
      <c r="I77" s="340">
        <f>'Power Off-Peak Prices'!I91</f>
        <v>-3.5084026241747779E-2</v>
      </c>
      <c r="J77" s="340">
        <f>'Power Off-Peak Prices'!J91</f>
        <v>-2.8760425653672428E-2</v>
      </c>
      <c r="K77" s="340">
        <f>'Power Off-Peak Prices'!K91</f>
        <v>0</v>
      </c>
      <c r="L77" s="340">
        <f>'Power Off-Peak Prices'!L91</f>
        <v>-5.7520851309163845E-2</v>
      </c>
      <c r="M77" s="340">
        <f>'Power Off-Peak Prices'!M91</f>
        <v>118.8331578460693</v>
      </c>
      <c r="N77" s="340">
        <f>'Power Off-Peak Prices'!N91</f>
        <v>196.80128679857626</v>
      </c>
      <c r="O77" s="340">
        <f>'Power Off-Peak Prices'!O91</f>
        <v>237.96885559148359</v>
      </c>
      <c r="P77" s="340">
        <f>'Power Off-Peak Prices'!P91</f>
        <v>234.04840234314179</v>
      </c>
      <c r="Q77" s="340">
        <f>'Power Off-Peak Prices'!Q91</f>
        <v>241.88930883982721</v>
      </c>
      <c r="R77" s="340">
        <f>'Power Off-Peak Prices'!R91</f>
        <v>190.52603467066547</v>
      </c>
      <c r="S77" s="340">
        <f>'Power Off-Peak Prices'!S91</f>
        <v>143.00408379052715</v>
      </c>
      <c r="T77" s="391">
        <f>'Power Off-Peak Prices'!T91</f>
        <v>143.85146092727882</v>
      </c>
      <c r="U77" s="391">
        <f>'Power Off-Peak Prices'!U91</f>
        <v>129.50552830438846</v>
      </c>
      <c r="V77" s="391">
        <f>'Power Off-Peak Prices'!V91</f>
        <v>155.65526213991689</v>
      </c>
      <c r="W77" s="391">
        <f>'Power Off-Peak Prices'!W91</f>
        <v>126.32187446235912</v>
      </c>
      <c r="X77" s="391">
        <f>'Power Off-Peak Prices'!X91</f>
        <v>187.93341550317018</v>
      </c>
      <c r="Y77" s="391">
        <f>'Power Off-Peak Prices'!Y91</f>
        <v>147.87674102057645</v>
      </c>
      <c r="Z77" s="391">
        <f>'Power Off-Peak Prices'!Z91</f>
        <v>114.39499249398887</v>
      </c>
      <c r="AA77" s="391">
        <f>'Power Off-Peak Prices'!AA91</f>
        <v>79.231844967180223</v>
      </c>
      <c r="AB77" s="391">
        <f>'Power Off-Peak Prices'!AB91</f>
        <v>51.398763073378177</v>
      </c>
      <c r="AC77" s="391">
        <f ca="1">'Power Off-Peak Prices'!AC91</f>
        <v>96.908107639757873</v>
      </c>
    </row>
    <row r="78" spans="1:29" ht="12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214.36973749380923</v>
      </c>
      <c r="D78" s="340">
        <f ca="1">'Power Off-Peak Prices'!D92</f>
        <v>-12.385799911761751</v>
      </c>
      <c r="E78" s="340">
        <f>'Power Off-Peak Prices'!E92</f>
        <v>202.93883516683945</v>
      </c>
      <c r="F78" s="391">
        <f ca="1">'Power Off-Peak Prices'!F92</f>
        <v>134.97425758296231</v>
      </c>
      <c r="G78" s="340">
        <f>'Power Off-Peak Prices'!G92</f>
        <v>77.992207197087737</v>
      </c>
      <c r="H78" s="340">
        <f>'Power Off-Peak Prices'!H92</f>
        <v>155.94933036793373</v>
      </c>
      <c r="I78" s="340">
        <f>'Power Off-Peak Prices'!I92</f>
        <v>3.5084026242657274E-2</v>
      </c>
      <c r="J78" s="340">
        <f>'Power Off-Peak Prices'!J92</f>
        <v>0</v>
      </c>
      <c r="K78" s="340">
        <f>'Power Off-Peak Prices'!K92</f>
        <v>0</v>
      </c>
      <c r="L78" s="340">
        <f>'Power Off-Peak Prices'!L92</f>
        <v>0</v>
      </c>
      <c r="M78" s="340">
        <f>'Power Off-Peak Prices'!M92</f>
        <v>106.45683060961619</v>
      </c>
      <c r="N78" s="340">
        <f>'Power Off-Peak Prices'!N92</f>
        <v>172.7692948899512</v>
      </c>
      <c r="O78" s="340">
        <f>'Power Off-Peak Prices'!O92</f>
        <v>384.17087276669918</v>
      </c>
      <c r="P78" s="340">
        <f>'Power Off-Peak Prices'!P92</f>
        <v>223.66166987490942</v>
      </c>
      <c r="Q78" s="340">
        <f>'Power Off-Peak Prices'!Q92</f>
        <v>544.68007565849075</v>
      </c>
      <c r="R78" s="340">
        <f>'Power Off-Peak Prices'!R92</f>
        <v>504.56526339885568</v>
      </c>
      <c r="S78" s="340">
        <f>'Power Off-Peak Prices'!S92</f>
        <v>401.43481133161458</v>
      </c>
      <c r="T78" s="391">
        <f>'Power Off-Peak Prices'!T92</f>
        <v>295.04989928185569</v>
      </c>
      <c r="U78" s="391">
        <f>'Power Off-Peak Prices'!U92</f>
        <v>452.95569402094588</v>
      </c>
      <c r="V78" s="391">
        <f>'Power Off-Peak Prices'!V92</f>
        <v>456.29884069204218</v>
      </c>
      <c r="W78" s="391">
        <f>'Power Off-Peak Prices'!W92</f>
        <v>261.64327665139353</v>
      </c>
      <c r="X78" s="391">
        <f>'Power Off-Peak Prices'!X92</f>
        <v>171.8008818537146</v>
      </c>
      <c r="Y78" s="391">
        <f>'Power Off-Peak Prices'!Y92</f>
        <v>139.29854286337013</v>
      </c>
      <c r="Z78" s="391">
        <f>'Power Off-Peak Prices'!Z92</f>
        <v>109.54021787527745</v>
      </c>
      <c r="AA78" s="391">
        <f>'Power Off-Peak Prices'!AA92</f>
        <v>77.087659339144921</v>
      </c>
      <c r="AB78" s="391">
        <f>'Power Off-Peak Prices'!AB92</f>
        <v>50.278356424910271</v>
      </c>
      <c r="AC78" s="391">
        <f ca="1">'Power Off-Peak Prices'!AC92</f>
        <v>105.15229194147105</v>
      </c>
    </row>
    <row r="79" spans="1:29" ht="13.7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346.70629024269419</v>
      </c>
      <c r="D79" s="346">
        <f ca="1">+'Power Off-Peak Prices'!D87</f>
        <v>415.16103692065917</v>
      </c>
      <c r="E79" s="346">
        <f>+'Power Off-Peak Prices'!E87</f>
        <v>125.59213874642774</v>
      </c>
      <c r="F79" s="408">
        <f ca="1">+'Power Off-Peak Prices'!F87</f>
        <v>295.81982196992885</v>
      </c>
      <c r="G79" s="346">
        <f>+'Power Off-Peak Prices'!G87</f>
        <v>389.34584336108855</v>
      </c>
      <c r="H79" s="346">
        <f>+'Power Off-Peak Prices'!H87</f>
        <v>147.21429837709002</v>
      </c>
      <c r="I79" s="346">
        <f>+'Power Off-Peak Prices'!I87</f>
        <v>631.47738834508527</v>
      </c>
      <c r="J79" s="346">
        <f>+'Power Off-Peak Prices'!J87</f>
        <v>217.75864817471665</v>
      </c>
      <c r="K79" s="346">
        <f>+'Power Off-Peak Prices'!K87</f>
        <v>435.51729634943331</v>
      </c>
      <c r="L79" s="346">
        <f>+'Power Off-Peak Prices'!L87</f>
        <v>0</v>
      </c>
      <c r="M79" s="346">
        <f>+'Power Off-Peak Prices'!M87</f>
        <v>100.33494497283664</v>
      </c>
      <c r="N79" s="346">
        <f>+'Power Off-Peak Prices'!N87</f>
        <v>148.58480714637881</v>
      </c>
      <c r="O79" s="346">
        <f>+'Power Off-Peak Prices'!O87</f>
        <v>220.81401852258932</v>
      </c>
      <c r="P79" s="346">
        <f>+'Power Off-Peak Prices'!P87</f>
        <v>211.58194418252606</v>
      </c>
      <c r="Q79" s="346">
        <f>+'Power Off-Peak Prices'!Q87</f>
        <v>230.04609286265259</v>
      </c>
      <c r="R79" s="346">
        <f>+'Power Off-Peak Prices'!R87</f>
        <v>183.45815463156032</v>
      </c>
      <c r="S79" s="346">
        <f>+'Power Off-Peak Prices'!S87</f>
        <v>145.47184869310513</v>
      </c>
      <c r="T79" s="346">
        <f>+'Power Off-Peak Prices'!T87</f>
        <v>146.6572933601874</v>
      </c>
      <c r="U79" s="346">
        <f>+'Power Off-Peak Prices'!U87</f>
        <v>130.42423438950027</v>
      </c>
      <c r="V79" s="346">
        <f>+'Power Off-Peak Prices'!V87</f>
        <v>159.33401832962409</v>
      </c>
      <c r="W79" s="408">
        <f>+'Power Off-Peak Prices'!W87</f>
        <v>214.87635251010579</v>
      </c>
      <c r="X79" s="346">
        <f>+'Power Off-Peak Prices'!X87</f>
        <v>181.96199003224228</v>
      </c>
      <c r="Y79" s="346">
        <f>+'Power Off-Peak Prices'!Y87</f>
        <v>148.95551584788154</v>
      </c>
      <c r="Z79" s="346">
        <f>+'Power Off-Peak Prices'!Z87</f>
        <v>116.50452829447659</v>
      </c>
      <c r="AA79" s="346">
        <f>+'Power Off-Peak Prices'!AA87</f>
        <v>82.61053273476864</v>
      </c>
      <c r="AB79" s="346">
        <f>+'Power Off-Peak Prices'!AB87</f>
        <v>54.388686440065612</v>
      </c>
      <c r="AC79" s="366">
        <f ca="1">+'Power Off-Peak Prices'!AC87</f>
        <v>111.34706962567634</v>
      </c>
    </row>
    <row r="80" spans="1:29" ht="13.7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346.70629024269419</v>
      </c>
      <c r="D80" s="340">
        <f ca="1">+'Power Off-Peak Prices'!D88</f>
        <v>417.86202369550938</v>
      </c>
      <c r="E80" s="340">
        <f>+'Power Off-Peak Prices'!E88</f>
        <v>967.25130172649915</v>
      </c>
      <c r="F80" s="409">
        <f ca="1">+'Power Off-Peak Prices'!F88</f>
        <v>577.27320522156697</v>
      </c>
      <c r="G80" s="340">
        <f>+'Power Off-Peak Prices'!G88</f>
        <v>389.22094207339615</v>
      </c>
      <c r="H80" s="340">
        <f>+'Power Off-Peak Prices'!H88</f>
        <v>146.9644958017052</v>
      </c>
      <c r="I80" s="340">
        <f>+'Power Off-Peak Prices'!I88</f>
        <v>631.47738834508709</v>
      </c>
      <c r="J80" s="340">
        <f>+'Power Off-Peak Prices'!J88</f>
        <v>217.92337531218254</v>
      </c>
      <c r="K80" s="340">
        <f>+'Power Off-Peak Prices'!K88</f>
        <v>435.8467506243669</v>
      </c>
      <c r="L80" s="340">
        <f>+'Power Off-Peak Prices'!L88</f>
        <v>0</v>
      </c>
      <c r="M80" s="340">
        <f>+'Power Off-Peak Prices'!M88</f>
        <v>107.60494729055245</v>
      </c>
      <c r="N80" s="340">
        <f>+'Power Off-Peak Prices'!N88</f>
        <v>158.95106850238972</v>
      </c>
      <c r="O80" s="340">
        <f>+'Power Off-Peak Prices'!O88</f>
        <v>231.02689991742409</v>
      </c>
      <c r="P80" s="340">
        <f>+'Power Off-Peak Prices'!P88</f>
        <v>221.85744495879226</v>
      </c>
      <c r="Q80" s="340">
        <f>+'Power Off-Peak Prices'!Q88</f>
        <v>240.19635487605774</v>
      </c>
      <c r="R80" s="340">
        <f>+'Power Off-Peak Prices'!R88</f>
        <v>192.60379819549235</v>
      </c>
      <c r="S80" s="340">
        <f>+'Power Off-Peak Prices'!S88</f>
        <v>144.36922325044361</v>
      </c>
      <c r="T80" s="340">
        <f>+'Power Off-Peak Prices'!T88</f>
        <v>154.51778809664938</v>
      </c>
      <c r="U80" s="340">
        <f>+'Power Off-Peak Prices'!U88</f>
        <v>125.01659817048949</v>
      </c>
      <c r="V80" s="340">
        <f>+'Power Off-Peak Prices'!V88</f>
        <v>153.57328348418741</v>
      </c>
      <c r="W80" s="409">
        <f>+'Power Off-Peak Prices'!W88</f>
        <v>217.63612746744366</v>
      </c>
      <c r="X80" s="340">
        <f>+'Power Off-Peak Prices'!X88</f>
        <v>192.39700840211117</v>
      </c>
      <c r="Y80" s="340">
        <f>+'Power Off-Peak Prices'!Y88</f>
        <v>156.07877152900164</v>
      </c>
      <c r="Z80" s="340">
        <f>+'Power Off-Peak Prices'!Z88</f>
        <v>123.05384347334348</v>
      </c>
      <c r="AA80" s="340">
        <f>+'Power Off-Peak Prices'!AA88</f>
        <v>89.441076727761356</v>
      </c>
      <c r="AB80" s="340">
        <f>+'Power Off-Peak Prices'!AB88</f>
        <v>62.220906821175049</v>
      </c>
      <c r="AC80" s="367">
        <f ca="1">+'Power Off-Peak Prices'!AC88</f>
        <v>126.32415612107252</v>
      </c>
    </row>
    <row r="81" spans="1:29" ht="13.7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243.31352154531942</v>
      </c>
      <c r="D81" s="340">
        <f ca="1">+'Power Off-Peak Prices'!D89</f>
        <v>152.93934078705297</v>
      </c>
      <c r="E81" s="340">
        <f>+'Power Off-Peak Prices'!E89</f>
        <v>205.70541178926851</v>
      </c>
      <c r="F81" s="409">
        <f ca="1">+'Power Off-Peak Prices'!F89</f>
        <v>200.65275804054545</v>
      </c>
      <c r="G81" s="340">
        <f>+'Power Off-Peak Prices'!G89</f>
        <v>77.626036014138663</v>
      </c>
      <c r="H81" s="340">
        <f>+'Power Off-Peak Prices'!H89</f>
        <v>76.383181034343579</v>
      </c>
      <c r="I81" s="340">
        <f>+'Power Off-Peak Prices'!I89</f>
        <v>78.868890993930108</v>
      </c>
      <c r="J81" s="340">
        <f>+'Power Off-Peak Prices'!J89</f>
        <v>122.92604114185269</v>
      </c>
      <c r="K81" s="340">
        <f>+'Power Off-Peak Prices'!K89</f>
        <v>109.03873744619887</v>
      </c>
      <c r="L81" s="340">
        <f>+'Power Off-Peak Prices'!L89</f>
        <v>136.81334483750652</v>
      </c>
      <c r="M81" s="340">
        <f>+'Power Off-Peak Prices'!M89</f>
        <v>213.27625273377635</v>
      </c>
      <c r="N81" s="340">
        <f>+'Power Off-Peak Prices'!N89</f>
        <v>280.90273977238576</v>
      </c>
      <c r="O81" s="340">
        <f>+'Power Off-Peak Prices'!O89</f>
        <v>311.61169228371364</v>
      </c>
      <c r="P81" s="340">
        <f>+'Power Off-Peak Prices'!P89</f>
        <v>309.32373114342772</v>
      </c>
      <c r="Q81" s="340">
        <f>+'Power Off-Peak Prices'!Q89</f>
        <v>313.89965342399955</v>
      </c>
      <c r="R81" s="340">
        <f>+'Power Off-Peak Prices'!R89</f>
        <v>287.65125764296499</v>
      </c>
      <c r="S81" s="340">
        <f>+'Power Off-Peak Prices'!S89</f>
        <v>145.31460266025533</v>
      </c>
      <c r="T81" s="340">
        <f>+'Power Off-Peak Prices'!T89</f>
        <v>145.48921410089497</v>
      </c>
      <c r="U81" s="340">
        <f>+'Power Off-Peak Prices'!U89</f>
        <v>134.71386451014223</v>
      </c>
      <c r="V81" s="340">
        <f>+'Power Off-Peak Prices'!V89</f>
        <v>155.74072936972698</v>
      </c>
      <c r="W81" s="409">
        <f>+'Power Off-Peak Prices'!W89</f>
        <v>195.29123195919419</v>
      </c>
      <c r="X81" s="340">
        <f>+'Power Off-Peak Prices'!X89</f>
        <v>269.08685815005083</v>
      </c>
      <c r="Y81" s="340">
        <f>+'Power Off-Peak Prices'!Y89</f>
        <v>226.67846105651006</v>
      </c>
      <c r="Z81" s="340">
        <f>+'Power Off-Peak Prices'!Z89</f>
        <v>189.25406220720288</v>
      </c>
      <c r="AA81" s="340">
        <f>+'Power Off-Peak Prices'!AA89</f>
        <v>147.25883543622149</v>
      </c>
      <c r="AB81" s="340">
        <f>+'Power Off-Peak Prices'!AB89</f>
        <v>113.73274803951244</v>
      </c>
      <c r="AC81" s="367">
        <f ca="1">+'Power Off-Peak Prices'!AC89</f>
        <v>167.52346217726335</v>
      </c>
    </row>
    <row r="82" spans="1:29" ht="13.7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-266.82454185240294</v>
      </c>
      <c r="D82" s="340">
        <f ca="1">+'Power Off-Peak Prices'!D90</f>
        <v>-4.1268105916306013</v>
      </c>
      <c r="E82" s="340">
        <f>+'Power Off-Peak Prices'!E90</f>
        <v>65.327747980529239</v>
      </c>
      <c r="F82" s="409">
        <f ca="1">+'Power Off-Peak Prices'!F90</f>
        <v>-68.541201487834769</v>
      </c>
      <c r="G82" s="340">
        <f>+'Power Off-Peak Prices'!G90</f>
        <v>-4.4777267058652797</v>
      </c>
      <c r="H82" s="340">
        <f>+'Power Off-Peak Prices'!H90</f>
        <v>-8.9203693854869925</v>
      </c>
      <c r="I82" s="340">
        <f>+'Power Off-Peak Prices'!I90</f>
        <v>-3.5084026241747779E-2</v>
      </c>
      <c r="J82" s="340">
        <f>+'Power Off-Peak Prices'!J90</f>
        <v>68.377911993098678</v>
      </c>
      <c r="K82" s="340">
        <f>+'Power Off-Peak Prices'!K90</f>
        <v>0</v>
      </c>
      <c r="L82" s="340">
        <f>+'Power Off-Peak Prices'!L90</f>
        <v>136.75582398619736</v>
      </c>
      <c r="M82" s="340">
        <f>+'Power Off-Peak Prices'!M90</f>
        <v>122.70345996504511</v>
      </c>
      <c r="N82" s="340">
        <f>+'Power Off-Peak Prices'!N90</f>
        <v>196.95896576420273</v>
      </c>
      <c r="O82" s="340">
        <f>+'Power Off-Peak Prices'!O90</f>
        <v>311.67938677372149</v>
      </c>
      <c r="P82" s="340">
        <f>+'Power Off-Peak Prices'!P90</f>
        <v>309.45912012344343</v>
      </c>
      <c r="Q82" s="340">
        <f>+'Power Off-Peak Prices'!Q90</f>
        <v>313.89965342399955</v>
      </c>
      <c r="R82" s="340">
        <f>+'Power Off-Peak Prices'!R90</f>
        <v>190.52603467066547</v>
      </c>
      <c r="S82" s="340">
        <f>+'Power Off-Peak Prices'!S90</f>
        <v>143.00408379052715</v>
      </c>
      <c r="T82" s="340">
        <f>+'Power Off-Peak Prices'!T90</f>
        <v>143.85146092727882</v>
      </c>
      <c r="U82" s="340">
        <f>+'Power Off-Peak Prices'!U90</f>
        <v>129.50552830438846</v>
      </c>
      <c r="V82" s="340">
        <f>+'Power Off-Peak Prices'!V90</f>
        <v>155.65526213991689</v>
      </c>
      <c r="W82" s="409">
        <f>+'Power Off-Peak Prices'!W90</f>
        <v>147.06440639292668</v>
      </c>
      <c r="X82" s="340">
        <f>+'Power Off-Peak Prices'!X90</f>
        <v>132.07484620121613</v>
      </c>
      <c r="Y82" s="340">
        <f>+'Power Off-Peak Prices'!Y90</f>
        <v>100.30086963959275</v>
      </c>
      <c r="Z82" s="340">
        <f>+'Power Off-Peak Prices'!Z90</f>
        <v>81.904786708523716</v>
      </c>
      <c r="AA82" s="340">
        <f>+'Power Off-Peak Prices'!AA90</f>
        <v>81.254612984097548</v>
      </c>
      <c r="AB82" s="340">
        <f>+'Power Off-Peak Prices'!AB90</f>
        <v>58.934959197751596</v>
      </c>
      <c r="AC82" s="367">
        <f ca="1">+'Power Off-Peak Prices'!AC90</f>
        <v>89.359496081355246</v>
      </c>
    </row>
    <row r="83" spans="1:29" ht="13.7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107.57181773154934</v>
      </c>
      <c r="D83" s="340">
        <f ca="1">+'Power Off-Peak Prices'!D91</f>
        <v>106.22625875668564</v>
      </c>
      <c r="E83" s="340">
        <f>+'Power Off-Peak Prices'!E91</f>
        <v>65.327747980529239</v>
      </c>
      <c r="F83" s="409">
        <f ca="1">+'Power Off-Peak Prices'!F91</f>
        <v>93.041941489587771</v>
      </c>
      <c r="G83" s="340">
        <f>+'Power Off-Peak Prices'!G91</f>
        <v>-4.4777267058652797</v>
      </c>
      <c r="H83" s="340">
        <f>+'Power Off-Peak Prices'!H91</f>
        <v>-8.9203693854869925</v>
      </c>
      <c r="I83" s="340">
        <f>+'Power Off-Peak Prices'!I91</f>
        <v>-3.5084026241747779E-2</v>
      </c>
      <c r="J83" s="340">
        <f>+'Power Off-Peak Prices'!J91</f>
        <v>-2.8760425653672428E-2</v>
      </c>
      <c r="K83" s="340">
        <f>+'Power Off-Peak Prices'!K91</f>
        <v>0</v>
      </c>
      <c r="L83" s="340">
        <f>+'Power Off-Peak Prices'!L91</f>
        <v>-5.7520851309163845E-2</v>
      </c>
      <c r="M83" s="340">
        <f>+'Power Off-Peak Prices'!M91</f>
        <v>118.8331578460693</v>
      </c>
      <c r="N83" s="340">
        <f>+'Power Off-Peak Prices'!N91</f>
        <v>196.80128679857626</v>
      </c>
      <c r="O83" s="340">
        <f>+'Power Off-Peak Prices'!O91</f>
        <v>237.96885559148359</v>
      </c>
      <c r="P83" s="340">
        <f>+'Power Off-Peak Prices'!P91</f>
        <v>234.04840234314179</v>
      </c>
      <c r="Q83" s="340">
        <f>+'Power Off-Peak Prices'!Q91</f>
        <v>241.88930883982721</v>
      </c>
      <c r="R83" s="340">
        <f>+'Power Off-Peak Prices'!R91</f>
        <v>190.52603467066547</v>
      </c>
      <c r="S83" s="340">
        <f>+'Power Off-Peak Prices'!S91</f>
        <v>143.00408379052715</v>
      </c>
      <c r="T83" s="340">
        <f>+'Power Off-Peak Prices'!T91</f>
        <v>143.85146092727882</v>
      </c>
      <c r="U83" s="340">
        <f>+'Power Off-Peak Prices'!U91</f>
        <v>129.50552830438846</v>
      </c>
      <c r="V83" s="340">
        <f>+'Power Off-Peak Prices'!V91</f>
        <v>155.65526213991689</v>
      </c>
      <c r="W83" s="409">
        <f>+'Power Off-Peak Prices'!W91</f>
        <v>126.32187446235912</v>
      </c>
      <c r="X83" s="340">
        <f>+'Power Off-Peak Prices'!X91</f>
        <v>187.93341550317018</v>
      </c>
      <c r="Y83" s="340">
        <f>+'Power Off-Peak Prices'!Y91</f>
        <v>147.87674102057645</v>
      </c>
      <c r="Z83" s="340">
        <f>+'Power Off-Peak Prices'!Z91</f>
        <v>114.39499249398887</v>
      </c>
      <c r="AA83" s="340">
        <f>+'Power Off-Peak Prices'!AA91</f>
        <v>79.231844967180223</v>
      </c>
      <c r="AB83" s="340">
        <f>+'Power Off-Peak Prices'!AB91</f>
        <v>51.398763073378177</v>
      </c>
      <c r="AC83" s="367">
        <f ca="1">+'Power Off-Peak Prices'!AC91</f>
        <v>96.908107639757873</v>
      </c>
    </row>
    <row r="84" spans="1:29" ht="13.7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214.36973749380923</v>
      </c>
      <c r="D84" s="340">
        <f ca="1">+'Power Off-Peak Prices'!D92</f>
        <v>-12.385799911761751</v>
      </c>
      <c r="E84" s="340">
        <f>+'Power Off-Peak Prices'!E92</f>
        <v>202.93883516683945</v>
      </c>
      <c r="F84" s="409">
        <f ca="1">+'Power Off-Peak Prices'!F92</f>
        <v>134.97425758296231</v>
      </c>
      <c r="G84" s="340">
        <f>+'Power Off-Peak Prices'!G92</f>
        <v>77.992207197087737</v>
      </c>
      <c r="H84" s="340">
        <f>+'Power Off-Peak Prices'!H92</f>
        <v>155.94933036793373</v>
      </c>
      <c r="I84" s="340">
        <f>+'Power Off-Peak Prices'!I92</f>
        <v>3.5084026242657274E-2</v>
      </c>
      <c r="J84" s="340">
        <f>+'Power Off-Peak Prices'!J92</f>
        <v>0</v>
      </c>
      <c r="K84" s="340">
        <f>+'Power Off-Peak Prices'!K92</f>
        <v>0</v>
      </c>
      <c r="L84" s="340">
        <f>+'Power Off-Peak Prices'!L92</f>
        <v>0</v>
      </c>
      <c r="M84" s="340">
        <f>+'Power Off-Peak Prices'!M92</f>
        <v>106.45683060961619</v>
      </c>
      <c r="N84" s="340">
        <f>+'Power Off-Peak Prices'!N92</f>
        <v>172.7692948899512</v>
      </c>
      <c r="O84" s="340">
        <f>+'Power Off-Peak Prices'!O92</f>
        <v>384.17087276669918</v>
      </c>
      <c r="P84" s="340">
        <f>+'Power Off-Peak Prices'!P92</f>
        <v>223.66166987490942</v>
      </c>
      <c r="Q84" s="340">
        <f>+'Power Off-Peak Prices'!Q92</f>
        <v>544.68007565849075</v>
      </c>
      <c r="R84" s="340">
        <f>+'Power Off-Peak Prices'!R92</f>
        <v>504.56526339885568</v>
      </c>
      <c r="S84" s="340">
        <f>+'Power Off-Peak Prices'!S92</f>
        <v>401.43481133161458</v>
      </c>
      <c r="T84" s="340">
        <f>+'Power Off-Peak Prices'!T92</f>
        <v>295.04989928185569</v>
      </c>
      <c r="U84" s="340">
        <f>+'Power Off-Peak Prices'!U92</f>
        <v>452.95569402094588</v>
      </c>
      <c r="V84" s="340">
        <f>+'Power Off-Peak Prices'!V92</f>
        <v>456.29884069204218</v>
      </c>
      <c r="W84" s="409">
        <f>+'Power Off-Peak Prices'!W92</f>
        <v>261.64327665139353</v>
      </c>
      <c r="X84" s="340">
        <f>+'Power Off-Peak Prices'!X92</f>
        <v>171.8008818537146</v>
      </c>
      <c r="Y84" s="340">
        <f>+'Power Off-Peak Prices'!Y92</f>
        <v>139.29854286337013</v>
      </c>
      <c r="Z84" s="340">
        <f>+'Power Off-Peak Prices'!Z92</f>
        <v>109.54021787527745</v>
      </c>
      <c r="AA84" s="340">
        <f>+'Power Off-Peak Prices'!AA92</f>
        <v>77.087659339144921</v>
      </c>
      <c r="AB84" s="340">
        <f>+'Power Off-Peak Prices'!AB92</f>
        <v>50.278356424910271</v>
      </c>
      <c r="AC84" s="367">
        <f ca="1">+'Power Off-Peak Prices'!AC92</f>
        <v>105.15229194147105</v>
      </c>
    </row>
    <row r="85" spans="1:29" ht="13.7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191.15279841505799</v>
      </c>
      <c r="D85" s="342">
        <f ca="1">+'Power Off-Peak Prices'!D93</f>
        <v>-12.385799911759932</v>
      </c>
      <c r="E85" s="342">
        <f>+'Power Off-Peak Prices'!E93</f>
        <v>202.93883516684309</v>
      </c>
      <c r="F85" s="410">
        <f ca="1">+'Power Off-Peak Prices'!F93</f>
        <v>127.23527789004584</v>
      </c>
      <c r="G85" s="342">
        <f>+'Power Off-Peak Prices'!G93</f>
        <v>77.992207197088646</v>
      </c>
      <c r="H85" s="342">
        <f>+'Power Off-Peak Prices'!H93</f>
        <v>155.94933036793373</v>
      </c>
      <c r="I85" s="342">
        <f>+'Power Off-Peak Prices'!I93</f>
        <v>3.5084026242657274E-2</v>
      </c>
      <c r="J85" s="342">
        <f>+'Power Off-Peak Prices'!J93</f>
        <v>0</v>
      </c>
      <c r="K85" s="342">
        <f>+'Power Off-Peak Prices'!K93</f>
        <v>0</v>
      </c>
      <c r="L85" s="342">
        <f>+'Power Off-Peak Prices'!L93</f>
        <v>0</v>
      </c>
      <c r="M85" s="342">
        <f>+'Power Off-Peak Prices'!M93</f>
        <v>112.31070007530252</v>
      </c>
      <c r="N85" s="342">
        <f>+'Power Off-Peak Prices'!N93</f>
        <v>185.72712158496506</v>
      </c>
      <c r="O85" s="342">
        <f>+'Power Off-Peak Prices'!O93</f>
        <v>407.39950639482959</v>
      </c>
      <c r="P85" s="342">
        <f>+'Power Off-Peak Prices'!P93</f>
        <v>243.22186206102924</v>
      </c>
      <c r="Q85" s="342">
        <f>+'Power Off-Peak Prices'!Q93</f>
        <v>571.57715072863175</v>
      </c>
      <c r="R85" s="342">
        <f>+'Power Off-Peak Prices'!R93</f>
        <v>521.19370624236217</v>
      </c>
      <c r="S85" s="342">
        <f>+'Power Off-Peak Prices'!S93</f>
        <v>405.9062666905329</v>
      </c>
      <c r="T85" s="342">
        <f>+'Power Off-Peak Prices'!T93</f>
        <v>300.25414632665161</v>
      </c>
      <c r="U85" s="342">
        <f>+'Power Off-Peak Prices'!U93</f>
        <v>457.01243537054233</v>
      </c>
      <c r="V85" s="342">
        <f>+'Power Off-Peak Prices'!V93</f>
        <v>460.45221837440658</v>
      </c>
      <c r="W85" s="410">
        <f>+'Power Off-Peak Prices'!W93</f>
        <v>268.21961398732128</v>
      </c>
      <c r="X85" s="342">
        <f>+'Power Off-Peak Prices'!X93</f>
        <v>180.37353328182417</v>
      </c>
      <c r="Y85" s="342">
        <f>+'Power Off-Peak Prices'!Y93</f>
        <v>145.93670235974059</v>
      </c>
      <c r="Z85" s="342">
        <f>+'Power Off-Peak Prices'!Z93</f>
        <v>114.8495349741097</v>
      </c>
      <c r="AA85" s="342">
        <f>+'Power Off-Peak Prices'!AA93</f>
        <v>80.632388996968075</v>
      </c>
      <c r="AB85" s="342">
        <f>+'Power Off-Peak Prices'!AB93</f>
        <v>52.434403439155176</v>
      </c>
      <c r="AC85" s="369">
        <f ca="1">+'Power Off-Peak Prices'!AC93</f>
        <v>109.3902284784308</v>
      </c>
    </row>
    <row r="86" spans="1:29" ht="13.7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7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7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7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0.13</v>
      </c>
      <c r="F8" s="40">
        <f t="shared" ref="F8:F71" si="1">B8+E8</f>
        <v>6.423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0.155</v>
      </c>
      <c r="F9" s="40">
        <f t="shared" si="1"/>
        <v>5.1530000000000005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0.19500000000000001</v>
      </c>
      <c r="F10" s="40">
        <f t="shared" si="1"/>
        <v>5.5790000000000006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0.16500000000000001</v>
      </c>
      <c r="F11" s="40">
        <f t="shared" si="1"/>
        <v>5.056</v>
      </c>
      <c r="G11" s="40">
        <f>[4]Curves!$K17</f>
        <v>0.4</v>
      </c>
      <c r="H11" s="40">
        <f t="shared" si="2"/>
        <v>5.2910000000000004</v>
      </c>
      <c r="I11" s="40">
        <f>[4]Curves!$G17</f>
        <v>0.51</v>
      </c>
      <c r="J11" s="40">
        <f t="shared" si="3"/>
        <v>5.4009999999999998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0.85</v>
      </c>
      <c r="H12" s="40">
        <f t="shared" si="2"/>
        <v>4.5880000000000001</v>
      </c>
      <c r="I12" s="40">
        <f>[4]Curves!$G18</f>
        <v>1.22</v>
      </c>
      <c r="J12" s="40">
        <f t="shared" si="3"/>
        <v>4.9580000000000002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4.4999999999999998E-2</v>
      </c>
      <c r="F13" s="40">
        <f t="shared" si="1"/>
        <v>3.2269999999999999</v>
      </c>
      <c r="G13" s="40">
        <f>[4]Curves!$K19</f>
        <v>1.34</v>
      </c>
      <c r="H13" s="40">
        <f t="shared" si="2"/>
        <v>4.5220000000000002</v>
      </c>
      <c r="I13" s="40">
        <f>[4]Curves!$G19</f>
        <v>2.4249999999999998</v>
      </c>
      <c r="J13" s="40">
        <f t="shared" si="3"/>
        <v>5.6069999999999993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4.4999999999999998E-2</v>
      </c>
      <c r="F14" s="40">
        <f t="shared" si="1"/>
        <v>3.2120000000000002</v>
      </c>
      <c r="G14" s="40">
        <f>[4]Curves!$K20</f>
        <v>1.32</v>
      </c>
      <c r="H14" s="40">
        <f t="shared" si="2"/>
        <v>4.4870000000000001</v>
      </c>
      <c r="I14" s="40">
        <f>[4]Curves!$G20</f>
        <v>2.2949999999999999</v>
      </c>
      <c r="J14" s="40">
        <f t="shared" si="3"/>
        <v>5.4619999999999997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4.4999999999999998E-2</v>
      </c>
      <c r="F15" s="40">
        <f t="shared" si="1"/>
        <v>2.34</v>
      </c>
      <c r="G15" s="40">
        <f>[4]Curves!$K21</f>
        <v>0.64</v>
      </c>
      <c r="H15" s="40">
        <f t="shared" si="2"/>
        <v>2.9350000000000001</v>
      </c>
      <c r="I15" s="40">
        <f>[4]Curves!$G21</f>
        <v>0.81</v>
      </c>
      <c r="J15" s="40">
        <f t="shared" si="3"/>
        <v>3.105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4.4999999999999998E-2</v>
      </c>
      <c r="F16" s="40">
        <f t="shared" si="1"/>
        <v>1.875</v>
      </c>
      <c r="G16" s="40">
        <f>[4]Curves!$K22</f>
        <v>0.37</v>
      </c>
      <c r="H16" s="40">
        <f t="shared" si="2"/>
        <v>2.2000000000000002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2.9380000000000002</v>
      </c>
      <c r="C17" s="118">
        <f>[4]Curves!$B23</f>
        <v>0.34</v>
      </c>
      <c r="D17" s="40">
        <f t="shared" si="0"/>
        <v>3.278</v>
      </c>
      <c r="E17" s="40">
        <f>[4]Curves!$J23</f>
        <v>4.4999999999999998E-2</v>
      </c>
      <c r="F17" s="40">
        <f t="shared" si="1"/>
        <v>2.9830000000000001</v>
      </c>
      <c r="G17" s="40">
        <f>[4]Curves!$K23</f>
        <v>0.33</v>
      </c>
      <c r="H17" s="40">
        <f t="shared" si="2"/>
        <v>3.2680000000000002</v>
      </c>
      <c r="I17" s="40">
        <f>[4]Curves!$G23</f>
        <v>0.39</v>
      </c>
      <c r="J17" s="40">
        <f t="shared" si="3"/>
        <v>3.3280000000000003</v>
      </c>
    </row>
    <row r="18" spans="1:10" x14ac:dyDescent="0.2">
      <c r="A18" s="50">
        <f>[4]Curves!$A24</f>
        <v>37408</v>
      </c>
      <c r="B18" s="40">
        <f>[4]Curves!$E24</f>
        <v>3.1030000000000002</v>
      </c>
      <c r="C18" s="118">
        <f>[4]Curves!$B24</f>
        <v>0.36499999999999999</v>
      </c>
      <c r="D18" s="40">
        <f t="shared" si="0"/>
        <v>3.468</v>
      </c>
      <c r="E18" s="40">
        <f>[4]Curves!$J24</f>
        <v>4.4999999999999998E-2</v>
      </c>
      <c r="F18" s="40">
        <f t="shared" si="1"/>
        <v>3.1480000000000001</v>
      </c>
      <c r="G18" s="40">
        <f>[4]Curves!$K24</f>
        <v>0.33</v>
      </c>
      <c r="H18" s="40">
        <f t="shared" si="2"/>
        <v>3.4330000000000003</v>
      </c>
      <c r="I18" s="40">
        <f>[4]Curves!$G24</f>
        <v>0.37</v>
      </c>
      <c r="J18" s="40">
        <f t="shared" si="3"/>
        <v>3.4730000000000003</v>
      </c>
    </row>
    <row r="19" spans="1:10" x14ac:dyDescent="0.2">
      <c r="A19" s="50">
        <f>[4]Curves!$A25</f>
        <v>37438</v>
      </c>
      <c r="B19" s="40">
        <f>[4]Curves!$E25</f>
        <v>3.25</v>
      </c>
      <c r="C19" s="118">
        <f>[4]Curves!$B25</f>
        <v>0.36</v>
      </c>
      <c r="D19" s="40">
        <f t="shared" si="0"/>
        <v>3.61</v>
      </c>
      <c r="E19" s="40">
        <f>[4]Curves!$J25</f>
        <v>4.4999999999999998E-2</v>
      </c>
      <c r="F19" s="40">
        <f t="shared" si="1"/>
        <v>3.2949999999999999</v>
      </c>
      <c r="G19" s="40">
        <f>[4]Curves!$K25</f>
        <v>0.34499999999999997</v>
      </c>
      <c r="H19" s="40">
        <f t="shared" si="2"/>
        <v>3.5949999999999998</v>
      </c>
      <c r="I19" s="40">
        <f>[4]Curves!$G25</f>
        <v>0.44</v>
      </c>
      <c r="J19" s="40">
        <f t="shared" si="3"/>
        <v>3.69</v>
      </c>
    </row>
    <row r="20" spans="1:10" x14ac:dyDescent="0.2">
      <c r="A20" s="50">
        <f>[4]Curves!$A26</f>
        <v>37469</v>
      </c>
      <c r="B20" s="40">
        <f>[4]Curves!$E26</f>
        <v>3.2480000000000002</v>
      </c>
      <c r="C20" s="118">
        <f>[4]Curves!$B26</f>
        <v>0.36</v>
      </c>
      <c r="D20" s="40">
        <f t="shared" si="0"/>
        <v>3.6080000000000001</v>
      </c>
      <c r="E20" s="40">
        <f>[4]Curves!$J26</f>
        <v>0.1</v>
      </c>
      <c r="F20" s="40">
        <f t="shared" si="1"/>
        <v>3.3480000000000003</v>
      </c>
      <c r="G20" s="40">
        <f>[4]Curves!$K26</f>
        <v>0.34499999999999997</v>
      </c>
      <c r="H20" s="40">
        <f t="shared" si="2"/>
        <v>3.593</v>
      </c>
      <c r="I20" s="40">
        <f>[4]Curves!$G26</f>
        <v>0.44</v>
      </c>
      <c r="J20" s="40">
        <f t="shared" si="3"/>
        <v>3.6880000000000002</v>
      </c>
    </row>
    <row r="21" spans="1:10" s="83" customFormat="1" x14ac:dyDescent="0.2">
      <c r="A21" s="50">
        <f>[4]Curves!$A27</f>
        <v>37500</v>
      </c>
      <c r="B21" s="40">
        <f>[4]Curves!$E27</f>
        <v>3.1949999999999998</v>
      </c>
      <c r="C21" s="118">
        <f>[4]Curves!$B27</f>
        <v>0.35</v>
      </c>
      <c r="D21" s="40">
        <f t="shared" si="0"/>
        <v>3.5449999999999999</v>
      </c>
      <c r="E21" s="40">
        <f>[4]Curves!$J27</f>
        <v>0.13500000000000001</v>
      </c>
      <c r="F21" s="40">
        <f t="shared" si="1"/>
        <v>3.33</v>
      </c>
      <c r="G21" s="40">
        <f>[4]Curves!$K27</f>
        <v>0.34</v>
      </c>
      <c r="H21" s="40">
        <f t="shared" si="2"/>
        <v>3.5349999999999997</v>
      </c>
      <c r="I21" s="40">
        <f>[4]Curves!$G27</f>
        <v>0.39</v>
      </c>
      <c r="J21" s="40">
        <f t="shared" si="3"/>
        <v>3.585</v>
      </c>
    </row>
    <row r="22" spans="1:10" s="83" customFormat="1" x14ac:dyDescent="0.2">
      <c r="A22" s="50">
        <f>[4]Curves!$A28</f>
        <v>37530</v>
      </c>
      <c r="B22" s="40">
        <f>[4]Curves!$E28</f>
        <v>3.0950000000000002</v>
      </c>
      <c r="C22" s="118">
        <f>[4]Curves!$B28</f>
        <v>0.38</v>
      </c>
      <c r="D22" s="40">
        <f t="shared" si="0"/>
        <v>3.4750000000000001</v>
      </c>
      <c r="E22" s="40">
        <f>[4]Curves!$J28</f>
        <v>0.16</v>
      </c>
      <c r="F22" s="40">
        <f t="shared" si="1"/>
        <v>3.2550000000000003</v>
      </c>
      <c r="G22" s="40">
        <f>[4]Curves!$K28</f>
        <v>0.38</v>
      </c>
      <c r="H22" s="40">
        <f t="shared" si="2"/>
        <v>3.4750000000000001</v>
      </c>
      <c r="I22" s="40">
        <f>[4]Curves!$G28</f>
        <v>0.41</v>
      </c>
      <c r="J22" s="40">
        <f t="shared" si="3"/>
        <v>3.5050000000000003</v>
      </c>
    </row>
    <row r="23" spans="1:10" x14ac:dyDescent="0.2">
      <c r="A23" s="50">
        <f>[4]Curves!$A29</f>
        <v>37561</v>
      </c>
      <c r="B23" s="40">
        <f>[4]Curves!$E29</f>
        <v>3.125</v>
      </c>
      <c r="C23" s="118">
        <f>[4]Curves!$B29</f>
        <v>0.38</v>
      </c>
      <c r="D23" s="40">
        <f t="shared" si="0"/>
        <v>3.5049999999999999</v>
      </c>
      <c r="E23" s="40">
        <f>[4]Curves!$J29</f>
        <v>0.155</v>
      </c>
      <c r="F23" s="40">
        <f t="shared" si="1"/>
        <v>3.28</v>
      </c>
      <c r="G23" s="40">
        <f>[4]Curves!$K29</f>
        <v>0.52</v>
      </c>
      <c r="H23" s="40">
        <f t="shared" si="2"/>
        <v>3.645</v>
      </c>
      <c r="I23" s="40">
        <f>[4]Curves!$G29</f>
        <v>0.66</v>
      </c>
      <c r="J23" s="40">
        <f t="shared" si="3"/>
        <v>3.7850000000000001</v>
      </c>
    </row>
    <row r="24" spans="1:10" x14ac:dyDescent="0.2">
      <c r="A24" s="50">
        <f>[4]Curves!$A30</f>
        <v>37591</v>
      </c>
      <c r="B24" s="40">
        <f>[4]Curves!$E30</f>
        <v>3.165</v>
      </c>
      <c r="C24" s="118">
        <f>[4]Curves!$B30</f>
        <v>0.9</v>
      </c>
      <c r="D24" s="40">
        <f t="shared" si="0"/>
        <v>4.0650000000000004</v>
      </c>
      <c r="E24" s="40">
        <f>[4]Curves!$J30</f>
        <v>0.15</v>
      </c>
      <c r="F24" s="40">
        <f t="shared" si="1"/>
        <v>3.3149999999999999</v>
      </c>
      <c r="G24" s="40">
        <f>[4]Curves!$K30</f>
        <v>0.86</v>
      </c>
      <c r="H24" s="40">
        <f t="shared" si="2"/>
        <v>4.0250000000000004</v>
      </c>
      <c r="I24" s="40">
        <f>[4]Curves!$G30</f>
        <v>1.01</v>
      </c>
      <c r="J24" s="40">
        <f t="shared" si="3"/>
        <v>4.1749999999999998</v>
      </c>
    </row>
    <row r="25" spans="1:10" x14ac:dyDescent="0.2">
      <c r="A25" s="50">
        <f>[4]Curves!$A31</f>
        <v>37622</v>
      </c>
      <c r="B25" s="40">
        <f>[4]Curves!$E31</f>
        <v>3.2</v>
      </c>
      <c r="C25" s="118">
        <f>[4]Curves!$B31</f>
        <v>1.1499999999999999</v>
      </c>
      <c r="D25" s="40">
        <f t="shared" si="0"/>
        <v>4.3499999999999996</v>
      </c>
      <c r="E25" s="40">
        <f>[4]Curves!$J31</f>
        <v>0.04</v>
      </c>
      <c r="F25" s="40">
        <f t="shared" si="1"/>
        <v>3.24</v>
      </c>
      <c r="G25" s="40">
        <f>[4]Curves!$K31</f>
        <v>1.1200000000000001</v>
      </c>
      <c r="H25" s="40">
        <f t="shared" si="2"/>
        <v>4.32</v>
      </c>
      <c r="I25" s="40">
        <f>[4]Curves!$G31</f>
        <v>1.89</v>
      </c>
      <c r="J25" s="40">
        <f t="shared" si="3"/>
        <v>5.09</v>
      </c>
    </row>
    <row r="26" spans="1:10" x14ac:dyDescent="0.2">
      <c r="A26" s="50">
        <f>[4]Curves!$A32</f>
        <v>37653</v>
      </c>
      <c r="B26" s="40">
        <f>[4]Curves!$E32</f>
        <v>3.2349999999999999</v>
      </c>
      <c r="C26" s="118">
        <f>[4]Curves!$B32</f>
        <v>1.1499999999999999</v>
      </c>
      <c r="D26" s="40">
        <f t="shared" si="0"/>
        <v>4.3849999999999998</v>
      </c>
      <c r="E26" s="40">
        <f>[4]Curves!$J32</f>
        <v>0.04</v>
      </c>
      <c r="F26" s="40">
        <f t="shared" si="1"/>
        <v>3.2749999999999999</v>
      </c>
      <c r="G26" s="40">
        <f>[4]Curves!$K32</f>
        <v>1.1200000000000001</v>
      </c>
      <c r="H26" s="40">
        <f t="shared" si="2"/>
        <v>4.3550000000000004</v>
      </c>
      <c r="I26" s="40">
        <f>[4]Curves!$G32</f>
        <v>1.89</v>
      </c>
      <c r="J26" s="40">
        <f t="shared" si="3"/>
        <v>5.125</v>
      </c>
    </row>
    <row r="27" spans="1:10" x14ac:dyDescent="0.2">
      <c r="A27" s="50">
        <f>[4]Curves!$A33</f>
        <v>37681</v>
      </c>
      <c r="B27" s="40">
        <f>[4]Curves!$E33</f>
        <v>3.2349999999999999</v>
      </c>
      <c r="C27" s="118">
        <f>[4]Curves!$B33</f>
        <v>0.65</v>
      </c>
      <c r="D27" s="40">
        <f t="shared" si="0"/>
        <v>3.8849999999999998</v>
      </c>
      <c r="E27" s="40">
        <f>[4]Curves!$J33</f>
        <v>0.04</v>
      </c>
      <c r="F27" s="40">
        <f t="shared" si="1"/>
        <v>3.2749999999999999</v>
      </c>
      <c r="G27" s="40">
        <f>[4]Curves!$K33</f>
        <v>0.63</v>
      </c>
      <c r="H27" s="40">
        <f t="shared" si="2"/>
        <v>3.8649999999999998</v>
      </c>
      <c r="I27" s="40">
        <f>[4]Curves!$G33</f>
        <v>0.7</v>
      </c>
      <c r="J27" s="40">
        <f t="shared" si="3"/>
        <v>3.9349999999999996</v>
      </c>
    </row>
    <row r="28" spans="1:10" s="83" customFormat="1" x14ac:dyDescent="0.2">
      <c r="A28" s="50">
        <f>[4]Curves!$A34</f>
        <v>37712</v>
      </c>
      <c r="B28" s="40">
        <f>[4]Curves!$E34</f>
        <v>3.2650000000000001</v>
      </c>
      <c r="C28" s="118">
        <f>[4]Curves!$B34</f>
        <v>0.435</v>
      </c>
      <c r="D28" s="40">
        <f t="shared" si="0"/>
        <v>3.7</v>
      </c>
      <c r="E28" s="40">
        <f>[4]Curves!$J34</f>
        <v>0.04</v>
      </c>
      <c r="F28" s="40">
        <f t="shared" si="1"/>
        <v>3.3050000000000002</v>
      </c>
      <c r="G28" s="40">
        <f>[4]Curves!$K34</f>
        <v>0.36</v>
      </c>
      <c r="H28" s="40">
        <f t="shared" si="2"/>
        <v>3.625</v>
      </c>
      <c r="I28" s="40">
        <f>[4]Curves!$G34</f>
        <v>0.38</v>
      </c>
      <c r="J28" s="40">
        <f t="shared" si="3"/>
        <v>3.645</v>
      </c>
    </row>
    <row r="29" spans="1:10" s="83" customFormat="1" x14ac:dyDescent="0.2">
      <c r="A29" s="50">
        <f>[4]Curves!$A35</f>
        <v>37742</v>
      </c>
      <c r="B29" s="40">
        <f>[4]Curves!$E35</f>
        <v>3.4330000000000003</v>
      </c>
      <c r="C29" s="118">
        <f>[4]Curves!$B35</f>
        <v>0.38500000000000001</v>
      </c>
      <c r="D29" s="40">
        <f t="shared" si="0"/>
        <v>3.8180000000000005</v>
      </c>
      <c r="E29" s="40">
        <f>[4]Curves!$J35</f>
        <v>0.04</v>
      </c>
      <c r="F29" s="40">
        <f t="shared" si="1"/>
        <v>3.4730000000000003</v>
      </c>
      <c r="G29" s="40">
        <f>[4]Curves!$K35</f>
        <v>0.32500000000000001</v>
      </c>
      <c r="H29" s="40">
        <f t="shared" si="2"/>
        <v>3.7580000000000005</v>
      </c>
      <c r="I29" s="40">
        <f>[4]Curves!$G35</f>
        <v>0.33</v>
      </c>
      <c r="J29" s="40">
        <f t="shared" si="3"/>
        <v>3.7630000000000003</v>
      </c>
    </row>
    <row r="30" spans="1:10" x14ac:dyDescent="0.2">
      <c r="A30" s="50">
        <f>[4]Curves!$A36</f>
        <v>37773</v>
      </c>
      <c r="B30" s="40">
        <f>[4]Curves!$E36</f>
        <v>3.6220000000000003</v>
      </c>
      <c r="C30" s="118">
        <f>[4]Curves!$B36</f>
        <v>0.38500000000000001</v>
      </c>
      <c r="D30" s="40">
        <f t="shared" si="0"/>
        <v>4.0070000000000006</v>
      </c>
      <c r="E30" s="40">
        <f>[4]Curves!$J36</f>
        <v>0.04</v>
      </c>
      <c r="F30" s="40">
        <f t="shared" si="1"/>
        <v>3.6620000000000004</v>
      </c>
      <c r="G30" s="40">
        <f>[4]Curves!$K36</f>
        <v>0.33500000000000002</v>
      </c>
      <c r="H30" s="40">
        <f t="shared" si="2"/>
        <v>3.9570000000000003</v>
      </c>
      <c r="I30" s="40">
        <f>[4]Curves!$G36</f>
        <v>0.37</v>
      </c>
      <c r="J30" s="40">
        <f t="shared" si="3"/>
        <v>3.9920000000000004</v>
      </c>
    </row>
    <row r="31" spans="1:10" x14ac:dyDescent="0.2">
      <c r="A31" s="50">
        <f>[4]Curves!$A37</f>
        <v>37803</v>
      </c>
      <c r="B31" s="40">
        <f>[4]Curves!$E37</f>
        <v>3.7470000000000003</v>
      </c>
      <c r="C31" s="118">
        <f>[4]Curves!$B37</f>
        <v>0.39750000000000002</v>
      </c>
      <c r="D31" s="40">
        <f t="shared" si="0"/>
        <v>4.1445000000000007</v>
      </c>
      <c r="E31" s="40">
        <f>[4]Curves!$J37</f>
        <v>0.04</v>
      </c>
      <c r="F31" s="40">
        <f t="shared" si="1"/>
        <v>3.7870000000000004</v>
      </c>
      <c r="G31" s="40">
        <f>[4]Curves!$K37</f>
        <v>0.35</v>
      </c>
      <c r="H31" s="40">
        <f t="shared" si="2"/>
        <v>4.0970000000000004</v>
      </c>
      <c r="I31" s="40">
        <f>[4]Curves!$G37</f>
        <v>0.41</v>
      </c>
      <c r="J31" s="40">
        <f t="shared" si="3"/>
        <v>4.157</v>
      </c>
    </row>
    <row r="32" spans="1:10" x14ac:dyDescent="0.2">
      <c r="A32" s="50">
        <f>[4]Curves!$A38</f>
        <v>37834</v>
      </c>
      <c r="B32" s="40">
        <f>[4]Curves!$E38</f>
        <v>3.6549999999999998</v>
      </c>
      <c r="C32" s="118">
        <f>[4]Curves!$B38</f>
        <v>0.4</v>
      </c>
      <c r="D32" s="40">
        <f t="shared" si="0"/>
        <v>4.0549999999999997</v>
      </c>
      <c r="E32" s="40">
        <f>[4]Curves!$J38</f>
        <v>0.14000000000000001</v>
      </c>
      <c r="F32" s="40">
        <f t="shared" si="1"/>
        <v>3.7949999999999999</v>
      </c>
      <c r="G32" s="40">
        <f>[4]Curves!$K38</f>
        <v>0.35</v>
      </c>
      <c r="H32" s="40">
        <f t="shared" si="2"/>
        <v>4.0049999999999999</v>
      </c>
      <c r="I32" s="40">
        <f>[4]Curves!$G38</f>
        <v>0.41</v>
      </c>
      <c r="J32" s="40">
        <f t="shared" si="3"/>
        <v>4.0649999999999995</v>
      </c>
    </row>
    <row r="33" spans="1:10" x14ac:dyDescent="0.2">
      <c r="A33" s="50">
        <f>[4]Curves!$A39</f>
        <v>37865</v>
      </c>
      <c r="B33" s="40">
        <f>[4]Curves!$E39</f>
        <v>3.56</v>
      </c>
      <c r="C33" s="118">
        <f>[4]Curves!$B39</f>
        <v>0.39750000000000002</v>
      </c>
      <c r="D33" s="40">
        <f t="shared" si="0"/>
        <v>3.9575</v>
      </c>
      <c r="E33" s="40">
        <f>[4]Curves!$J39</f>
        <v>0.14000000000000001</v>
      </c>
      <c r="F33" s="40">
        <f t="shared" si="1"/>
        <v>3.7</v>
      </c>
      <c r="G33" s="40">
        <f>[4]Curves!$K39</f>
        <v>0.315</v>
      </c>
      <c r="H33" s="40">
        <f t="shared" si="2"/>
        <v>3.875</v>
      </c>
      <c r="I33" s="40">
        <f>[4]Curves!$G39</f>
        <v>0.36</v>
      </c>
      <c r="J33" s="40">
        <f t="shared" si="3"/>
        <v>3.92</v>
      </c>
    </row>
    <row r="34" spans="1:10" x14ac:dyDescent="0.2">
      <c r="A34" s="50">
        <f>[4]Curves!$A40</f>
        <v>37895</v>
      </c>
      <c r="B34" s="40">
        <f>[4]Curves!$E40</f>
        <v>3.4350000000000001</v>
      </c>
      <c r="C34" s="118">
        <f>[4]Curves!$B40</f>
        <v>0.4</v>
      </c>
      <c r="D34" s="40">
        <f t="shared" si="0"/>
        <v>3.835</v>
      </c>
      <c r="E34" s="40">
        <f>[4]Curves!$J40</f>
        <v>0.14000000000000001</v>
      </c>
      <c r="F34" s="40">
        <f t="shared" si="1"/>
        <v>3.5750000000000002</v>
      </c>
      <c r="G34" s="40">
        <f>[4]Curves!$K40</f>
        <v>0.36</v>
      </c>
      <c r="H34" s="40">
        <f t="shared" si="2"/>
        <v>3.7949999999999999</v>
      </c>
      <c r="I34" s="40">
        <f>[4]Curves!$G40</f>
        <v>0.4</v>
      </c>
      <c r="J34" s="40">
        <f t="shared" si="3"/>
        <v>3.835</v>
      </c>
    </row>
    <row r="35" spans="1:10" s="83" customFormat="1" x14ac:dyDescent="0.2">
      <c r="A35" s="50">
        <f>[4]Curves!$A41</f>
        <v>37926</v>
      </c>
      <c r="B35" s="40">
        <f>[4]Curves!$E41</f>
        <v>3.4350000000000001</v>
      </c>
      <c r="C35" s="118">
        <f>[4]Curves!$B41</f>
        <v>0.55000000000000004</v>
      </c>
      <c r="D35" s="40">
        <f t="shared" si="0"/>
        <v>3.9850000000000003</v>
      </c>
      <c r="E35" s="40">
        <f>[4]Curves!$J41</f>
        <v>0.14000000000000001</v>
      </c>
      <c r="F35" s="40">
        <f t="shared" si="1"/>
        <v>3.5750000000000002</v>
      </c>
      <c r="G35" s="40">
        <f>[4]Curves!$K41</f>
        <v>0.46</v>
      </c>
      <c r="H35" s="40">
        <f t="shared" si="2"/>
        <v>3.895</v>
      </c>
      <c r="I35" s="40">
        <f>[4]Curves!$G41</f>
        <v>0.72</v>
      </c>
      <c r="J35" s="40">
        <f t="shared" si="3"/>
        <v>4.1550000000000002</v>
      </c>
    </row>
    <row r="36" spans="1:10" s="83" customFormat="1" x14ac:dyDescent="0.2">
      <c r="A36" s="50">
        <f>[4]Curves!$A42</f>
        <v>37956</v>
      </c>
      <c r="B36" s="40">
        <f>[4]Curves!$E42</f>
        <v>3.4550000000000001</v>
      </c>
      <c r="C36" s="118">
        <f>[4]Curves!$B42</f>
        <v>0.9</v>
      </c>
      <c r="D36" s="40">
        <f t="shared" si="0"/>
        <v>4.3550000000000004</v>
      </c>
      <c r="E36" s="40">
        <f>[4]Curves!$J42</f>
        <v>0.14000000000000001</v>
      </c>
      <c r="F36" s="40">
        <f t="shared" si="1"/>
        <v>3.5950000000000002</v>
      </c>
      <c r="G36" s="40">
        <f>[4]Curves!$K42</f>
        <v>0.77</v>
      </c>
      <c r="H36" s="40">
        <f t="shared" si="2"/>
        <v>4.2249999999999996</v>
      </c>
      <c r="I36" s="40">
        <f>[4]Curves!$G42</f>
        <v>0.97</v>
      </c>
      <c r="J36" s="40">
        <f t="shared" si="3"/>
        <v>4.4249999999999998</v>
      </c>
    </row>
    <row r="37" spans="1:10" x14ac:dyDescent="0.2">
      <c r="A37" s="50">
        <f>[4]Curves!$A43</f>
        <v>37987</v>
      </c>
      <c r="B37" s="40">
        <f>[4]Curves!$E43</f>
        <v>3.48</v>
      </c>
      <c r="C37" s="118">
        <f>[4]Curves!$B43</f>
        <v>1.2</v>
      </c>
      <c r="D37" s="40">
        <f t="shared" si="0"/>
        <v>4.68</v>
      </c>
      <c r="E37" s="40">
        <f>[4]Curves!$J43</f>
        <v>0.04</v>
      </c>
      <c r="F37" s="40">
        <f t="shared" si="1"/>
        <v>3.52</v>
      </c>
      <c r="G37" s="40">
        <f>[4]Curves!$K43</f>
        <v>1.04</v>
      </c>
      <c r="H37" s="40">
        <f t="shared" si="2"/>
        <v>4.5199999999999996</v>
      </c>
      <c r="I37" s="40">
        <f>[4]Curves!$G43</f>
        <v>1.6</v>
      </c>
      <c r="J37" s="40">
        <f t="shared" si="3"/>
        <v>5.08</v>
      </c>
    </row>
    <row r="38" spans="1:10" x14ac:dyDescent="0.2">
      <c r="A38" s="50">
        <f>[4]Curves!$A44</f>
        <v>38018</v>
      </c>
      <c r="B38" s="40">
        <f>[4]Curves!$E44</f>
        <v>3.512</v>
      </c>
      <c r="C38" s="118">
        <f>[4]Curves!$B44</f>
        <v>1.2</v>
      </c>
      <c r="D38" s="40">
        <f t="shared" si="0"/>
        <v>4.7119999999999997</v>
      </c>
      <c r="E38" s="40">
        <f>[4]Curves!$J44</f>
        <v>0.04</v>
      </c>
      <c r="F38" s="40">
        <f t="shared" si="1"/>
        <v>3.552</v>
      </c>
      <c r="G38" s="40">
        <f>[4]Curves!$K44</f>
        <v>1.04</v>
      </c>
      <c r="H38" s="40">
        <f t="shared" si="2"/>
        <v>4.5519999999999996</v>
      </c>
      <c r="I38" s="40">
        <f>[4]Curves!$G44</f>
        <v>1.6</v>
      </c>
      <c r="J38" s="40">
        <f t="shared" si="3"/>
        <v>5.1120000000000001</v>
      </c>
    </row>
    <row r="39" spans="1:10" x14ac:dyDescent="0.2">
      <c r="A39" s="50">
        <f>[4]Curves!$A45</f>
        <v>38047</v>
      </c>
      <c r="B39" s="40">
        <f>[4]Curves!$E45</f>
        <v>3.5170000000000003</v>
      </c>
      <c r="C39" s="118">
        <f>[4]Curves!$B45</f>
        <v>0.65</v>
      </c>
      <c r="D39" s="40">
        <f t="shared" si="0"/>
        <v>4.1670000000000007</v>
      </c>
      <c r="E39" s="40">
        <f>[4]Curves!$J45</f>
        <v>0.04</v>
      </c>
      <c r="F39" s="40">
        <f t="shared" si="1"/>
        <v>3.5570000000000004</v>
      </c>
      <c r="G39" s="40">
        <f>[4]Curves!$K45</f>
        <v>0.54</v>
      </c>
      <c r="H39" s="40">
        <f t="shared" si="2"/>
        <v>4.0570000000000004</v>
      </c>
      <c r="I39" s="40">
        <f>[4]Curves!$G45</f>
        <v>0.71</v>
      </c>
      <c r="J39" s="40">
        <f t="shared" si="3"/>
        <v>4.2270000000000003</v>
      </c>
    </row>
    <row r="40" spans="1:10" x14ac:dyDescent="0.2">
      <c r="A40" s="50">
        <f>[4]Curves!$A46</f>
        <v>38078</v>
      </c>
      <c r="B40" s="40">
        <f>[4]Curves!$E46</f>
        <v>3.5370000000000004</v>
      </c>
      <c r="C40" s="118">
        <f>[4]Curves!$B46</f>
        <v>0.435</v>
      </c>
      <c r="D40" s="40">
        <f t="shared" si="0"/>
        <v>3.9720000000000004</v>
      </c>
      <c r="E40" s="40">
        <f>[4]Curves!$J46</f>
        <v>0.04</v>
      </c>
      <c r="F40" s="40">
        <f t="shared" si="1"/>
        <v>3.5770000000000004</v>
      </c>
      <c r="G40" s="40">
        <f>[4]Curves!$K46</f>
        <v>0.36</v>
      </c>
      <c r="H40" s="40">
        <f t="shared" si="2"/>
        <v>3.8970000000000002</v>
      </c>
      <c r="I40" s="40">
        <f>[4]Curves!$G46</f>
        <v>0.38</v>
      </c>
      <c r="J40" s="40">
        <f t="shared" si="3"/>
        <v>3.9170000000000003</v>
      </c>
    </row>
    <row r="41" spans="1:10" x14ac:dyDescent="0.2">
      <c r="A41" s="50">
        <f>[4]Curves!$A47</f>
        <v>38108</v>
      </c>
      <c r="B41" s="40">
        <f>[4]Curves!$E47</f>
        <v>3.7050000000000001</v>
      </c>
      <c r="C41" s="118">
        <f>[4]Curves!$B47</f>
        <v>0.38500000000000001</v>
      </c>
      <c r="D41" s="40">
        <f t="shared" si="0"/>
        <v>4.09</v>
      </c>
      <c r="E41" s="40">
        <f>[4]Curves!$J47</f>
        <v>0.04</v>
      </c>
      <c r="F41" s="40">
        <f t="shared" si="1"/>
        <v>3.7450000000000001</v>
      </c>
      <c r="G41" s="40">
        <f>[4]Curves!$K47</f>
        <v>0.32500000000000001</v>
      </c>
      <c r="H41" s="40">
        <f t="shared" si="2"/>
        <v>4.03</v>
      </c>
      <c r="I41" s="40">
        <f>[4]Curves!$G47</f>
        <v>0.33</v>
      </c>
      <c r="J41" s="40">
        <f t="shared" si="3"/>
        <v>4.0350000000000001</v>
      </c>
    </row>
    <row r="42" spans="1:10" x14ac:dyDescent="0.2">
      <c r="A42" s="50">
        <f>[4]Curves!$A48</f>
        <v>38139</v>
      </c>
      <c r="B42" s="40">
        <f>[4]Curves!$E48</f>
        <v>3.8570000000000002</v>
      </c>
      <c r="C42" s="118">
        <f>[4]Curves!$B48</f>
        <v>0.38500000000000001</v>
      </c>
      <c r="D42" s="40">
        <f t="shared" si="0"/>
        <v>4.242</v>
      </c>
      <c r="E42" s="40">
        <f>[4]Curves!$J48</f>
        <v>0.04</v>
      </c>
      <c r="F42" s="40">
        <f t="shared" si="1"/>
        <v>3.8970000000000002</v>
      </c>
      <c r="G42" s="40">
        <f>[4]Curves!$K48</f>
        <v>0.33500000000000002</v>
      </c>
      <c r="H42" s="40">
        <f t="shared" si="2"/>
        <v>4.1920000000000002</v>
      </c>
      <c r="I42" s="40">
        <f>[4]Curves!$G48</f>
        <v>0.37</v>
      </c>
      <c r="J42" s="40">
        <f t="shared" si="3"/>
        <v>4.2270000000000003</v>
      </c>
    </row>
    <row r="43" spans="1:10" x14ac:dyDescent="0.2">
      <c r="A43" s="50">
        <f>[4]Curves!$A49</f>
        <v>38169</v>
      </c>
      <c r="B43" s="40">
        <f>[4]Curves!$E49</f>
        <v>3.907</v>
      </c>
      <c r="C43" s="118">
        <f>[4]Curves!$B49</f>
        <v>0.39750000000000002</v>
      </c>
      <c r="D43" s="40">
        <f t="shared" si="0"/>
        <v>4.3045</v>
      </c>
      <c r="E43" s="40">
        <f>[4]Curves!$J49</f>
        <v>0.04</v>
      </c>
      <c r="F43" s="40">
        <f t="shared" si="1"/>
        <v>3.9470000000000001</v>
      </c>
      <c r="G43" s="40">
        <f>[4]Curves!$K49</f>
        <v>0.35</v>
      </c>
      <c r="H43" s="40">
        <f t="shared" si="2"/>
        <v>4.2569999999999997</v>
      </c>
      <c r="I43" s="40">
        <f>[4]Curves!$G49</f>
        <v>0.41</v>
      </c>
      <c r="J43" s="40">
        <f t="shared" si="3"/>
        <v>4.3170000000000002</v>
      </c>
    </row>
    <row r="44" spans="1:10" x14ac:dyDescent="0.2">
      <c r="A44" s="50">
        <f>[4]Curves!$A50</f>
        <v>38200</v>
      </c>
      <c r="B44" s="40">
        <f>[4]Curves!$E50</f>
        <v>3.8190000000000004</v>
      </c>
      <c r="C44" s="118">
        <f>[4]Curves!$B50</f>
        <v>0.4</v>
      </c>
      <c r="D44" s="40">
        <f t="shared" si="0"/>
        <v>4.2190000000000003</v>
      </c>
      <c r="E44" s="40">
        <f>[4]Curves!$J50</f>
        <v>0.13</v>
      </c>
      <c r="F44" s="40">
        <f t="shared" si="1"/>
        <v>3.9490000000000003</v>
      </c>
      <c r="G44" s="40">
        <f>[4]Curves!$K50</f>
        <v>0.35</v>
      </c>
      <c r="H44" s="40">
        <f t="shared" si="2"/>
        <v>4.1690000000000005</v>
      </c>
      <c r="I44" s="40">
        <f>[4]Curves!$G50</f>
        <v>0.41</v>
      </c>
      <c r="J44" s="40">
        <f t="shared" si="3"/>
        <v>4.2290000000000001</v>
      </c>
    </row>
    <row r="45" spans="1:10" x14ac:dyDescent="0.2">
      <c r="A45" s="50">
        <f>[4]Curves!$A51</f>
        <v>38231</v>
      </c>
      <c r="B45" s="40">
        <f>[4]Curves!$E51</f>
        <v>3.68</v>
      </c>
      <c r="C45" s="118">
        <f>[4]Curves!$B51</f>
        <v>0.39750000000000002</v>
      </c>
      <c r="D45" s="40">
        <f t="shared" si="0"/>
        <v>4.0775000000000006</v>
      </c>
      <c r="E45" s="40">
        <f>[4]Curves!$J51</f>
        <v>0.13</v>
      </c>
      <c r="F45" s="40">
        <f t="shared" si="1"/>
        <v>3.81</v>
      </c>
      <c r="G45" s="40">
        <f>[4]Curves!$K51</f>
        <v>0.315</v>
      </c>
      <c r="H45" s="40">
        <f t="shared" si="2"/>
        <v>3.9950000000000001</v>
      </c>
      <c r="I45" s="40">
        <f>[4]Curves!$G51</f>
        <v>0.36</v>
      </c>
      <c r="J45" s="40">
        <f t="shared" si="3"/>
        <v>4.04</v>
      </c>
    </row>
    <row r="46" spans="1:10" x14ac:dyDescent="0.2">
      <c r="A46" s="50">
        <f>[4]Curves!$A52</f>
        <v>38261</v>
      </c>
      <c r="B46" s="40">
        <f>[4]Curves!$E52</f>
        <v>3.5260000000000002</v>
      </c>
      <c r="C46" s="118">
        <f>[4]Curves!$B52</f>
        <v>0.4</v>
      </c>
      <c r="D46" s="40">
        <f t="shared" si="0"/>
        <v>3.9260000000000002</v>
      </c>
      <c r="E46" s="40">
        <f>[4]Curves!$J52</f>
        <v>0.13</v>
      </c>
      <c r="F46" s="40">
        <f t="shared" si="1"/>
        <v>3.6560000000000001</v>
      </c>
      <c r="G46" s="40">
        <f>[4]Curves!$K52</f>
        <v>0.36</v>
      </c>
      <c r="H46" s="40">
        <f t="shared" si="2"/>
        <v>3.8860000000000001</v>
      </c>
      <c r="I46" s="40">
        <f>[4]Curves!$G52</f>
        <v>0.4</v>
      </c>
      <c r="J46" s="40">
        <f t="shared" si="3"/>
        <v>3.9260000000000002</v>
      </c>
    </row>
    <row r="47" spans="1:10" x14ac:dyDescent="0.2">
      <c r="A47" s="50">
        <f>[4]Curves!$A53</f>
        <v>38292</v>
      </c>
      <c r="B47" s="40">
        <f>[4]Curves!$E53</f>
        <v>3.5310000000000001</v>
      </c>
      <c r="C47" s="118">
        <f>[4]Curves!$B53</f>
        <v>0.55000000000000004</v>
      </c>
      <c r="D47" s="40">
        <f t="shared" si="0"/>
        <v>4.0810000000000004</v>
      </c>
      <c r="E47" s="40">
        <f>[4]Curves!$J53</f>
        <v>0.13</v>
      </c>
      <c r="F47" s="40">
        <f t="shared" si="1"/>
        <v>3.661</v>
      </c>
      <c r="G47" s="40">
        <f>[4]Curves!$K53</f>
        <v>0.46</v>
      </c>
      <c r="H47" s="40">
        <f t="shared" si="2"/>
        <v>3.9910000000000001</v>
      </c>
      <c r="I47" s="40">
        <f>[4]Curves!$G53</f>
        <v>0.72499999999999998</v>
      </c>
      <c r="J47" s="40">
        <f t="shared" si="3"/>
        <v>4.2560000000000002</v>
      </c>
    </row>
    <row r="48" spans="1:10" x14ac:dyDescent="0.2">
      <c r="A48" s="50">
        <f>[4]Curves!$A54</f>
        <v>38322</v>
      </c>
      <c r="B48" s="40">
        <f>[4]Curves!$E54</f>
        <v>3.569</v>
      </c>
      <c r="C48" s="118">
        <f>[4]Curves!$B54</f>
        <v>0.9</v>
      </c>
      <c r="D48" s="40">
        <f t="shared" si="0"/>
        <v>4.4690000000000003</v>
      </c>
      <c r="E48" s="40">
        <f>[4]Curves!$J54</f>
        <v>0.13</v>
      </c>
      <c r="F48" s="40">
        <f t="shared" si="1"/>
        <v>3.6989999999999998</v>
      </c>
      <c r="G48" s="40">
        <f>[4]Curves!$K54</f>
        <v>0.77</v>
      </c>
      <c r="H48" s="40">
        <f t="shared" si="2"/>
        <v>4.3390000000000004</v>
      </c>
      <c r="I48" s="40">
        <f>[4]Curves!$G54</f>
        <v>0.98</v>
      </c>
      <c r="J48" s="40">
        <f t="shared" si="3"/>
        <v>4.5489999999999995</v>
      </c>
    </row>
    <row r="49" spans="1:10" x14ac:dyDescent="0.2">
      <c r="A49" s="50">
        <f>[4]Curves!$A55</f>
        <v>38353</v>
      </c>
      <c r="B49" s="40">
        <f>[4]Curves!$E55</f>
        <v>3.6140000000000003</v>
      </c>
      <c r="C49" s="118">
        <f>[4]Curves!$B55</f>
        <v>1.2</v>
      </c>
      <c r="D49" s="40">
        <f t="shared" si="0"/>
        <v>4.8140000000000001</v>
      </c>
      <c r="E49" s="40">
        <f>[4]Curves!$J55</f>
        <v>4.4999999999999998E-2</v>
      </c>
      <c r="F49" s="40">
        <f t="shared" si="1"/>
        <v>3.6590000000000003</v>
      </c>
      <c r="G49" s="40">
        <f>[4]Curves!$K55</f>
        <v>1.04</v>
      </c>
      <c r="H49" s="40">
        <f t="shared" si="2"/>
        <v>4.6539999999999999</v>
      </c>
      <c r="I49" s="40">
        <f>[4]Curves!$G55</f>
        <v>1.615</v>
      </c>
      <c r="J49" s="40">
        <f t="shared" si="3"/>
        <v>5.2290000000000001</v>
      </c>
    </row>
    <row r="50" spans="1:10" x14ac:dyDescent="0.2">
      <c r="A50" s="50">
        <f>[4]Curves!$A56</f>
        <v>38384</v>
      </c>
      <c r="B50" s="40">
        <f>[4]Curves!$E56</f>
        <v>3.6520000000000001</v>
      </c>
      <c r="C50" s="118">
        <f>[4]Curves!$B56</f>
        <v>1.2</v>
      </c>
      <c r="D50" s="40">
        <f t="shared" si="0"/>
        <v>4.8520000000000003</v>
      </c>
      <c r="E50" s="40">
        <f>[4]Curves!$J56</f>
        <v>4.4999999999999998E-2</v>
      </c>
      <c r="F50" s="40">
        <f t="shared" si="1"/>
        <v>3.6970000000000001</v>
      </c>
      <c r="G50" s="40">
        <f>[4]Curves!$K56</f>
        <v>1.04</v>
      </c>
      <c r="H50" s="40">
        <f t="shared" si="2"/>
        <v>4.6920000000000002</v>
      </c>
      <c r="I50" s="40">
        <f>[4]Curves!$G56</f>
        <v>1.615</v>
      </c>
      <c r="J50" s="40">
        <f t="shared" si="3"/>
        <v>5.2670000000000003</v>
      </c>
    </row>
    <row r="51" spans="1:10" x14ac:dyDescent="0.2">
      <c r="A51" s="50">
        <f>[4]Curves!$A57</f>
        <v>38412</v>
      </c>
      <c r="B51" s="40">
        <f>[4]Curves!$E57</f>
        <v>3.6460000000000004</v>
      </c>
      <c r="C51" s="118">
        <f>[4]Curves!$B57</f>
        <v>0.65</v>
      </c>
      <c r="D51" s="40">
        <f t="shared" si="0"/>
        <v>4.2960000000000003</v>
      </c>
      <c r="E51" s="40">
        <f>[4]Curves!$J57</f>
        <v>4.4999999999999998E-2</v>
      </c>
      <c r="F51" s="40">
        <f t="shared" si="1"/>
        <v>3.6910000000000003</v>
      </c>
      <c r="G51" s="40">
        <f>[4]Curves!$K57</f>
        <v>0.54</v>
      </c>
      <c r="H51" s="40">
        <f t="shared" si="2"/>
        <v>4.1859999999999999</v>
      </c>
      <c r="I51" s="40">
        <f>[4]Curves!$G57</f>
        <v>0.71499999999999997</v>
      </c>
      <c r="J51" s="40">
        <f t="shared" si="3"/>
        <v>4.3610000000000007</v>
      </c>
    </row>
    <row r="52" spans="1:10" x14ac:dyDescent="0.2">
      <c r="A52" s="50">
        <f>[4]Curves!$A58</f>
        <v>38443</v>
      </c>
      <c r="B52" s="40">
        <f>[4]Curves!$E58</f>
        <v>3.6460000000000004</v>
      </c>
      <c r="C52" s="118">
        <f>[4]Curves!$B58</f>
        <v>0.435</v>
      </c>
      <c r="D52" s="40">
        <f t="shared" si="0"/>
        <v>4.0810000000000004</v>
      </c>
      <c r="E52" s="40">
        <f>[4]Curves!$J58</f>
        <v>4.4999999999999998E-2</v>
      </c>
      <c r="F52" s="40">
        <f t="shared" si="1"/>
        <v>3.6910000000000003</v>
      </c>
      <c r="G52" s="40">
        <f>[4]Curves!$K58</f>
        <v>0.36</v>
      </c>
      <c r="H52" s="40">
        <f t="shared" si="2"/>
        <v>4.0060000000000002</v>
      </c>
      <c r="I52" s="40">
        <f>[4]Curves!$G58</f>
        <v>0.38</v>
      </c>
      <c r="J52" s="40">
        <f t="shared" si="3"/>
        <v>4.0260000000000007</v>
      </c>
    </row>
    <row r="53" spans="1:10" x14ac:dyDescent="0.2">
      <c r="A53" s="50">
        <f>[4]Curves!$A59</f>
        <v>38473</v>
      </c>
      <c r="B53" s="40">
        <f>[4]Curves!$E59</f>
        <v>3.7949999999999999</v>
      </c>
      <c r="C53" s="118">
        <f>[4]Curves!$B59</f>
        <v>0.38500000000000001</v>
      </c>
      <c r="D53" s="40">
        <f t="shared" si="0"/>
        <v>4.18</v>
      </c>
      <c r="E53" s="40">
        <f>[4]Curves!$J59</f>
        <v>4.4999999999999998E-2</v>
      </c>
      <c r="F53" s="40">
        <f t="shared" si="1"/>
        <v>3.84</v>
      </c>
      <c r="G53" s="40">
        <f>[4]Curves!$K59</f>
        <v>0.32500000000000001</v>
      </c>
      <c r="H53" s="40">
        <f t="shared" si="2"/>
        <v>4.12</v>
      </c>
      <c r="I53" s="40">
        <f>[4]Curves!$G59</f>
        <v>0.33</v>
      </c>
      <c r="J53" s="40">
        <f t="shared" si="3"/>
        <v>4.125</v>
      </c>
    </row>
    <row r="54" spans="1:10" x14ac:dyDescent="0.2">
      <c r="A54" s="50">
        <f>[4]Curves!$A60</f>
        <v>38504</v>
      </c>
      <c r="B54" s="40">
        <f>[4]Curves!$E60</f>
        <v>3.9470000000000001</v>
      </c>
      <c r="C54" s="118">
        <f>[4]Curves!$B60</f>
        <v>0.38500000000000001</v>
      </c>
      <c r="D54" s="40">
        <f t="shared" si="0"/>
        <v>4.3319999999999999</v>
      </c>
      <c r="E54" s="40">
        <f>[4]Curves!$J60</f>
        <v>4.4999999999999998E-2</v>
      </c>
      <c r="F54" s="40">
        <f t="shared" si="1"/>
        <v>3.992</v>
      </c>
      <c r="G54" s="40">
        <f>[4]Curves!$K60</f>
        <v>0.33500000000000002</v>
      </c>
      <c r="H54" s="40">
        <f t="shared" si="2"/>
        <v>4.282</v>
      </c>
      <c r="I54" s="40">
        <f>[4]Curves!$G60</f>
        <v>0.37</v>
      </c>
      <c r="J54" s="40">
        <f t="shared" si="3"/>
        <v>4.3170000000000002</v>
      </c>
    </row>
    <row r="55" spans="1:10" x14ac:dyDescent="0.2">
      <c r="A55" s="50">
        <f>[4]Curves!$A61</f>
        <v>38534</v>
      </c>
      <c r="B55" s="40">
        <f>[4]Curves!$E61</f>
        <v>4.0070000000000006</v>
      </c>
      <c r="C55" s="118">
        <f>[4]Curves!$B61</f>
        <v>0.39750000000000002</v>
      </c>
      <c r="D55" s="40">
        <f t="shared" si="0"/>
        <v>4.4045000000000005</v>
      </c>
      <c r="E55" s="40">
        <f>[4]Curves!$J61</f>
        <v>4.4999999999999998E-2</v>
      </c>
      <c r="F55" s="40">
        <f t="shared" si="1"/>
        <v>4.0520000000000005</v>
      </c>
      <c r="G55" s="40">
        <f>[4]Curves!$K61</f>
        <v>0.35</v>
      </c>
      <c r="H55" s="40">
        <f t="shared" si="2"/>
        <v>4.3570000000000002</v>
      </c>
      <c r="I55" s="40">
        <f>[4]Curves!$G61</f>
        <v>0.41</v>
      </c>
      <c r="J55" s="40">
        <f t="shared" si="3"/>
        <v>4.4170000000000007</v>
      </c>
    </row>
    <row r="56" spans="1:10" x14ac:dyDescent="0.2">
      <c r="A56" s="50">
        <f>[4]Curves!$A62</f>
        <v>38565</v>
      </c>
      <c r="B56" s="40">
        <f>[4]Curves!$E62</f>
        <v>3.919</v>
      </c>
      <c r="C56" s="118">
        <f>[4]Curves!$B62</f>
        <v>0.4</v>
      </c>
      <c r="D56" s="40">
        <f t="shared" si="0"/>
        <v>4.319</v>
      </c>
      <c r="E56" s="40">
        <f>[4]Curves!$J62</f>
        <v>0.13</v>
      </c>
      <c r="F56" s="40">
        <f t="shared" si="1"/>
        <v>4.0490000000000004</v>
      </c>
      <c r="G56" s="40">
        <f>[4]Curves!$K62</f>
        <v>0.35</v>
      </c>
      <c r="H56" s="40">
        <f t="shared" si="2"/>
        <v>4.2690000000000001</v>
      </c>
      <c r="I56" s="40">
        <f>[4]Curves!$G62</f>
        <v>0.41</v>
      </c>
      <c r="J56" s="40">
        <f t="shared" si="3"/>
        <v>4.3289999999999997</v>
      </c>
    </row>
    <row r="57" spans="1:10" x14ac:dyDescent="0.2">
      <c r="A57" s="50">
        <f>[4]Curves!$A63</f>
        <v>38596</v>
      </c>
      <c r="B57" s="40">
        <f>[4]Curves!$E63</f>
        <v>3.78</v>
      </c>
      <c r="C57" s="118">
        <f>[4]Curves!$B63</f>
        <v>0.39750000000000002</v>
      </c>
      <c r="D57" s="40">
        <f t="shared" si="0"/>
        <v>4.1775000000000002</v>
      </c>
      <c r="E57" s="40">
        <f>[4]Curves!$J63</f>
        <v>0.13</v>
      </c>
      <c r="F57" s="40">
        <f t="shared" si="1"/>
        <v>3.9099999999999997</v>
      </c>
      <c r="G57" s="40">
        <f>[4]Curves!$K63</f>
        <v>0.315</v>
      </c>
      <c r="H57" s="40">
        <f t="shared" si="2"/>
        <v>4.0949999999999998</v>
      </c>
      <c r="I57" s="40">
        <f>[4]Curves!$G63</f>
        <v>0.36</v>
      </c>
      <c r="J57" s="40">
        <f t="shared" si="3"/>
        <v>4.1399999999999997</v>
      </c>
    </row>
    <row r="58" spans="1:10" x14ac:dyDescent="0.2">
      <c r="A58" s="50">
        <f>[4]Curves!$A64</f>
        <v>38626</v>
      </c>
      <c r="B58" s="40">
        <f>[4]Curves!$E64</f>
        <v>3.6260000000000003</v>
      </c>
      <c r="C58" s="118">
        <f>[4]Curves!$B64</f>
        <v>0.4</v>
      </c>
      <c r="D58" s="40">
        <f t="shared" si="0"/>
        <v>4.0260000000000007</v>
      </c>
      <c r="E58" s="40">
        <f>[4]Curves!$J64</f>
        <v>0.13</v>
      </c>
      <c r="F58" s="40">
        <f t="shared" si="1"/>
        <v>3.7560000000000002</v>
      </c>
      <c r="G58" s="40">
        <f>[4]Curves!$K64</f>
        <v>0.36</v>
      </c>
      <c r="H58" s="40">
        <f t="shared" si="2"/>
        <v>3.9860000000000002</v>
      </c>
      <c r="I58" s="40">
        <f>[4]Curves!$G64</f>
        <v>0.4</v>
      </c>
      <c r="J58" s="40">
        <f t="shared" si="3"/>
        <v>4.0260000000000007</v>
      </c>
    </row>
    <row r="59" spans="1:10" x14ac:dyDescent="0.2">
      <c r="A59" s="50">
        <f>[4]Curves!$A65</f>
        <v>38657</v>
      </c>
      <c r="B59" s="40">
        <f>[4]Curves!$E65</f>
        <v>3.6310000000000002</v>
      </c>
      <c r="C59" s="118">
        <f>[4]Curves!$B65</f>
        <v>0.55500000000000005</v>
      </c>
      <c r="D59" s="40">
        <f t="shared" si="0"/>
        <v>4.1859999999999999</v>
      </c>
      <c r="E59" s="40">
        <f>[4]Curves!$J65</f>
        <v>0.13</v>
      </c>
      <c r="F59" s="40">
        <f t="shared" si="1"/>
        <v>3.7610000000000001</v>
      </c>
      <c r="G59" s="40">
        <f>[4]Curves!$K65</f>
        <v>0.46</v>
      </c>
      <c r="H59" s="40">
        <f t="shared" si="2"/>
        <v>4.0910000000000002</v>
      </c>
      <c r="I59" s="40">
        <f>[4]Curves!$G65</f>
        <v>0.73</v>
      </c>
      <c r="J59" s="40">
        <f t="shared" si="3"/>
        <v>4.3610000000000007</v>
      </c>
    </row>
    <row r="60" spans="1:10" x14ac:dyDescent="0.2">
      <c r="A60" s="50">
        <f>[4]Curves!$A66</f>
        <v>38687</v>
      </c>
      <c r="B60" s="40">
        <f>[4]Curves!$E66</f>
        <v>3.669</v>
      </c>
      <c r="C60" s="118">
        <f>[4]Curves!$B66</f>
        <v>0.91</v>
      </c>
      <c r="D60" s="40">
        <f t="shared" si="0"/>
        <v>4.5789999999999997</v>
      </c>
      <c r="E60" s="40">
        <f>[4]Curves!$J66</f>
        <v>0.13</v>
      </c>
      <c r="F60" s="40">
        <f t="shared" si="1"/>
        <v>3.7989999999999999</v>
      </c>
      <c r="G60" s="40">
        <f>[4]Curves!$K66</f>
        <v>0.77</v>
      </c>
      <c r="H60" s="40">
        <f t="shared" si="2"/>
        <v>4.4390000000000001</v>
      </c>
      <c r="I60" s="40">
        <f>[4]Curves!$G66</f>
        <v>0.98</v>
      </c>
      <c r="J60" s="40">
        <f t="shared" si="3"/>
        <v>4.649</v>
      </c>
    </row>
    <row r="61" spans="1:10" x14ac:dyDescent="0.2">
      <c r="A61" s="50">
        <f>[4]Curves!$A67</f>
        <v>38718</v>
      </c>
      <c r="B61" s="40">
        <f>[4]Curves!$E67</f>
        <v>3.714</v>
      </c>
      <c r="C61" s="118">
        <f>[4]Curves!$B67</f>
        <v>1.2150000000000001</v>
      </c>
      <c r="D61" s="40">
        <f t="shared" si="0"/>
        <v>4.9290000000000003</v>
      </c>
      <c r="E61" s="40">
        <f>[4]Curves!$J67</f>
        <v>4.4999999999999998E-2</v>
      </c>
      <c r="F61" s="40">
        <f t="shared" si="1"/>
        <v>3.7589999999999999</v>
      </c>
      <c r="G61" s="40">
        <f>[4]Curves!$K67</f>
        <v>1.04</v>
      </c>
      <c r="H61" s="40">
        <f t="shared" si="2"/>
        <v>4.7539999999999996</v>
      </c>
      <c r="I61" s="40">
        <f>[4]Curves!$G67</f>
        <v>1.6</v>
      </c>
      <c r="J61" s="40">
        <f t="shared" si="3"/>
        <v>5.3140000000000001</v>
      </c>
    </row>
    <row r="62" spans="1:10" x14ac:dyDescent="0.2">
      <c r="A62" s="50">
        <f>[4]Curves!$A68</f>
        <v>38749</v>
      </c>
      <c r="B62" s="40">
        <f>[4]Curves!$E68</f>
        <v>3.7520000000000002</v>
      </c>
      <c r="C62" s="118">
        <f>[4]Curves!$B68</f>
        <v>1.2150000000000001</v>
      </c>
      <c r="D62" s="40">
        <f t="shared" si="0"/>
        <v>4.9670000000000005</v>
      </c>
      <c r="E62" s="40">
        <f>[4]Curves!$J68</f>
        <v>4.4999999999999998E-2</v>
      </c>
      <c r="F62" s="40">
        <f t="shared" si="1"/>
        <v>3.7970000000000002</v>
      </c>
      <c r="G62" s="40">
        <f>[4]Curves!$K68</f>
        <v>1.04</v>
      </c>
      <c r="H62" s="40">
        <f t="shared" si="2"/>
        <v>4.7919999999999998</v>
      </c>
      <c r="I62" s="40">
        <f>[4]Curves!$G68</f>
        <v>1.6</v>
      </c>
      <c r="J62" s="40">
        <f t="shared" si="3"/>
        <v>5.3520000000000003</v>
      </c>
    </row>
    <row r="63" spans="1:10" x14ac:dyDescent="0.2">
      <c r="A63" s="50">
        <f>[4]Curves!$A69</f>
        <v>38777</v>
      </c>
      <c r="B63" s="40">
        <f>[4]Curves!$E69</f>
        <v>3.746</v>
      </c>
      <c r="C63" s="118">
        <f>[4]Curves!$B69</f>
        <v>0.65500000000000003</v>
      </c>
      <c r="D63" s="40">
        <f t="shared" si="0"/>
        <v>4.4009999999999998</v>
      </c>
      <c r="E63" s="40">
        <f>[4]Curves!$J69</f>
        <v>4.4999999999999998E-2</v>
      </c>
      <c r="F63" s="40">
        <f t="shared" si="1"/>
        <v>3.7909999999999999</v>
      </c>
      <c r="G63" s="40">
        <f>[4]Curves!$K69</f>
        <v>0.54</v>
      </c>
      <c r="H63" s="40">
        <f t="shared" si="2"/>
        <v>4.2859999999999996</v>
      </c>
      <c r="I63" s="40">
        <f>[4]Curves!$G69</f>
        <v>0.72</v>
      </c>
      <c r="J63" s="40">
        <f t="shared" si="3"/>
        <v>4.4660000000000002</v>
      </c>
    </row>
    <row r="64" spans="1:10" x14ac:dyDescent="0.2">
      <c r="A64" s="50">
        <f>[4]Curves!$A70</f>
        <v>38808</v>
      </c>
      <c r="B64" s="40">
        <f>[4]Curves!$E70</f>
        <v>3.746</v>
      </c>
      <c r="C64" s="118">
        <f>[4]Curves!$B70</f>
        <v>0.435</v>
      </c>
      <c r="D64" s="40">
        <f t="shared" si="0"/>
        <v>4.181</v>
      </c>
      <c r="E64" s="40">
        <f>[4]Curves!$J70</f>
        <v>4.4999999999999998E-2</v>
      </c>
      <c r="F64" s="40">
        <f t="shared" si="1"/>
        <v>3.7909999999999999</v>
      </c>
      <c r="G64" s="40">
        <f>[4]Curves!$K70</f>
        <v>0.36</v>
      </c>
      <c r="H64" s="40">
        <f t="shared" si="2"/>
        <v>4.1059999999999999</v>
      </c>
      <c r="I64" s="40">
        <f>[4]Curves!$G70</f>
        <v>0.38</v>
      </c>
      <c r="J64" s="40">
        <f t="shared" si="3"/>
        <v>4.1260000000000003</v>
      </c>
    </row>
    <row r="65" spans="1:10" x14ac:dyDescent="0.2">
      <c r="A65" s="50">
        <f>[4]Curves!$A71</f>
        <v>38838</v>
      </c>
      <c r="B65" s="40">
        <f>[4]Curves!$E71</f>
        <v>3.895</v>
      </c>
      <c r="C65" s="118">
        <f>[4]Curves!$B71</f>
        <v>0.38500000000000001</v>
      </c>
      <c r="D65" s="40">
        <f t="shared" si="0"/>
        <v>4.28</v>
      </c>
      <c r="E65" s="40">
        <f>[4]Curves!$J71</f>
        <v>4.4999999999999998E-2</v>
      </c>
      <c r="F65" s="40">
        <f t="shared" si="1"/>
        <v>3.94</v>
      </c>
      <c r="G65" s="40">
        <f>[4]Curves!$K71</f>
        <v>0.32500000000000001</v>
      </c>
      <c r="H65" s="40">
        <f t="shared" si="2"/>
        <v>4.22</v>
      </c>
      <c r="I65" s="40">
        <f>[4]Curves!$G71</f>
        <v>0.33</v>
      </c>
      <c r="J65" s="40">
        <f t="shared" si="3"/>
        <v>4.2249999999999996</v>
      </c>
    </row>
    <row r="66" spans="1:10" x14ac:dyDescent="0.2">
      <c r="A66" s="50">
        <f>[4]Curves!$A72</f>
        <v>38869</v>
      </c>
      <c r="B66" s="40">
        <f>[4]Curves!$E72</f>
        <v>4.0470000000000006</v>
      </c>
      <c r="C66" s="118">
        <f>[4]Curves!$B72</f>
        <v>0.38500000000000001</v>
      </c>
      <c r="D66" s="40">
        <f t="shared" si="0"/>
        <v>4.4320000000000004</v>
      </c>
      <c r="E66" s="40">
        <f>[4]Curves!$J72</f>
        <v>4.4999999999999998E-2</v>
      </c>
      <c r="F66" s="40">
        <f t="shared" si="1"/>
        <v>4.0920000000000005</v>
      </c>
      <c r="G66" s="40">
        <f>[4]Curves!$K72</f>
        <v>0.33500000000000002</v>
      </c>
      <c r="H66" s="40">
        <f t="shared" si="2"/>
        <v>4.3820000000000006</v>
      </c>
      <c r="I66" s="40">
        <f>[4]Curves!$G72</f>
        <v>0.37</v>
      </c>
      <c r="J66" s="40">
        <f t="shared" si="3"/>
        <v>4.4170000000000007</v>
      </c>
    </row>
    <row r="67" spans="1:10" x14ac:dyDescent="0.2">
      <c r="A67" s="50">
        <f>[4]Curves!$A73</f>
        <v>38899</v>
      </c>
      <c r="B67" s="40">
        <f>[4]Curves!$E73</f>
        <v>4.1095000000000006</v>
      </c>
      <c r="C67" s="118">
        <f>[4]Curves!$B73</f>
        <v>0.39750000000000002</v>
      </c>
      <c r="D67" s="40">
        <f t="shared" si="0"/>
        <v>4.5070000000000006</v>
      </c>
      <c r="E67" s="40">
        <f>[4]Curves!$J73</f>
        <v>4.4999999999999998E-2</v>
      </c>
      <c r="F67" s="40">
        <f t="shared" si="1"/>
        <v>4.1545000000000005</v>
      </c>
      <c r="G67" s="40">
        <f>[4]Curves!$K73</f>
        <v>0.35</v>
      </c>
      <c r="H67" s="40">
        <f t="shared" si="2"/>
        <v>4.4595000000000002</v>
      </c>
      <c r="I67" s="40">
        <f>[4]Curves!$G73</f>
        <v>0.41</v>
      </c>
      <c r="J67" s="40">
        <f t="shared" si="3"/>
        <v>4.5195000000000007</v>
      </c>
    </row>
    <row r="68" spans="1:10" x14ac:dyDescent="0.2">
      <c r="A68" s="50">
        <f>[4]Curves!$A74</f>
        <v>38930</v>
      </c>
      <c r="B68" s="40">
        <f>[4]Curves!$E74</f>
        <v>4.0215000000000005</v>
      </c>
      <c r="C68" s="118">
        <f>[4]Curves!$B74</f>
        <v>0.4</v>
      </c>
      <c r="D68" s="40">
        <f t="shared" si="0"/>
        <v>4.4215000000000009</v>
      </c>
      <c r="E68" s="40">
        <f>[4]Curves!$J74</f>
        <v>0.13</v>
      </c>
      <c r="F68" s="40">
        <f t="shared" si="1"/>
        <v>4.1515000000000004</v>
      </c>
      <c r="G68" s="40">
        <f>[4]Curves!$K74</f>
        <v>0.35</v>
      </c>
      <c r="H68" s="40">
        <f t="shared" si="2"/>
        <v>4.3715000000000002</v>
      </c>
      <c r="I68" s="40">
        <f>[4]Curves!$G74</f>
        <v>0.41</v>
      </c>
      <c r="J68" s="40">
        <f t="shared" si="3"/>
        <v>4.4315000000000007</v>
      </c>
    </row>
    <row r="69" spans="1:10" x14ac:dyDescent="0.2">
      <c r="A69" s="50">
        <f>[4]Curves!$A75</f>
        <v>38961</v>
      </c>
      <c r="B69" s="40">
        <f>[4]Curves!$E75</f>
        <v>3.8824999999999998</v>
      </c>
      <c r="C69" s="118">
        <f>[4]Curves!$B75</f>
        <v>0.39750000000000002</v>
      </c>
      <c r="D69" s="40">
        <f t="shared" si="0"/>
        <v>4.28</v>
      </c>
      <c r="E69" s="40">
        <f>[4]Curves!$J75</f>
        <v>0.13</v>
      </c>
      <c r="F69" s="40">
        <f t="shared" si="1"/>
        <v>4.0125000000000002</v>
      </c>
      <c r="G69" s="40">
        <f>[4]Curves!$K75</f>
        <v>0.315</v>
      </c>
      <c r="H69" s="40">
        <f t="shared" si="2"/>
        <v>4.1974999999999998</v>
      </c>
      <c r="I69" s="40">
        <f>[4]Curves!$G75</f>
        <v>0.36</v>
      </c>
      <c r="J69" s="40">
        <f t="shared" si="3"/>
        <v>4.2424999999999997</v>
      </c>
    </row>
    <row r="70" spans="1:10" x14ac:dyDescent="0.2">
      <c r="A70" s="50">
        <f>[4]Curves!$A76</f>
        <v>38991</v>
      </c>
      <c r="B70" s="40">
        <f>[4]Curves!$E76</f>
        <v>3.7285000000000004</v>
      </c>
      <c r="C70" s="118">
        <f>[4]Curves!$B76</f>
        <v>0.4</v>
      </c>
      <c r="D70" s="40">
        <f t="shared" si="0"/>
        <v>4.1285000000000007</v>
      </c>
      <c r="E70" s="40">
        <f>[4]Curves!$J76</f>
        <v>0.13</v>
      </c>
      <c r="F70" s="40">
        <f t="shared" si="1"/>
        <v>3.8585000000000003</v>
      </c>
      <c r="G70" s="40">
        <f>[4]Curves!$K76</f>
        <v>0.36</v>
      </c>
      <c r="H70" s="40">
        <f t="shared" si="2"/>
        <v>4.0885000000000007</v>
      </c>
      <c r="I70" s="40">
        <f>[4]Curves!$G76</f>
        <v>0.4</v>
      </c>
      <c r="J70" s="40">
        <f t="shared" si="3"/>
        <v>4.1285000000000007</v>
      </c>
    </row>
    <row r="71" spans="1:10" x14ac:dyDescent="0.2">
      <c r="A71" s="50">
        <f>[4]Curves!$A77</f>
        <v>39022</v>
      </c>
      <c r="B71" s="40">
        <f>[4]Curves!$E77</f>
        <v>3.7335000000000003</v>
      </c>
      <c r="C71" s="118">
        <f>[4]Curves!$B77</f>
        <v>0.55500000000000005</v>
      </c>
      <c r="D71" s="40">
        <f t="shared" si="0"/>
        <v>4.2885</v>
      </c>
      <c r="E71" s="40">
        <f>[4]Curves!$J77</f>
        <v>0.13</v>
      </c>
      <c r="F71" s="40">
        <f t="shared" si="1"/>
        <v>3.8635000000000002</v>
      </c>
      <c r="G71" s="40">
        <f>[4]Curves!$K77</f>
        <v>0.46</v>
      </c>
      <c r="H71" s="40">
        <f t="shared" si="2"/>
        <v>4.1935000000000002</v>
      </c>
      <c r="I71" s="40">
        <f>[4]Curves!$G77</f>
        <v>0.73</v>
      </c>
      <c r="J71" s="40">
        <f t="shared" si="3"/>
        <v>4.4634999999999998</v>
      </c>
    </row>
    <row r="72" spans="1:10" x14ac:dyDescent="0.2">
      <c r="A72" s="50">
        <f>[4]Curves!$A78</f>
        <v>39052</v>
      </c>
      <c r="B72" s="40">
        <f>[4]Curves!$E78</f>
        <v>3.7715000000000001</v>
      </c>
      <c r="C72" s="118">
        <f>[4]Curves!$B78</f>
        <v>0.91</v>
      </c>
      <c r="D72" s="40">
        <f t="shared" ref="D72:D124" si="4">B72+C72</f>
        <v>4.6814999999999998</v>
      </c>
      <c r="E72" s="40">
        <f>[4]Curves!$J78</f>
        <v>0.13</v>
      </c>
      <c r="F72" s="40">
        <f t="shared" ref="F72:F124" si="5">B72+E72</f>
        <v>3.9015</v>
      </c>
      <c r="G72" s="40">
        <f>[4]Curves!$K78</f>
        <v>0.77</v>
      </c>
      <c r="H72" s="40">
        <f t="shared" ref="H72:H124" si="6">B72+G72</f>
        <v>4.5415000000000001</v>
      </c>
      <c r="I72" s="40">
        <f>[4]Curves!$G78</f>
        <v>0.98</v>
      </c>
      <c r="J72" s="40">
        <f t="shared" ref="J72:J124" si="7">B72+I72</f>
        <v>4.7515000000000001</v>
      </c>
    </row>
    <row r="73" spans="1:10" x14ac:dyDescent="0.2">
      <c r="A73" s="50">
        <f>[4]Curves!$A79</f>
        <v>39083</v>
      </c>
      <c r="B73" s="40">
        <f>[4]Curves!$E79</f>
        <v>3.8165</v>
      </c>
      <c r="C73" s="118">
        <f>[4]Curves!$B79</f>
        <v>1.2150000000000001</v>
      </c>
      <c r="D73" s="40">
        <f t="shared" si="4"/>
        <v>5.0315000000000003</v>
      </c>
      <c r="E73" s="40">
        <f>[4]Curves!$J79</f>
        <v>4.4999999999999998E-2</v>
      </c>
      <c r="F73" s="40">
        <f t="shared" si="5"/>
        <v>3.8614999999999999</v>
      </c>
      <c r="G73" s="40">
        <f>[4]Curves!$K79</f>
        <v>1.04</v>
      </c>
      <c r="H73" s="40">
        <f t="shared" si="6"/>
        <v>4.8565000000000005</v>
      </c>
      <c r="I73" s="40">
        <f>[4]Curves!$G79</f>
        <v>1.6</v>
      </c>
      <c r="J73" s="40">
        <f t="shared" si="7"/>
        <v>5.4165000000000001</v>
      </c>
    </row>
    <row r="74" spans="1:10" x14ac:dyDescent="0.2">
      <c r="A74" s="50">
        <f>[4]Curves!$A80</f>
        <v>39114</v>
      </c>
      <c r="B74" s="40">
        <f>[4]Curves!$E80</f>
        <v>3.8545000000000003</v>
      </c>
      <c r="C74" s="118">
        <f>[4]Curves!$B80</f>
        <v>1.2150000000000001</v>
      </c>
      <c r="D74" s="40">
        <f t="shared" si="4"/>
        <v>5.0695000000000006</v>
      </c>
      <c r="E74" s="40">
        <f>[4]Curves!$J80</f>
        <v>4.4999999999999998E-2</v>
      </c>
      <c r="F74" s="40">
        <f t="shared" si="5"/>
        <v>3.8995000000000002</v>
      </c>
      <c r="G74" s="40">
        <f>[4]Curves!$K80</f>
        <v>1.04</v>
      </c>
      <c r="H74" s="40">
        <f t="shared" si="6"/>
        <v>4.8945000000000007</v>
      </c>
      <c r="I74" s="40">
        <f>[4]Curves!$G80</f>
        <v>1.6</v>
      </c>
      <c r="J74" s="40">
        <f t="shared" si="7"/>
        <v>5.4545000000000003</v>
      </c>
    </row>
    <row r="75" spans="1:10" x14ac:dyDescent="0.2">
      <c r="A75" s="50">
        <f>[4]Curves!$A81</f>
        <v>39142</v>
      </c>
      <c r="B75" s="40">
        <f>[4]Curves!$E81</f>
        <v>3.8485</v>
      </c>
      <c r="C75" s="118">
        <f>[4]Curves!$B81</f>
        <v>0.65500000000000003</v>
      </c>
      <c r="D75" s="40">
        <f t="shared" si="4"/>
        <v>4.5034999999999998</v>
      </c>
      <c r="E75" s="40">
        <f>[4]Curves!$J81</f>
        <v>4.4999999999999998E-2</v>
      </c>
      <c r="F75" s="40">
        <f t="shared" si="5"/>
        <v>3.8935</v>
      </c>
      <c r="G75" s="40">
        <f>[4]Curves!$K81</f>
        <v>0.54</v>
      </c>
      <c r="H75" s="40">
        <f t="shared" si="6"/>
        <v>4.3885000000000005</v>
      </c>
      <c r="I75" s="40">
        <f>[4]Curves!$G81</f>
        <v>0.72</v>
      </c>
      <c r="J75" s="40">
        <f t="shared" si="7"/>
        <v>4.5685000000000002</v>
      </c>
    </row>
    <row r="76" spans="1:10" x14ac:dyDescent="0.2">
      <c r="A76" s="50">
        <f>[4]Curves!$A82</f>
        <v>39173</v>
      </c>
      <c r="B76" s="40">
        <f>[4]Curves!$E82</f>
        <v>3.8485</v>
      </c>
      <c r="C76" s="118">
        <f>[4]Curves!$B82</f>
        <v>0.435</v>
      </c>
      <c r="D76" s="40">
        <f t="shared" si="4"/>
        <v>4.2835000000000001</v>
      </c>
      <c r="E76" s="40">
        <f>[4]Curves!$J82</f>
        <v>4.4999999999999998E-2</v>
      </c>
      <c r="F76" s="40">
        <f t="shared" si="5"/>
        <v>3.8935</v>
      </c>
      <c r="G76" s="40">
        <f>[4]Curves!$K82</f>
        <v>0.36</v>
      </c>
      <c r="H76" s="40">
        <f t="shared" si="6"/>
        <v>4.2084999999999999</v>
      </c>
      <c r="I76" s="40">
        <f>[4]Curves!$G82</f>
        <v>0.38</v>
      </c>
      <c r="J76" s="40">
        <f t="shared" si="7"/>
        <v>4.2285000000000004</v>
      </c>
    </row>
    <row r="77" spans="1:10" x14ac:dyDescent="0.2">
      <c r="A77" s="50">
        <f>[4]Curves!$A83</f>
        <v>39203</v>
      </c>
      <c r="B77" s="40">
        <f>[4]Curves!$E83</f>
        <v>3.9975000000000001</v>
      </c>
      <c r="C77" s="118">
        <f>[4]Curves!$B83</f>
        <v>0.38500000000000001</v>
      </c>
      <c r="D77" s="40">
        <f t="shared" si="4"/>
        <v>4.3825000000000003</v>
      </c>
      <c r="E77" s="40">
        <f>[4]Curves!$J83</f>
        <v>4.4999999999999998E-2</v>
      </c>
      <c r="F77" s="40">
        <f t="shared" si="5"/>
        <v>4.0425000000000004</v>
      </c>
      <c r="G77" s="40">
        <f>[4]Curves!$K83</f>
        <v>0.32500000000000001</v>
      </c>
      <c r="H77" s="40">
        <f t="shared" si="6"/>
        <v>4.3224999999999998</v>
      </c>
      <c r="I77" s="40">
        <f>[4]Curves!$G83</f>
        <v>0.33</v>
      </c>
      <c r="J77" s="40">
        <f t="shared" si="7"/>
        <v>4.3274999999999997</v>
      </c>
    </row>
    <row r="78" spans="1:10" x14ac:dyDescent="0.2">
      <c r="A78" s="50">
        <f>[4]Curves!$A84</f>
        <v>39234</v>
      </c>
      <c r="B78" s="40">
        <f>[4]Curves!$E84</f>
        <v>4.1495000000000006</v>
      </c>
      <c r="C78" s="118">
        <f>[4]Curves!$B84</f>
        <v>0.38500000000000001</v>
      </c>
      <c r="D78" s="40">
        <f t="shared" si="4"/>
        <v>4.5345000000000004</v>
      </c>
      <c r="E78" s="40">
        <f>[4]Curves!$J84</f>
        <v>4.4999999999999998E-2</v>
      </c>
      <c r="F78" s="40">
        <f t="shared" si="5"/>
        <v>4.1945000000000006</v>
      </c>
      <c r="G78" s="40">
        <f>[4]Curves!$K84</f>
        <v>0.33500000000000002</v>
      </c>
      <c r="H78" s="40">
        <f t="shared" si="6"/>
        <v>4.4845000000000006</v>
      </c>
      <c r="I78" s="40">
        <f>[4]Curves!$G84</f>
        <v>0.37</v>
      </c>
      <c r="J78" s="40">
        <f t="shared" si="7"/>
        <v>4.5195000000000007</v>
      </c>
    </row>
    <row r="79" spans="1:10" x14ac:dyDescent="0.2">
      <c r="A79" s="50">
        <f>[4]Curves!$A85</f>
        <v>39264</v>
      </c>
      <c r="B79" s="40">
        <f>[4]Curves!$E85</f>
        <v>4.2145000000000001</v>
      </c>
      <c r="C79" s="118">
        <f>[4]Curves!$B85</f>
        <v>0.39750000000000002</v>
      </c>
      <c r="D79" s="40">
        <f t="shared" si="4"/>
        <v>4.6120000000000001</v>
      </c>
      <c r="E79" s="40">
        <f>[4]Curves!$J85</f>
        <v>4.4999999999999998E-2</v>
      </c>
      <c r="F79" s="40">
        <f t="shared" si="5"/>
        <v>4.2595000000000001</v>
      </c>
      <c r="G79" s="40">
        <f>[4]Curves!$K85</f>
        <v>0.35</v>
      </c>
      <c r="H79" s="40">
        <f t="shared" si="6"/>
        <v>4.5644999999999998</v>
      </c>
      <c r="I79" s="40">
        <f>[4]Curves!$G85</f>
        <v>0.41</v>
      </c>
      <c r="J79" s="40">
        <f t="shared" si="7"/>
        <v>4.6245000000000003</v>
      </c>
    </row>
    <row r="80" spans="1:10" x14ac:dyDescent="0.2">
      <c r="A80" s="50">
        <f>[4]Curves!$A86</f>
        <v>39295</v>
      </c>
      <c r="B80" s="40">
        <f>[4]Curves!$E86</f>
        <v>4.1265000000000001</v>
      </c>
      <c r="C80" s="118">
        <f>[4]Curves!$B86</f>
        <v>0.4</v>
      </c>
      <c r="D80" s="40">
        <f t="shared" si="4"/>
        <v>4.5265000000000004</v>
      </c>
      <c r="E80" s="40">
        <f>[4]Curves!$J86</f>
        <v>0.13</v>
      </c>
      <c r="F80" s="40">
        <f t="shared" si="5"/>
        <v>4.2565</v>
      </c>
      <c r="G80" s="40">
        <f>[4]Curves!$K86</f>
        <v>0.35</v>
      </c>
      <c r="H80" s="40">
        <f t="shared" si="6"/>
        <v>4.4764999999999997</v>
      </c>
      <c r="I80" s="40">
        <f>[4]Curves!$G86</f>
        <v>0.41</v>
      </c>
      <c r="J80" s="40">
        <f t="shared" si="7"/>
        <v>4.5365000000000002</v>
      </c>
    </row>
    <row r="81" spans="1:10" x14ac:dyDescent="0.2">
      <c r="A81" s="50">
        <f>[4]Curves!$A87</f>
        <v>39326</v>
      </c>
      <c r="B81" s="40">
        <f>[4]Curves!$E87</f>
        <v>3.9874999999999998</v>
      </c>
      <c r="C81" s="118">
        <f>[4]Curves!$B87</f>
        <v>0.39750000000000002</v>
      </c>
      <c r="D81" s="40">
        <f t="shared" si="4"/>
        <v>4.3849999999999998</v>
      </c>
      <c r="E81" s="40">
        <f>[4]Curves!$J87</f>
        <v>0.13</v>
      </c>
      <c r="F81" s="40">
        <f t="shared" si="5"/>
        <v>4.1174999999999997</v>
      </c>
      <c r="G81" s="40">
        <f>[4]Curves!$K87</f>
        <v>0.315</v>
      </c>
      <c r="H81" s="40">
        <f t="shared" si="6"/>
        <v>4.3025000000000002</v>
      </c>
      <c r="I81" s="40">
        <f>[4]Curves!$G87</f>
        <v>0.36</v>
      </c>
      <c r="J81" s="40">
        <f t="shared" si="7"/>
        <v>4.3475000000000001</v>
      </c>
    </row>
    <row r="82" spans="1:10" x14ac:dyDescent="0.2">
      <c r="A82" s="50">
        <f>[4]Curves!$A88</f>
        <v>39356</v>
      </c>
      <c r="B82" s="40">
        <f>[4]Curves!$E88</f>
        <v>3.8335000000000004</v>
      </c>
      <c r="C82" s="118">
        <f>[4]Curves!$B88</f>
        <v>0.4</v>
      </c>
      <c r="D82" s="40">
        <f t="shared" si="4"/>
        <v>4.2335000000000003</v>
      </c>
      <c r="E82" s="40">
        <f>[4]Curves!$J88</f>
        <v>0.13</v>
      </c>
      <c r="F82" s="40">
        <f t="shared" si="5"/>
        <v>3.9635000000000002</v>
      </c>
      <c r="G82" s="40">
        <f>[4]Curves!$K88</f>
        <v>0.36</v>
      </c>
      <c r="H82" s="40">
        <f t="shared" si="6"/>
        <v>4.1935000000000002</v>
      </c>
      <c r="I82" s="40">
        <f>[4]Curves!$G88</f>
        <v>0.4</v>
      </c>
      <c r="J82" s="40">
        <f t="shared" si="7"/>
        <v>4.2335000000000003</v>
      </c>
    </row>
    <row r="83" spans="1:10" x14ac:dyDescent="0.2">
      <c r="A83" s="50">
        <f>[4]Curves!$A89</f>
        <v>39387</v>
      </c>
      <c r="B83" s="40">
        <f>[4]Curves!$E89</f>
        <v>3.8385000000000002</v>
      </c>
      <c r="C83" s="118">
        <f>[4]Curves!$B89</f>
        <v>0.55500000000000005</v>
      </c>
      <c r="D83" s="40">
        <f t="shared" si="4"/>
        <v>4.3935000000000004</v>
      </c>
      <c r="E83" s="40">
        <f>[4]Curves!$J89</f>
        <v>0.13</v>
      </c>
      <c r="F83" s="40">
        <f t="shared" si="5"/>
        <v>3.9685000000000001</v>
      </c>
      <c r="G83" s="40">
        <f>[4]Curves!$K89</f>
        <v>0.46</v>
      </c>
      <c r="H83" s="40">
        <f t="shared" si="6"/>
        <v>4.2985000000000007</v>
      </c>
      <c r="I83" s="40">
        <f>[4]Curves!$G89</f>
        <v>0.73</v>
      </c>
      <c r="J83" s="40">
        <f t="shared" si="7"/>
        <v>4.5685000000000002</v>
      </c>
    </row>
    <row r="84" spans="1:10" x14ac:dyDescent="0.2">
      <c r="A84" s="50">
        <f>[4]Curves!$A90</f>
        <v>39417</v>
      </c>
      <c r="B84" s="40">
        <f>[4]Curves!$E90</f>
        <v>3.8765000000000001</v>
      </c>
      <c r="C84" s="118">
        <f>[4]Curves!$B90</f>
        <v>0.91</v>
      </c>
      <c r="D84" s="40">
        <f t="shared" si="4"/>
        <v>4.7865000000000002</v>
      </c>
      <c r="E84" s="40">
        <f>[4]Curves!$J90</f>
        <v>0.13</v>
      </c>
      <c r="F84" s="40">
        <f t="shared" si="5"/>
        <v>4.0065</v>
      </c>
      <c r="G84" s="40">
        <f>[4]Curves!$K90</f>
        <v>0.77</v>
      </c>
      <c r="H84" s="40">
        <f t="shared" si="6"/>
        <v>4.6464999999999996</v>
      </c>
      <c r="I84" s="40">
        <f>[4]Curves!$G90</f>
        <v>0.98</v>
      </c>
      <c r="J84" s="40">
        <f t="shared" si="7"/>
        <v>4.8565000000000005</v>
      </c>
    </row>
    <row r="85" spans="1:10" x14ac:dyDescent="0.2">
      <c r="A85" s="50">
        <f>[4]Curves!$A91</f>
        <v>39448</v>
      </c>
      <c r="B85" s="40">
        <f>[4]Curves!$E91</f>
        <v>3.9215</v>
      </c>
      <c r="C85" s="118">
        <f>[4]Curves!$B91</f>
        <v>1.2150000000000001</v>
      </c>
      <c r="D85" s="40">
        <f t="shared" si="4"/>
        <v>5.1364999999999998</v>
      </c>
      <c r="E85" s="40">
        <f>[4]Curves!$J91</f>
        <v>4.4999999999999998E-2</v>
      </c>
      <c r="F85" s="40">
        <f t="shared" si="5"/>
        <v>3.9664999999999999</v>
      </c>
      <c r="G85" s="40">
        <f>[4]Curves!$K91</f>
        <v>1.04</v>
      </c>
      <c r="H85" s="40">
        <f t="shared" si="6"/>
        <v>4.9615</v>
      </c>
      <c r="I85" s="40">
        <f>[4]Curves!$G91</f>
        <v>1.6</v>
      </c>
      <c r="J85" s="40">
        <f t="shared" si="7"/>
        <v>5.5214999999999996</v>
      </c>
    </row>
    <row r="86" spans="1:10" x14ac:dyDescent="0.2">
      <c r="A86" s="50">
        <f>[4]Curves!$A92</f>
        <v>39479</v>
      </c>
      <c r="B86" s="40">
        <f>[4]Curves!$E92</f>
        <v>3.9595000000000002</v>
      </c>
      <c r="C86" s="118">
        <f>[4]Curves!$B92</f>
        <v>1.2150000000000001</v>
      </c>
      <c r="D86" s="40">
        <f t="shared" si="4"/>
        <v>5.1745000000000001</v>
      </c>
      <c r="E86" s="40">
        <f>[4]Curves!$J92</f>
        <v>4.4999999999999998E-2</v>
      </c>
      <c r="F86" s="40">
        <f t="shared" si="5"/>
        <v>4.0045000000000002</v>
      </c>
      <c r="G86" s="40">
        <f>[4]Curves!$K92</f>
        <v>1.04</v>
      </c>
      <c r="H86" s="40">
        <f t="shared" si="6"/>
        <v>4.9995000000000003</v>
      </c>
      <c r="I86" s="40">
        <f>[4]Curves!$G92</f>
        <v>1.6</v>
      </c>
      <c r="J86" s="40">
        <f t="shared" si="7"/>
        <v>5.5594999999999999</v>
      </c>
    </row>
    <row r="87" spans="1:10" x14ac:dyDescent="0.2">
      <c r="A87" s="50">
        <f>[4]Curves!$A93</f>
        <v>39508</v>
      </c>
      <c r="B87" s="40">
        <f>[4]Curves!$E93</f>
        <v>3.9535</v>
      </c>
      <c r="C87" s="118">
        <f>[4]Curves!$B93</f>
        <v>0.65500000000000003</v>
      </c>
      <c r="D87" s="40">
        <f t="shared" si="4"/>
        <v>4.6085000000000003</v>
      </c>
      <c r="E87" s="40">
        <f>[4]Curves!$J93</f>
        <v>4.4999999999999998E-2</v>
      </c>
      <c r="F87" s="40">
        <f t="shared" si="5"/>
        <v>3.9984999999999999</v>
      </c>
      <c r="G87" s="40">
        <f>[4]Curves!$K93</f>
        <v>0.54</v>
      </c>
      <c r="H87" s="40">
        <f t="shared" si="6"/>
        <v>4.4935</v>
      </c>
      <c r="I87" s="40">
        <f>[4]Curves!$G93</f>
        <v>0.72</v>
      </c>
      <c r="J87" s="40">
        <f t="shared" si="7"/>
        <v>4.6734999999999998</v>
      </c>
    </row>
    <row r="88" spans="1:10" x14ac:dyDescent="0.2">
      <c r="A88" s="50">
        <f>[4]Curves!$A94</f>
        <v>39539</v>
      </c>
      <c r="B88" s="40">
        <f>[4]Curves!$E94</f>
        <v>3.9535</v>
      </c>
      <c r="C88" s="118">
        <f>[4]Curves!$B94</f>
        <v>0.435</v>
      </c>
      <c r="D88" s="40">
        <f t="shared" si="4"/>
        <v>4.3884999999999996</v>
      </c>
      <c r="E88" s="40">
        <f>[4]Curves!$J94</f>
        <v>4.4999999999999998E-2</v>
      </c>
      <c r="F88" s="40">
        <f t="shared" si="5"/>
        <v>3.9984999999999999</v>
      </c>
      <c r="G88" s="40">
        <f>[4]Curves!$K94</f>
        <v>0.36</v>
      </c>
      <c r="H88" s="40">
        <f t="shared" si="6"/>
        <v>4.3135000000000003</v>
      </c>
      <c r="I88" s="40">
        <f>[4]Curves!$G94</f>
        <v>0.38</v>
      </c>
      <c r="J88" s="40">
        <f t="shared" si="7"/>
        <v>4.3334999999999999</v>
      </c>
    </row>
    <row r="89" spans="1:10" x14ac:dyDescent="0.2">
      <c r="A89" s="50">
        <f>[4]Curves!$A95</f>
        <v>39569</v>
      </c>
      <c r="B89" s="40">
        <f>[4]Curves!$E95</f>
        <v>4.1025</v>
      </c>
      <c r="C89" s="118">
        <f>[4]Curves!$B95</f>
        <v>0.38500000000000001</v>
      </c>
      <c r="D89" s="40">
        <f t="shared" si="4"/>
        <v>4.4874999999999998</v>
      </c>
      <c r="E89" s="40">
        <f>[4]Curves!$J95</f>
        <v>4.4999999999999998E-2</v>
      </c>
      <c r="F89" s="40">
        <f t="shared" si="5"/>
        <v>4.1475</v>
      </c>
      <c r="G89" s="40">
        <f>[4]Curves!$K95</f>
        <v>0.32500000000000001</v>
      </c>
      <c r="H89" s="40">
        <f t="shared" si="6"/>
        <v>4.4275000000000002</v>
      </c>
      <c r="I89" s="40">
        <f>[4]Curves!$G95</f>
        <v>0.33</v>
      </c>
      <c r="J89" s="40">
        <f t="shared" si="7"/>
        <v>4.4325000000000001</v>
      </c>
    </row>
    <row r="90" spans="1:10" x14ac:dyDescent="0.2">
      <c r="A90" s="50">
        <f>[4]Curves!$A96</f>
        <v>39600</v>
      </c>
      <c r="B90" s="40">
        <f>[4]Curves!$E96</f>
        <v>4.2545000000000002</v>
      </c>
      <c r="C90" s="118">
        <f>[4]Curves!$B96</f>
        <v>0.38500000000000001</v>
      </c>
      <c r="D90" s="40">
        <f t="shared" si="4"/>
        <v>4.6395</v>
      </c>
      <c r="E90" s="40">
        <f>[4]Curves!$J96</f>
        <v>4.4999999999999998E-2</v>
      </c>
      <c r="F90" s="40">
        <f t="shared" si="5"/>
        <v>4.2995000000000001</v>
      </c>
      <c r="G90" s="40">
        <f>[4]Curves!$K96</f>
        <v>0.33500000000000002</v>
      </c>
      <c r="H90" s="40">
        <f t="shared" si="6"/>
        <v>4.5895000000000001</v>
      </c>
      <c r="I90" s="40">
        <f>[4]Curves!$G96</f>
        <v>0.37</v>
      </c>
      <c r="J90" s="40">
        <f t="shared" si="7"/>
        <v>4.6245000000000003</v>
      </c>
    </row>
    <row r="91" spans="1:10" x14ac:dyDescent="0.2">
      <c r="A91" s="50">
        <f>[4]Curves!$A97</f>
        <v>39630</v>
      </c>
      <c r="B91" s="40">
        <f>[4]Curves!$E97</f>
        <v>4.3220000000000001</v>
      </c>
      <c r="C91" s="118">
        <f>[4]Curves!$B97</f>
        <v>0.39750000000000002</v>
      </c>
      <c r="D91" s="40">
        <f t="shared" si="4"/>
        <v>4.7195</v>
      </c>
      <c r="E91" s="40">
        <f>[4]Curves!$J97</f>
        <v>4.4999999999999998E-2</v>
      </c>
      <c r="F91" s="40">
        <f t="shared" si="5"/>
        <v>4.367</v>
      </c>
      <c r="G91" s="40">
        <f>[4]Curves!$K97</f>
        <v>0.35</v>
      </c>
      <c r="H91" s="40">
        <f t="shared" si="6"/>
        <v>4.6719999999999997</v>
      </c>
      <c r="I91" s="40">
        <f>[4]Curves!$G97</f>
        <v>0.41</v>
      </c>
      <c r="J91" s="40">
        <f t="shared" si="7"/>
        <v>4.7320000000000002</v>
      </c>
    </row>
    <row r="92" spans="1:10" x14ac:dyDescent="0.2">
      <c r="A92" s="50">
        <f>[4]Curves!$A98</f>
        <v>39661</v>
      </c>
      <c r="B92" s="40">
        <f>[4]Curves!$E98</f>
        <v>4.234</v>
      </c>
      <c r="C92" s="118">
        <f>[4]Curves!$B98</f>
        <v>0.4</v>
      </c>
      <c r="D92" s="40">
        <f t="shared" si="4"/>
        <v>4.6340000000000003</v>
      </c>
      <c r="E92" s="40">
        <f>[4]Curves!$J98</f>
        <v>0.13</v>
      </c>
      <c r="F92" s="40">
        <f t="shared" si="5"/>
        <v>4.3639999999999999</v>
      </c>
      <c r="G92" s="40">
        <f>[4]Curves!$K98</f>
        <v>0.35</v>
      </c>
      <c r="H92" s="40">
        <f t="shared" si="6"/>
        <v>4.5839999999999996</v>
      </c>
      <c r="I92" s="40">
        <f>[4]Curves!$G98</f>
        <v>0.41</v>
      </c>
      <c r="J92" s="40">
        <f t="shared" si="7"/>
        <v>4.6440000000000001</v>
      </c>
    </row>
    <row r="93" spans="1:10" x14ac:dyDescent="0.2">
      <c r="A93" s="50">
        <f>[4]Curves!$A99</f>
        <v>39692</v>
      </c>
      <c r="B93" s="40">
        <f>[4]Curves!$E99</f>
        <v>4.0949999999999998</v>
      </c>
      <c r="C93" s="118">
        <f>[4]Curves!$B99</f>
        <v>0.39750000000000002</v>
      </c>
      <c r="D93" s="40">
        <f t="shared" si="4"/>
        <v>4.4924999999999997</v>
      </c>
      <c r="E93" s="40">
        <f>[4]Curves!$J99</f>
        <v>0.13</v>
      </c>
      <c r="F93" s="40">
        <f t="shared" si="5"/>
        <v>4.2249999999999996</v>
      </c>
      <c r="G93" s="40">
        <f>[4]Curves!$K99</f>
        <v>0.315</v>
      </c>
      <c r="H93" s="40">
        <f t="shared" si="6"/>
        <v>4.41</v>
      </c>
      <c r="I93" s="40">
        <f>[4]Curves!$G99</f>
        <v>0.36</v>
      </c>
      <c r="J93" s="40">
        <f t="shared" si="7"/>
        <v>4.4550000000000001</v>
      </c>
    </row>
    <row r="94" spans="1:10" x14ac:dyDescent="0.2">
      <c r="A94" s="50">
        <f>[4]Curves!$A100</f>
        <v>39722</v>
      </c>
      <c r="B94" s="40">
        <f>[4]Curves!$E100</f>
        <v>3.9410000000000003</v>
      </c>
      <c r="C94" s="118">
        <f>[4]Curves!$B100</f>
        <v>0.4</v>
      </c>
      <c r="D94" s="40">
        <f t="shared" si="4"/>
        <v>4.3410000000000002</v>
      </c>
      <c r="E94" s="40">
        <f>[4]Curves!$J100</f>
        <v>0.13</v>
      </c>
      <c r="F94" s="40">
        <f t="shared" si="5"/>
        <v>4.0710000000000006</v>
      </c>
      <c r="G94" s="40">
        <f>[4]Curves!$K100</f>
        <v>0.36</v>
      </c>
      <c r="H94" s="40">
        <f t="shared" si="6"/>
        <v>4.3010000000000002</v>
      </c>
      <c r="I94" s="40">
        <f>[4]Curves!$G100</f>
        <v>0.4</v>
      </c>
      <c r="J94" s="40">
        <f t="shared" si="7"/>
        <v>4.3410000000000002</v>
      </c>
    </row>
    <row r="95" spans="1:10" x14ac:dyDescent="0.2">
      <c r="A95" s="50">
        <f>[4]Curves!$A101</f>
        <v>39753</v>
      </c>
      <c r="B95" s="40">
        <f>[4]Curves!$E101</f>
        <v>3.9460000000000002</v>
      </c>
      <c r="C95" s="118">
        <f>[4]Curves!$B101</f>
        <v>0.55500000000000005</v>
      </c>
      <c r="D95" s="40">
        <f t="shared" si="4"/>
        <v>4.5010000000000003</v>
      </c>
      <c r="E95" s="40">
        <f>[4]Curves!$J101</f>
        <v>0.13</v>
      </c>
      <c r="F95" s="40">
        <f t="shared" si="5"/>
        <v>4.0760000000000005</v>
      </c>
      <c r="G95" s="40">
        <f>[4]Curves!$K101</f>
        <v>0.46</v>
      </c>
      <c r="H95" s="40">
        <f t="shared" si="6"/>
        <v>4.4060000000000006</v>
      </c>
      <c r="I95" s="40">
        <f>[4]Curves!$G101</f>
        <v>0.73</v>
      </c>
      <c r="J95" s="40">
        <f t="shared" si="7"/>
        <v>4.6760000000000002</v>
      </c>
    </row>
    <row r="96" spans="1:10" x14ac:dyDescent="0.2">
      <c r="A96" s="50">
        <f>[4]Curves!$A102</f>
        <v>39783</v>
      </c>
      <c r="B96" s="40">
        <f>[4]Curves!$E102</f>
        <v>3.984</v>
      </c>
      <c r="C96" s="118">
        <f>[4]Curves!$B102</f>
        <v>0.91</v>
      </c>
      <c r="D96" s="40">
        <f t="shared" si="4"/>
        <v>4.8940000000000001</v>
      </c>
      <c r="E96" s="40">
        <f>[4]Curves!$J102</f>
        <v>0.13</v>
      </c>
      <c r="F96" s="40">
        <f t="shared" si="5"/>
        <v>4.1139999999999999</v>
      </c>
      <c r="G96" s="40">
        <f>[4]Curves!$K102</f>
        <v>0.77</v>
      </c>
      <c r="H96" s="40">
        <f t="shared" si="6"/>
        <v>4.7539999999999996</v>
      </c>
      <c r="I96" s="40">
        <f>[4]Curves!$G102</f>
        <v>0.98</v>
      </c>
      <c r="J96" s="40">
        <f t="shared" si="7"/>
        <v>4.9640000000000004</v>
      </c>
    </row>
    <row r="97" spans="1:10" x14ac:dyDescent="0.2">
      <c r="A97" s="50">
        <f>[4]Curves!$A103</f>
        <v>39814</v>
      </c>
      <c r="B97" s="40">
        <f>[4]Curves!$E103</f>
        <v>4.0289999999999999</v>
      </c>
      <c r="C97" s="118">
        <f>[4]Curves!$B103</f>
        <v>1.2150000000000001</v>
      </c>
      <c r="D97" s="40">
        <f t="shared" si="4"/>
        <v>5.2439999999999998</v>
      </c>
      <c r="E97" s="40">
        <f>[4]Curves!$J103</f>
        <v>4.4999999999999998E-2</v>
      </c>
      <c r="F97" s="40">
        <f t="shared" si="5"/>
        <v>4.0739999999999998</v>
      </c>
      <c r="G97" s="40">
        <f>[4]Curves!$K103</f>
        <v>1.04</v>
      </c>
      <c r="H97" s="40">
        <f t="shared" si="6"/>
        <v>5.069</v>
      </c>
      <c r="I97" s="40">
        <f>[4]Curves!$G103</f>
        <v>1.6</v>
      </c>
      <c r="J97" s="40">
        <f t="shared" si="7"/>
        <v>5.6289999999999996</v>
      </c>
    </row>
    <row r="98" spans="1:10" x14ac:dyDescent="0.2">
      <c r="A98" s="50">
        <f>[4]Curves!$A104</f>
        <v>39845</v>
      </c>
      <c r="B98" s="40">
        <f>[4]Curves!$E104</f>
        <v>4.0670000000000002</v>
      </c>
      <c r="C98" s="118">
        <f>[4]Curves!$B104</f>
        <v>1.2150000000000001</v>
      </c>
      <c r="D98" s="40">
        <f t="shared" si="4"/>
        <v>5.282</v>
      </c>
      <c r="E98" s="40">
        <f>[4]Curves!$J104</f>
        <v>4.4999999999999998E-2</v>
      </c>
      <c r="F98" s="40">
        <f t="shared" si="5"/>
        <v>4.1120000000000001</v>
      </c>
      <c r="G98" s="40">
        <f>[4]Curves!$K104</f>
        <v>1.04</v>
      </c>
      <c r="H98" s="40">
        <f t="shared" si="6"/>
        <v>5.1070000000000002</v>
      </c>
      <c r="I98" s="40">
        <f>[4]Curves!$G104</f>
        <v>1.6</v>
      </c>
      <c r="J98" s="40">
        <f t="shared" si="7"/>
        <v>5.6669999999999998</v>
      </c>
    </row>
    <row r="99" spans="1:10" x14ac:dyDescent="0.2">
      <c r="A99" s="50">
        <f>[4]Curves!$A105</f>
        <v>39873</v>
      </c>
      <c r="B99" s="40">
        <f>[4]Curves!$E105</f>
        <v>4.0609999999999999</v>
      </c>
      <c r="C99" s="118">
        <f>[4]Curves!$B105</f>
        <v>0.65500000000000003</v>
      </c>
      <c r="D99" s="40">
        <f t="shared" si="4"/>
        <v>4.7160000000000002</v>
      </c>
      <c r="E99" s="40">
        <f>[4]Curves!$J105</f>
        <v>4.4999999999999998E-2</v>
      </c>
      <c r="F99" s="40">
        <f t="shared" si="5"/>
        <v>4.1059999999999999</v>
      </c>
      <c r="G99" s="40">
        <f>[4]Curves!$K105</f>
        <v>0.54</v>
      </c>
      <c r="H99" s="40">
        <f t="shared" si="6"/>
        <v>4.601</v>
      </c>
      <c r="I99" s="40">
        <f>[4]Curves!$G105</f>
        <v>0.72</v>
      </c>
      <c r="J99" s="40">
        <f t="shared" si="7"/>
        <v>4.7809999999999997</v>
      </c>
    </row>
    <row r="100" spans="1:10" x14ac:dyDescent="0.2">
      <c r="A100" s="50">
        <f>[4]Curves!$A106</f>
        <v>39904</v>
      </c>
      <c r="B100" s="40">
        <f>[4]Curves!$E106</f>
        <v>4.0609999999999999</v>
      </c>
      <c r="C100" s="118">
        <f>[4]Curves!$B106</f>
        <v>0.435</v>
      </c>
      <c r="D100" s="40">
        <f t="shared" si="4"/>
        <v>4.4959999999999996</v>
      </c>
      <c r="E100" s="40">
        <f>[4]Curves!$J106</f>
        <v>4.4999999999999998E-2</v>
      </c>
      <c r="F100" s="40">
        <f t="shared" si="5"/>
        <v>4.1059999999999999</v>
      </c>
      <c r="G100" s="40">
        <f>[4]Curves!$K106</f>
        <v>0.36</v>
      </c>
      <c r="H100" s="40">
        <f t="shared" si="6"/>
        <v>4.4210000000000003</v>
      </c>
      <c r="I100" s="40">
        <f>[4]Curves!$G106</f>
        <v>0.38</v>
      </c>
      <c r="J100" s="40">
        <f t="shared" si="7"/>
        <v>4.4409999999999998</v>
      </c>
    </row>
    <row r="101" spans="1:10" x14ac:dyDescent="0.2">
      <c r="A101" s="50">
        <f>[4]Curves!$A107</f>
        <v>39934</v>
      </c>
      <c r="B101" s="40">
        <f>[4]Curves!$E107</f>
        <v>4.21</v>
      </c>
      <c r="C101" s="118">
        <f>[4]Curves!$B107</f>
        <v>0.38500000000000001</v>
      </c>
      <c r="D101" s="40">
        <f t="shared" si="4"/>
        <v>4.5949999999999998</v>
      </c>
      <c r="E101" s="40">
        <f>[4]Curves!$J107</f>
        <v>4.4999999999999998E-2</v>
      </c>
      <c r="F101" s="40">
        <f t="shared" si="5"/>
        <v>4.2549999999999999</v>
      </c>
      <c r="G101" s="40">
        <f>[4]Curves!$K107</f>
        <v>0.32500000000000001</v>
      </c>
      <c r="H101" s="40">
        <f t="shared" si="6"/>
        <v>4.5350000000000001</v>
      </c>
      <c r="I101" s="40">
        <f>[4]Curves!$G107</f>
        <v>0.33</v>
      </c>
      <c r="J101" s="40">
        <f t="shared" si="7"/>
        <v>4.54</v>
      </c>
    </row>
    <row r="102" spans="1:10" x14ac:dyDescent="0.2">
      <c r="A102" s="50">
        <f>[4]Curves!$A108</f>
        <v>39965</v>
      </c>
      <c r="B102" s="40">
        <f>[4]Curves!$E108</f>
        <v>4.3620000000000001</v>
      </c>
      <c r="C102" s="118">
        <f>[4]Curves!$B108</f>
        <v>0.38500000000000001</v>
      </c>
      <c r="D102" s="40">
        <f t="shared" si="4"/>
        <v>4.7469999999999999</v>
      </c>
      <c r="E102" s="40">
        <f>[4]Curves!$J108</f>
        <v>4.4999999999999998E-2</v>
      </c>
      <c r="F102" s="40">
        <f t="shared" si="5"/>
        <v>4.407</v>
      </c>
      <c r="G102" s="40">
        <f>[4]Curves!$K108</f>
        <v>0.33500000000000002</v>
      </c>
      <c r="H102" s="40">
        <f t="shared" si="6"/>
        <v>4.6970000000000001</v>
      </c>
      <c r="I102" s="40">
        <f>[4]Curves!$G108</f>
        <v>0.37</v>
      </c>
      <c r="J102" s="40">
        <f t="shared" si="7"/>
        <v>4.7320000000000002</v>
      </c>
    </row>
    <row r="103" spans="1:10" x14ac:dyDescent="0.2">
      <c r="A103" s="50">
        <f>[4]Curves!$A109</f>
        <v>39995</v>
      </c>
      <c r="B103" s="40">
        <f>[4]Curves!$E109</f>
        <v>4.4320000000000004</v>
      </c>
      <c r="C103" s="118">
        <f>[4]Curves!$B109</f>
        <v>0.39750000000000002</v>
      </c>
      <c r="D103" s="40">
        <f t="shared" si="4"/>
        <v>4.8295000000000003</v>
      </c>
      <c r="E103" s="40">
        <f>[4]Curves!$J109</f>
        <v>4.4999999999999998E-2</v>
      </c>
      <c r="F103" s="40">
        <f t="shared" si="5"/>
        <v>4.4770000000000003</v>
      </c>
      <c r="G103" s="40">
        <f>[4]Curves!$K109</f>
        <v>0.35</v>
      </c>
      <c r="H103" s="40">
        <f t="shared" si="6"/>
        <v>4.782</v>
      </c>
      <c r="I103" s="40">
        <f>[4]Curves!$G109</f>
        <v>0.41</v>
      </c>
      <c r="J103" s="40">
        <f t="shared" si="7"/>
        <v>4.8420000000000005</v>
      </c>
    </row>
    <row r="104" spans="1:10" x14ac:dyDescent="0.2">
      <c r="A104" s="50">
        <f>[4]Curves!$A110</f>
        <v>40026</v>
      </c>
      <c r="B104" s="40">
        <f>[4]Curves!$E110</f>
        <v>4.3440000000000003</v>
      </c>
      <c r="C104" s="118">
        <f>[4]Curves!$B110</f>
        <v>0.4</v>
      </c>
      <c r="D104" s="40">
        <f t="shared" si="4"/>
        <v>4.7440000000000007</v>
      </c>
      <c r="E104" s="40">
        <f>[4]Curves!$J110</f>
        <v>0.13</v>
      </c>
      <c r="F104" s="40">
        <f t="shared" si="5"/>
        <v>4.4740000000000002</v>
      </c>
      <c r="G104" s="40">
        <f>[4]Curves!$K110</f>
        <v>0.35</v>
      </c>
      <c r="H104" s="40">
        <f t="shared" si="6"/>
        <v>4.694</v>
      </c>
      <c r="I104" s="40">
        <f>[4]Curves!$G110</f>
        <v>0.41</v>
      </c>
      <c r="J104" s="40">
        <f t="shared" si="7"/>
        <v>4.7540000000000004</v>
      </c>
    </row>
    <row r="105" spans="1:10" x14ac:dyDescent="0.2">
      <c r="A105" s="50">
        <f>[4]Curves!$A111</f>
        <v>40057</v>
      </c>
      <c r="B105" s="40">
        <f>[4]Curves!$E111</f>
        <v>4.2050000000000001</v>
      </c>
      <c r="C105" s="118">
        <f>[4]Curves!$B111</f>
        <v>0.39750000000000002</v>
      </c>
      <c r="D105" s="40">
        <f t="shared" si="4"/>
        <v>4.6025</v>
      </c>
      <c r="E105" s="40">
        <f>[4]Curves!$J111</f>
        <v>0.13</v>
      </c>
      <c r="F105" s="40">
        <f t="shared" si="5"/>
        <v>4.335</v>
      </c>
      <c r="G105" s="40">
        <f>[4]Curves!$K111</f>
        <v>0.315</v>
      </c>
      <c r="H105" s="40">
        <f t="shared" si="6"/>
        <v>4.5200000000000005</v>
      </c>
      <c r="I105" s="40">
        <f>[4]Curves!$G111</f>
        <v>0.36</v>
      </c>
      <c r="J105" s="40">
        <f t="shared" si="7"/>
        <v>4.5650000000000004</v>
      </c>
    </row>
    <row r="106" spans="1:10" x14ac:dyDescent="0.2">
      <c r="A106" s="50">
        <f>[4]Curves!$A112</f>
        <v>40087</v>
      </c>
      <c r="B106" s="40">
        <f>[4]Curves!$E112</f>
        <v>4.0510000000000002</v>
      </c>
      <c r="C106" s="118">
        <f>[4]Curves!$B112</f>
        <v>0.4</v>
      </c>
      <c r="D106" s="40">
        <f t="shared" si="4"/>
        <v>4.4510000000000005</v>
      </c>
      <c r="E106" s="40">
        <f>[4]Curves!$J112</f>
        <v>0.13</v>
      </c>
      <c r="F106" s="40">
        <f t="shared" si="5"/>
        <v>4.181</v>
      </c>
      <c r="G106" s="40">
        <f>[4]Curves!$K112</f>
        <v>0.36</v>
      </c>
      <c r="H106" s="40">
        <f t="shared" si="6"/>
        <v>4.4110000000000005</v>
      </c>
      <c r="I106" s="40">
        <f>[4]Curves!$G112</f>
        <v>0.4</v>
      </c>
      <c r="J106" s="40">
        <f t="shared" si="7"/>
        <v>4.4510000000000005</v>
      </c>
    </row>
    <row r="107" spans="1:10" x14ac:dyDescent="0.2">
      <c r="A107" s="50">
        <f>[4]Curves!$A113</f>
        <v>40118</v>
      </c>
      <c r="B107" s="40">
        <f>[4]Curves!$E113</f>
        <v>4.056</v>
      </c>
      <c r="C107" s="118">
        <f>[4]Curves!$B113</f>
        <v>0.55500000000000005</v>
      </c>
      <c r="D107" s="40">
        <f t="shared" si="4"/>
        <v>4.6109999999999998</v>
      </c>
      <c r="E107" s="40">
        <f>[4]Curves!$J113</f>
        <v>0.13</v>
      </c>
      <c r="F107" s="40">
        <f t="shared" si="5"/>
        <v>4.1859999999999999</v>
      </c>
      <c r="G107" s="40">
        <f>[4]Curves!$K113</f>
        <v>0.46</v>
      </c>
      <c r="H107" s="40">
        <f t="shared" si="6"/>
        <v>4.516</v>
      </c>
      <c r="I107" s="40">
        <f>[4]Curves!$G113</f>
        <v>0.73</v>
      </c>
      <c r="J107" s="40">
        <f t="shared" si="7"/>
        <v>4.7859999999999996</v>
      </c>
    </row>
    <row r="108" spans="1:10" x14ac:dyDescent="0.2">
      <c r="A108" s="50">
        <f>[4]Curves!$A114</f>
        <v>40148</v>
      </c>
      <c r="B108" s="40">
        <f>[4]Curves!$E114</f>
        <v>4.0940000000000003</v>
      </c>
      <c r="C108" s="118">
        <f>[4]Curves!$B114</f>
        <v>0.91</v>
      </c>
      <c r="D108" s="40">
        <f t="shared" si="4"/>
        <v>5.0040000000000004</v>
      </c>
      <c r="E108" s="40">
        <f>[4]Curves!$J114</f>
        <v>0.13</v>
      </c>
      <c r="F108" s="40">
        <f t="shared" si="5"/>
        <v>4.2240000000000002</v>
      </c>
      <c r="G108" s="40">
        <f>[4]Curves!$K114</f>
        <v>0.77</v>
      </c>
      <c r="H108" s="40">
        <f t="shared" si="6"/>
        <v>4.8640000000000008</v>
      </c>
      <c r="I108" s="40">
        <f>[4]Curves!$G114</f>
        <v>0.98</v>
      </c>
      <c r="J108" s="40">
        <f t="shared" si="7"/>
        <v>5.0739999999999998</v>
      </c>
    </row>
    <row r="109" spans="1:10" x14ac:dyDescent="0.2">
      <c r="A109" s="50">
        <f>[4]Curves!$A115</f>
        <v>40179</v>
      </c>
      <c r="B109" s="40">
        <f>[4]Curves!$E115</f>
        <v>4.1390000000000002</v>
      </c>
      <c r="C109" s="118">
        <f>[4]Curves!$B115</f>
        <v>1.2150000000000001</v>
      </c>
      <c r="D109" s="40">
        <f t="shared" si="4"/>
        <v>5.3540000000000001</v>
      </c>
      <c r="E109" s="40">
        <f>[4]Curves!$J115</f>
        <v>4.4999999999999998E-2</v>
      </c>
      <c r="F109" s="40">
        <f t="shared" si="5"/>
        <v>4.1840000000000002</v>
      </c>
      <c r="G109" s="40">
        <f>[4]Curves!$K115</f>
        <v>1.04</v>
      </c>
      <c r="H109" s="40">
        <f t="shared" si="6"/>
        <v>5.1790000000000003</v>
      </c>
      <c r="I109" s="40">
        <f>[4]Curves!$G115</f>
        <v>1.6</v>
      </c>
      <c r="J109" s="40">
        <f t="shared" si="7"/>
        <v>5.7390000000000008</v>
      </c>
    </row>
    <row r="110" spans="1:10" x14ac:dyDescent="0.2">
      <c r="A110" s="50">
        <f>[4]Curves!$A116</f>
        <v>40210</v>
      </c>
      <c r="B110" s="40">
        <f>[4]Curves!$E116</f>
        <v>4.1770000000000005</v>
      </c>
      <c r="C110" s="118">
        <f>[4]Curves!$B116</f>
        <v>1.2150000000000001</v>
      </c>
      <c r="D110" s="40">
        <f t="shared" si="4"/>
        <v>5.3920000000000003</v>
      </c>
      <c r="E110" s="40">
        <f>[4]Curves!$J116</f>
        <v>4.4999999999999998E-2</v>
      </c>
      <c r="F110" s="40">
        <f t="shared" si="5"/>
        <v>4.2220000000000004</v>
      </c>
      <c r="G110" s="40">
        <f>[4]Curves!$K116</f>
        <v>1.04</v>
      </c>
      <c r="H110" s="40">
        <f t="shared" si="6"/>
        <v>5.2170000000000005</v>
      </c>
      <c r="I110" s="40">
        <f>[4]Curves!$G116</f>
        <v>1.6</v>
      </c>
      <c r="J110" s="40">
        <f t="shared" si="7"/>
        <v>5.777000000000001</v>
      </c>
    </row>
    <row r="111" spans="1:10" x14ac:dyDescent="0.2">
      <c r="A111" s="50">
        <f>[4]Curves!$A117</f>
        <v>40238</v>
      </c>
      <c r="B111" s="40">
        <f>[4]Curves!$E117</f>
        <v>4.1710000000000003</v>
      </c>
      <c r="C111" s="118">
        <f>[4]Curves!$B117</f>
        <v>0.65500000000000003</v>
      </c>
      <c r="D111" s="40">
        <f t="shared" si="4"/>
        <v>4.8260000000000005</v>
      </c>
      <c r="E111" s="40">
        <f>[4]Curves!$J117</f>
        <v>4.4999999999999998E-2</v>
      </c>
      <c r="F111" s="40">
        <f t="shared" si="5"/>
        <v>4.2160000000000002</v>
      </c>
      <c r="G111" s="40">
        <f>[4]Curves!$K117</f>
        <v>0.54</v>
      </c>
      <c r="H111" s="40">
        <f t="shared" si="6"/>
        <v>4.7110000000000003</v>
      </c>
      <c r="I111" s="40">
        <f>[4]Curves!$G117</f>
        <v>0.72</v>
      </c>
      <c r="J111" s="40">
        <f t="shared" si="7"/>
        <v>4.891</v>
      </c>
    </row>
    <row r="112" spans="1:10" x14ac:dyDescent="0.2">
      <c r="A112" s="50">
        <f>[4]Curves!$A118</f>
        <v>40269</v>
      </c>
      <c r="B112" s="40">
        <f>[4]Curves!$E118</f>
        <v>4.1710000000000003</v>
      </c>
      <c r="C112" s="118">
        <f>[4]Curves!$B118</f>
        <v>0.435</v>
      </c>
      <c r="D112" s="40">
        <f t="shared" si="4"/>
        <v>4.6059999999999999</v>
      </c>
      <c r="E112" s="40">
        <f>[4]Curves!$J118</f>
        <v>4.4999999999999998E-2</v>
      </c>
      <c r="F112" s="40">
        <f t="shared" si="5"/>
        <v>4.2160000000000002</v>
      </c>
      <c r="G112" s="40">
        <f>[4]Curves!$K118</f>
        <v>0.36</v>
      </c>
      <c r="H112" s="40">
        <f t="shared" si="6"/>
        <v>4.5310000000000006</v>
      </c>
      <c r="I112" s="40">
        <f>[4]Curves!$G118</f>
        <v>0.38</v>
      </c>
      <c r="J112" s="40">
        <f t="shared" si="7"/>
        <v>4.5510000000000002</v>
      </c>
    </row>
    <row r="113" spans="1:10" x14ac:dyDescent="0.2">
      <c r="A113" s="50">
        <f>[4]Curves!$A119</f>
        <v>40299</v>
      </c>
      <c r="B113" s="40">
        <f>[4]Curves!$E119</f>
        <v>4.32</v>
      </c>
      <c r="C113" s="118">
        <f>[4]Curves!$B119</f>
        <v>0.38500000000000001</v>
      </c>
      <c r="D113" s="40">
        <f t="shared" si="4"/>
        <v>4.7050000000000001</v>
      </c>
      <c r="E113" s="40">
        <f>[4]Curves!$J119</f>
        <v>4.4999999999999998E-2</v>
      </c>
      <c r="F113" s="40">
        <f t="shared" si="5"/>
        <v>4.3650000000000002</v>
      </c>
      <c r="G113" s="40">
        <f>[4]Curves!$K119</f>
        <v>0.32500000000000001</v>
      </c>
      <c r="H113" s="40">
        <f t="shared" si="6"/>
        <v>4.6450000000000005</v>
      </c>
      <c r="I113" s="40">
        <f>[4]Curves!$G119</f>
        <v>0.33</v>
      </c>
      <c r="J113" s="40">
        <f t="shared" si="7"/>
        <v>4.6500000000000004</v>
      </c>
    </row>
    <row r="114" spans="1:10" x14ac:dyDescent="0.2">
      <c r="A114" s="50">
        <f>[4]Curves!$A120</f>
        <v>40330</v>
      </c>
      <c r="B114" s="40">
        <f>[4]Curves!$E120</f>
        <v>4.4720000000000004</v>
      </c>
      <c r="C114" s="118">
        <f>[4]Curves!$B120</f>
        <v>0.38500000000000001</v>
      </c>
      <c r="D114" s="40">
        <f t="shared" si="4"/>
        <v>4.8570000000000002</v>
      </c>
      <c r="E114" s="40">
        <f>[4]Curves!$J120</f>
        <v>4.4999999999999998E-2</v>
      </c>
      <c r="F114" s="40">
        <f t="shared" si="5"/>
        <v>4.5170000000000003</v>
      </c>
      <c r="G114" s="40">
        <f>[4]Curves!$K120</f>
        <v>0.33500000000000002</v>
      </c>
      <c r="H114" s="40">
        <f t="shared" si="6"/>
        <v>4.8070000000000004</v>
      </c>
      <c r="I114" s="40">
        <f>[4]Curves!$G120</f>
        <v>0.37</v>
      </c>
      <c r="J114" s="40">
        <f t="shared" si="7"/>
        <v>4.8420000000000005</v>
      </c>
    </row>
    <row r="115" spans="1:10" x14ac:dyDescent="0.2">
      <c r="A115" s="50">
        <f>[4]Curves!$A121</f>
        <v>40360</v>
      </c>
      <c r="B115" s="40">
        <f>[4]Curves!$E121</f>
        <v>4.5445000000000002</v>
      </c>
      <c r="C115" s="118">
        <f>[4]Curves!$B121</f>
        <v>0.39750000000000002</v>
      </c>
      <c r="D115" s="40">
        <f t="shared" si="4"/>
        <v>4.9420000000000002</v>
      </c>
      <c r="E115" s="40">
        <f>[4]Curves!$J121</f>
        <v>4.4999999999999998E-2</v>
      </c>
      <c r="F115" s="40">
        <f t="shared" si="5"/>
        <v>4.5895000000000001</v>
      </c>
      <c r="G115" s="40">
        <f>[4]Curves!$K121</f>
        <v>0.35</v>
      </c>
      <c r="H115" s="40">
        <f t="shared" si="6"/>
        <v>4.8944999999999999</v>
      </c>
      <c r="I115" s="40">
        <f>[4]Curves!$G121</f>
        <v>0.41</v>
      </c>
      <c r="J115" s="40">
        <f t="shared" si="7"/>
        <v>4.9545000000000003</v>
      </c>
    </row>
    <row r="116" spans="1:10" x14ac:dyDescent="0.2">
      <c r="A116" s="50">
        <f>[4]Curves!$A122</f>
        <v>40391</v>
      </c>
      <c r="B116" s="40">
        <f>[4]Curves!$E122</f>
        <v>4.4565000000000001</v>
      </c>
      <c r="C116" s="118">
        <f>[4]Curves!$B122</f>
        <v>0.4</v>
      </c>
      <c r="D116" s="40">
        <f t="shared" si="4"/>
        <v>4.8565000000000005</v>
      </c>
      <c r="E116" s="40">
        <f>[4]Curves!$J122</f>
        <v>0.13</v>
      </c>
      <c r="F116" s="40">
        <f t="shared" si="5"/>
        <v>4.5865</v>
      </c>
      <c r="G116" s="40">
        <f>[4]Curves!$K122</f>
        <v>0.35</v>
      </c>
      <c r="H116" s="40">
        <f t="shared" si="6"/>
        <v>4.8064999999999998</v>
      </c>
      <c r="I116" s="40">
        <f>[4]Curves!$G122</f>
        <v>0.41</v>
      </c>
      <c r="J116" s="40">
        <f t="shared" si="7"/>
        <v>4.8665000000000003</v>
      </c>
    </row>
    <row r="117" spans="1:10" x14ac:dyDescent="0.2">
      <c r="A117" s="50">
        <f>[4]Curves!$A123</f>
        <v>40422</v>
      </c>
      <c r="B117" s="40">
        <f>[4]Curves!$E123</f>
        <v>4.3174999999999999</v>
      </c>
      <c r="C117" s="118">
        <f>[4]Curves!$B123</f>
        <v>0.39750000000000002</v>
      </c>
      <c r="D117" s="40">
        <f t="shared" si="4"/>
        <v>4.7149999999999999</v>
      </c>
      <c r="E117" s="40">
        <f>[4]Curves!$J123</f>
        <v>0.13</v>
      </c>
      <c r="F117" s="40">
        <f t="shared" si="5"/>
        <v>4.4474999999999998</v>
      </c>
      <c r="G117" s="40">
        <f>[4]Curves!$K123</f>
        <v>0.315</v>
      </c>
      <c r="H117" s="40">
        <f t="shared" si="6"/>
        <v>4.6325000000000003</v>
      </c>
      <c r="I117" s="40">
        <f>[4]Curves!$G123</f>
        <v>0.36</v>
      </c>
      <c r="J117" s="40">
        <f t="shared" si="7"/>
        <v>4.6775000000000002</v>
      </c>
    </row>
    <row r="118" spans="1:10" x14ac:dyDescent="0.2">
      <c r="A118" s="50">
        <f>[4]Curves!$A124</f>
        <v>40452</v>
      </c>
      <c r="B118" s="40">
        <f>[4]Curves!$E124</f>
        <v>4.1635</v>
      </c>
      <c r="C118" s="118">
        <f>[4]Curves!$B124</f>
        <v>0.4</v>
      </c>
      <c r="D118" s="40">
        <f t="shared" si="4"/>
        <v>4.5635000000000003</v>
      </c>
      <c r="E118" s="40">
        <f>[4]Curves!$J124</f>
        <v>0.13</v>
      </c>
      <c r="F118" s="40">
        <f t="shared" si="5"/>
        <v>4.2934999999999999</v>
      </c>
      <c r="G118" s="40">
        <f>[4]Curves!$K124</f>
        <v>0.36</v>
      </c>
      <c r="H118" s="40">
        <f t="shared" si="6"/>
        <v>4.5235000000000003</v>
      </c>
      <c r="I118" s="40">
        <f>[4]Curves!$G124</f>
        <v>0.4</v>
      </c>
      <c r="J118" s="40">
        <f t="shared" si="7"/>
        <v>4.5635000000000003</v>
      </c>
    </row>
    <row r="119" spans="1:10" x14ac:dyDescent="0.2">
      <c r="A119" s="50">
        <f>[4]Curves!$A125</f>
        <v>40483</v>
      </c>
      <c r="B119" s="40">
        <f>[4]Curves!$E125</f>
        <v>4.1684999999999999</v>
      </c>
      <c r="C119" s="118">
        <f>[4]Curves!$B125</f>
        <v>0.55500000000000005</v>
      </c>
      <c r="D119" s="40">
        <f t="shared" si="4"/>
        <v>4.7234999999999996</v>
      </c>
      <c r="E119" s="40">
        <f>[4]Curves!$J125</f>
        <v>0.13</v>
      </c>
      <c r="F119" s="40">
        <f t="shared" si="5"/>
        <v>4.2984999999999998</v>
      </c>
      <c r="G119" s="40">
        <f>[4]Curves!$K125</f>
        <v>0.46</v>
      </c>
      <c r="H119" s="40">
        <f t="shared" si="6"/>
        <v>4.6284999999999998</v>
      </c>
      <c r="I119" s="40">
        <f>[4]Curves!$G125</f>
        <v>0.73</v>
      </c>
      <c r="J119" s="40">
        <f t="shared" si="7"/>
        <v>4.8985000000000003</v>
      </c>
    </row>
    <row r="120" spans="1:10" x14ac:dyDescent="0.2">
      <c r="A120" s="50">
        <f>[4]Curves!$A126</f>
        <v>40513</v>
      </c>
      <c r="B120" s="40">
        <f>[4]Curves!$E126</f>
        <v>4.2065000000000001</v>
      </c>
      <c r="C120" s="118">
        <f>[4]Curves!$B126</f>
        <v>0.91</v>
      </c>
      <c r="D120" s="40">
        <f t="shared" si="4"/>
        <v>5.1165000000000003</v>
      </c>
      <c r="E120" s="40">
        <f>[4]Curves!$J126</f>
        <v>0.13</v>
      </c>
      <c r="F120" s="40">
        <f t="shared" si="5"/>
        <v>4.3365</v>
      </c>
      <c r="G120" s="40">
        <f>[4]Curves!$K126</f>
        <v>0.77</v>
      </c>
      <c r="H120" s="40">
        <f t="shared" si="6"/>
        <v>4.9764999999999997</v>
      </c>
      <c r="I120" s="40">
        <f>[4]Curves!$G126</f>
        <v>0.98</v>
      </c>
      <c r="J120" s="40">
        <f t="shared" si="7"/>
        <v>5.1865000000000006</v>
      </c>
    </row>
    <row r="121" spans="1:10" x14ac:dyDescent="0.2">
      <c r="A121" s="50">
        <f>[4]Curves!$A127</f>
        <v>40544</v>
      </c>
      <c r="B121" s="40">
        <f>[4]Curves!$E127</f>
        <v>4.2515000000000001</v>
      </c>
      <c r="C121" s="118">
        <f>[4]Curves!$B127</f>
        <v>1.2150000000000001</v>
      </c>
      <c r="D121" s="40">
        <f t="shared" si="4"/>
        <v>5.4664999999999999</v>
      </c>
      <c r="E121" s="40">
        <f>[4]Curves!$J127</f>
        <v>4.4999999999999998E-2</v>
      </c>
      <c r="F121" s="40">
        <f t="shared" si="5"/>
        <v>4.2965</v>
      </c>
      <c r="G121" s="40">
        <f>[4]Curves!$K127</f>
        <v>1.04</v>
      </c>
      <c r="H121" s="40">
        <f t="shared" si="6"/>
        <v>5.2915000000000001</v>
      </c>
      <c r="I121" s="40">
        <f>[4]Curves!$G127</f>
        <v>1.6</v>
      </c>
      <c r="J121" s="40">
        <f t="shared" si="7"/>
        <v>5.8514999999999997</v>
      </c>
    </row>
    <row r="122" spans="1:10" x14ac:dyDescent="0.2">
      <c r="A122" s="50">
        <f>[4]Curves!$A128</f>
        <v>40575</v>
      </c>
      <c r="B122" s="40">
        <f>[4]Curves!$E128</f>
        <v>4.2895000000000003</v>
      </c>
      <c r="C122" s="118">
        <f>[4]Curves!$B128</f>
        <v>1.2150000000000001</v>
      </c>
      <c r="D122" s="40">
        <f t="shared" si="4"/>
        <v>5.5045000000000002</v>
      </c>
      <c r="E122" s="40">
        <f>[4]Curves!$J128</f>
        <v>4.4999999999999998E-2</v>
      </c>
      <c r="F122" s="40">
        <f t="shared" si="5"/>
        <v>4.3345000000000002</v>
      </c>
      <c r="G122" s="40">
        <f>[4]Curves!$K128</f>
        <v>1.04</v>
      </c>
      <c r="H122" s="40">
        <f t="shared" si="6"/>
        <v>5.3295000000000003</v>
      </c>
      <c r="I122" s="40">
        <f>[4]Curves!$G128</f>
        <v>1.6</v>
      </c>
      <c r="J122" s="40">
        <f t="shared" si="7"/>
        <v>5.8895</v>
      </c>
    </row>
    <row r="123" spans="1:10" x14ac:dyDescent="0.2">
      <c r="A123" s="50">
        <f>[4]Curves!$A129</f>
        <v>40603</v>
      </c>
      <c r="B123" s="40">
        <f>[4]Curves!$E129</f>
        <v>4.2835000000000001</v>
      </c>
      <c r="C123" s="118">
        <f>[4]Curves!$B129</f>
        <v>0.65500000000000003</v>
      </c>
      <c r="D123" s="40">
        <f t="shared" si="4"/>
        <v>4.9385000000000003</v>
      </c>
      <c r="E123" s="40">
        <f>[4]Curves!$J129</f>
        <v>4.4999999999999998E-2</v>
      </c>
      <c r="F123" s="40">
        <f t="shared" si="5"/>
        <v>4.3285</v>
      </c>
      <c r="G123" s="40">
        <f>[4]Curves!$K129</f>
        <v>0.54</v>
      </c>
      <c r="H123" s="40">
        <f t="shared" si="6"/>
        <v>4.8235000000000001</v>
      </c>
      <c r="I123" s="40">
        <f>[4]Curves!$G129</f>
        <v>0.72</v>
      </c>
      <c r="J123" s="40">
        <f t="shared" si="7"/>
        <v>5.0034999999999998</v>
      </c>
    </row>
    <row r="124" spans="1:10" x14ac:dyDescent="0.2">
      <c r="A124" s="50">
        <f>[4]Curves!$A130</f>
        <v>40634</v>
      </c>
      <c r="B124" s="40">
        <f>[4]Curves!$E130</f>
        <v>4.2835000000000001</v>
      </c>
      <c r="C124" s="118">
        <f>[4]Curves!$B130</f>
        <v>0.435</v>
      </c>
      <c r="D124" s="40">
        <f t="shared" si="4"/>
        <v>4.7184999999999997</v>
      </c>
      <c r="E124" s="40">
        <f>[4]Curves!$J130</f>
        <v>4.4999999999999998E-2</v>
      </c>
      <c r="F124" s="40">
        <f t="shared" si="5"/>
        <v>4.3285</v>
      </c>
      <c r="G124" s="40">
        <f>[4]Curves!$K130</f>
        <v>0.36</v>
      </c>
      <c r="H124" s="40">
        <f t="shared" si="6"/>
        <v>4.6435000000000004</v>
      </c>
      <c r="I124" s="40">
        <f>[4]Curves!$G130</f>
        <v>0.38</v>
      </c>
      <c r="J124" s="40">
        <f t="shared" si="7"/>
        <v>4.6635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37190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29.420944444444444</v>
      </c>
      <c r="D9" s="22">
        <f ca="1">IF(ISERROR(AVERAGE(OFFSET('Off Peak Curve Sum'!$D$6,1,0,3,1))),0,AVERAGE(OFFSET('Off Peak Curve Sum'!$D$6,1,0,3,1)))</f>
        <v>27.866666666666664</v>
      </c>
      <c r="E9" s="22">
        <f ca="1">IF(ISERROR((SUM(OFFSET('Off Peak Curve Sum'!$D$6,7,0,26,1))+ 4* 'Off Peak Curve Sum'!$D$38)/30), 'Off Peak Curve Sum'!$D$38,(SUM(OFFSET('Off Peak Curve Sum'!$D$6,7,0,26,1))+ 4* 'Off Peak Curve Sum'!$D$38)/30)</f>
        <v>28.420166666666667</v>
      </c>
      <c r="F9" s="22">
        <f>VLOOKUP(F$7,'Off Peak Curve Sum'!$A$7:$AG$161,4)</f>
        <v>31.976000000000003</v>
      </c>
      <c r="G9" s="23">
        <f t="shared" ref="G9:G15" ca="1" si="4">AVERAGE(D9,E9,F9)</f>
        <v>29.420944444444444</v>
      </c>
      <c r="H9" s="130">
        <f t="shared" ref="H9:H15" si="5">AB9</f>
        <v>31.319000000000003</v>
      </c>
      <c r="I9" s="130">
        <f t="shared" ref="I9:S9" si="6">AC9</f>
        <v>29.571000000000002</v>
      </c>
      <c r="J9" s="130">
        <f t="shared" si="6"/>
        <v>24.778000000000002</v>
      </c>
      <c r="K9" s="130">
        <f t="shared" si="6"/>
        <v>19.233000000000001</v>
      </c>
      <c r="L9" s="130">
        <f t="shared" si="6"/>
        <v>20.097000000000001</v>
      </c>
      <c r="M9" s="130">
        <f t="shared" si="6"/>
        <v>21.292000000000002</v>
      </c>
      <c r="N9" s="130">
        <f t="shared" si="6"/>
        <v>30.476000000000003</v>
      </c>
      <c r="O9" s="130">
        <f t="shared" si="6"/>
        <v>33</v>
      </c>
      <c r="P9" s="130">
        <f t="shared" si="6"/>
        <v>28.95</v>
      </c>
      <c r="Q9" s="130">
        <f t="shared" si="6"/>
        <v>27.677</v>
      </c>
      <c r="R9" s="130">
        <f t="shared" si="6"/>
        <v>24.75</v>
      </c>
      <c r="S9" s="130">
        <f t="shared" si="6"/>
        <v>29.048000000000002</v>
      </c>
      <c r="T9" s="23">
        <f t="shared" ref="T9:T15" si="7">AVERAGE(AB9:AM9)</f>
        <v>26.682583333333337</v>
      </c>
      <c r="U9" s="23">
        <f t="shared" ref="U9:U15" si="8">AVERAGE(AN9:AY9)</f>
        <v>26.894416666666668</v>
      </c>
      <c r="V9" s="23">
        <f t="shared" ref="V9:V15" si="9">AVERAGE(AZ9:EE9)</f>
        <v>27.679083333333342</v>
      </c>
      <c r="W9" s="14"/>
      <c r="X9" s="64">
        <f t="shared" ref="X9:X15" ca="1" si="10">AVERAGE(D9:F9,AB9:EE9)</f>
        <v>27.533602102102105</v>
      </c>
      <c r="Y9" s="16"/>
      <c r="Z9" s="39"/>
      <c r="AB9" s="22">
        <f>VLOOKUP(AB$7,'Off Peak Curve Sum'!$A$7:$AG$161,4)</f>
        <v>31.319000000000003</v>
      </c>
      <c r="AC9" s="22">
        <f>VLOOKUP(AC$7,'Off Peak Curve Sum'!$A$7:$AG$161,4)</f>
        <v>29.571000000000002</v>
      </c>
      <c r="AD9" s="22">
        <f>VLOOKUP(AD$7,'Off Peak Curve Sum'!$A$7:$AG$161,4)</f>
        <v>24.778000000000002</v>
      </c>
      <c r="AE9" s="22">
        <f>VLOOKUP(AE$7,'Off Peak Curve Sum'!$A$7:$AG$161,4)</f>
        <v>19.233000000000001</v>
      </c>
      <c r="AF9" s="22">
        <f>VLOOKUP(AF$7,'Off Peak Curve Sum'!$A$7:$AG$161,4)</f>
        <v>20.097000000000001</v>
      </c>
      <c r="AG9" s="22">
        <f>VLOOKUP(AG$7,'Off Peak Curve Sum'!$A$7:$AG$161,4)</f>
        <v>21.292000000000002</v>
      </c>
      <c r="AH9" s="22">
        <f>VLOOKUP(AH$7,'Off Peak Curve Sum'!$A$7:$AG$161,4)</f>
        <v>30.476000000000003</v>
      </c>
      <c r="AI9" s="22">
        <f>VLOOKUP(AI$7,'Off Peak Curve Sum'!$A$7:$AG$161,4)</f>
        <v>33</v>
      </c>
      <c r="AJ9" s="22">
        <f>VLOOKUP(AJ$7,'Off Peak Curve Sum'!$A$7:$AG$161,4)</f>
        <v>28.95</v>
      </c>
      <c r="AK9" s="22">
        <f>VLOOKUP(AK$7,'Off Peak Curve Sum'!$A$7:$AG$161,4)</f>
        <v>27.677</v>
      </c>
      <c r="AL9" s="22">
        <f>VLOOKUP(AL$7,'Off Peak Curve Sum'!$A$7:$AG$161,4)</f>
        <v>24.75</v>
      </c>
      <c r="AM9" s="22">
        <f>VLOOKUP(AM$7,'Off Peak Curve Sum'!$A$7:$AG$161,4)</f>
        <v>29.048000000000002</v>
      </c>
      <c r="AN9" s="22">
        <f>VLOOKUP(AN$7,'Off Peak Curve Sum'!$A$7:$AG$161,4)</f>
        <v>28.855</v>
      </c>
      <c r="AO9" s="22">
        <f>VLOOKUP(AO$7,'Off Peak Curve Sum'!$A$7:$AG$161,4)</f>
        <v>27.857000000000003</v>
      </c>
      <c r="AP9" s="22">
        <f>VLOOKUP(AP$7,'Off Peak Curve Sum'!$A$7:$AG$161,4)</f>
        <v>25.677</v>
      </c>
      <c r="AQ9" s="22">
        <f>VLOOKUP(AQ$7,'Off Peak Curve Sum'!$A$7:$AG$161,4)</f>
        <v>22.533000000000001</v>
      </c>
      <c r="AR9" s="22">
        <f>VLOOKUP(AR$7,'Off Peak Curve Sum'!$A$7:$AG$161,4)</f>
        <v>12.823</v>
      </c>
      <c r="AS9" s="22">
        <f>VLOOKUP(AS$7,'Off Peak Curve Sum'!$A$7:$AG$161,4)</f>
        <v>16.5</v>
      </c>
      <c r="AT9" s="22">
        <f>VLOOKUP(AT$7,'Off Peak Curve Sum'!$A$7:$AG$161,4)</f>
        <v>35.758000000000003</v>
      </c>
      <c r="AU9" s="22">
        <f>VLOOKUP(AU$7,'Off Peak Curve Sum'!$A$7:$AG$161,4)</f>
        <v>37.79</v>
      </c>
      <c r="AV9" s="22">
        <f>VLOOKUP(AV$7,'Off Peak Curve Sum'!$A$7:$AG$161,4)</f>
        <v>32.25</v>
      </c>
      <c r="AW9" s="22">
        <f>VLOOKUP(AW$7,'Off Peak Curve Sum'!$A$7:$AG$161,4)</f>
        <v>28.548000000000002</v>
      </c>
      <c r="AX9" s="22">
        <f>VLOOKUP(AX$7,'Off Peak Curve Sum'!$A$7:$AG$161,4)</f>
        <v>23.9</v>
      </c>
      <c r="AY9" s="22">
        <f>VLOOKUP(AY$7,'Off Peak Curve Sum'!$A$7:$AG$161,4)</f>
        <v>30.242000000000001</v>
      </c>
      <c r="AZ9" s="22">
        <f>VLOOKUP(AZ$7,'Off Peak Curve Sum'!$A$7:$AG$161,4)</f>
        <v>28.189</v>
      </c>
      <c r="BA9" s="22">
        <f>VLOOKUP(BA$7,'Off Peak Curve Sum'!$A$7:$AG$161,4)</f>
        <v>27.291</v>
      </c>
      <c r="BB9" s="22">
        <f>VLOOKUP(BB$7,'Off Peak Curve Sum'!$A$7:$AG$161,4)</f>
        <v>25.829000000000001</v>
      </c>
      <c r="BC9" s="22">
        <f>VLOOKUP(BC$7,'Off Peak Curve Sum'!$A$7:$AG$161,4)</f>
        <v>23.254000000000001</v>
      </c>
      <c r="BD9" s="22">
        <f>VLOOKUP(BD$7,'Off Peak Curve Sum'!$A$7:$AG$161,4)</f>
        <v>14.95</v>
      </c>
      <c r="BE9" s="22">
        <f>VLOOKUP(BE$7,'Off Peak Curve Sum'!$A$7:$AG$161,4)</f>
        <v>18.638000000000002</v>
      </c>
      <c r="BF9" s="22">
        <f>VLOOKUP(BF$7,'Off Peak Curve Sum'!$A$7:$AG$161,4)</f>
        <v>34.034999999999997</v>
      </c>
      <c r="BG9" s="22">
        <f>VLOOKUP(BG$7,'Off Peak Curve Sum'!$A$7:$AG$161,4)</f>
        <v>35.68</v>
      </c>
      <c r="BH9" s="22">
        <f>VLOOKUP(BH$7,'Off Peak Curve Sum'!$A$7:$AG$161,4)</f>
        <v>31.248000000000001</v>
      </c>
      <c r="BI9" s="22">
        <f>VLOOKUP(BI$7,'Off Peak Curve Sum'!$A$7:$AG$161,4)</f>
        <v>28.211000000000002</v>
      </c>
      <c r="BJ9" s="22">
        <f>VLOOKUP(BJ$7,'Off Peak Curve Sum'!$A$7:$AG$161,4)</f>
        <v>24.687000000000001</v>
      </c>
      <c r="BK9" s="22">
        <f>VLOOKUP(BK$7,'Off Peak Curve Sum'!$A$7:$AG$161,4)</f>
        <v>29.802000000000003</v>
      </c>
      <c r="BL9" s="22">
        <f>VLOOKUP(BL$7,'Off Peak Curve Sum'!$A$7:$AG$161,4)</f>
        <v>28.323</v>
      </c>
      <c r="BM9" s="22">
        <f>VLOOKUP(BM$7,'Off Peak Curve Sum'!$A$7:$AG$161,4)</f>
        <v>27.801000000000002</v>
      </c>
      <c r="BN9" s="22">
        <f>VLOOKUP(BN$7,'Off Peak Curve Sum'!$A$7:$AG$161,4)</f>
        <v>26.268000000000001</v>
      </c>
      <c r="BO9" s="22">
        <f>VLOOKUP(BO$7,'Off Peak Curve Sum'!$A$7:$AG$161,4)</f>
        <v>23.897000000000002</v>
      </c>
      <c r="BP9" s="22">
        <f>VLOOKUP(BP$7,'Off Peak Curve Sum'!$A$7:$AG$161,4)</f>
        <v>16.215</v>
      </c>
      <c r="BQ9" s="22">
        <f>VLOOKUP(BQ$7,'Off Peak Curve Sum'!$A$7:$AG$161,4)</f>
        <v>19.652000000000001</v>
      </c>
      <c r="BR9" s="22">
        <f>VLOOKUP(BR$7,'Off Peak Curve Sum'!$A$7:$AG$161,4)</f>
        <v>33.788000000000004</v>
      </c>
      <c r="BS9" s="22">
        <f>VLOOKUP(BS$7,'Off Peak Curve Sum'!$A$7:$AG$161,4)</f>
        <v>35.667999999999999</v>
      </c>
      <c r="BT9" s="22">
        <f>VLOOKUP(BT$7,'Off Peak Curve Sum'!$A$7:$AG$161,4)</f>
        <v>31.304000000000002</v>
      </c>
      <c r="BU9" s="22">
        <f>VLOOKUP(BU$7,'Off Peak Curve Sum'!$A$7:$AG$161,4)</f>
        <v>28.468</v>
      </c>
      <c r="BV9" s="22">
        <f>VLOOKUP(BV$7,'Off Peak Curve Sum'!$A$7:$AG$161,4)</f>
        <v>25.211000000000002</v>
      </c>
      <c r="BW9" s="22">
        <f>VLOOKUP(BW$7,'Off Peak Curve Sum'!$A$7:$AG$161,4)</f>
        <v>29.882000000000001</v>
      </c>
      <c r="BX9" s="22">
        <f>VLOOKUP(BX$7,'Off Peak Curve Sum'!$A$7:$AG$161,4)</f>
        <v>28.508000000000003</v>
      </c>
      <c r="BY9" s="22">
        <f>VLOOKUP(BY$7,'Off Peak Curve Sum'!$A$7:$AG$161,4)</f>
        <v>28.063000000000002</v>
      </c>
      <c r="BZ9" s="22">
        <f>VLOOKUP(BZ$7,'Off Peak Curve Sum'!$A$7:$AG$161,4)</f>
        <v>26.667000000000002</v>
      </c>
      <c r="CA9" s="22">
        <f>VLOOKUP(CA$7,'Off Peak Curve Sum'!$A$7:$AG$161,4)</f>
        <v>24.357000000000003</v>
      </c>
      <c r="CB9" s="22">
        <f>VLOOKUP(CB$7,'Off Peak Curve Sum'!$A$7:$AG$161,4)</f>
        <v>17.859000000000002</v>
      </c>
      <c r="CC9" s="22">
        <f>VLOOKUP(CC$7,'Off Peak Curve Sum'!$A$7:$AG$161,4)</f>
        <v>20.652000000000001</v>
      </c>
      <c r="CD9" s="22">
        <f>VLOOKUP(CD$7,'Off Peak Curve Sum'!$A$7:$AG$161,4)</f>
        <v>33.472000000000001</v>
      </c>
      <c r="CE9" s="22">
        <f>VLOOKUP(CE$7,'Off Peak Curve Sum'!$A$7:$AG$161,4)</f>
        <v>35.204999999999998</v>
      </c>
      <c r="CF9" s="22">
        <f>VLOOKUP(CF$7,'Off Peak Curve Sum'!$A$7:$AG$161,4)</f>
        <v>31.212</v>
      </c>
      <c r="CG9" s="22">
        <f>VLOOKUP(CG$7,'Off Peak Curve Sum'!$A$7:$AG$161,4)</f>
        <v>28.637</v>
      </c>
      <c r="CH9" s="22">
        <f>VLOOKUP(CH$7,'Off Peak Curve Sum'!$A$7:$AG$161,4)</f>
        <v>25.672000000000001</v>
      </c>
      <c r="CI9" s="22">
        <f>VLOOKUP(CI$7,'Off Peak Curve Sum'!$A$7:$AG$161,4)</f>
        <v>29.891000000000002</v>
      </c>
      <c r="CJ9" s="22">
        <f>VLOOKUP(CJ$7,'Off Peak Curve Sum'!$A$7:$AG$161,4)</f>
        <v>28.785</v>
      </c>
      <c r="CK9" s="22">
        <f>VLOOKUP(CK$7,'Off Peak Curve Sum'!$A$7:$AG$161,4)</f>
        <v>28.247</v>
      </c>
      <c r="CL9" s="22">
        <f>VLOOKUP(CL$7,'Off Peak Curve Sum'!$A$7:$AG$161,4)</f>
        <v>26.996000000000002</v>
      </c>
      <c r="CM9" s="22">
        <f>VLOOKUP(CM$7,'Off Peak Curve Sum'!$A$7:$AG$161,4)</f>
        <v>24.87</v>
      </c>
      <c r="CN9" s="22">
        <f>VLOOKUP(CN$7,'Off Peak Curve Sum'!$A$7:$AG$161,4)</f>
        <v>18.976000000000003</v>
      </c>
      <c r="CO9" s="22">
        <f>VLOOKUP(CO$7,'Off Peak Curve Sum'!$A$7:$AG$161,4)</f>
        <v>21.524999999999999</v>
      </c>
      <c r="CP9" s="22">
        <f>VLOOKUP(CP$7,'Off Peak Curve Sum'!$A$7:$AG$161,4)</f>
        <v>33.124000000000002</v>
      </c>
      <c r="CQ9" s="22">
        <f>VLOOKUP(CQ$7,'Off Peak Curve Sum'!$A$7:$AG$161,4)</f>
        <v>34.749000000000002</v>
      </c>
      <c r="CR9" s="22">
        <f>VLOOKUP(CR$7,'Off Peak Curve Sum'!$A$7:$AG$161,4)</f>
        <v>30.947000000000003</v>
      </c>
      <c r="CS9" s="22">
        <f>VLOOKUP(CS$7,'Off Peak Curve Sum'!$A$7:$AG$161,4)</f>
        <v>28.918000000000003</v>
      </c>
      <c r="CT9" s="22">
        <f>VLOOKUP(CT$7,'Off Peak Curve Sum'!$A$7:$AG$161,4)</f>
        <v>26.082000000000001</v>
      </c>
      <c r="CU9" s="22">
        <f>VLOOKUP(CU$7,'Off Peak Curve Sum'!$A$7:$AG$161,4)</f>
        <v>29.904</v>
      </c>
      <c r="CV9" s="22">
        <f>VLOOKUP(CV$7,'Off Peak Curve Sum'!$A$7:$AG$161,4)</f>
        <v>28.908000000000001</v>
      </c>
      <c r="CW9" s="22">
        <f>VLOOKUP(CW$7,'Off Peak Curve Sum'!$A$7:$AG$161,4)</f>
        <v>28.446000000000002</v>
      </c>
      <c r="CX9" s="22">
        <f>VLOOKUP(CX$7,'Off Peak Curve Sum'!$A$7:$AG$161,4)</f>
        <v>27.136000000000003</v>
      </c>
      <c r="CY9" s="22">
        <f>VLOOKUP(CY$7,'Off Peak Curve Sum'!$A$7:$AG$161,4)</f>
        <v>25.449000000000002</v>
      </c>
      <c r="CZ9" s="22">
        <f>VLOOKUP(CZ$7,'Off Peak Curve Sum'!$A$7:$AG$161,4)</f>
        <v>19.826000000000001</v>
      </c>
      <c r="DA9" s="22">
        <f>VLOOKUP(DA$7,'Off Peak Curve Sum'!$A$7:$AG$161,4)</f>
        <v>21.932000000000002</v>
      </c>
      <c r="DB9" s="22">
        <f>VLOOKUP(DB$7,'Off Peak Curve Sum'!$A$7:$AG$161,4)</f>
        <v>33.034999999999997</v>
      </c>
      <c r="DC9" s="22">
        <f>VLOOKUP(DC$7,'Off Peak Curve Sum'!$A$7:$AG$161,4)</f>
        <v>34.254000000000005</v>
      </c>
      <c r="DD9" s="22">
        <f>VLOOKUP(DD$7,'Off Peak Curve Sum'!$A$7:$AG$161,4)</f>
        <v>31.072000000000003</v>
      </c>
      <c r="DE9" s="22">
        <f>VLOOKUP(DE$7,'Off Peak Curve Sum'!$A$7:$AG$161,4)</f>
        <v>29.068000000000001</v>
      </c>
      <c r="DF9" s="22">
        <f>VLOOKUP(DF$7,'Off Peak Curve Sum'!$A$7:$AG$161,4)</f>
        <v>26.223000000000003</v>
      </c>
      <c r="DG9" s="22">
        <f>VLOOKUP(DG$7,'Off Peak Curve Sum'!$A$7:$AG$161,4)</f>
        <v>29.998000000000001</v>
      </c>
      <c r="DH9" s="22">
        <f>VLOOKUP(DH$7,'Off Peak Curve Sum'!$A$7:$AG$161,4)</f>
        <v>29.032</v>
      </c>
      <c r="DI9" s="22">
        <f>VLOOKUP(DI$7,'Off Peak Curve Sum'!$A$7:$AG$161,4)</f>
        <v>28.603000000000002</v>
      </c>
      <c r="DJ9" s="22">
        <f>VLOOKUP(DJ$7,'Off Peak Curve Sum'!$A$7:$AG$161,4)</f>
        <v>27.4</v>
      </c>
      <c r="DK9" s="22">
        <f>VLOOKUP(DK$7,'Off Peak Curve Sum'!$A$7:$AG$161,4)</f>
        <v>25.85</v>
      </c>
      <c r="DL9" s="22">
        <f>VLOOKUP(DL$7,'Off Peak Curve Sum'!$A$7:$AG$161,4)</f>
        <v>20.279</v>
      </c>
      <c r="DM9" s="22">
        <f>VLOOKUP(DM$7,'Off Peak Curve Sum'!$A$7:$AG$161,4)</f>
        <v>22.847000000000001</v>
      </c>
      <c r="DN9" s="22">
        <f>VLOOKUP(DN$7,'Off Peak Curve Sum'!$A$7:$AG$161,4)</f>
        <v>32.880000000000003</v>
      </c>
      <c r="DO9" s="22">
        <f>VLOOKUP(DO$7,'Off Peak Curve Sum'!$A$7:$AG$161,4)</f>
        <v>34.001000000000005</v>
      </c>
      <c r="DP9" s="22">
        <f>VLOOKUP(DP$7,'Off Peak Curve Sum'!$A$7:$AG$161,4)</f>
        <v>31.054000000000002</v>
      </c>
      <c r="DQ9" s="22">
        <f>VLOOKUP(DQ$7,'Off Peak Curve Sum'!$A$7:$AG$161,4)</f>
        <v>29.218</v>
      </c>
      <c r="DR9" s="22">
        <f>VLOOKUP(DR$7,'Off Peak Curve Sum'!$A$7:$AG$161,4)</f>
        <v>26.541</v>
      </c>
      <c r="DS9" s="22">
        <f>VLOOKUP(DS$7,'Off Peak Curve Sum'!$A$7:$AG$161,4)</f>
        <v>30.076000000000001</v>
      </c>
      <c r="DT9" s="22">
        <f>VLOOKUP(DT$7,'Off Peak Curve Sum'!$A$7:$AG$161,4)</f>
        <v>28.977</v>
      </c>
      <c r="DU9" s="22">
        <f>VLOOKUP(DU$7,'Off Peak Curve Sum'!$A$7:$AG$161,4)</f>
        <v>28.772000000000002</v>
      </c>
      <c r="DV9" s="22">
        <f>VLOOKUP(DV$7,'Off Peak Curve Sum'!$A$7:$AG$161,4)</f>
        <v>27.808</v>
      </c>
      <c r="DW9" s="22">
        <f>VLOOKUP(DW$7,'Off Peak Curve Sum'!$A$7:$AG$161,4)</f>
        <v>26.245000000000001</v>
      </c>
      <c r="DX9" s="22">
        <f>VLOOKUP(DX$7,'Off Peak Curve Sum'!$A$7:$AG$161,4)</f>
        <v>21.027000000000001</v>
      </c>
      <c r="DY9" s="22">
        <f>VLOOKUP(DY$7,'Off Peak Curve Sum'!$A$7:$AG$161,4)</f>
        <v>23.459</v>
      </c>
      <c r="DZ9" s="22">
        <f>VLOOKUP(DZ$7,'Off Peak Curve Sum'!$A$7:$AG$161,4)</f>
        <v>32.746000000000002</v>
      </c>
      <c r="EA9" s="22">
        <f>VLOOKUP(EA$7,'Off Peak Curve Sum'!$A$7:$AG$161,4)</f>
        <v>33.792000000000002</v>
      </c>
      <c r="EB9" s="22">
        <f>VLOOKUP(EB$7,'Off Peak Curve Sum'!$A$7:$AG$161,4)</f>
        <v>31.058</v>
      </c>
      <c r="EC9" s="22">
        <f>VLOOKUP(EC$7,'Off Peak Curve Sum'!$A$7:$AG$161,4)</f>
        <v>29.208000000000002</v>
      </c>
      <c r="ED9" s="22">
        <f>VLOOKUP(ED$7,'Off Peak Curve Sum'!$A$7:$AG$161,4)</f>
        <v>27.057000000000002</v>
      </c>
      <c r="EE9" s="22">
        <f>VLOOKUP(EE$7,'Off Peak Curve Sum'!$A$7:$AG$161,4)</f>
        <v>30.157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29.386166666666668</v>
      </c>
      <c r="D10" s="22">
        <f ca="1">IF(ISERROR(AVERAGE(OFFSET('Off Peak Curve Sum'!$C$6,1,0,3,1))),0,AVERAGE(OFFSET('Off Peak Curve Sum'!$C$6,1,0,3,1)))</f>
        <v>27.866666666666664</v>
      </c>
      <c r="E10" s="22">
        <f ca="1">IF(ISERROR((SUM(OFFSET('Off Peak Curve Sum'!$C$6,7,0,26,1))+ 4* 'Off Peak Curve Sum'!$C$38)/30), 'Off Peak Curve Sum'!$C$38,(SUM(OFFSET('Off Peak Curve Sum'!$C$6,7,0,26,1))+ 4* 'Off Peak Curve Sum'!$C$38)/30)</f>
        <v>28.388833333333331</v>
      </c>
      <c r="F10" s="22">
        <f>VLOOKUP(F$7,'Off Peak Curve Sum'!$A$7:$AG$161,3)</f>
        <v>31.903000000000002</v>
      </c>
      <c r="G10" s="23">
        <f t="shared" ca="1" si="4"/>
        <v>29.386166666666668</v>
      </c>
      <c r="H10" s="131">
        <f t="shared" si="5"/>
        <v>30.657</v>
      </c>
      <c r="I10" s="131">
        <f t="shared" ref="I10:S15" si="11">AC10</f>
        <v>28.95</v>
      </c>
      <c r="J10" s="131">
        <f t="shared" si="11"/>
        <v>25.44</v>
      </c>
      <c r="K10" s="131">
        <f t="shared" si="11"/>
        <v>20.100000000000001</v>
      </c>
      <c r="L10" s="131">
        <f t="shared" si="11"/>
        <v>21.476000000000003</v>
      </c>
      <c r="M10" s="131">
        <f t="shared" si="11"/>
        <v>22.667000000000002</v>
      </c>
      <c r="N10" s="131">
        <f t="shared" si="11"/>
        <v>31.734000000000002</v>
      </c>
      <c r="O10" s="131">
        <f t="shared" si="11"/>
        <v>34.402999999999999</v>
      </c>
      <c r="P10" s="131">
        <f t="shared" si="11"/>
        <v>30</v>
      </c>
      <c r="Q10" s="131">
        <f t="shared" si="11"/>
        <v>29.565000000000001</v>
      </c>
      <c r="R10" s="131">
        <f t="shared" si="11"/>
        <v>23.417000000000002</v>
      </c>
      <c r="S10" s="131">
        <f t="shared" si="11"/>
        <v>27.661000000000001</v>
      </c>
      <c r="T10" s="23">
        <f t="shared" si="7"/>
        <v>27.172499999999999</v>
      </c>
      <c r="U10" s="23">
        <f t="shared" si="8"/>
        <v>28.535499999999999</v>
      </c>
      <c r="V10" s="23">
        <f t="shared" si="9"/>
        <v>30.22675000000001</v>
      </c>
      <c r="W10" s="71"/>
      <c r="X10" s="74">
        <f t="shared" ca="1" si="10"/>
        <v>29.691004504504502</v>
      </c>
      <c r="Y10" s="16"/>
      <c r="Z10" s="39"/>
      <c r="AB10" s="25">
        <f>VLOOKUP(AB$7,'Off Peak Curve Sum'!$A$7:$AG$161,3)</f>
        <v>30.657</v>
      </c>
      <c r="AC10" s="25">
        <f>VLOOKUP(AC$7,'Off Peak Curve Sum'!$A$7:$AG$161,3)</f>
        <v>28.95</v>
      </c>
      <c r="AD10" s="25">
        <f>VLOOKUP(AD$7,'Off Peak Curve Sum'!$A$7:$AG$161,3)</f>
        <v>25.44</v>
      </c>
      <c r="AE10" s="25">
        <f>VLOOKUP(AE$7,'Off Peak Curve Sum'!$A$7:$AG$161,3)</f>
        <v>20.100000000000001</v>
      </c>
      <c r="AF10" s="25">
        <f>VLOOKUP(AF$7,'Off Peak Curve Sum'!$A$7:$AG$161,3)</f>
        <v>21.476000000000003</v>
      </c>
      <c r="AG10" s="25">
        <f>VLOOKUP(AG$7,'Off Peak Curve Sum'!$A$7:$AG$161,3)</f>
        <v>22.667000000000002</v>
      </c>
      <c r="AH10" s="25">
        <f>VLOOKUP(AH$7,'Off Peak Curve Sum'!$A$7:$AG$161,3)</f>
        <v>31.734000000000002</v>
      </c>
      <c r="AI10" s="25">
        <f>VLOOKUP(AI$7,'Off Peak Curve Sum'!$A$7:$AG$161,3)</f>
        <v>34.402999999999999</v>
      </c>
      <c r="AJ10" s="25">
        <f>VLOOKUP(AJ$7,'Off Peak Curve Sum'!$A$7:$AG$161,3)</f>
        <v>30</v>
      </c>
      <c r="AK10" s="25">
        <f>VLOOKUP(AK$7,'Off Peak Curve Sum'!$A$7:$AG$161,3)</f>
        <v>29.565000000000001</v>
      </c>
      <c r="AL10" s="25">
        <f>VLOOKUP(AL$7,'Off Peak Curve Sum'!$A$7:$AG$161,3)</f>
        <v>23.417000000000002</v>
      </c>
      <c r="AM10" s="25">
        <f>VLOOKUP(AM$7,'Off Peak Curve Sum'!$A$7:$AG$161,3)</f>
        <v>27.661000000000001</v>
      </c>
      <c r="AN10" s="25">
        <f>VLOOKUP(AN$7,'Off Peak Curve Sum'!$A$7:$AG$161,3)</f>
        <v>27.472000000000001</v>
      </c>
      <c r="AO10" s="25">
        <f>VLOOKUP(AO$7,'Off Peak Curve Sum'!$A$7:$AG$161,3)</f>
        <v>27.429000000000002</v>
      </c>
      <c r="AP10" s="25">
        <f>VLOOKUP(AP$7,'Off Peak Curve Sum'!$A$7:$AG$161,3)</f>
        <v>26.157</v>
      </c>
      <c r="AQ10" s="25">
        <f>VLOOKUP(AQ$7,'Off Peak Curve Sum'!$A$7:$AG$161,3)</f>
        <v>24.683</v>
      </c>
      <c r="AR10" s="25">
        <f>VLOOKUP(AR$7,'Off Peak Curve Sum'!$A$7:$AG$161,3)</f>
        <v>15.944000000000001</v>
      </c>
      <c r="AS10" s="25">
        <f>VLOOKUP(AS$7,'Off Peak Curve Sum'!$A$7:$AG$161,3)</f>
        <v>20.979000000000003</v>
      </c>
      <c r="AT10" s="25">
        <f>VLOOKUP(AT$7,'Off Peak Curve Sum'!$A$7:$AG$161,3)</f>
        <v>37.314999999999998</v>
      </c>
      <c r="AU10" s="25">
        <f>VLOOKUP(AU$7,'Off Peak Curve Sum'!$A$7:$AG$161,3)</f>
        <v>39.39</v>
      </c>
      <c r="AV10" s="25">
        <f>VLOOKUP(AV$7,'Off Peak Curve Sum'!$A$7:$AG$161,3)</f>
        <v>33.707999999999998</v>
      </c>
      <c r="AW10" s="25">
        <f>VLOOKUP(AW$7,'Off Peak Curve Sum'!$A$7:$AG$161,3)</f>
        <v>30.653000000000002</v>
      </c>
      <c r="AX10" s="25">
        <f>VLOOKUP(AX$7,'Off Peak Curve Sum'!$A$7:$AG$161,3)</f>
        <v>26.2</v>
      </c>
      <c r="AY10" s="25">
        <f>VLOOKUP(AY$7,'Off Peak Curve Sum'!$A$7:$AG$161,3)</f>
        <v>32.496000000000002</v>
      </c>
      <c r="AZ10" s="25">
        <f>VLOOKUP(AZ$7,'Off Peak Curve Sum'!$A$7:$AG$161,3)</f>
        <v>27.371000000000002</v>
      </c>
      <c r="BA10" s="25">
        <f>VLOOKUP(BA$7,'Off Peak Curve Sum'!$A$7:$AG$161,3)</f>
        <v>27.22</v>
      </c>
      <c r="BB10" s="25">
        <f>VLOOKUP(BB$7,'Off Peak Curve Sum'!$A$7:$AG$161,3)</f>
        <v>26.521000000000001</v>
      </c>
      <c r="BC10" s="25">
        <f>VLOOKUP(BC$7,'Off Peak Curve Sum'!$A$7:$AG$161,3)</f>
        <v>25.298000000000002</v>
      </c>
      <c r="BD10" s="25">
        <f>VLOOKUP(BD$7,'Off Peak Curve Sum'!$A$7:$AG$161,3)</f>
        <v>17.801000000000002</v>
      </c>
      <c r="BE10" s="25">
        <f>VLOOKUP(BE$7,'Off Peak Curve Sum'!$A$7:$AG$161,3)</f>
        <v>22.446000000000002</v>
      </c>
      <c r="BF10" s="25">
        <f>VLOOKUP(BF$7,'Off Peak Curve Sum'!$A$7:$AG$161,3)</f>
        <v>35.578000000000003</v>
      </c>
      <c r="BG10" s="25">
        <f>VLOOKUP(BG$7,'Off Peak Curve Sum'!$A$7:$AG$161,3)</f>
        <v>37.271000000000001</v>
      </c>
      <c r="BH10" s="25">
        <f>VLOOKUP(BH$7,'Off Peak Curve Sum'!$A$7:$AG$161,3)</f>
        <v>32.724000000000004</v>
      </c>
      <c r="BI10" s="25">
        <f>VLOOKUP(BI$7,'Off Peak Curve Sum'!$A$7:$AG$161,3)</f>
        <v>30.319000000000003</v>
      </c>
      <c r="BJ10" s="25">
        <f>VLOOKUP(BJ$7,'Off Peak Curve Sum'!$A$7:$AG$161,3)</f>
        <v>26.807000000000002</v>
      </c>
      <c r="BK10" s="25">
        <f>VLOOKUP(BK$7,'Off Peak Curve Sum'!$A$7:$AG$161,3)</f>
        <v>31.963000000000001</v>
      </c>
      <c r="BL10" s="25">
        <f>VLOOKUP(BL$7,'Off Peak Curve Sum'!$A$7:$AG$161,3)</f>
        <v>27.624000000000002</v>
      </c>
      <c r="BM10" s="25">
        <f>VLOOKUP(BM$7,'Off Peak Curve Sum'!$A$7:$AG$161,3)</f>
        <v>27.879000000000001</v>
      </c>
      <c r="BN10" s="25">
        <f>VLOOKUP(BN$7,'Off Peak Curve Sum'!$A$7:$AG$161,3)</f>
        <v>27.027000000000001</v>
      </c>
      <c r="BO10" s="25">
        <f>VLOOKUP(BO$7,'Off Peak Curve Sum'!$A$7:$AG$161,3)</f>
        <v>25.909000000000002</v>
      </c>
      <c r="BP10" s="25">
        <f>VLOOKUP(BP$7,'Off Peak Curve Sum'!$A$7:$AG$161,3)</f>
        <v>18.989000000000001</v>
      </c>
      <c r="BQ10" s="25">
        <f>VLOOKUP(BQ$7,'Off Peak Curve Sum'!$A$7:$AG$161,3)</f>
        <v>23.266999999999999</v>
      </c>
      <c r="BR10" s="25">
        <f>VLOOKUP(BR$7,'Off Peak Curve Sum'!$A$7:$AG$161,3)</f>
        <v>35.307000000000002</v>
      </c>
      <c r="BS10" s="25">
        <f>VLOOKUP(BS$7,'Off Peak Curve Sum'!$A$7:$AG$161,3)</f>
        <v>37.328000000000003</v>
      </c>
      <c r="BT10" s="25">
        <f>VLOOKUP(BT$7,'Off Peak Curve Sum'!$A$7:$AG$161,3)</f>
        <v>32.817</v>
      </c>
      <c r="BU10" s="25">
        <f>VLOOKUP(BU$7,'Off Peak Curve Sum'!$A$7:$AG$161,3)</f>
        <v>30.533000000000001</v>
      </c>
      <c r="BV10" s="25">
        <f>VLOOKUP(BV$7,'Off Peak Curve Sum'!$A$7:$AG$161,3)</f>
        <v>27.298000000000002</v>
      </c>
      <c r="BW10" s="25">
        <f>VLOOKUP(BW$7,'Off Peak Curve Sum'!$A$7:$AG$161,3)</f>
        <v>32.003</v>
      </c>
      <c r="BX10" s="25">
        <f>VLOOKUP(BX$7,'Off Peak Curve Sum'!$A$7:$AG$161,3)</f>
        <v>27.912000000000003</v>
      </c>
      <c r="BY10" s="25">
        <f>VLOOKUP(BY$7,'Off Peak Curve Sum'!$A$7:$AG$161,3)</f>
        <v>28.202000000000002</v>
      </c>
      <c r="BZ10" s="25">
        <f>VLOOKUP(BZ$7,'Off Peak Curve Sum'!$A$7:$AG$161,3)</f>
        <v>27.462</v>
      </c>
      <c r="CA10" s="25">
        <f>VLOOKUP(CA$7,'Off Peak Curve Sum'!$A$7:$AG$161,3)</f>
        <v>26.273</v>
      </c>
      <c r="CB10" s="25">
        <f>VLOOKUP(CB$7,'Off Peak Curve Sum'!$A$7:$AG$161,3)</f>
        <v>20.484999999999999</v>
      </c>
      <c r="CC10" s="25">
        <f>VLOOKUP(CC$7,'Off Peak Curve Sum'!$A$7:$AG$161,3)</f>
        <v>24.081</v>
      </c>
      <c r="CD10" s="25">
        <f>VLOOKUP(CD$7,'Off Peak Curve Sum'!$A$7:$AG$161,3)</f>
        <v>34.978999999999999</v>
      </c>
      <c r="CE10" s="25">
        <f>VLOOKUP(CE$7,'Off Peak Curve Sum'!$A$7:$AG$161,3)</f>
        <v>36.889000000000003</v>
      </c>
      <c r="CF10" s="25">
        <f>VLOOKUP(CF$7,'Off Peak Curve Sum'!$A$7:$AG$161,3)</f>
        <v>32.774999999999999</v>
      </c>
      <c r="CG10" s="25">
        <f>VLOOKUP(CG$7,'Off Peak Curve Sum'!$A$7:$AG$161,3)</f>
        <v>30.717000000000002</v>
      </c>
      <c r="CH10" s="25">
        <f>VLOOKUP(CH$7,'Off Peak Curve Sum'!$A$7:$AG$161,3)</f>
        <v>27.773</v>
      </c>
      <c r="CI10" s="25">
        <f>VLOOKUP(CI$7,'Off Peak Curve Sum'!$A$7:$AG$161,3)</f>
        <v>32.126000000000005</v>
      </c>
      <c r="CJ10" s="25">
        <f>VLOOKUP(CJ$7,'Off Peak Curve Sum'!$A$7:$AG$161,3)</f>
        <v>28.342000000000002</v>
      </c>
      <c r="CK10" s="25">
        <f>VLOOKUP(CK$7,'Off Peak Curve Sum'!$A$7:$AG$161,3)</f>
        <v>28.474</v>
      </c>
      <c r="CL10" s="25">
        <f>VLOOKUP(CL$7,'Off Peak Curve Sum'!$A$7:$AG$161,3)</f>
        <v>27.877000000000002</v>
      </c>
      <c r="CM10" s="25">
        <f>VLOOKUP(CM$7,'Off Peak Curve Sum'!$A$7:$AG$161,3)</f>
        <v>26.808</v>
      </c>
      <c r="CN10" s="25">
        <f>VLOOKUP(CN$7,'Off Peak Curve Sum'!$A$7:$AG$161,3)</f>
        <v>21.588000000000001</v>
      </c>
      <c r="CO10" s="25">
        <f>VLOOKUP(CO$7,'Off Peak Curve Sum'!$A$7:$AG$161,3)</f>
        <v>24.945</v>
      </c>
      <c r="CP10" s="25">
        <f>VLOOKUP(CP$7,'Off Peak Curve Sum'!$A$7:$AG$161,3)</f>
        <v>34.924999999999997</v>
      </c>
      <c r="CQ10" s="25">
        <f>VLOOKUP(CQ$7,'Off Peak Curve Sum'!$A$7:$AG$161,3)</f>
        <v>36.783999999999999</v>
      </c>
      <c r="CR10" s="25">
        <f>VLOOKUP(CR$7,'Off Peak Curve Sum'!$A$7:$AG$161,3)</f>
        <v>32.868000000000002</v>
      </c>
      <c r="CS10" s="25">
        <f>VLOOKUP(CS$7,'Off Peak Curve Sum'!$A$7:$AG$161,3)</f>
        <v>31.313000000000002</v>
      </c>
      <c r="CT10" s="25">
        <f>VLOOKUP(CT$7,'Off Peak Curve Sum'!$A$7:$AG$161,3)</f>
        <v>28.59</v>
      </c>
      <c r="CU10" s="25">
        <f>VLOOKUP(CU$7,'Off Peak Curve Sum'!$A$7:$AG$161,3)</f>
        <v>32.652000000000001</v>
      </c>
      <c r="CV10" s="25">
        <f>VLOOKUP(CV$7,'Off Peak Curve Sum'!$A$7:$AG$161,3)</f>
        <v>29.395</v>
      </c>
      <c r="CW10" s="25">
        <f>VLOOKUP(CW$7,'Off Peak Curve Sum'!$A$7:$AG$161,3)</f>
        <v>29.561</v>
      </c>
      <c r="CX10" s="25">
        <f>VLOOKUP(CX$7,'Off Peak Curve Sum'!$A$7:$AG$161,3)</f>
        <v>28.835000000000001</v>
      </c>
      <c r="CY10" s="25">
        <f>VLOOKUP(CY$7,'Off Peak Curve Sum'!$A$7:$AG$161,3)</f>
        <v>28.162000000000003</v>
      </c>
      <c r="CZ10" s="25">
        <f>VLOOKUP(CZ$7,'Off Peak Curve Sum'!$A$7:$AG$161,3)</f>
        <v>23.037000000000003</v>
      </c>
      <c r="DA10" s="25">
        <f>VLOOKUP(DA$7,'Off Peak Curve Sum'!$A$7:$AG$161,3)</f>
        <v>26.087</v>
      </c>
      <c r="DB10" s="25">
        <f>VLOOKUP(DB$7,'Off Peak Curve Sum'!$A$7:$AG$161,3)</f>
        <v>35.92</v>
      </c>
      <c r="DC10" s="25">
        <f>VLOOKUP(DC$7,'Off Peak Curve Sum'!$A$7:$AG$161,3)</f>
        <v>37.321000000000005</v>
      </c>
      <c r="DD10" s="25">
        <f>VLOOKUP(DD$7,'Off Peak Curve Sum'!$A$7:$AG$161,3)</f>
        <v>34.033999999999999</v>
      </c>
      <c r="DE10" s="25">
        <f>VLOOKUP(DE$7,'Off Peak Curve Sum'!$A$7:$AG$161,3)</f>
        <v>32.347000000000001</v>
      </c>
      <c r="DF10" s="25">
        <f>VLOOKUP(DF$7,'Off Peak Curve Sum'!$A$7:$AG$161,3)</f>
        <v>29.683</v>
      </c>
      <c r="DG10" s="25">
        <f>VLOOKUP(DG$7,'Off Peak Curve Sum'!$A$7:$AG$161,3)</f>
        <v>33.630000000000003</v>
      </c>
      <c r="DH10" s="25">
        <f>VLOOKUP(DH$7,'Off Peak Curve Sum'!$A$7:$AG$161,3)</f>
        <v>30.631</v>
      </c>
      <c r="DI10" s="25">
        <f>VLOOKUP(DI$7,'Off Peak Curve Sum'!$A$7:$AG$161,3)</f>
        <v>30.756</v>
      </c>
      <c r="DJ10" s="25">
        <f>VLOOKUP(DJ$7,'Off Peak Curve Sum'!$A$7:$AG$161,3)</f>
        <v>30.102</v>
      </c>
      <c r="DK10" s="25">
        <f>VLOOKUP(DK$7,'Off Peak Curve Sum'!$A$7:$AG$161,3)</f>
        <v>29.441000000000003</v>
      </c>
      <c r="DL10" s="25">
        <f>VLOOKUP(DL$7,'Off Peak Curve Sum'!$A$7:$AG$161,3)</f>
        <v>24.311</v>
      </c>
      <c r="DM10" s="25">
        <f>VLOOKUP(DM$7,'Off Peak Curve Sum'!$A$7:$AG$161,3)</f>
        <v>27.602</v>
      </c>
      <c r="DN10" s="25">
        <f>VLOOKUP(DN$7,'Off Peak Curve Sum'!$A$7:$AG$161,3)</f>
        <v>36.901000000000003</v>
      </c>
      <c r="DO10" s="25">
        <f>VLOOKUP(DO$7,'Off Peak Curve Sum'!$A$7:$AG$161,3)</f>
        <v>38.248000000000005</v>
      </c>
      <c r="DP10" s="25">
        <f>VLOOKUP(DP$7,'Off Peak Curve Sum'!$A$7:$AG$161,3)</f>
        <v>35.1</v>
      </c>
      <c r="DQ10" s="25">
        <f>VLOOKUP(DQ$7,'Off Peak Curve Sum'!$A$7:$AG$161,3)</f>
        <v>33.457999999999998</v>
      </c>
      <c r="DR10" s="25">
        <f>VLOOKUP(DR$7,'Off Peak Curve Sum'!$A$7:$AG$161,3)</f>
        <v>30.978000000000002</v>
      </c>
      <c r="DS10" s="25">
        <f>VLOOKUP(DS$7,'Off Peak Curve Sum'!$A$7:$AG$161,3)</f>
        <v>34.707000000000001</v>
      </c>
      <c r="DT10" s="25">
        <f>VLOOKUP(DT$7,'Off Peak Curve Sum'!$A$7:$AG$161,3)</f>
        <v>31.719000000000001</v>
      </c>
      <c r="DU10" s="25">
        <f>VLOOKUP(DU$7,'Off Peak Curve Sum'!$A$7:$AG$161,3)</f>
        <v>31.98</v>
      </c>
      <c r="DV10" s="25">
        <f>VLOOKUP(DV$7,'Off Peak Curve Sum'!$A$7:$AG$161,3)</f>
        <v>31.443000000000001</v>
      </c>
      <c r="DW10" s="25">
        <f>VLOOKUP(DW$7,'Off Peak Curve Sum'!$A$7:$AG$161,3)</f>
        <v>30.723000000000003</v>
      </c>
      <c r="DX10" s="25">
        <f>VLOOKUP(DX$7,'Off Peak Curve Sum'!$A$7:$AG$161,3)</f>
        <v>25.884</v>
      </c>
      <c r="DY10" s="25">
        <f>VLOOKUP(DY$7,'Off Peak Curve Sum'!$A$7:$AG$161,3)</f>
        <v>28.983000000000001</v>
      </c>
      <c r="DZ10" s="25">
        <f>VLOOKUP(DZ$7,'Off Peak Curve Sum'!$A$7:$AG$161,3)</f>
        <v>37.877000000000002</v>
      </c>
      <c r="EA10" s="25">
        <f>VLOOKUP(EA$7,'Off Peak Curve Sum'!$A$7:$AG$161,3)</f>
        <v>39.176000000000002</v>
      </c>
      <c r="EB10" s="25">
        <f>VLOOKUP(EB$7,'Off Peak Curve Sum'!$A$7:$AG$161,3)</f>
        <v>36.188000000000002</v>
      </c>
      <c r="EC10" s="25">
        <f>VLOOKUP(EC$7,'Off Peak Curve Sum'!$A$7:$AG$161,3)</f>
        <v>34.574000000000005</v>
      </c>
      <c r="ED10" s="25">
        <f>VLOOKUP(ED$7,'Off Peak Curve Sum'!$A$7:$AG$161,3)</f>
        <v>32.316000000000003</v>
      </c>
      <c r="EE10" s="25">
        <f>VLOOKUP(EE$7,'Off Peak Curve Sum'!$A$7:$AG$161,3)</f>
        <v>35.797000000000004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28.131277777777779</v>
      </c>
      <c r="D11" s="22">
        <f ca="1">IF(ISERROR(AVERAGE(OFFSET('Off Peak Curve Sum'!$E$6,1,0,3,1))),0,AVERAGE(OFFSET('Off Peak Curve Sum'!$E$6,1,0,3,1)))</f>
        <v>26.26</v>
      </c>
      <c r="E11" s="22">
        <f ca="1">IF(ISERROR((SUM(OFFSET('Off Peak Curve Sum'!$E$6,7,0,26,1))+ 4* 'Off Peak Curve Sum'!$E$38)/30), 'Off Peak Curve Sum'!$E$38,(SUM(OFFSET('Off Peak Curve Sum'!$E$6,7,0,26,1))+ 4* 'Off Peak Curve Sum'!$E$38)/30)</f>
        <v>27.818833333333334</v>
      </c>
      <c r="F11" s="22">
        <f>VLOOKUP(F$7,'Off Peak Curve Sum'!$A$7:$AG$161,5)</f>
        <v>30.315000000000001</v>
      </c>
      <c r="G11" s="23">
        <f t="shared" ca="1" si="4"/>
        <v>28.131277777777779</v>
      </c>
      <c r="H11" s="131">
        <f t="shared" si="5"/>
        <v>30.657</v>
      </c>
      <c r="I11" s="131">
        <f t="shared" si="11"/>
        <v>30.214000000000002</v>
      </c>
      <c r="J11" s="131">
        <f t="shared" si="11"/>
        <v>28.77</v>
      </c>
      <c r="K11" s="131">
        <f t="shared" si="11"/>
        <v>24.917000000000002</v>
      </c>
      <c r="L11" s="131">
        <f t="shared" si="11"/>
        <v>27.274000000000001</v>
      </c>
      <c r="M11" s="131">
        <f t="shared" si="11"/>
        <v>29</v>
      </c>
      <c r="N11" s="131">
        <f t="shared" si="11"/>
        <v>32.600999999999999</v>
      </c>
      <c r="O11" s="131">
        <f t="shared" si="11"/>
        <v>33.508000000000003</v>
      </c>
      <c r="P11" s="131">
        <f t="shared" si="11"/>
        <v>32.625</v>
      </c>
      <c r="Q11" s="131">
        <f t="shared" si="11"/>
        <v>26.734000000000002</v>
      </c>
      <c r="R11" s="131">
        <f t="shared" si="11"/>
        <v>28.021000000000001</v>
      </c>
      <c r="S11" s="131">
        <f t="shared" si="11"/>
        <v>29.75</v>
      </c>
      <c r="T11" s="23">
        <f t="shared" si="7"/>
        <v>29.505916666666668</v>
      </c>
      <c r="U11" s="23">
        <f t="shared" si="8"/>
        <v>29.179666666666666</v>
      </c>
      <c r="V11" s="23">
        <f t="shared" si="9"/>
        <v>28.988952380952384</v>
      </c>
      <c r="W11" s="71"/>
      <c r="X11" s="74">
        <f t="shared" ca="1" si="10"/>
        <v>29.042277777777777</v>
      </c>
      <c r="Y11" s="16"/>
      <c r="Z11" s="39"/>
      <c r="AB11" s="25">
        <f>VLOOKUP(AB$7,'Off Peak Curve Sum'!$A$7:$AG$161,5)</f>
        <v>30.657</v>
      </c>
      <c r="AC11" s="25">
        <f>VLOOKUP(AC$7,'Off Peak Curve Sum'!$A$7:$AG$161,5)</f>
        <v>30.214000000000002</v>
      </c>
      <c r="AD11" s="25">
        <f>VLOOKUP(AD$7,'Off Peak Curve Sum'!$A$7:$AG$161,5)</f>
        <v>28.77</v>
      </c>
      <c r="AE11" s="25">
        <f>VLOOKUP(AE$7,'Off Peak Curve Sum'!$A$7:$AG$161,5)</f>
        <v>24.917000000000002</v>
      </c>
      <c r="AF11" s="25">
        <f>VLOOKUP(AF$7,'Off Peak Curve Sum'!$A$7:$AG$161,5)</f>
        <v>27.274000000000001</v>
      </c>
      <c r="AG11" s="25">
        <f>VLOOKUP(AG$7,'Off Peak Curve Sum'!$A$7:$AG$161,5)</f>
        <v>29</v>
      </c>
      <c r="AH11" s="25">
        <f>VLOOKUP(AH$7,'Off Peak Curve Sum'!$A$7:$AG$161,5)</f>
        <v>32.600999999999999</v>
      </c>
      <c r="AI11" s="25">
        <f>VLOOKUP(AI$7,'Off Peak Curve Sum'!$A$7:$AG$161,5)</f>
        <v>33.508000000000003</v>
      </c>
      <c r="AJ11" s="25">
        <f>VLOOKUP(AJ$7,'Off Peak Curve Sum'!$A$7:$AG$161,5)</f>
        <v>32.625</v>
      </c>
      <c r="AK11" s="25">
        <f>VLOOKUP(AK$7,'Off Peak Curve Sum'!$A$7:$AG$161,5)</f>
        <v>26.734000000000002</v>
      </c>
      <c r="AL11" s="25">
        <f>VLOOKUP(AL$7,'Off Peak Curve Sum'!$A$7:$AG$161,5)</f>
        <v>28.021000000000001</v>
      </c>
      <c r="AM11" s="25">
        <f>VLOOKUP(AM$7,'Off Peak Curve Sum'!$A$7:$AG$161,5)</f>
        <v>29.75</v>
      </c>
      <c r="AN11" s="25">
        <f>VLOOKUP(AN$7,'Off Peak Curve Sum'!$A$7:$AG$161,5)</f>
        <v>29.903000000000002</v>
      </c>
      <c r="AO11" s="25">
        <f>VLOOKUP(AO$7,'Off Peak Curve Sum'!$A$7:$AG$161,5)</f>
        <v>28.179000000000002</v>
      </c>
      <c r="AP11" s="25">
        <f>VLOOKUP(AP$7,'Off Peak Curve Sum'!$A$7:$AG$161,5)</f>
        <v>27.234000000000002</v>
      </c>
      <c r="AQ11" s="25">
        <f>VLOOKUP(AQ$7,'Off Peak Curve Sum'!$A$7:$AG$161,5)</f>
        <v>26.417000000000002</v>
      </c>
      <c r="AR11" s="25">
        <f>VLOOKUP(AR$7,'Off Peak Curve Sum'!$A$7:$AG$161,5)</f>
        <v>27.27</v>
      </c>
      <c r="AS11" s="25">
        <f>VLOOKUP(AS$7,'Off Peak Curve Sum'!$A$7:$AG$161,5)</f>
        <v>29.021000000000001</v>
      </c>
      <c r="AT11" s="25">
        <f>VLOOKUP(AT$7,'Off Peak Curve Sum'!$A$7:$AG$161,5)</f>
        <v>31.726000000000003</v>
      </c>
      <c r="AU11" s="25">
        <f>VLOOKUP(AU$7,'Off Peak Curve Sum'!$A$7:$AG$161,5)</f>
        <v>31.653000000000002</v>
      </c>
      <c r="AV11" s="25">
        <f>VLOOKUP(AV$7,'Off Peak Curve Sum'!$A$7:$AG$161,5)</f>
        <v>30.792000000000002</v>
      </c>
      <c r="AW11" s="25">
        <f>VLOOKUP(AW$7,'Off Peak Curve Sum'!$A$7:$AG$161,5)</f>
        <v>29.032</v>
      </c>
      <c r="AX11" s="25">
        <f>VLOOKUP(AX$7,'Off Peak Curve Sum'!$A$7:$AG$161,5)</f>
        <v>28.425000000000001</v>
      </c>
      <c r="AY11" s="25">
        <f>VLOOKUP(AY$7,'Off Peak Curve Sum'!$A$7:$AG$161,5)</f>
        <v>30.504000000000001</v>
      </c>
      <c r="AZ11" s="25">
        <f>VLOOKUP(AZ$7,'Off Peak Curve Sum'!$A$7:$AG$161,5)</f>
        <v>29.838000000000001</v>
      </c>
      <c r="BA11" s="25">
        <f>VLOOKUP(BA$7,'Off Peak Curve Sum'!$A$7:$AG$161,5)</f>
        <v>27.944000000000003</v>
      </c>
      <c r="BB11" s="25">
        <f>VLOOKUP(BB$7,'Off Peak Curve Sum'!$A$7:$AG$161,5)</f>
        <v>27.341000000000001</v>
      </c>
      <c r="BC11" s="25">
        <f>VLOOKUP(BC$7,'Off Peak Curve Sum'!$A$7:$AG$161,5)</f>
        <v>26.375</v>
      </c>
      <c r="BD11" s="25">
        <f>VLOOKUP(BD$7,'Off Peak Curve Sum'!$A$7:$AG$161,5)</f>
        <v>27.213000000000001</v>
      </c>
      <c r="BE11" s="25">
        <f>VLOOKUP(BE$7,'Off Peak Curve Sum'!$A$7:$AG$161,5)</f>
        <v>29.071000000000002</v>
      </c>
      <c r="BF11" s="25">
        <f>VLOOKUP(BF$7,'Off Peak Curve Sum'!$A$7:$AG$161,5)</f>
        <v>31.656000000000002</v>
      </c>
      <c r="BG11" s="25">
        <f>VLOOKUP(BG$7,'Off Peak Curve Sum'!$A$7:$AG$161,5)</f>
        <v>31.573</v>
      </c>
      <c r="BH11" s="25">
        <f>VLOOKUP(BH$7,'Off Peak Curve Sum'!$A$7:$AG$161,5)</f>
        <v>30.719000000000001</v>
      </c>
      <c r="BI11" s="25">
        <f>VLOOKUP(BI$7,'Off Peak Curve Sum'!$A$7:$AG$161,5)</f>
        <v>28.862000000000002</v>
      </c>
      <c r="BJ11" s="25">
        <f>VLOOKUP(BJ$7,'Off Peak Curve Sum'!$A$7:$AG$161,5)</f>
        <v>28.51</v>
      </c>
      <c r="BK11" s="25">
        <f>VLOOKUP(BK$7,'Off Peak Curve Sum'!$A$7:$AG$161,5)</f>
        <v>30.451000000000001</v>
      </c>
      <c r="BL11" s="25">
        <f>VLOOKUP(BL$7,'Off Peak Curve Sum'!$A$7:$AG$161,5)</f>
        <v>29.597000000000001</v>
      </c>
      <c r="BM11" s="25">
        <f>VLOOKUP(BM$7,'Off Peak Curve Sum'!$A$7:$AG$161,5)</f>
        <v>28.084</v>
      </c>
      <c r="BN11" s="25">
        <f>VLOOKUP(BN$7,'Off Peak Curve Sum'!$A$7:$AG$161,5)</f>
        <v>27.306000000000001</v>
      </c>
      <c r="BO11" s="25">
        <f>VLOOKUP(BO$7,'Off Peak Curve Sum'!$A$7:$AG$161,5)</f>
        <v>26.343</v>
      </c>
      <c r="BP11" s="25">
        <f>VLOOKUP(BP$7,'Off Peak Curve Sum'!$A$7:$AG$161,5)</f>
        <v>27.167000000000002</v>
      </c>
      <c r="BQ11" s="25">
        <f>VLOOKUP(BQ$7,'Off Peak Curve Sum'!$A$7:$AG$161,5)</f>
        <v>29.035</v>
      </c>
      <c r="BR11" s="25">
        <f>VLOOKUP(BR$7,'Off Peak Curve Sum'!$A$7:$AG$161,5)</f>
        <v>31.22</v>
      </c>
      <c r="BS11" s="25">
        <f>VLOOKUP(BS$7,'Off Peak Curve Sum'!$A$7:$AG$161,5)</f>
        <v>32.206000000000003</v>
      </c>
      <c r="BT11" s="25">
        <f>VLOOKUP(BT$7,'Off Peak Curve Sum'!$A$7:$AG$161,5)</f>
        <v>30.657</v>
      </c>
      <c r="BU11" s="25">
        <f>VLOOKUP(BU$7,'Off Peak Curve Sum'!$A$7:$AG$161,5)</f>
        <v>28.819000000000003</v>
      </c>
      <c r="BV11" s="25">
        <f>VLOOKUP(BV$7,'Off Peak Curve Sum'!$A$7:$AG$161,5)</f>
        <v>28.462</v>
      </c>
      <c r="BW11" s="25">
        <f>VLOOKUP(BW$7,'Off Peak Curve Sum'!$A$7:$AG$161,5)</f>
        <v>30.402000000000001</v>
      </c>
      <c r="BX11" s="25">
        <f>VLOOKUP(BX$7,'Off Peak Curve Sum'!$A$7:$AG$161,5)</f>
        <v>29.539000000000001</v>
      </c>
      <c r="BY11" s="25">
        <f>VLOOKUP(BY$7,'Off Peak Curve Sum'!$A$7:$AG$161,5)</f>
        <v>28.044</v>
      </c>
      <c r="BZ11" s="25">
        <f>VLOOKUP(BZ$7,'Off Peak Curve Sum'!$A$7:$AG$161,5)</f>
        <v>27.271000000000001</v>
      </c>
      <c r="CA11" s="25">
        <f>VLOOKUP(CA$7,'Off Peak Curve Sum'!$A$7:$AG$161,5)</f>
        <v>26.263000000000002</v>
      </c>
      <c r="CB11" s="25">
        <f>VLOOKUP(CB$7,'Off Peak Curve Sum'!$A$7:$AG$161,5)</f>
        <v>27.142000000000003</v>
      </c>
      <c r="CC11" s="25">
        <f>VLOOKUP(CC$7,'Off Peak Curve Sum'!$A$7:$AG$161,5)</f>
        <v>28.997</v>
      </c>
      <c r="CD11" s="25">
        <f>VLOOKUP(CD$7,'Off Peak Curve Sum'!$A$7:$AG$161,5)</f>
        <v>31.153000000000002</v>
      </c>
      <c r="CE11" s="25">
        <f>VLOOKUP(CE$7,'Off Peak Curve Sum'!$A$7:$AG$161,5)</f>
        <v>32.154000000000003</v>
      </c>
      <c r="CF11" s="25">
        <f>VLOOKUP(CF$7,'Off Peak Curve Sum'!$A$7:$AG$161,5)</f>
        <v>30.594000000000001</v>
      </c>
      <c r="CG11" s="25">
        <f>VLOOKUP(CG$7,'Off Peak Curve Sum'!$A$7:$AG$161,5)</f>
        <v>28.773</v>
      </c>
      <c r="CH11" s="25">
        <f>VLOOKUP(CH$7,'Off Peak Curve Sum'!$A$7:$AG$161,5)</f>
        <v>28.414999999999999</v>
      </c>
      <c r="CI11" s="25">
        <f>VLOOKUP(CI$7,'Off Peak Curve Sum'!$A$7:$AG$161,5)</f>
        <v>30.175000000000001</v>
      </c>
      <c r="CJ11" s="25">
        <f>VLOOKUP(CJ$7,'Off Peak Curve Sum'!$A$7:$AG$161,5)</f>
        <v>29.693000000000001</v>
      </c>
      <c r="CK11" s="25">
        <f>VLOOKUP(CK$7,'Off Peak Curve Sum'!$A$7:$AG$161,5)</f>
        <v>28.003</v>
      </c>
      <c r="CL11" s="25">
        <f>VLOOKUP(CL$7,'Off Peak Curve Sum'!$A$7:$AG$161,5)</f>
        <v>27.236000000000001</v>
      </c>
      <c r="CM11" s="25">
        <f>VLOOKUP(CM$7,'Off Peak Curve Sum'!$A$7:$AG$161,5)</f>
        <v>26.223000000000003</v>
      </c>
      <c r="CN11" s="25">
        <f>VLOOKUP(CN$7,'Off Peak Curve Sum'!$A$7:$AG$161,5)</f>
        <v>27.103000000000002</v>
      </c>
      <c r="CO11" s="25">
        <f>VLOOKUP(CO$7,'Off Peak Curve Sum'!$A$7:$AG$161,5)</f>
        <v>28.961000000000002</v>
      </c>
      <c r="CP11" s="25">
        <f>VLOOKUP(CP$7,'Off Peak Curve Sum'!$A$7:$AG$161,5)</f>
        <v>31.086000000000002</v>
      </c>
      <c r="CQ11" s="25">
        <f>VLOOKUP(CQ$7,'Off Peak Curve Sum'!$A$7:$AG$161,5)</f>
        <v>32.102000000000004</v>
      </c>
      <c r="CR11" s="25">
        <f>VLOOKUP(CR$7,'Off Peak Curve Sum'!$A$7:$AG$161,5)</f>
        <v>29.938000000000002</v>
      </c>
      <c r="CS11" s="25">
        <f>VLOOKUP(CS$7,'Off Peak Curve Sum'!$A$7:$AG$161,5)</f>
        <v>28.881</v>
      </c>
      <c r="CT11" s="25">
        <f>VLOOKUP(CT$7,'Off Peak Curve Sum'!$A$7:$AG$161,5)</f>
        <v>28.37</v>
      </c>
      <c r="CU11" s="25">
        <f>VLOOKUP(CU$7,'Off Peak Curve Sum'!$A$7:$AG$161,5)</f>
        <v>30.117000000000001</v>
      </c>
      <c r="CV11" s="25">
        <f>VLOOKUP(CV$7,'Off Peak Curve Sum'!$A$7:$AG$161,5)</f>
        <v>29.644000000000002</v>
      </c>
      <c r="CW11" s="25">
        <f>VLOOKUP(CW$7,'Off Peak Curve Sum'!$A$7:$AG$161,5)</f>
        <v>27.998000000000001</v>
      </c>
      <c r="CX11" s="25">
        <f>VLOOKUP(CX$7,'Off Peak Curve Sum'!$A$7:$AG$161,5)</f>
        <v>27.002000000000002</v>
      </c>
      <c r="CY11" s="25">
        <f>VLOOKUP(CY$7,'Off Peak Curve Sum'!$A$7:$AG$161,5)</f>
        <v>26.247</v>
      </c>
      <c r="CZ11" s="25">
        <f>VLOOKUP(CZ$7,'Off Peak Curve Sum'!$A$7:$AG$161,5)</f>
        <v>27.065000000000001</v>
      </c>
      <c r="DA11" s="25">
        <f>VLOOKUP(DA$7,'Off Peak Curve Sum'!$A$7:$AG$161,5)</f>
        <v>28.778000000000002</v>
      </c>
      <c r="DB11" s="25">
        <f>VLOOKUP(DB$7,'Off Peak Curve Sum'!$A$7:$AG$161,5)</f>
        <v>31.433</v>
      </c>
      <c r="DC11" s="25">
        <f>VLOOKUP(DC$7,'Off Peak Curve Sum'!$A$7:$AG$161,5)</f>
        <v>31.312000000000001</v>
      </c>
      <c r="DD11" s="25">
        <f>VLOOKUP(DD$7,'Off Peak Curve Sum'!$A$7:$AG$161,5)</f>
        <v>30.472000000000001</v>
      </c>
      <c r="DE11" s="25">
        <f>VLOOKUP(DE$7,'Off Peak Curve Sum'!$A$7:$AG$161,5)</f>
        <v>28.846</v>
      </c>
      <c r="DF11" s="25">
        <f>VLOOKUP(DF$7,'Off Peak Curve Sum'!$A$7:$AG$161,5)</f>
        <v>28.137</v>
      </c>
      <c r="DG11" s="25">
        <f>VLOOKUP(DG$7,'Off Peak Curve Sum'!$A$7:$AG$161,5)</f>
        <v>30.257000000000001</v>
      </c>
      <c r="DH11" s="25">
        <f>VLOOKUP(DH$7,'Off Peak Curve Sum'!$A$7:$AG$161,5)</f>
        <v>29.596</v>
      </c>
      <c r="DI11" s="25">
        <f>VLOOKUP(DI$7,'Off Peak Curve Sum'!$A$7:$AG$161,5)</f>
        <v>27.919</v>
      </c>
      <c r="DJ11" s="25">
        <f>VLOOKUP(DJ$7,'Off Peak Curve Sum'!$A$7:$AG$161,5)</f>
        <v>26.958000000000002</v>
      </c>
      <c r="DK11" s="25">
        <f>VLOOKUP(DK$7,'Off Peak Curve Sum'!$A$7:$AG$161,5)</f>
        <v>26.215</v>
      </c>
      <c r="DL11" s="25">
        <f>VLOOKUP(DL$7,'Off Peak Curve Sum'!$A$7:$AG$161,5)</f>
        <v>26.978000000000002</v>
      </c>
      <c r="DM11" s="25">
        <f>VLOOKUP(DM$7,'Off Peak Curve Sum'!$A$7:$AG$161,5)</f>
        <v>28.887</v>
      </c>
      <c r="DN11" s="25">
        <f>VLOOKUP(DN$7,'Off Peak Curve Sum'!$A$7:$AG$161,5)</f>
        <v>31.375</v>
      </c>
      <c r="DO11" s="25">
        <f>VLOOKUP(DO$7,'Off Peak Curve Sum'!$A$7:$AG$161,5)</f>
        <v>31.247</v>
      </c>
      <c r="DP11" s="25">
        <f>VLOOKUP(DP$7,'Off Peak Curve Sum'!$A$7:$AG$161,5)</f>
        <v>30.409000000000002</v>
      </c>
      <c r="DQ11" s="25">
        <f>VLOOKUP(DQ$7,'Off Peak Curve Sum'!$A$7:$AG$161,5)</f>
        <v>28.81</v>
      </c>
      <c r="DR11" s="25">
        <f>VLOOKUP(DR$7,'Off Peak Curve Sum'!$A$7:$AG$161,5)</f>
        <v>28.083000000000002</v>
      </c>
      <c r="DS11" s="25">
        <f>VLOOKUP(DS$7,'Off Peak Curve Sum'!$A$7:$AG$161,5)</f>
        <v>30.209000000000003</v>
      </c>
      <c r="DT11" s="25">
        <f>VLOOKUP(DT$7,'Off Peak Curve Sum'!$A$7:$AG$161,5)</f>
        <v>29.307000000000002</v>
      </c>
      <c r="DU11" s="25">
        <f>VLOOKUP(DU$7,'Off Peak Curve Sum'!$A$7:$AG$161,5)</f>
        <v>27.879000000000001</v>
      </c>
      <c r="DV11" s="25">
        <f>VLOOKUP(DV$7,'Off Peak Curve Sum'!$A$7:$AG$161,5)</f>
        <v>27.13</v>
      </c>
      <c r="DW11" s="25">
        <f>VLOOKUP(DW$7,'Off Peak Curve Sum'!$A$7:$AG$161,5)</f>
        <v>26.183</v>
      </c>
      <c r="DX11" s="25">
        <f>VLOOKUP(DX$7,'Off Peak Curve Sum'!$A$7:$AG$161,5)</f>
        <v>26.932000000000002</v>
      </c>
      <c r="DY11" s="25">
        <f>VLOOKUP(DY$7,'Off Peak Curve Sum'!$A$7:$AG$161,5)</f>
        <v>28.849</v>
      </c>
      <c r="DZ11" s="25">
        <f>VLOOKUP(DZ$7,'Off Peak Curve Sum'!$A$7:$AG$161,5)</f>
        <v>31.319000000000003</v>
      </c>
      <c r="EA11" s="25">
        <f>VLOOKUP(EA$7,'Off Peak Curve Sum'!$A$7:$AG$161,5)</f>
        <v>31.181000000000001</v>
      </c>
      <c r="EB11" s="25">
        <f>VLOOKUP(EB$7,'Off Peak Curve Sum'!$A$7:$AG$161,5)</f>
        <v>30.347000000000001</v>
      </c>
      <c r="EC11" s="25">
        <f>VLOOKUP(EC$7,'Off Peak Curve Sum'!$A$7:$AG$161,5)</f>
        <v>28.594000000000001</v>
      </c>
      <c r="ED11" s="25">
        <f>VLOOKUP(ED$7,'Off Peak Curve Sum'!$A$7:$AG$161,5)</f>
        <v>28.23</v>
      </c>
      <c r="EE11" s="25">
        <f>VLOOKUP(EE$7,'Off Peak Curve Sum'!$A$7:$AG$161,5)</f>
        <v>30.16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24.625088715108223</v>
      </c>
      <c r="D12" s="22">
        <f ca="1">IF(ISERROR(AVERAGE(OFFSET('Off Peak Curve Sum'!$I$6,1,0,3,1))),0,AVERAGE(OFFSET('Off Peak Curve Sum'!$I$6,1,0,3,1)))</f>
        <v>24.876666666666665</v>
      </c>
      <c r="E12" s="22">
        <f ca="1">IF(ISERROR((SUM(OFFSET('Off Peak Curve Sum'!$I$6,7,0,26,1))+ 4* 'Off Peak Curve Sum'!$I$38)/30), 'Off Peak Curve Sum'!$I$38,(SUM(OFFSET('Off Peak Curve Sum'!$I$6,7,0,26,1))+ 4* 'Off Peak Curve Sum'!$I$38)/30)</f>
        <v>20.990599478658009</v>
      </c>
      <c r="F12" s="22">
        <f>VLOOKUP(F$7,'Off Peak Curve Sum'!$A$7:$AG$161,9)</f>
        <v>28.008000000000003</v>
      </c>
      <c r="G12" s="23">
        <f t="shared" ca="1" si="4"/>
        <v>24.625088715108223</v>
      </c>
      <c r="H12" s="131">
        <f t="shared" si="5"/>
        <v>27.867000000000001</v>
      </c>
      <c r="I12" s="131">
        <f t="shared" si="11"/>
        <v>26.089000000000002</v>
      </c>
      <c r="J12" s="131">
        <f t="shared" si="11"/>
        <v>25.016000000000002</v>
      </c>
      <c r="K12" s="131">
        <f t="shared" si="11"/>
        <v>24.917000000000002</v>
      </c>
      <c r="L12" s="131">
        <f t="shared" si="11"/>
        <v>26.613</v>
      </c>
      <c r="M12" s="131">
        <f t="shared" si="11"/>
        <v>28</v>
      </c>
      <c r="N12" s="131">
        <f t="shared" si="11"/>
        <v>32.722000000000001</v>
      </c>
      <c r="O12" s="131">
        <f t="shared" si="11"/>
        <v>33.508000000000003</v>
      </c>
      <c r="P12" s="131">
        <f t="shared" si="11"/>
        <v>29.125</v>
      </c>
      <c r="Q12" s="131">
        <f t="shared" si="11"/>
        <v>26.661000000000001</v>
      </c>
      <c r="R12" s="131">
        <f t="shared" si="11"/>
        <v>24.667000000000002</v>
      </c>
      <c r="S12" s="131">
        <f t="shared" si="11"/>
        <v>28.032</v>
      </c>
      <c r="T12" s="23">
        <f t="shared" si="7"/>
        <v>27.768083333333337</v>
      </c>
      <c r="U12" s="23">
        <f t="shared" si="8"/>
        <v>16.81141666666667</v>
      </c>
      <c r="V12" s="23">
        <f t="shared" si="9"/>
        <v>22.401023809523807</v>
      </c>
      <c r="W12" s="71"/>
      <c r="X12" s="74">
        <f t="shared" ca="1" si="10"/>
        <v>22.437074469777698</v>
      </c>
      <c r="Y12" s="16"/>
      <c r="Z12" s="39"/>
      <c r="AB12" s="25">
        <f>VLOOKUP(AB$7,'Off Peak Curve Sum'!$A$7:$AG$161,9)</f>
        <v>27.867000000000001</v>
      </c>
      <c r="AC12" s="25">
        <f>VLOOKUP(AC$7,'Off Peak Curve Sum'!$A$7:$AG$161,9)</f>
        <v>26.089000000000002</v>
      </c>
      <c r="AD12" s="25">
        <f>VLOOKUP(AD$7,'Off Peak Curve Sum'!$A$7:$AG$161,9)</f>
        <v>25.016000000000002</v>
      </c>
      <c r="AE12" s="25">
        <f>VLOOKUP(AE$7,'Off Peak Curve Sum'!$A$7:$AG$161,9)</f>
        <v>24.917000000000002</v>
      </c>
      <c r="AF12" s="25">
        <f>VLOOKUP(AF$7,'Off Peak Curve Sum'!$A$7:$AG$161,9)</f>
        <v>26.613</v>
      </c>
      <c r="AG12" s="25">
        <f>VLOOKUP(AG$7,'Off Peak Curve Sum'!$A$7:$AG$161,9)</f>
        <v>28</v>
      </c>
      <c r="AH12" s="25">
        <f>VLOOKUP(AH$7,'Off Peak Curve Sum'!$A$7:$AG$161,9)</f>
        <v>32.722000000000001</v>
      </c>
      <c r="AI12" s="25">
        <f>VLOOKUP(AI$7,'Off Peak Curve Sum'!$A$7:$AG$161,9)</f>
        <v>33.508000000000003</v>
      </c>
      <c r="AJ12" s="25">
        <f>VLOOKUP(AJ$7,'Off Peak Curve Sum'!$A$7:$AG$161,9)</f>
        <v>29.125</v>
      </c>
      <c r="AK12" s="25">
        <f>VLOOKUP(AK$7,'Off Peak Curve Sum'!$A$7:$AG$161,9)</f>
        <v>26.661000000000001</v>
      </c>
      <c r="AL12" s="25">
        <f>VLOOKUP(AL$7,'Off Peak Curve Sum'!$A$7:$AG$161,9)</f>
        <v>24.667000000000002</v>
      </c>
      <c r="AM12" s="25">
        <f>VLOOKUP(AM$7,'Off Peak Curve Sum'!$A$7:$AG$161,9)</f>
        <v>28.032</v>
      </c>
      <c r="AN12" s="25">
        <f>VLOOKUP(AN$7,'Off Peak Curve Sum'!$A$7:$AG$161,9)</f>
        <v>15.673</v>
      </c>
      <c r="AO12" s="25">
        <f>VLOOKUP(AO$7,'Off Peak Curve Sum'!$A$7:$AG$161,9)</f>
        <v>15.589</v>
      </c>
      <c r="AP12" s="25">
        <f>VLOOKUP(AP$7,'Off Peak Curve Sum'!$A$7:$AG$161,9)</f>
        <v>14.895</v>
      </c>
      <c r="AQ12" s="25">
        <f>VLOOKUP(AQ$7,'Off Peak Curve Sum'!$A$7:$AG$161,9)</f>
        <v>15.75</v>
      </c>
      <c r="AR12" s="25">
        <f>VLOOKUP(AR$7,'Off Peak Curve Sum'!$A$7:$AG$161,9)</f>
        <v>15.802000000000001</v>
      </c>
      <c r="AS12" s="25">
        <f>VLOOKUP(AS$7,'Off Peak Curve Sum'!$A$7:$AG$161,9)</f>
        <v>16.521000000000001</v>
      </c>
      <c r="AT12" s="25">
        <f>VLOOKUP(AT$7,'Off Peak Curve Sum'!$A$7:$AG$161,9)</f>
        <v>19.927</v>
      </c>
      <c r="AU12" s="25">
        <f>VLOOKUP(AU$7,'Off Peak Curve Sum'!$A$7:$AG$161,9)</f>
        <v>20.847000000000001</v>
      </c>
      <c r="AV12" s="25">
        <f>VLOOKUP(AV$7,'Off Peak Curve Sum'!$A$7:$AG$161,9)</f>
        <v>21.063000000000002</v>
      </c>
      <c r="AW12" s="25">
        <f>VLOOKUP(AW$7,'Off Peak Curve Sum'!$A$7:$AG$161,9)</f>
        <v>14.758000000000001</v>
      </c>
      <c r="AX12" s="25">
        <f>VLOOKUP(AX$7,'Off Peak Curve Sum'!$A$7:$AG$161,9)</f>
        <v>13.525</v>
      </c>
      <c r="AY12" s="25">
        <f>VLOOKUP(AY$7,'Off Peak Curve Sum'!$A$7:$AG$161,9)</f>
        <v>17.387</v>
      </c>
      <c r="AZ12" s="25">
        <f>VLOOKUP(AZ$7,'Off Peak Curve Sum'!$A$7:$AG$161,9)</f>
        <v>14.205</v>
      </c>
      <c r="BA12" s="25">
        <f>VLOOKUP(BA$7,'Off Peak Curve Sum'!$A$7:$AG$161,9)</f>
        <v>13.927000000000001</v>
      </c>
      <c r="BB12" s="25">
        <f>VLOOKUP(BB$7,'Off Peak Curve Sum'!$A$7:$AG$161,9)</f>
        <v>14.118</v>
      </c>
      <c r="BC12" s="25">
        <f>VLOOKUP(BC$7,'Off Peak Curve Sum'!$A$7:$AG$161,9)</f>
        <v>14.697000000000001</v>
      </c>
      <c r="BD12" s="25">
        <f>VLOOKUP(BD$7,'Off Peak Curve Sum'!$A$7:$AG$161,9)</f>
        <v>14.641</v>
      </c>
      <c r="BE12" s="25">
        <f>VLOOKUP(BE$7,'Off Peak Curve Sum'!$A$7:$AG$161,9)</f>
        <v>15.954000000000001</v>
      </c>
      <c r="BF12" s="25">
        <f>VLOOKUP(BF$7,'Off Peak Curve Sum'!$A$7:$AG$161,9)</f>
        <v>19.010999999999999</v>
      </c>
      <c r="BG12" s="25">
        <f>VLOOKUP(BG$7,'Off Peak Curve Sum'!$A$7:$AG$161,9)</f>
        <v>20.07</v>
      </c>
      <c r="BH12" s="25">
        <f>VLOOKUP(BH$7,'Off Peak Curve Sum'!$A$7:$AG$161,9)</f>
        <v>20.417000000000002</v>
      </c>
      <c r="BI12" s="25">
        <f>VLOOKUP(BI$7,'Off Peak Curve Sum'!$A$7:$AG$161,9)</f>
        <v>14.029</v>
      </c>
      <c r="BJ12" s="25">
        <f>VLOOKUP(BJ$7,'Off Peak Curve Sum'!$A$7:$AG$161,9)</f>
        <v>13.824</v>
      </c>
      <c r="BK12" s="25">
        <f>VLOOKUP(BK$7,'Off Peak Curve Sum'!$A$7:$AG$161,9)</f>
        <v>17.256</v>
      </c>
      <c r="BL12" s="25">
        <f>VLOOKUP(BL$7,'Off Peak Curve Sum'!$A$7:$AG$161,9)</f>
        <v>14.948</v>
      </c>
      <c r="BM12" s="25">
        <f>VLOOKUP(BM$7,'Off Peak Curve Sum'!$A$7:$AG$161,9)</f>
        <v>15.081000000000001</v>
      </c>
      <c r="BN12" s="25">
        <f>VLOOKUP(BN$7,'Off Peak Curve Sum'!$A$7:$AG$161,9)</f>
        <v>14.769</v>
      </c>
      <c r="BO12" s="25">
        <f>VLOOKUP(BO$7,'Off Peak Curve Sum'!$A$7:$AG$161,9)</f>
        <v>15.237</v>
      </c>
      <c r="BP12" s="25">
        <f>VLOOKUP(BP$7,'Off Peak Curve Sum'!$A$7:$AG$161,9)</f>
        <v>15.382000000000001</v>
      </c>
      <c r="BQ12" s="25">
        <f>VLOOKUP(BQ$7,'Off Peak Curve Sum'!$A$7:$AG$161,9)</f>
        <v>16.513999999999999</v>
      </c>
      <c r="BR12" s="25">
        <f>VLOOKUP(BR$7,'Off Peak Curve Sum'!$A$7:$AG$161,9)</f>
        <v>19.481000000000002</v>
      </c>
      <c r="BS12" s="25">
        <f>VLOOKUP(BS$7,'Off Peak Curve Sum'!$A$7:$AG$161,9)</f>
        <v>21.555</v>
      </c>
      <c r="BT12" s="25">
        <f>VLOOKUP(BT$7,'Off Peak Curve Sum'!$A$7:$AG$161,9)</f>
        <v>21.074000000000002</v>
      </c>
      <c r="BU12" s="25">
        <f>VLOOKUP(BU$7,'Off Peak Curve Sum'!$A$7:$AG$161,9)</f>
        <v>14.464</v>
      </c>
      <c r="BV12" s="25">
        <f>VLOOKUP(BV$7,'Off Peak Curve Sum'!$A$7:$AG$161,9)</f>
        <v>14.209000000000001</v>
      </c>
      <c r="BW12" s="25">
        <f>VLOOKUP(BW$7,'Off Peak Curve Sum'!$A$7:$AG$161,9)</f>
        <v>17.582000000000001</v>
      </c>
      <c r="BX12" s="25">
        <f>VLOOKUP(BX$7,'Off Peak Curve Sum'!$A$7:$AG$161,9)</f>
        <v>11.006</v>
      </c>
      <c r="BY12" s="25">
        <f>VLOOKUP(BY$7,'Off Peak Curve Sum'!$A$7:$AG$161,9)</f>
        <v>11.996</v>
      </c>
      <c r="BZ12" s="25">
        <f>VLOOKUP(BZ$7,'Off Peak Curve Sum'!$A$7:$AG$161,9)</f>
        <v>12.517000000000001</v>
      </c>
      <c r="CA12" s="25">
        <f>VLOOKUP(CA$7,'Off Peak Curve Sum'!$A$7:$AG$161,9)</f>
        <v>13.597000000000001</v>
      </c>
      <c r="CB12" s="25">
        <f>VLOOKUP(CB$7,'Off Peak Curve Sum'!$A$7:$AG$161,9)</f>
        <v>14.626000000000001</v>
      </c>
      <c r="CC12" s="25">
        <f>VLOOKUP(CC$7,'Off Peak Curve Sum'!$A$7:$AG$161,9)</f>
        <v>16.468</v>
      </c>
      <c r="CD12" s="25">
        <f>VLOOKUP(CD$7,'Off Peak Curve Sum'!$A$7:$AG$161,9)</f>
        <v>20.403000000000002</v>
      </c>
      <c r="CE12" s="25">
        <f>VLOOKUP(CE$7,'Off Peak Curve Sum'!$A$7:$AG$161,9)</f>
        <v>23.675000000000001</v>
      </c>
      <c r="CF12" s="25">
        <f>VLOOKUP(CF$7,'Off Peak Curve Sum'!$A$7:$AG$161,9)</f>
        <v>24.215</v>
      </c>
      <c r="CG12" s="25">
        <f>VLOOKUP(CG$7,'Off Peak Curve Sum'!$A$7:$AG$161,9)</f>
        <v>17.369</v>
      </c>
      <c r="CH12" s="25">
        <f>VLOOKUP(CH$7,'Off Peak Curve Sum'!$A$7:$AG$161,9)</f>
        <v>17.8</v>
      </c>
      <c r="CI12" s="25">
        <f>VLOOKUP(CI$7,'Off Peak Curve Sum'!$A$7:$AG$161,9)</f>
        <v>22.704000000000001</v>
      </c>
      <c r="CJ12" s="25">
        <f>VLOOKUP(CJ$7,'Off Peak Curve Sum'!$A$7:$AG$161,9)</f>
        <v>24.363</v>
      </c>
      <c r="CK12" s="25">
        <f>VLOOKUP(CK$7,'Off Peak Curve Sum'!$A$7:$AG$161,9)</f>
        <v>24.081</v>
      </c>
      <c r="CL12" s="25">
        <f>VLOOKUP(CL$7,'Off Peak Curve Sum'!$A$7:$AG$161,9)</f>
        <v>23.539000000000001</v>
      </c>
      <c r="CM12" s="25">
        <f>VLOOKUP(CM$7,'Off Peak Curve Sum'!$A$7:$AG$161,9)</f>
        <v>24.211000000000002</v>
      </c>
      <c r="CN12" s="25">
        <f>VLOOKUP(CN$7,'Off Peak Curve Sum'!$A$7:$AG$161,9)</f>
        <v>24.655000000000001</v>
      </c>
      <c r="CO12" s="25">
        <f>VLOOKUP(CO$7,'Off Peak Curve Sum'!$A$7:$AG$161,9)</f>
        <v>26.318000000000001</v>
      </c>
      <c r="CP12" s="25">
        <f>VLOOKUP(CP$7,'Off Peak Curve Sum'!$A$7:$AG$161,9)</f>
        <v>31.478000000000002</v>
      </c>
      <c r="CQ12" s="25">
        <f>VLOOKUP(CQ$7,'Off Peak Curve Sum'!$A$7:$AG$161,9)</f>
        <v>34.526000000000003</v>
      </c>
      <c r="CR12" s="25">
        <f>VLOOKUP(CR$7,'Off Peak Curve Sum'!$A$7:$AG$161,9)</f>
        <v>33.590000000000003</v>
      </c>
      <c r="CS12" s="25">
        <f>VLOOKUP(CS$7,'Off Peak Curve Sum'!$A$7:$AG$161,9)</f>
        <v>23.572000000000003</v>
      </c>
      <c r="CT12" s="25">
        <f>VLOOKUP(CT$7,'Off Peak Curve Sum'!$A$7:$AG$161,9)</f>
        <v>22.888000000000002</v>
      </c>
      <c r="CU12" s="25">
        <f>VLOOKUP(CU$7,'Off Peak Curve Sum'!$A$7:$AG$161,9)</f>
        <v>28.041</v>
      </c>
      <c r="CV12" s="25">
        <f>VLOOKUP(CV$7,'Off Peak Curve Sum'!$A$7:$AG$161,9)</f>
        <v>24.348000000000003</v>
      </c>
      <c r="CW12" s="25">
        <f>VLOOKUP(CW$7,'Off Peak Curve Sum'!$A$7:$AG$161,9)</f>
        <v>24.11</v>
      </c>
      <c r="CX12" s="25">
        <f>VLOOKUP(CX$7,'Off Peak Curve Sum'!$A$7:$AG$161,9)</f>
        <v>23.307000000000002</v>
      </c>
      <c r="CY12" s="25">
        <f>VLOOKUP(CY$7,'Off Peak Curve Sum'!$A$7:$AG$161,9)</f>
        <v>24.218</v>
      </c>
      <c r="CZ12" s="25">
        <f>VLOOKUP(CZ$7,'Off Peak Curve Sum'!$A$7:$AG$161,9)</f>
        <v>24.666</v>
      </c>
      <c r="DA12" s="25">
        <f>VLOOKUP(DA$7,'Off Peak Curve Sum'!$A$7:$AG$161,9)</f>
        <v>26.152000000000001</v>
      </c>
      <c r="DB12" s="25">
        <f>VLOOKUP(DB$7,'Off Peak Curve Sum'!$A$7:$AG$161,9)</f>
        <v>31.849</v>
      </c>
      <c r="DC12" s="25">
        <f>VLOOKUP(DC$7,'Off Peak Curve Sum'!$A$7:$AG$161,9)</f>
        <v>33.806000000000004</v>
      </c>
      <c r="DD12" s="25">
        <f>VLOOKUP(DD$7,'Off Peak Curve Sum'!$A$7:$AG$161,9)</f>
        <v>33.788000000000004</v>
      </c>
      <c r="DE12" s="25">
        <f>VLOOKUP(DE$7,'Off Peak Curve Sum'!$A$7:$AG$161,9)</f>
        <v>23.568000000000001</v>
      </c>
      <c r="DF12" s="25">
        <f>VLOOKUP(DF$7,'Off Peak Curve Sum'!$A$7:$AG$161,9)</f>
        <v>22.522000000000002</v>
      </c>
      <c r="DG12" s="25">
        <f>VLOOKUP(DG$7,'Off Peak Curve Sum'!$A$7:$AG$161,9)</f>
        <v>28.172000000000001</v>
      </c>
      <c r="DH12" s="25">
        <f>VLOOKUP(DH$7,'Off Peak Curve Sum'!$A$7:$AG$161,9)</f>
        <v>24.344000000000001</v>
      </c>
      <c r="DI12" s="25">
        <f>VLOOKUP(DI$7,'Off Peak Curve Sum'!$A$7:$AG$161,9)</f>
        <v>24.081</v>
      </c>
      <c r="DJ12" s="25">
        <f>VLOOKUP(DJ$7,'Off Peak Curve Sum'!$A$7:$AG$161,9)</f>
        <v>23.31</v>
      </c>
      <c r="DK12" s="25">
        <f>VLOOKUP(DK$7,'Off Peak Curve Sum'!$A$7:$AG$161,9)</f>
        <v>24.223000000000003</v>
      </c>
      <c r="DL12" s="25">
        <f>VLOOKUP(DL$7,'Off Peak Curve Sum'!$A$7:$AG$161,9)</f>
        <v>24.647000000000002</v>
      </c>
      <c r="DM12" s="25">
        <f>VLOOKUP(DM$7,'Off Peak Curve Sum'!$A$7:$AG$161,9)</f>
        <v>26.333000000000002</v>
      </c>
      <c r="DN12" s="25">
        <f>VLOOKUP(DN$7,'Off Peak Curve Sum'!$A$7:$AG$161,9)</f>
        <v>31.839000000000002</v>
      </c>
      <c r="DO12" s="25">
        <f>VLOOKUP(DO$7,'Off Peak Curve Sum'!$A$7:$AG$161,9)</f>
        <v>33.786999999999999</v>
      </c>
      <c r="DP12" s="25">
        <f>VLOOKUP(DP$7,'Off Peak Curve Sum'!$A$7:$AG$161,9)</f>
        <v>33.777999999999999</v>
      </c>
      <c r="DQ12" s="25">
        <f>VLOOKUP(DQ$7,'Off Peak Curve Sum'!$A$7:$AG$161,9)</f>
        <v>23.577000000000002</v>
      </c>
      <c r="DR12" s="25">
        <f>VLOOKUP(DR$7,'Off Peak Curve Sum'!$A$7:$AG$161,9)</f>
        <v>22.504999999999999</v>
      </c>
      <c r="DS12" s="25">
        <f>VLOOKUP(DS$7,'Off Peak Curve Sum'!$A$7:$AG$161,9)</f>
        <v>28.182000000000002</v>
      </c>
      <c r="DT12" s="25">
        <f>VLOOKUP(DT$7,'Off Peak Curve Sum'!$A$7:$AG$161,9)</f>
        <v>24.039000000000001</v>
      </c>
      <c r="DU12" s="25">
        <f>VLOOKUP(DU$7,'Off Peak Curve Sum'!$A$7:$AG$161,9)</f>
        <v>24.074999999999999</v>
      </c>
      <c r="DV12" s="25">
        <f>VLOOKUP(DV$7,'Off Peak Curve Sum'!$A$7:$AG$161,9)</f>
        <v>23.548000000000002</v>
      </c>
      <c r="DW12" s="25">
        <f>VLOOKUP(DW$7,'Off Peak Curve Sum'!$A$7:$AG$161,9)</f>
        <v>24.229000000000003</v>
      </c>
      <c r="DX12" s="25">
        <f>VLOOKUP(DX$7,'Off Peak Curve Sum'!$A$7:$AG$161,9)</f>
        <v>24.635000000000002</v>
      </c>
      <c r="DY12" s="25">
        <f>VLOOKUP(DY$7,'Off Peak Curve Sum'!$A$7:$AG$161,9)</f>
        <v>26.34</v>
      </c>
      <c r="DZ12" s="25">
        <f>VLOOKUP(DZ$7,'Off Peak Curve Sum'!$A$7:$AG$161,9)</f>
        <v>31.826000000000001</v>
      </c>
      <c r="EA12" s="25">
        <f>VLOOKUP(EA$7,'Off Peak Curve Sum'!$A$7:$AG$161,9)</f>
        <v>33.771000000000001</v>
      </c>
      <c r="EB12" s="25">
        <f>VLOOKUP(EB$7,'Off Peak Curve Sum'!$A$7:$AG$161,9)</f>
        <v>33.782000000000004</v>
      </c>
      <c r="EC12" s="25">
        <f>VLOOKUP(EC$7,'Off Peak Curve Sum'!$A$7:$AG$161,9)</f>
        <v>23.222000000000001</v>
      </c>
      <c r="ED12" s="25">
        <f>VLOOKUP(ED$7,'Off Peak Curve Sum'!$A$7:$AG$161,9)</f>
        <v>22.849</v>
      </c>
      <c r="EE12" s="25">
        <f>VLOOKUP(EE$7,'Off Peak Curve Sum'!$A$7:$AG$161,9)</f>
        <v>28.175000000000001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25.598944444444442</v>
      </c>
      <c r="D13" s="22">
        <f ca="1">IF(ISERROR(AVERAGE(OFFSET('Off Peak Curve Sum'!$F$6,1,0,3,1))),0,AVERAGE(OFFSET('Off Peak Curve Sum'!$F$6,1,0,3,1)))</f>
        <v>24.876666666666665</v>
      </c>
      <c r="E13" s="22">
        <f ca="1">IF(ISERROR((SUM(OFFSET('Off Peak Curve Sum'!$F$6,7,0,26,1))+ 4* 'Off Peak Curve Sum'!$F$38)/30), 'Off Peak Curve Sum'!$F$38,(SUM(OFFSET('Off Peak Curve Sum'!$F$6,7,0,26,1))+ 4* 'Off Peak Curve Sum'!$F$38)/30)</f>
        <v>23.912166666666668</v>
      </c>
      <c r="F13" s="22">
        <f>VLOOKUP(F$7,'Off Peak Curve Sum'!$A$7:$AG$161,6)</f>
        <v>28.008000000000003</v>
      </c>
      <c r="G13" s="23">
        <f t="shared" ca="1" si="4"/>
        <v>25.598944444444442</v>
      </c>
      <c r="H13" s="131">
        <f t="shared" si="5"/>
        <v>27.867000000000001</v>
      </c>
      <c r="I13" s="131">
        <f t="shared" si="11"/>
        <v>26.089000000000002</v>
      </c>
      <c r="J13" s="131">
        <f t="shared" si="11"/>
        <v>25.016000000000002</v>
      </c>
      <c r="K13" s="131">
        <f t="shared" si="11"/>
        <v>25.4</v>
      </c>
      <c r="L13" s="131">
        <f t="shared" si="11"/>
        <v>26.008000000000003</v>
      </c>
      <c r="M13" s="131">
        <f t="shared" si="11"/>
        <v>27.5</v>
      </c>
      <c r="N13" s="131">
        <f t="shared" si="11"/>
        <v>33.383000000000003</v>
      </c>
      <c r="O13" s="131">
        <f t="shared" si="11"/>
        <v>33.895000000000003</v>
      </c>
      <c r="P13" s="131">
        <f t="shared" si="11"/>
        <v>29.125</v>
      </c>
      <c r="Q13" s="131">
        <f t="shared" si="11"/>
        <v>26.661000000000001</v>
      </c>
      <c r="R13" s="131">
        <f t="shared" si="11"/>
        <v>24.667000000000002</v>
      </c>
      <c r="S13" s="131">
        <f t="shared" si="11"/>
        <v>28.032</v>
      </c>
      <c r="T13" s="23">
        <f t="shared" si="7"/>
        <v>27.803583333333339</v>
      </c>
      <c r="U13" s="23">
        <f t="shared" si="8"/>
        <v>27.535</v>
      </c>
      <c r="V13" s="23">
        <f t="shared" si="9"/>
        <v>26.888785714285703</v>
      </c>
      <c r="W13" s="71"/>
      <c r="X13" s="74">
        <f t="shared" ca="1" si="10"/>
        <v>27.022683183183176</v>
      </c>
      <c r="Y13" s="12"/>
      <c r="Z13" s="39"/>
      <c r="AA13" s="39"/>
      <c r="AB13" s="25">
        <f>VLOOKUP(AB$7,'Off Peak Curve Sum'!$A$7:$AG$161,6)</f>
        <v>27.867000000000001</v>
      </c>
      <c r="AC13" s="25">
        <f>VLOOKUP(AC$7,'Off Peak Curve Sum'!$A$7:$AG$161,6)</f>
        <v>26.089000000000002</v>
      </c>
      <c r="AD13" s="25">
        <f>VLOOKUP(AD$7,'Off Peak Curve Sum'!$A$7:$AG$161,6)</f>
        <v>25.016000000000002</v>
      </c>
      <c r="AE13" s="25">
        <f>VLOOKUP(AE$7,'Off Peak Curve Sum'!$A$7:$AG$161,6)</f>
        <v>25.4</v>
      </c>
      <c r="AF13" s="25">
        <f>VLOOKUP(AF$7,'Off Peak Curve Sum'!$A$7:$AG$161,6)</f>
        <v>26.008000000000003</v>
      </c>
      <c r="AG13" s="25">
        <f>VLOOKUP(AG$7,'Off Peak Curve Sum'!$A$7:$AG$161,6)</f>
        <v>27.5</v>
      </c>
      <c r="AH13" s="25">
        <f>VLOOKUP(AH$7,'Off Peak Curve Sum'!$A$7:$AG$161,6)</f>
        <v>33.383000000000003</v>
      </c>
      <c r="AI13" s="25">
        <f>VLOOKUP(AI$7,'Off Peak Curve Sum'!$A$7:$AG$161,6)</f>
        <v>33.895000000000003</v>
      </c>
      <c r="AJ13" s="25">
        <f>VLOOKUP(AJ$7,'Off Peak Curve Sum'!$A$7:$AG$161,6)</f>
        <v>29.125</v>
      </c>
      <c r="AK13" s="25">
        <f>VLOOKUP(AK$7,'Off Peak Curve Sum'!$A$7:$AG$161,6)</f>
        <v>26.661000000000001</v>
      </c>
      <c r="AL13" s="25">
        <f>VLOOKUP(AL$7,'Off Peak Curve Sum'!$A$7:$AG$161,6)</f>
        <v>24.667000000000002</v>
      </c>
      <c r="AM13" s="25">
        <f>VLOOKUP(AM$7,'Off Peak Curve Sum'!$A$7:$AG$161,6)</f>
        <v>28.032</v>
      </c>
      <c r="AN13" s="25">
        <f>VLOOKUP(AN$7,'Off Peak Curve Sum'!$A$7:$AG$161,6)</f>
        <v>26.48</v>
      </c>
      <c r="AO13" s="25">
        <f>VLOOKUP(AO$7,'Off Peak Curve Sum'!$A$7:$AG$161,6)</f>
        <v>26.304000000000002</v>
      </c>
      <c r="AP13" s="25">
        <f>VLOOKUP(AP$7,'Off Peak Curve Sum'!$A$7:$AG$161,6)</f>
        <v>25.702000000000002</v>
      </c>
      <c r="AQ13" s="25">
        <f>VLOOKUP(AQ$7,'Off Peak Curve Sum'!$A$7:$AG$161,6)</f>
        <v>26.233000000000001</v>
      </c>
      <c r="AR13" s="25">
        <f>VLOOKUP(AR$7,'Off Peak Curve Sum'!$A$7:$AG$161,6)</f>
        <v>25.944000000000003</v>
      </c>
      <c r="AS13" s="25">
        <f>VLOOKUP(AS$7,'Off Peak Curve Sum'!$A$7:$AG$161,6)</f>
        <v>26.792000000000002</v>
      </c>
      <c r="AT13" s="25">
        <f>VLOOKUP(AT$7,'Off Peak Curve Sum'!$A$7:$AG$161,6)</f>
        <v>29.524000000000001</v>
      </c>
      <c r="AU13" s="25">
        <f>VLOOKUP(AU$7,'Off Peak Curve Sum'!$A$7:$AG$161,6)</f>
        <v>33.423000000000002</v>
      </c>
      <c r="AV13" s="25">
        <f>VLOOKUP(AV$7,'Off Peak Curve Sum'!$A$7:$AG$161,6)</f>
        <v>31.896000000000001</v>
      </c>
      <c r="AW13" s="25">
        <f>VLOOKUP(AW$7,'Off Peak Curve Sum'!$A$7:$AG$161,6)</f>
        <v>25.403000000000002</v>
      </c>
      <c r="AX13" s="25">
        <f>VLOOKUP(AX$7,'Off Peak Curve Sum'!$A$7:$AG$161,6)</f>
        <v>24.524999999999999</v>
      </c>
      <c r="AY13" s="25">
        <f>VLOOKUP(AY$7,'Off Peak Curve Sum'!$A$7:$AG$161,6)</f>
        <v>28.194000000000003</v>
      </c>
      <c r="AZ13" s="25">
        <f>VLOOKUP(AZ$7,'Off Peak Curve Sum'!$A$7:$AG$161,6)</f>
        <v>26.1</v>
      </c>
      <c r="BA13" s="25">
        <f>VLOOKUP(BA$7,'Off Peak Curve Sum'!$A$7:$AG$161,6)</f>
        <v>25.736000000000001</v>
      </c>
      <c r="BB13" s="25">
        <f>VLOOKUP(BB$7,'Off Peak Curve Sum'!$A$7:$AG$161,6)</f>
        <v>25.577000000000002</v>
      </c>
      <c r="BC13" s="25">
        <f>VLOOKUP(BC$7,'Off Peak Curve Sum'!$A$7:$AG$161,6)</f>
        <v>25.898</v>
      </c>
      <c r="BD13" s="25">
        <f>VLOOKUP(BD$7,'Off Peak Curve Sum'!$A$7:$AG$161,6)</f>
        <v>25.399000000000001</v>
      </c>
      <c r="BE13" s="25">
        <f>VLOOKUP(BE$7,'Off Peak Curve Sum'!$A$7:$AG$161,6)</f>
        <v>26.731000000000002</v>
      </c>
      <c r="BF13" s="25">
        <f>VLOOKUP(BF$7,'Off Peak Curve Sum'!$A$7:$AG$161,6)</f>
        <v>29.079000000000001</v>
      </c>
      <c r="BG13" s="25">
        <f>VLOOKUP(BG$7,'Off Peak Curve Sum'!$A$7:$AG$161,6)</f>
        <v>32.917999999999999</v>
      </c>
      <c r="BH13" s="25">
        <f>VLOOKUP(BH$7,'Off Peak Curve Sum'!$A$7:$AG$161,6)</f>
        <v>31.444000000000003</v>
      </c>
      <c r="BI13" s="25">
        <f>VLOOKUP(BI$7,'Off Peak Curve Sum'!$A$7:$AG$161,6)</f>
        <v>24.774000000000001</v>
      </c>
      <c r="BJ13" s="25">
        <f>VLOOKUP(BJ$7,'Off Peak Curve Sum'!$A$7:$AG$161,6)</f>
        <v>24.452999999999999</v>
      </c>
      <c r="BK13" s="25">
        <f>VLOOKUP(BK$7,'Off Peak Curve Sum'!$A$7:$AG$161,6)</f>
        <v>27.812000000000001</v>
      </c>
      <c r="BL13" s="25">
        <f>VLOOKUP(BL$7,'Off Peak Curve Sum'!$A$7:$AG$161,6)</f>
        <v>25.263000000000002</v>
      </c>
      <c r="BM13" s="25">
        <f>VLOOKUP(BM$7,'Off Peak Curve Sum'!$A$7:$AG$161,6)</f>
        <v>25.491</v>
      </c>
      <c r="BN13" s="25">
        <f>VLOOKUP(BN$7,'Off Peak Curve Sum'!$A$7:$AG$161,6)</f>
        <v>25.164999999999999</v>
      </c>
      <c r="BO13" s="25">
        <f>VLOOKUP(BO$7,'Off Peak Curve Sum'!$A$7:$AG$161,6)</f>
        <v>25.509</v>
      </c>
      <c r="BP13" s="25">
        <f>VLOOKUP(BP$7,'Off Peak Curve Sum'!$A$7:$AG$161,6)</f>
        <v>25</v>
      </c>
      <c r="BQ13" s="25">
        <f>VLOOKUP(BQ$7,'Off Peak Curve Sum'!$A$7:$AG$161,6)</f>
        <v>26.375</v>
      </c>
      <c r="BR13" s="25">
        <f>VLOOKUP(BR$7,'Off Peak Curve Sum'!$A$7:$AG$161,6)</f>
        <v>27.965</v>
      </c>
      <c r="BS13" s="25">
        <f>VLOOKUP(BS$7,'Off Peak Curve Sum'!$A$7:$AG$161,6)</f>
        <v>33.252000000000002</v>
      </c>
      <c r="BT13" s="25">
        <f>VLOOKUP(BT$7,'Off Peak Curve Sum'!$A$7:$AG$161,6)</f>
        <v>31.12</v>
      </c>
      <c r="BU13" s="25">
        <f>VLOOKUP(BU$7,'Off Peak Curve Sum'!$A$7:$AG$161,6)</f>
        <v>24.543000000000003</v>
      </c>
      <c r="BV13" s="25">
        <f>VLOOKUP(BV$7,'Off Peak Curve Sum'!$A$7:$AG$161,6)</f>
        <v>24.262</v>
      </c>
      <c r="BW13" s="25">
        <f>VLOOKUP(BW$7,'Off Peak Curve Sum'!$A$7:$AG$161,6)</f>
        <v>27.634</v>
      </c>
      <c r="BX13" s="25">
        <f>VLOOKUP(BX$7,'Off Peak Curve Sum'!$A$7:$AG$161,6)</f>
        <v>25.28</v>
      </c>
      <c r="BY13" s="25">
        <f>VLOOKUP(BY$7,'Off Peak Curve Sum'!$A$7:$AG$161,6)</f>
        <v>25.504000000000001</v>
      </c>
      <c r="BZ13" s="25">
        <f>VLOOKUP(BZ$7,'Off Peak Curve Sum'!$A$7:$AG$161,6)</f>
        <v>25.193000000000001</v>
      </c>
      <c r="CA13" s="25">
        <f>VLOOKUP(CA$7,'Off Peak Curve Sum'!$A$7:$AG$161,6)</f>
        <v>25.351000000000003</v>
      </c>
      <c r="CB13" s="25">
        <f>VLOOKUP(CB$7,'Off Peak Curve Sum'!$A$7:$AG$161,6)</f>
        <v>25.224</v>
      </c>
      <c r="CC13" s="25">
        <f>VLOOKUP(CC$7,'Off Peak Curve Sum'!$A$7:$AG$161,6)</f>
        <v>26.4</v>
      </c>
      <c r="CD13" s="25">
        <f>VLOOKUP(CD$7,'Off Peak Curve Sum'!$A$7:$AG$161,6)</f>
        <v>27.975000000000001</v>
      </c>
      <c r="CE13" s="25">
        <f>VLOOKUP(CE$7,'Off Peak Curve Sum'!$A$7:$AG$161,6)</f>
        <v>33.273000000000003</v>
      </c>
      <c r="CF13" s="25">
        <f>VLOOKUP(CF$7,'Off Peak Curve Sum'!$A$7:$AG$161,6)</f>
        <v>31.145</v>
      </c>
      <c r="CG13" s="25">
        <f>VLOOKUP(CG$7,'Off Peak Curve Sum'!$A$7:$AG$161,6)</f>
        <v>24.565000000000001</v>
      </c>
      <c r="CH13" s="25">
        <f>VLOOKUP(CH$7,'Off Peak Curve Sum'!$A$7:$AG$161,6)</f>
        <v>24.27</v>
      </c>
      <c r="CI13" s="25">
        <f>VLOOKUP(CI$7,'Off Peak Curve Sum'!$A$7:$AG$161,6)</f>
        <v>27.448</v>
      </c>
      <c r="CJ13" s="25">
        <f>VLOOKUP(CJ$7,'Off Peak Curve Sum'!$A$7:$AG$161,6)</f>
        <v>25.62</v>
      </c>
      <c r="CK13" s="25">
        <f>VLOOKUP(CK$7,'Off Peak Curve Sum'!$A$7:$AG$161,6)</f>
        <v>25.53</v>
      </c>
      <c r="CL13" s="25">
        <f>VLOOKUP(CL$7,'Off Peak Curve Sum'!$A$7:$AG$161,6)</f>
        <v>25.209</v>
      </c>
      <c r="CM13" s="25">
        <f>VLOOKUP(CM$7,'Off Peak Curve Sum'!$A$7:$AG$161,6)</f>
        <v>25.375</v>
      </c>
      <c r="CN13" s="25">
        <f>VLOOKUP(CN$7,'Off Peak Curve Sum'!$A$7:$AG$161,6)</f>
        <v>25.249000000000002</v>
      </c>
      <c r="CO13" s="25">
        <f>VLOOKUP(CO$7,'Off Peak Curve Sum'!$A$7:$AG$161,6)</f>
        <v>26.423000000000002</v>
      </c>
      <c r="CP13" s="25">
        <f>VLOOKUP(CP$7,'Off Peak Curve Sum'!$A$7:$AG$161,6)</f>
        <v>27.983000000000001</v>
      </c>
      <c r="CQ13" s="25">
        <f>VLOOKUP(CQ$7,'Off Peak Curve Sum'!$A$7:$AG$161,6)</f>
        <v>33.307000000000002</v>
      </c>
      <c r="CR13" s="25">
        <f>VLOOKUP(CR$7,'Off Peak Curve Sum'!$A$7:$AG$161,6)</f>
        <v>30.828000000000003</v>
      </c>
      <c r="CS13" s="25">
        <f>VLOOKUP(CS$7,'Off Peak Curve Sum'!$A$7:$AG$161,6)</f>
        <v>24.916</v>
      </c>
      <c r="CT13" s="25">
        <f>VLOOKUP(CT$7,'Off Peak Curve Sum'!$A$7:$AG$161,6)</f>
        <v>24.292000000000002</v>
      </c>
      <c r="CU13" s="25">
        <f>VLOOKUP(CU$7,'Off Peak Curve Sum'!$A$7:$AG$161,6)</f>
        <v>27.462</v>
      </c>
      <c r="CV13" s="25">
        <f>VLOOKUP(CV$7,'Off Peak Curve Sum'!$A$7:$AG$161,6)</f>
        <v>25.64</v>
      </c>
      <c r="CW13" s="25">
        <f>VLOOKUP(CW$7,'Off Peak Curve Sum'!$A$7:$AG$161,6)</f>
        <v>25.6</v>
      </c>
      <c r="CX13" s="25">
        <f>VLOOKUP(CX$7,'Off Peak Curve Sum'!$A$7:$AG$161,6)</f>
        <v>24.956</v>
      </c>
      <c r="CY13" s="25">
        <f>VLOOKUP(CY$7,'Off Peak Curve Sum'!$A$7:$AG$161,6)</f>
        <v>25.583000000000002</v>
      </c>
      <c r="CZ13" s="25">
        <f>VLOOKUP(CZ$7,'Off Peak Curve Sum'!$A$7:$AG$161,6)</f>
        <v>25.258000000000003</v>
      </c>
      <c r="DA13" s="25">
        <f>VLOOKUP(DA$7,'Off Peak Curve Sum'!$A$7:$AG$161,6)</f>
        <v>26.083000000000002</v>
      </c>
      <c r="DB13" s="25">
        <f>VLOOKUP(DB$7,'Off Peak Curve Sum'!$A$7:$AG$161,6)</f>
        <v>28.713000000000001</v>
      </c>
      <c r="DC13" s="25">
        <f>VLOOKUP(DC$7,'Off Peak Curve Sum'!$A$7:$AG$161,6)</f>
        <v>32.568000000000005</v>
      </c>
      <c r="DD13" s="25">
        <f>VLOOKUP(DD$7,'Off Peak Curve Sum'!$A$7:$AG$161,6)</f>
        <v>31.182000000000002</v>
      </c>
      <c r="DE13" s="25">
        <f>VLOOKUP(DE$7,'Off Peak Curve Sum'!$A$7:$AG$161,6)</f>
        <v>24.932000000000002</v>
      </c>
      <c r="DF13" s="25">
        <f>VLOOKUP(DF$7,'Off Peak Curve Sum'!$A$7:$AG$161,6)</f>
        <v>23.966000000000001</v>
      </c>
      <c r="DG13" s="25">
        <f>VLOOKUP(DG$7,'Off Peak Curve Sum'!$A$7:$AG$161,6)</f>
        <v>27.697000000000003</v>
      </c>
      <c r="DH13" s="25">
        <f>VLOOKUP(DH$7,'Off Peak Curve Sum'!$A$7:$AG$161,6)</f>
        <v>25.647000000000002</v>
      </c>
      <c r="DI13" s="25">
        <f>VLOOKUP(DI$7,'Off Peak Curve Sum'!$A$7:$AG$161,6)</f>
        <v>25.579000000000001</v>
      </c>
      <c r="DJ13" s="25">
        <f>VLOOKUP(DJ$7,'Off Peak Curve Sum'!$A$7:$AG$161,6)</f>
        <v>24.965</v>
      </c>
      <c r="DK13" s="25">
        <f>VLOOKUP(DK$7,'Off Peak Curve Sum'!$A$7:$AG$161,6)</f>
        <v>25.612000000000002</v>
      </c>
      <c r="DL13" s="25">
        <f>VLOOKUP(DL$7,'Off Peak Curve Sum'!$A$7:$AG$161,6)</f>
        <v>25.05</v>
      </c>
      <c r="DM13" s="25">
        <f>VLOOKUP(DM$7,'Off Peak Curve Sum'!$A$7:$AG$161,6)</f>
        <v>26.472000000000001</v>
      </c>
      <c r="DN13" s="25">
        <f>VLOOKUP(DN$7,'Off Peak Curve Sum'!$A$7:$AG$161,6)</f>
        <v>28.73</v>
      </c>
      <c r="DO13" s="25">
        <f>VLOOKUP(DO$7,'Off Peak Curve Sum'!$A$7:$AG$161,6)</f>
        <v>32.579000000000001</v>
      </c>
      <c r="DP13" s="25">
        <f>VLOOKUP(DP$7,'Off Peak Curve Sum'!$A$7:$AG$161,6)</f>
        <v>31.207000000000001</v>
      </c>
      <c r="DQ13" s="25">
        <f>VLOOKUP(DQ$7,'Off Peak Curve Sum'!$A$7:$AG$161,6)</f>
        <v>24.958000000000002</v>
      </c>
      <c r="DR13" s="25">
        <f>VLOOKUP(DR$7,'Off Peak Curve Sum'!$A$7:$AG$161,6)</f>
        <v>23.965</v>
      </c>
      <c r="DS13" s="25">
        <f>VLOOKUP(DS$7,'Off Peak Curve Sum'!$A$7:$AG$161,6)</f>
        <v>27.717000000000002</v>
      </c>
      <c r="DT13" s="25">
        <f>VLOOKUP(DT$7,'Off Peak Curve Sum'!$A$7:$AG$161,6)</f>
        <v>25.323</v>
      </c>
      <c r="DU13" s="25">
        <f>VLOOKUP(DU$7,'Off Peak Curve Sum'!$A$7:$AG$161,6)</f>
        <v>25.592000000000002</v>
      </c>
      <c r="DV13" s="25">
        <f>VLOOKUP(DV$7,'Off Peak Curve Sum'!$A$7:$AG$161,6)</f>
        <v>25.28</v>
      </c>
      <c r="DW13" s="25">
        <f>VLOOKUP(DW$7,'Off Peak Curve Sum'!$A$7:$AG$161,6)</f>
        <v>25.629000000000001</v>
      </c>
      <c r="DX13" s="25">
        <f>VLOOKUP(DX$7,'Off Peak Curve Sum'!$A$7:$AG$161,6)</f>
        <v>25.067</v>
      </c>
      <c r="DY13" s="25">
        <f>VLOOKUP(DY$7,'Off Peak Curve Sum'!$A$7:$AG$161,6)</f>
        <v>26.497</v>
      </c>
      <c r="DZ13" s="25">
        <f>VLOOKUP(DZ$7,'Off Peak Curve Sum'!$A$7:$AG$161,6)</f>
        <v>28.748000000000001</v>
      </c>
      <c r="EA13" s="25">
        <f>VLOOKUP(EA$7,'Off Peak Curve Sum'!$A$7:$AG$161,6)</f>
        <v>32.603999999999999</v>
      </c>
      <c r="EB13" s="25">
        <f>VLOOKUP(EB$7,'Off Peak Curve Sum'!$A$7:$AG$161,6)</f>
        <v>31.229000000000003</v>
      </c>
      <c r="EC13" s="25">
        <f>VLOOKUP(EC$7,'Off Peak Curve Sum'!$A$7:$AG$161,6)</f>
        <v>24.627000000000002</v>
      </c>
      <c r="ED13" s="25">
        <f>VLOOKUP(ED$7,'Off Peak Curve Sum'!$A$7:$AG$161,6)</f>
        <v>24.341000000000001</v>
      </c>
      <c r="EE13" s="25">
        <f>VLOOKUP(EE$7,'Off Peak Curve Sum'!$A$7:$AG$161,6)</f>
        <v>27.74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23.997666666666664</v>
      </c>
      <c r="D14" s="22">
        <f ca="1">IF(ISERROR(AVERAGE(OFFSET('Off Peak Curve Sum'!$B$6,1,0,3,1))),0,AVERAGE(OFFSET('Off Peak Curve Sum'!$B$6,1,0,3,1)))</f>
        <v>25.666666666666668</v>
      </c>
      <c r="E14" s="22">
        <f ca="1">IF(ISERROR((SUM(OFFSET('Off Peak Curve Sum'!$B$6,7,0,26,1))+ 4* 'Off Peak Curve Sum'!$B$38)/30), 'Off Peak Curve Sum'!$B$38,(SUM(OFFSET('Off Peak Curve Sum'!$B$6,7,0,26,1))+ 4* 'Off Peak Curve Sum'!$B$38)/30)</f>
        <v>21.899333333333335</v>
      </c>
      <c r="F14" s="22">
        <f>VLOOKUP(F$7,'Off Peak Curve Sum'!$A$7:$AG$161,2)</f>
        <v>24.427</v>
      </c>
      <c r="G14" s="23">
        <f t="shared" ca="1" si="4"/>
        <v>23.997666666666664</v>
      </c>
      <c r="H14" s="131">
        <f t="shared" si="5"/>
        <v>24.173000000000002</v>
      </c>
      <c r="I14" s="131">
        <f t="shared" si="11"/>
        <v>23.893000000000001</v>
      </c>
      <c r="J14" s="131">
        <f t="shared" si="11"/>
        <v>23.274000000000001</v>
      </c>
      <c r="K14" s="131">
        <f t="shared" si="11"/>
        <v>23.9</v>
      </c>
      <c r="L14" s="131">
        <f t="shared" si="11"/>
        <v>23.331</v>
      </c>
      <c r="M14" s="131">
        <f t="shared" si="11"/>
        <v>22.083000000000002</v>
      </c>
      <c r="N14" s="131">
        <f t="shared" si="11"/>
        <v>30.702000000000002</v>
      </c>
      <c r="O14" s="131">
        <f t="shared" si="11"/>
        <v>33</v>
      </c>
      <c r="P14" s="131">
        <f t="shared" si="11"/>
        <v>28.1</v>
      </c>
      <c r="Q14" s="131">
        <f t="shared" si="11"/>
        <v>25.258000000000003</v>
      </c>
      <c r="R14" s="131">
        <f t="shared" si="11"/>
        <v>24.208000000000002</v>
      </c>
      <c r="S14" s="131">
        <f t="shared" si="11"/>
        <v>23.934999999999999</v>
      </c>
      <c r="T14" s="23">
        <f t="shared" si="7"/>
        <v>25.488083333333336</v>
      </c>
      <c r="U14" s="23">
        <f t="shared" si="8"/>
        <v>24.624916666666667</v>
      </c>
      <c r="V14" s="23">
        <f t="shared" si="9"/>
        <v>25.423047619047615</v>
      </c>
      <c r="W14" s="71"/>
      <c r="X14" s="74">
        <f t="shared" ca="1" si="10"/>
        <v>25.305270270270277</v>
      </c>
      <c r="Y14" s="12"/>
      <c r="Z14" s="39"/>
      <c r="AA14" s="39"/>
      <c r="AB14" s="25">
        <f>VLOOKUP(AB$7,'Off Peak Curve Sum'!$A$7:$AG$161,2)</f>
        <v>24.173000000000002</v>
      </c>
      <c r="AC14" s="25">
        <f>VLOOKUP(AC$7,'Off Peak Curve Sum'!$A$7:$AG$161,2)</f>
        <v>23.893000000000001</v>
      </c>
      <c r="AD14" s="25">
        <f>VLOOKUP(AD$7,'Off Peak Curve Sum'!$A$7:$AG$161,2)</f>
        <v>23.274000000000001</v>
      </c>
      <c r="AE14" s="25">
        <f>VLOOKUP(AE$7,'Off Peak Curve Sum'!$A$7:$AG$161,2)</f>
        <v>23.9</v>
      </c>
      <c r="AF14" s="25">
        <f>VLOOKUP(AF$7,'Off Peak Curve Sum'!$A$7:$AG$161,2)</f>
        <v>23.331</v>
      </c>
      <c r="AG14" s="25">
        <f>VLOOKUP(AG$7,'Off Peak Curve Sum'!$A$7:$AG$161,2)</f>
        <v>22.083000000000002</v>
      </c>
      <c r="AH14" s="25">
        <f>VLOOKUP(AH$7,'Off Peak Curve Sum'!$A$7:$AG$161,2)</f>
        <v>30.702000000000002</v>
      </c>
      <c r="AI14" s="25">
        <f>VLOOKUP(AI$7,'Off Peak Curve Sum'!$A$7:$AG$161,2)</f>
        <v>33</v>
      </c>
      <c r="AJ14" s="25">
        <f>VLOOKUP(AJ$7,'Off Peak Curve Sum'!$A$7:$AG$161,2)</f>
        <v>28.1</v>
      </c>
      <c r="AK14" s="25">
        <f>VLOOKUP(AK$7,'Off Peak Curve Sum'!$A$7:$AG$161,2)</f>
        <v>25.258000000000003</v>
      </c>
      <c r="AL14" s="25">
        <f>VLOOKUP(AL$7,'Off Peak Curve Sum'!$A$7:$AG$161,2)</f>
        <v>24.208000000000002</v>
      </c>
      <c r="AM14" s="25">
        <f>VLOOKUP(AM$7,'Off Peak Curve Sum'!$A$7:$AG$161,2)</f>
        <v>23.934999999999999</v>
      </c>
      <c r="AN14" s="25">
        <f>VLOOKUP(AN$7,'Off Peak Curve Sum'!$A$7:$AG$161,2)</f>
        <v>23.452000000000002</v>
      </c>
      <c r="AO14" s="25">
        <f>VLOOKUP(AO$7,'Off Peak Curve Sum'!$A$7:$AG$161,2)</f>
        <v>23.571000000000002</v>
      </c>
      <c r="AP14" s="25">
        <f>VLOOKUP(AP$7,'Off Peak Curve Sum'!$A$7:$AG$161,2)</f>
        <v>22.911000000000001</v>
      </c>
      <c r="AQ14" s="25">
        <f>VLOOKUP(AQ$7,'Off Peak Curve Sum'!$A$7:$AG$161,2)</f>
        <v>22.667000000000002</v>
      </c>
      <c r="AR14" s="25">
        <f>VLOOKUP(AR$7,'Off Peak Curve Sum'!$A$7:$AG$161,2)</f>
        <v>22.25</v>
      </c>
      <c r="AS14" s="25">
        <f>VLOOKUP(AS$7,'Off Peak Curve Sum'!$A$7:$AG$161,2)</f>
        <v>22.458000000000002</v>
      </c>
      <c r="AT14" s="25">
        <f>VLOOKUP(AT$7,'Off Peak Curve Sum'!$A$7:$AG$161,2)</f>
        <v>27.815000000000001</v>
      </c>
      <c r="AU14" s="25">
        <f>VLOOKUP(AU$7,'Off Peak Curve Sum'!$A$7:$AG$161,2)</f>
        <v>31.048000000000002</v>
      </c>
      <c r="AV14" s="25">
        <f>VLOOKUP(AV$7,'Off Peak Curve Sum'!$A$7:$AG$161,2)</f>
        <v>29</v>
      </c>
      <c r="AW14" s="25">
        <f>VLOOKUP(AW$7,'Off Peak Curve Sum'!$A$7:$AG$161,2)</f>
        <v>25.887</v>
      </c>
      <c r="AX14" s="25">
        <f>VLOOKUP(AX$7,'Off Peak Curve Sum'!$A$7:$AG$161,2)</f>
        <v>21.65</v>
      </c>
      <c r="AY14" s="25">
        <f>VLOOKUP(AY$7,'Off Peak Curve Sum'!$A$7:$AG$161,2)</f>
        <v>22.79</v>
      </c>
      <c r="AZ14" s="25">
        <f>VLOOKUP(AZ$7,'Off Peak Curve Sum'!$A$7:$AG$161,2)</f>
        <v>23.957000000000001</v>
      </c>
      <c r="BA14" s="25">
        <f>VLOOKUP(BA$7,'Off Peak Curve Sum'!$A$7:$AG$161,2)</f>
        <v>23.884</v>
      </c>
      <c r="BB14" s="25">
        <f>VLOOKUP(BB$7,'Off Peak Curve Sum'!$A$7:$AG$161,2)</f>
        <v>23.743000000000002</v>
      </c>
      <c r="BC14" s="25">
        <f>VLOOKUP(BC$7,'Off Peak Curve Sum'!$A$7:$AG$161,2)</f>
        <v>23.379000000000001</v>
      </c>
      <c r="BD14" s="25">
        <f>VLOOKUP(BD$7,'Off Peak Curve Sum'!$A$7:$AG$161,2)</f>
        <v>22.759</v>
      </c>
      <c r="BE14" s="25">
        <f>VLOOKUP(BE$7,'Off Peak Curve Sum'!$A$7:$AG$161,2)</f>
        <v>23.48</v>
      </c>
      <c r="BF14" s="25">
        <f>VLOOKUP(BF$7,'Off Peak Curve Sum'!$A$7:$AG$161,2)</f>
        <v>27.164000000000001</v>
      </c>
      <c r="BG14" s="25">
        <f>VLOOKUP(BG$7,'Off Peak Curve Sum'!$A$7:$AG$161,2)</f>
        <v>29.635000000000002</v>
      </c>
      <c r="BH14" s="25">
        <f>VLOOKUP(BH$7,'Off Peak Curve Sum'!$A$7:$AG$161,2)</f>
        <v>28.193000000000001</v>
      </c>
      <c r="BI14" s="25">
        <f>VLOOKUP(BI$7,'Off Peak Curve Sum'!$A$7:$AG$161,2)</f>
        <v>25.842000000000002</v>
      </c>
      <c r="BJ14" s="25">
        <f>VLOOKUP(BJ$7,'Off Peak Curve Sum'!$A$7:$AG$161,2)</f>
        <v>22.74</v>
      </c>
      <c r="BK14" s="25">
        <f>VLOOKUP(BK$7,'Off Peak Curve Sum'!$A$7:$AG$161,2)</f>
        <v>23.454000000000001</v>
      </c>
      <c r="BL14" s="25">
        <f>VLOOKUP(BL$7,'Off Peak Curve Sum'!$A$7:$AG$161,2)</f>
        <v>24.141999999999999</v>
      </c>
      <c r="BM14" s="25">
        <f>VLOOKUP(BM$7,'Off Peak Curve Sum'!$A$7:$AG$161,2)</f>
        <v>24.459</v>
      </c>
      <c r="BN14" s="25">
        <f>VLOOKUP(BN$7,'Off Peak Curve Sum'!$A$7:$AG$161,2)</f>
        <v>24.17</v>
      </c>
      <c r="BO14" s="25">
        <f>VLOOKUP(BO$7,'Off Peak Curve Sum'!$A$7:$AG$161,2)</f>
        <v>23.861000000000001</v>
      </c>
      <c r="BP14" s="25">
        <f>VLOOKUP(BP$7,'Off Peak Curve Sum'!$A$7:$AG$161,2)</f>
        <v>23.263000000000002</v>
      </c>
      <c r="BQ14" s="25">
        <f>VLOOKUP(BQ$7,'Off Peak Curve Sum'!$A$7:$AG$161,2)</f>
        <v>23.798000000000002</v>
      </c>
      <c r="BR14" s="25">
        <f>VLOOKUP(BR$7,'Off Peak Curve Sum'!$A$7:$AG$161,2)</f>
        <v>26.184000000000001</v>
      </c>
      <c r="BS14" s="25">
        <f>VLOOKUP(BS$7,'Off Peak Curve Sum'!$A$7:$AG$161,2)</f>
        <v>29.788</v>
      </c>
      <c r="BT14" s="25">
        <f>VLOOKUP(BT$7,'Off Peak Curve Sum'!$A$7:$AG$161,2)</f>
        <v>27.85</v>
      </c>
      <c r="BU14" s="25">
        <f>VLOOKUP(BU$7,'Off Peak Curve Sum'!$A$7:$AG$161,2)</f>
        <v>26.042000000000002</v>
      </c>
      <c r="BV14" s="25">
        <f>VLOOKUP(BV$7,'Off Peak Curve Sum'!$A$7:$AG$161,2)</f>
        <v>23.246000000000002</v>
      </c>
      <c r="BW14" s="25">
        <f>VLOOKUP(BW$7,'Off Peak Curve Sum'!$A$7:$AG$161,2)</f>
        <v>23.907</v>
      </c>
      <c r="BX14" s="25">
        <f>VLOOKUP(BX$7,'Off Peak Curve Sum'!$A$7:$AG$161,2)</f>
        <v>24.508000000000003</v>
      </c>
      <c r="BY14" s="25">
        <f>VLOOKUP(BY$7,'Off Peak Curve Sum'!$A$7:$AG$161,2)</f>
        <v>24.824999999999999</v>
      </c>
      <c r="BZ14" s="25">
        <f>VLOOKUP(BZ$7,'Off Peak Curve Sum'!$A$7:$AG$161,2)</f>
        <v>24.584</v>
      </c>
      <c r="CA14" s="25">
        <f>VLOOKUP(CA$7,'Off Peak Curve Sum'!$A$7:$AG$161,2)</f>
        <v>24.141999999999999</v>
      </c>
      <c r="CB14" s="25">
        <f>VLOOKUP(CB$7,'Off Peak Curve Sum'!$A$7:$AG$161,2)</f>
        <v>23.954999999999998</v>
      </c>
      <c r="CC14" s="25">
        <f>VLOOKUP(CC$7,'Off Peak Curve Sum'!$A$7:$AG$161,2)</f>
        <v>24.118000000000002</v>
      </c>
      <c r="CD14" s="25">
        <f>VLOOKUP(CD$7,'Off Peak Curve Sum'!$A$7:$AG$161,2)</f>
        <v>25.907</v>
      </c>
      <c r="CE14" s="25">
        <f>VLOOKUP(CE$7,'Off Peak Curve Sum'!$A$7:$AG$161,2)</f>
        <v>29.187000000000001</v>
      </c>
      <c r="CF14" s="25">
        <f>VLOOKUP(CF$7,'Off Peak Curve Sum'!$A$7:$AG$161,2)</f>
        <v>27.547000000000001</v>
      </c>
      <c r="CG14" s="25">
        <f>VLOOKUP(CG$7,'Off Peak Curve Sum'!$A$7:$AG$161,2)</f>
        <v>26.225000000000001</v>
      </c>
      <c r="CH14" s="25">
        <f>VLOOKUP(CH$7,'Off Peak Curve Sum'!$A$7:$AG$161,2)</f>
        <v>23.725000000000001</v>
      </c>
      <c r="CI14" s="25">
        <f>VLOOKUP(CI$7,'Off Peak Curve Sum'!$A$7:$AG$161,2)</f>
        <v>24.119</v>
      </c>
      <c r="CJ14" s="25">
        <f>VLOOKUP(CJ$7,'Off Peak Curve Sum'!$A$7:$AG$161,2)</f>
        <v>25.062000000000001</v>
      </c>
      <c r="CK14" s="25">
        <f>VLOOKUP(CK$7,'Off Peak Curve Sum'!$A$7:$AG$161,2)</f>
        <v>25.168000000000003</v>
      </c>
      <c r="CL14" s="25">
        <f>VLOOKUP(CL$7,'Off Peak Curve Sum'!$A$7:$AG$161,2)</f>
        <v>24.961000000000002</v>
      </c>
      <c r="CM14" s="25">
        <f>VLOOKUP(CM$7,'Off Peak Curve Sum'!$A$7:$AG$161,2)</f>
        <v>24.586000000000002</v>
      </c>
      <c r="CN14" s="25">
        <f>VLOOKUP(CN$7,'Off Peak Curve Sum'!$A$7:$AG$161,2)</f>
        <v>24.395</v>
      </c>
      <c r="CO14" s="25">
        <f>VLOOKUP(CO$7,'Off Peak Curve Sum'!$A$7:$AG$161,2)</f>
        <v>24.423000000000002</v>
      </c>
      <c r="CP14" s="25">
        <f>VLOOKUP(CP$7,'Off Peak Curve Sum'!$A$7:$AG$161,2)</f>
        <v>25.672000000000001</v>
      </c>
      <c r="CQ14" s="25">
        <f>VLOOKUP(CQ$7,'Off Peak Curve Sum'!$A$7:$AG$161,2)</f>
        <v>28.676000000000002</v>
      </c>
      <c r="CR14" s="25">
        <f>VLOOKUP(CR$7,'Off Peak Curve Sum'!$A$7:$AG$161,2)</f>
        <v>26.686</v>
      </c>
      <c r="CS14" s="25">
        <f>VLOOKUP(CS$7,'Off Peak Curve Sum'!$A$7:$AG$161,2)</f>
        <v>26.594999999999999</v>
      </c>
      <c r="CT14" s="25">
        <f>VLOOKUP(CT$7,'Off Peak Curve Sum'!$A$7:$AG$161,2)</f>
        <v>24.178000000000001</v>
      </c>
      <c r="CU14" s="25">
        <f>VLOOKUP(CU$7,'Off Peak Curve Sum'!$A$7:$AG$161,2)</f>
        <v>24.543000000000003</v>
      </c>
      <c r="CV14" s="25">
        <f>VLOOKUP(CV$7,'Off Peak Curve Sum'!$A$7:$AG$161,2)</f>
        <v>25.367000000000001</v>
      </c>
      <c r="CW14" s="25">
        <f>VLOOKUP(CW$7,'Off Peak Curve Sum'!$A$7:$AG$161,2)</f>
        <v>25.51</v>
      </c>
      <c r="CX14" s="25">
        <f>VLOOKUP(CX$7,'Off Peak Curve Sum'!$A$7:$AG$161,2)</f>
        <v>25.126000000000001</v>
      </c>
      <c r="CY14" s="25">
        <f>VLOOKUP(CY$7,'Off Peak Curve Sum'!$A$7:$AG$161,2)</f>
        <v>25.113</v>
      </c>
      <c r="CZ14" s="25">
        <f>VLOOKUP(CZ$7,'Off Peak Curve Sum'!$A$7:$AG$161,2)</f>
        <v>24.769000000000002</v>
      </c>
      <c r="DA14" s="25">
        <f>VLOOKUP(DA$7,'Off Peak Curve Sum'!$A$7:$AG$161,2)</f>
        <v>24.216000000000001</v>
      </c>
      <c r="DB14" s="25">
        <f>VLOOKUP(DB$7,'Off Peak Curve Sum'!$A$7:$AG$161,2)</f>
        <v>26.293000000000003</v>
      </c>
      <c r="DC14" s="25">
        <f>VLOOKUP(DC$7,'Off Peak Curve Sum'!$A$7:$AG$161,2)</f>
        <v>27.362000000000002</v>
      </c>
      <c r="DD14" s="25">
        <f>VLOOKUP(DD$7,'Off Peak Curve Sum'!$A$7:$AG$161,2)</f>
        <v>27.164000000000001</v>
      </c>
      <c r="DE14" s="25">
        <f>VLOOKUP(DE$7,'Off Peak Curve Sum'!$A$7:$AG$161,2)</f>
        <v>26.78</v>
      </c>
      <c r="DF14" s="25">
        <f>VLOOKUP(DF$7,'Off Peak Curve Sum'!$A$7:$AG$161,2)</f>
        <v>24.309000000000001</v>
      </c>
      <c r="DG14" s="25">
        <f>VLOOKUP(DG$7,'Off Peak Curve Sum'!$A$7:$AG$161,2)</f>
        <v>25.089000000000002</v>
      </c>
      <c r="DH14" s="25">
        <f>VLOOKUP(DH$7,'Off Peak Curve Sum'!$A$7:$AG$161,2)</f>
        <v>25.661000000000001</v>
      </c>
      <c r="DI14" s="25">
        <f>VLOOKUP(DI$7,'Off Peak Curve Sum'!$A$7:$AG$161,2)</f>
        <v>25.774000000000001</v>
      </c>
      <c r="DJ14" s="25">
        <f>VLOOKUP(DJ$7,'Off Peak Curve Sum'!$A$7:$AG$161,2)</f>
        <v>25.46</v>
      </c>
      <c r="DK14" s="25">
        <f>VLOOKUP(DK$7,'Off Peak Curve Sum'!$A$7:$AG$161,2)</f>
        <v>25.468</v>
      </c>
      <c r="DL14" s="25">
        <f>VLOOKUP(DL$7,'Off Peak Curve Sum'!$A$7:$AG$161,2)</f>
        <v>24.945</v>
      </c>
      <c r="DM14" s="25">
        <f>VLOOKUP(DM$7,'Off Peak Curve Sum'!$A$7:$AG$161,2)</f>
        <v>24.958000000000002</v>
      </c>
      <c r="DN14" s="25">
        <f>VLOOKUP(DN$7,'Off Peak Curve Sum'!$A$7:$AG$161,2)</f>
        <v>26.215</v>
      </c>
      <c r="DO14" s="25">
        <f>VLOOKUP(DO$7,'Off Peak Curve Sum'!$A$7:$AG$161,2)</f>
        <v>27.047000000000001</v>
      </c>
      <c r="DP14" s="25">
        <f>VLOOKUP(DP$7,'Off Peak Curve Sum'!$A$7:$AG$161,2)</f>
        <v>27.061</v>
      </c>
      <c r="DQ14" s="25">
        <f>VLOOKUP(DQ$7,'Off Peak Curve Sum'!$A$7:$AG$161,2)</f>
        <v>26.98</v>
      </c>
      <c r="DR14" s="25">
        <f>VLOOKUP(DR$7,'Off Peak Curve Sum'!$A$7:$AG$161,2)</f>
        <v>24.676000000000002</v>
      </c>
      <c r="DS14" s="25">
        <f>VLOOKUP(DS$7,'Off Peak Curve Sum'!$A$7:$AG$161,2)</f>
        <v>25.436</v>
      </c>
      <c r="DT14" s="25">
        <f>VLOOKUP(DT$7,'Off Peak Curve Sum'!$A$7:$AG$161,2)</f>
        <v>25.781000000000002</v>
      </c>
      <c r="DU14" s="25">
        <f>VLOOKUP(DU$7,'Off Peak Curve Sum'!$A$7:$AG$161,2)</f>
        <v>26.064</v>
      </c>
      <c r="DV14" s="25">
        <f>VLOOKUP(DV$7,'Off Peak Curve Sum'!$A$7:$AG$161,2)</f>
        <v>25.942</v>
      </c>
      <c r="DW14" s="25">
        <f>VLOOKUP(DW$7,'Off Peak Curve Sum'!$A$7:$AG$161,2)</f>
        <v>25.809000000000001</v>
      </c>
      <c r="DX14" s="25">
        <f>VLOOKUP(DX$7,'Off Peak Curve Sum'!$A$7:$AG$161,2)</f>
        <v>25.298999999999999</v>
      </c>
      <c r="DY14" s="25">
        <f>VLOOKUP(DY$7,'Off Peak Curve Sum'!$A$7:$AG$161,2)</f>
        <v>25.215</v>
      </c>
      <c r="DZ14" s="25">
        <f>VLOOKUP(DZ$7,'Off Peak Curve Sum'!$A$7:$AG$161,2)</f>
        <v>26.149000000000001</v>
      </c>
      <c r="EA14" s="25">
        <f>VLOOKUP(EA$7,'Off Peak Curve Sum'!$A$7:$AG$161,2)</f>
        <v>26.771000000000001</v>
      </c>
      <c r="EB14" s="25">
        <f>VLOOKUP(EB$7,'Off Peak Curve Sum'!$A$7:$AG$161,2)</f>
        <v>26.971</v>
      </c>
      <c r="EC14" s="25">
        <f>VLOOKUP(EC$7,'Off Peak Curve Sum'!$A$7:$AG$161,2)</f>
        <v>27.004000000000001</v>
      </c>
      <c r="ED14" s="25">
        <f>VLOOKUP(ED$7,'Off Peak Curve Sum'!$A$7:$AG$161,2)</f>
        <v>25.271000000000001</v>
      </c>
      <c r="EE14" s="25">
        <f>VLOOKUP(EE$7,'Off Peak Curve Sum'!$A$7:$AG$161,2)</f>
        <v>25.754000000000001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24.664333333333332</v>
      </c>
      <c r="D15" s="22">
        <f ca="1">IF(ISERROR(AVERAGE(OFFSET('Off Peak Curve Sum'!$G$6,1,0,3,1))),0,AVERAGE(OFFSET('Off Peak Curve Sum'!$G$6,1,0,3,1)))</f>
        <v>26.166666666666668</v>
      </c>
      <c r="E15" s="22">
        <f ca="1">IF(ISERROR((SUM(OFFSET('Off Peak Curve Sum'!$G$6,7,0,26,1))+ 4* 'Off Peak Curve Sum'!$G$38)/30), 'Off Peak Curve Sum'!$G$38,(SUM(OFFSET('Off Peak Curve Sum'!$G$6,7,0,26,1))+ 4* 'Off Peak Curve Sum'!$G$38)/30)</f>
        <v>22.399333333333335</v>
      </c>
      <c r="F15" s="22">
        <f>VLOOKUP(F$7,'Off Peak Curve Sum'!$A$7:$AG$161,7)</f>
        <v>25.427</v>
      </c>
      <c r="G15" s="23">
        <f t="shared" ca="1" si="4"/>
        <v>24.664333333333332</v>
      </c>
      <c r="H15" s="131">
        <f t="shared" si="5"/>
        <v>24.923000000000002</v>
      </c>
      <c r="I15" s="131">
        <f t="shared" si="11"/>
        <v>24.523</v>
      </c>
      <c r="J15" s="131">
        <f t="shared" si="11"/>
        <v>23.904</v>
      </c>
      <c r="K15" s="131">
        <f t="shared" si="11"/>
        <v>24.9</v>
      </c>
      <c r="L15" s="131">
        <f t="shared" si="11"/>
        <v>24.831</v>
      </c>
      <c r="M15" s="131">
        <f t="shared" si="11"/>
        <v>24.583000000000002</v>
      </c>
      <c r="N15" s="131">
        <f t="shared" si="11"/>
        <v>34.201999999999998</v>
      </c>
      <c r="O15" s="131">
        <f t="shared" si="11"/>
        <v>38</v>
      </c>
      <c r="P15" s="131">
        <f t="shared" si="11"/>
        <v>31.6</v>
      </c>
      <c r="Q15" s="131">
        <f t="shared" si="11"/>
        <v>26.508000000000003</v>
      </c>
      <c r="R15" s="131">
        <f t="shared" si="11"/>
        <v>25.208000000000002</v>
      </c>
      <c r="S15" s="131">
        <f t="shared" si="11"/>
        <v>24.934999999999999</v>
      </c>
      <c r="T15" s="23">
        <f t="shared" si="7"/>
        <v>27.343083333333336</v>
      </c>
      <c r="U15" s="23">
        <f t="shared" si="8"/>
        <v>26.292416666666671</v>
      </c>
      <c r="V15" s="23">
        <f t="shared" si="9"/>
        <v>27.010547619047625</v>
      </c>
      <c r="W15" s="78"/>
      <c r="X15" s="65">
        <f t="shared" ca="1" si="10"/>
        <v>26.905450450450438</v>
      </c>
      <c r="Y15" s="12"/>
      <c r="Z15" s="39"/>
      <c r="AB15" s="22">
        <f>VLOOKUP(AB$7,'Off Peak Curve Sum'!$A$7:$AG$161,7)</f>
        <v>24.923000000000002</v>
      </c>
      <c r="AC15" s="22">
        <f>VLOOKUP(AC$7,'Off Peak Curve Sum'!$A$7:$AG$161,7)</f>
        <v>24.523</v>
      </c>
      <c r="AD15" s="22">
        <f>VLOOKUP(AD$7,'Off Peak Curve Sum'!$A$7:$AG$161,7)</f>
        <v>23.904</v>
      </c>
      <c r="AE15" s="22">
        <f>VLOOKUP(AE$7,'Off Peak Curve Sum'!$A$7:$AG$161,7)</f>
        <v>24.9</v>
      </c>
      <c r="AF15" s="22">
        <f>VLOOKUP(AF$7,'Off Peak Curve Sum'!$A$7:$AG$161,7)</f>
        <v>24.831</v>
      </c>
      <c r="AG15" s="22">
        <f>VLOOKUP(AG$7,'Off Peak Curve Sum'!$A$7:$AG$161,7)</f>
        <v>24.583000000000002</v>
      </c>
      <c r="AH15" s="22">
        <f>VLOOKUP(AH$7,'Off Peak Curve Sum'!$A$7:$AG$161,7)</f>
        <v>34.201999999999998</v>
      </c>
      <c r="AI15" s="22">
        <f>VLOOKUP(AI$7,'Off Peak Curve Sum'!$A$7:$AG$161,7)</f>
        <v>38</v>
      </c>
      <c r="AJ15" s="22">
        <f>VLOOKUP(AJ$7,'Off Peak Curve Sum'!$A$7:$AG$161,7)</f>
        <v>31.6</v>
      </c>
      <c r="AK15" s="22">
        <f>VLOOKUP(AK$7,'Off Peak Curve Sum'!$A$7:$AG$161,7)</f>
        <v>26.508000000000003</v>
      </c>
      <c r="AL15" s="22">
        <f>VLOOKUP(AL$7,'Off Peak Curve Sum'!$A$7:$AG$161,7)</f>
        <v>25.208000000000002</v>
      </c>
      <c r="AM15" s="22">
        <f>VLOOKUP(AM$7,'Off Peak Curve Sum'!$A$7:$AG$161,7)</f>
        <v>24.934999999999999</v>
      </c>
      <c r="AN15" s="22">
        <f>VLOOKUP(AN$7,'Off Peak Curve Sum'!$A$7:$AG$161,7)</f>
        <v>24.452000000000002</v>
      </c>
      <c r="AO15" s="22">
        <f>VLOOKUP(AO$7,'Off Peak Curve Sum'!$A$7:$AG$161,7)</f>
        <v>24.571000000000002</v>
      </c>
      <c r="AP15" s="22">
        <f>VLOOKUP(AP$7,'Off Peak Curve Sum'!$A$7:$AG$161,7)</f>
        <v>23.911000000000001</v>
      </c>
      <c r="AQ15" s="22">
        <f>VLOOKUP(AQ$7,'Off Peak Curve Sum'!$A$7:$AG$161,7)</f>
        <v>23.667000000000002</v>
      </c>
      <c r="AR15" s="22">
        <f>VLOOKUP(AR$7,'Off Peak Curve Sum'!$A$7:$AG$161,7)</f>
        <v>23.25</v>
      </c>
      <c r="AS15" s="22">
        <f>VLOOKUP(AS$7,'Off Peak Curve Sum'!$A$7:$AG$161,7)</f>
        <v>24.708000000000002</v>
      </c>
      <c r="AT15" s="22">
        <f>VLOOKUP(AT$7,'Off Peak Curve Sum'!$A$7:$AG$161,7)</f>
        <v>30.815000000000001</v>
      </c>
      <c r="AU15" s="22">
        <f>VLOOKUP(AU$7,'Off Peak Curve Sum'!$A$7:$AG$161,7)</f>
        <v>35.048000000000002</v>
      </c>
      <c r="AV15" s="22">
        <f>VLOOKUP(AV$7,'Off Peak Curve Sum'!$A$7:$AG$161,7)</f>
        <v>32</v>
      </c>
      <c r="AW15" s="22">
        <f>VLOOKUP(AW$7,'Off Peak Curve Sum'!$A$7:$AG$161,7)</f>
        <v>27.017000000000003</v>
      </c>
      <c r="AX15" s="22">
        <f>VLOOKUP(AX$7,'Off Peak Curve Sum'!$A$7:$AG$161,7)</f>
        <v>22.53</v>
      </c>
      <c r="AY15" s="22">
        <f>VLOOKUP(AY$7,'Off Peak Curve Sum'!$A$7:$AG$161,7)</f>
        <v>23.54</v>
      </c>
      <c r="AZ15" s="22">
        <f>VLOOKUP(AZ$7,'Off Peak Curve Sum'!$A$7:$AG$161,7)</f>
        <v>25.057000000000002</v>
      </c>
      <c r="BA15" s="22">
        <f>VLOOKUP(BA$7,'Off Peak Curve Sum'!$A$7:$AG$161,7)</f>
        <v>24.984000000000002</v>
      </c>
      <c r="BB15" s="22">
        <f>VLOOKUP(BB$7,'Off Peak Curve Sum'!$A$7:$AG$161,7)</f>
        <v>24.843</v>
      </c>
      <c r="BC15" s="22">
        <f>VLOOKUP(BC$7,'Off Peak Curve Sum'!$A$7:$AG$161,7)</f>
        <v>24.479000000000003</v>
      </c>
      <c r="BD15" s="22">
        <f>VLOOKUP(BD$7,'Off Peak Curve Sum'!$A$7:$AG$161,7)</f>
        <v>23.859000000000002</v>
      </c>
      <c r="BE15" s="22">
        <f>VLOOKUP(BE$7,'Off Peak Curve Sum'!$A$7:$AG$161,7)</f>
        <v>25.64</v>
      </c>
      <c r="BF15" s="22">
        <f>VLOOKUP(BF$7,'Off Peak Curve Sum'!$A$7:$AG$161,7)</f>
        <v>29.964000000000002</v>
      </c>
      <c r="BG15" s="22">
        <f>VLOOKUP(BG$7,'Off Peak Curve Sum'!$A$7:$AG$161,7)</f>
        <v>33.284999999999997</v>
      </c>
      <c r="BH15" s="22">
        <f>VLOOKUP(BH$7,'Off Peak Curve Sum'!$A$7:$AG$161,7)</f>
        <v>30.993000000000002</v>
      </c>
      <c r="BI15" s="22">
        <f>VLOOKUP(BI$7,'Off Peak Curve Sum'!$A$7:$AG$161,7)</f>
        <v>27.042000000000002</v>
      </c>
      <c r="BJ15" s="22">
        <f>VLOOKUP(BJ$7,'Off Peak Curve Sum'!$A$7:$AG$161,7)</f>
        <v>23.73</v>
      </c>
      <c r="BK15" s="22">
        <f>VLOOKUP(BK$7,'Off Peak Curve Sum'!$A$7:$AG$161,7)</f>
        <v>24.344000000000001</v>
      </c>
      <c r="BL15" s="22">
        <f>VLOOKUP(BL$7,'Off Peak Curve Sum'!$A$7:$AG$161,7)</f>
        <v>25.302</v>
      </c>
      <c r="BM15" s="22">
        <f>VLOOKUP(BM$7,'Off Peak Curve Sum'!$A$7:$AG$161,7)</f>
        <v>25.619</v>
      </c>
      <c r="BN15" s="22">
        <f>VLOOKUP(BN$7,'Off Peak Curve Sum'!$A$7:$AG$161,7)</f>
        <v>25.33</v>
      </c>
      <c r="BO15" s="22">
        <f>VLOOKUP(BO$7,'Off Peak Curve Sum'!$A$7:$AG$161,7)</f>
        <v>25.021000000000001</v>
      </c>
      <c r="BP15" s="22">
        <f>VLOOKUP(BP$7,'Off Peak Curve Sum'!$A$7:$AG$161,7)</f>
        <v>24.423000000000002</v>
      </c>
      <c r="BQ15" s="22">
        <f>VLOOKUP(BQ$7,'Off Peak Curve Sum'!$A$7:$AG$161,7)</f>
        <v>25.868000000000002</v>
      </c>
      <c r="BR15" s="22">
        <f>VLOOKUP(BR$7,'Off Peak Curve Sum'!$A$7:$AG$161,7)</f>
        <v>28.784000000000002</v>
      </c>
      <c r="BS15" s="22">
        <f>VLOOKUP(BS$7,'Off Peak Curve Sum'!$A$7:$AG$161,7)</f>
        <v>33.108000000000004</v>
      </c>
      <c r="BT15" s="22">
        <f>VLOOKUP(BT$7,'Off Peak Curve Sum'!$A$7:$AG$161,7)</f>
        <v>30.45</v>
      </c>
      <c r="BU15" s="22">
        <f>VLOOKUP(BU$7,'Off Peak Curve Sum'!$A$7:$AG$161,7)</f>
        <v>27.292000000000002</v>
      </c>
      <c r="BV15" s="22">
        <f>VLOOKUP(BV$7,'Off Peak Curve Sum'!$A$7:$AG$161,7)</f>
        <v>24.316000000000003</v>
      </c>
      <c r="BW15" s="22">
        <f>VLOOKUP(BW$7,'Off Peak Curve Sum'!$A$7:$AG$161,7)</f>
        <v>24.887</v>
      </c>
      <c r="BX15" s="22">
        <f>VLOOKUP(BX$7,'Off Peak Curve Sum'!$A$7:$AG$161,7)</f>
        <v>25.718</v>
      </c>
      <c r="BY15" s="22">
        <f>VLOOKUP(BY$7,'Off Peak Curve Sum'!$A$7:$AG$161,7)</f>
        <v>26.035</v>
      </c>
      <c r="BZ15" s="22">
        <f>VLOOKUP(BZ$7,'Off Peak Curve Sum'!$A$7:$AG$161,7)</f>
        <v>25.794</v>
      </c>
      <c r="CA15" s="22">
        <f>VLOOKUP(CA$7,'Off Peak Curve Sum'!$A$7:$AG$161,7)</f>
        <v>25.352</v>
      </c>
      <c r="CB15" s="22">
        <f>VLOOKUP(CB$7,'Off Peak Curve Sum'!$A$7:$AG$161,7)</f>
        <v>25.164999999999999</v>
      </c>
      <c r="CC15" s="22">
        <f>VLOOKUP(CC$7,'Off Peak Curve Sum'!$A$7:$AG$161,7)</f>
        <v>26.098000000000003</v>
      </c>
      <c r="CD15" s="22">
        <f>VLOOKUP(CD$7,'Off Peak Curve Sum'!$A$7:$AG$161,7)</f>
        <v>28.337</v>
      </c>
      <c r="CE15" s="22">
        <f>VLOOKUP(CE$7,'Off Peak Curve Sum'!$A$7:$AG$161,7)</f>
        <v>32.227000000000004</v>
      </c>
      <c r="CF15" s="22">
        <f>VLOOKUP(CF$7,'Off Peak Curve Sum'!$A$7:$AG$161,7)</f>
        <v>29.977</v>
      </c>
      <c r="CG15" s="22">
        <f>VLOOKUP(CG$7,'Off Peak Curve Sum'!$A$7:$AG$161,7)</f>
        <v>27.504999999999999</v>
      </c>
      <c r="CH15" s="22">
        <f>VLOOKUP(CH$7,'Off Peak Curve Sum'!$A$7:$AG$161,7)</f>
        <v>24.855</v>
      </c>
      <c r="CI15" s="22">
        <f>VLOOKUP(CI$7,'Off Peak Curve Sum'!$A$7:$AG$161,7)</f>
        <v>25.169</v>
      </c>
      <c r="CJ15" s="22">
        <f>VLOOKUP(CJ$7,'Off Peak Curve Sum'!$A$7:$AG$161,7)</f>
        <v>26.292000000000002</v>
      </c>
      <c r="CK15" s="22">
        <f>VLOOKUP(CK$7,'Off Peak Curve Sum'!$A$7:$AG$161,7)</f>
        <v>26.398</v>
      </c>
      <c r="CL15" s="22">
        <f>VLOOKUP(CL$7,'Off Peak Curve Sum'!$A$7:$AG$161,7)</f>
        <v>26.191000000000003</v>
      </c>
      <c r="CM15" s="22">
        <f>VLOOKUP(CM$7,'Off Peak Curve Sum'!$A$7:$AG$161,7)</f>
        <v>25.816000000000003</v>
      </c>
      <c r="CN15" s="22">
        <f>VLOOKUP(CN$7,'Off Peak Curve Sum'!$A$7:$AG$161,7)</f>
        <v>25.625</v>
      </c>
      <c r="CO15" s="22">
        <f>VLOOKUP(CO$7,'Off Peak Curve Sum'!$A$7:$AG$161,7)</f>
        <v>26.343</v>
      </c>
      <c r="CP15" s="22">
        <f>VLOOKUP(CP$7,'Off Peak Curve Sum'!$A$7:$AG$161,7)</f>
        <v>27.992000000000001</v>
      </c>
      <c r="CQ15" s="22">
        <f>VLOOKUP(CQ$7,'Off Peak Curve Sum'!$A$7:$AG$161,7)</f>
        <v>31.546000000000003</v>
      </c>
      <c r="CR15" s="22">
        <f>VLOOKUP(CR$7,'Off Peak Curve Sum'!$A$7:$AG$161,7)</f>
        <v>29.006</v>
      </c>
      <c r="CS15" s="22">
        <f>VLOOKUP(CS$7,'Off Peak Curve Sum'!$A$7:$AG$161,7)</f>
        <v>27.885000000000002</v>
      </c>
      <c r="CT15" s="22">
        <f>VLOOKUP(CT$7,'Off Peak Curve Sum'!$A$7:$AG$161,7)</f>
        <v>25.338000000000001</v>
      </c>
      <c r="CU15" s="22">
        <f>VLOOKUP(CU$7,'Off Peak Curve Sum'!$A$7:$AG$161,7)</f>
        <v>25.623000000000001</v>
      </c>
      <c r="CV15" s="22">
        <f>VLOOKUP(CV$7,'Off Peak Curve Sum'!$A$7:$AG$161,7)</f>
        <v>26.597000000000001</v>
      </c>
      <c r="CW15" s="22">
        <f>VLOOKUP(CW$7,'Off Peak Curve Sum'!$A$7:$AG$161,7)</f>
        <v>26.74</v>
      </c>
      <c r="CX15" s="22">
        <f>VLOOKUP(CX$7,'Off Peak Curve Sum'!$A$7:$AG$161,7)</f>
        <v>26.356000000000002</v>
      </c>
      <c r="CY15" s="22">
        <f>VLOOKUP(CY$7,'Off Peak Curve Sum'!$A$7:$AG$161,7)</f>
        <v>26.343</v>
      </c>
      <c r="CZ15" s="22">
        <f>VLOOKUP(CZ$7,'Off Peak Curve Sum'!$A$7:$AG$161,7)</f>
        <v>25.999000000000002</v>
      </c>
      <c r="DA15" s="22">
        <f>VLOOKUP(DA$7,'Off Peak Curve Sum'!$A$7:$AG$161,7)</f>
        <v>26.086000000000002</v>
      </c>
      <c r="DB15" s="22">
        <f>VLOOKUP(DB$7,'Off Peak Curve Sum'!$A$7:$AG$161,7)</f>
        <v>28.523</v>
      </c>
      <c r="DC15" s="22">
        <f>VLOOKUP(DC$7,'Off Peak Curve Sum'!$A$7:$AG$161,7)</f>
        <v>30.102</v>
      </c>
      <c r="DD15" s="22">
        <f>VLOOKUP(DD$7,'Off Peak Curve Sum'!$A$7:$AG$161,7)</f>
        <v>29.404</v>
      </c>
      <c r="DE15" s="22">
        <f>VLOOKUP(DE$7,'Off Peak Curve Sum'!$A$7:$AG$161,7)</f>
        <v>28.07</v>
      </c>
      <c r="DF15" s="22">
        <f>VLOOKUP(DF$7,'Off Peak Curve Sum'!$A$7:$AG$161,7)</f>
        <v>25.479000000000003</v>
      </c>
      <c r="DG15" s="22">
        <f>VLOOKUP(DG$7,'Off Peak Curve Sum'!$A$7:$AG$161,7)</f>
        <v>26.189</v>
      </c>
      <c r="DH15" s="22">
        <f>VLOOKUP(DH$7,'Off Peak Curve Sum'!$A$7:$AG$161,7)</f>
        <v>26.891000000000002</v>
      </c>
      <c r="DI15" s="22">
        <f>VLOOKUP(DI$7,'Off Peak Curve Sum'!$A$7:$AG$161,7)</f>
        <v>27.004000000000001</v>
      </c>
      <c r="DJ15" s="22">
        <f>VLOOKUP(DJ$7,'Off Peak Curve Sum'!$A$7:$AG$161,7)</f>
        <v>26.7</v>
      </c>
      <c r="DK15" s="22">
        <f>VLOOKUP(DK$7,'Off Peak Curve Sum'!$A$7:$AG$161,7)</f>
        <v>26.708000000000002</v>
      </c>
      <c r="DL15" s="22">
        <f>VLOOKUP(DL$7,'Off Peak Curve Sum'!$A$7:$AG$161,7)</f>
        <v>26.184999999999999</v>
      </c>
      <c r="DM15" s="22">
        <f>VLOOKUP(DM$7,'Off Peak Curve Sum'!$A$7:$AG$161,7)</f>
        <v>26.778000000000002</v>
      </c>
      <c r="DN15" s="22">
        <f>VLOOKUP(DN$7,'Off Peak Curve Sum'!$A$7:$AG$161,7)</f>
        <v>28.364999999999998</v>
      </c>
      <c r="DO15" s="22">
        <f>VLOOKUP(DO$7,'Off Peak Curve Sum'!$A$7:$AG$161,7)</f>
        <v>29.667000000000002</v>
      </c>
      <c r="DP15" s="22">
        <f>VLOOKUP(DP$7,'Off Peak Curve Sum'!$A$7:$AG$161,7)</f>
        <v>29.221</v>
      </c>
      <c r="DQ15" s="22">
        <f>VLOOKUP(DQ$7,'Off Peak Curve Sum'!$A$7:$AG$161,7)</f>
        <v>28.27</v>
      </c>
      <c r="DR15" s="22">
        <f>VLOOKUP(DR$7,'Off Peak Curve Sum'!$A$7:$AG$161,7)</f>
        <v>25.846</v>
      </c>
      <c r="DS15" s="22">
        <f>VLOOKUP(DS$7,'Off Peak Curve Sum'!$A$7:$AG$161,7)</f>
        <v>26.546000000000003</v>
      </c>
      <c r="DT15" s="22">
        <f>VLOOKUP(DT$7,'Off Peak Curve Sum'!$A$7:$AG$161,7)</f>
        <v>26.991</v>
      </c>
      <c r="DU15" s="22">
        <f>VLOOKUP(DU$7,'Off Peak Curve Sum'!$A$7:$AG$161,7)</f>
        <v>27.274000000000001</v>
      </c>
      <c r="DV15" s="22">
        <f>VLOOKUP(DV$7,'Off Peak Curve Sum'!$A$7:$AG$161,7)</f>
        <v>27.152000000000001</v>
      </c>
      <c r="DW15" s="22">
        <f>VLOOKUP(DW$7,'Off Peak Curve Sum'!$A$7:$AG$161,7)</f>
        <v>27.019000000000002</v>
      </c>
      <c r="DX15" s="22">
        <f>VLOOKUP(DX$7,'Off Peak Curve Sum'!$A$7:$AG$161,7)</f>
        <v>26.509</v>
      </c>
      <c r="DY15" s="22">
        <f>VLOOKUP(DY$7,'Off Peak Curve Sum'!$A$7:$AG$161,7)</f>
        <v>26.965</v>
      </c>
      <c r="DZ15" s="22">
        <f>VLOOKUP(DZ$7,'Off Peak Curve Sum'!$A$7:$AG$161,7)</f>
        <v>28.199000000000002</v>
      </c>
      <c r="EA15" s="22">
        <f>VLOOKUP(EA$7,'Off Peak Curve Sum'!$A$7:$AG$161,7)</f>
        <v>29.241</v>
      </c>
      <c r="EB15" s="22">
        <f>VLOOKUP(EB$7,'Off Peak Curve Sum'!$A$7:$AG$161,7)</f>
        <v>29.021000000000001</v>
      </c>
      <c r="EC15" s="22">
        <f>VLOOKUP(EC$7,'Off Peak Curve Sum'!$A$7:$AG$161,7)</f>
        <v>28.264000000000003</v>
      </c>
      <c r="ED15" s="22">
        <f>VLOOKUP(ED$7,'Off Peak Curve Sum'!$A$7:$AG$161,7)</f>
        <v>26.421000000000003</v>
      </c>
      <c r="EE15" s="22">
        <f>VLOOKUP(EE$7,'Off Peak Curve Sum'!$A$7:$AG$161,7)</f>
        <v>26.854000000000003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31.539255161485197</v>
      </c>
      <c r="D18" s="22">
        <f ca="1">IF(ISERROR(AVERAGE(OFFSET('Off Peak Curve Sum'!$R$6,1,0,3,1))),0,AVERAGE(OFFSET('Off Peak Curve Sum'!$R$6,1,0,3,1)))</f>
        <v>31.333333969116211</v>
      </c>
      <c r="E18" s="22">
        <f ca="1">IF(ISERROR((SUM(OFFSET('Off Peak Curve Sum'!$R$6,7,0,26,1))+ 4* 'Off Peak Curve Sum'!$R$38)/30), 'Off Peak Curve Sum'!$R$38,(SUM(OFFSET('Off Peak Curve Sum'!$R$6,7,0,26,1))+ 4* 'Off Peak Curve Sum'!$R$38)/30)</f>
        <v>31.381431515339369</v>
      </c>
      <c r="F18" s="22">
        <f>VLOOKUP(F$7,'Off Peak Curve Sum'!$A$7:$AG$161,3)</f>
        <v>31.903000000000002</v>
      </c>
      <c r="G18" s="23">
        <f ca="1">AVERAGE(D18,E18,F18)</f>
        <v>31.539255161485197</v>
      </c>
      <c r="H18" s="131">
        <f t="shared" ref="H18:S18" si="12">AB18</f>
        <v>30.657</v>
      </c>
      <c r="I18" s="131">
        <f t="shared" si="12"/>
        <v>28.95</v>
      </c>
      <c r="J18" s="131">
        <f t="shared" si="12"/>
        <v>25.44</v>
      </c>
      <c r="K18" s="131">
        <f t="shared" si="12"/>
        <v>20.100000000000001</v>
      </c>
      <c r="L18" s="131">
        <f t="shared" si="12"/>
        <v>21.476000000000003</v>
      </c>
      <c r="M18" s="131">
        <f t="shared" si="12"/>
        <v>22.667000000000002</v>
      </c>
      <c r="N18" s="131">
        <f t="shared" si="12"/>
        <v>31.734000000000002</v>
      </c>
      <c r="O18" s="131">
        <f t="shared" si="12"/>
        <v>34.402999999999999</v>
      </c>
      <c r="P18" s="131">
        <f t="shared" si="12"/>
        <v>30</v>
      </c>
      <c r="Q18" s="131">
        <f t="shared" si="12"/>
        <v>29.565000000000001</v>
      </c>
      <c r="R18" s="131">
        <f t="shared" si="12"/>
        <v>23.417000000000002</v>
      </c>
      <c r="S18" s="131">
        <f t="shared" si="12"/>
        <v>27.661000000000001</v>
      </c>
      <c r="T18" s="23">
        <f>AVERAGE(AB18:AM18)</f>
        <v>27.172499999999999</v>
      </c>
      <c r="U18" s="23">
        <f>AVERAGE(AN18:AY18)</f>
        <v>28.535499999999999</v>
      </c>
      <c r="V18" s="23">
        <f>AVERAGE(AZ18:EE18)</f>
        <v>30.22675000000001</v>
      </c>
      <c r="W18" s="78"/>
      <c r="X18" s="65">
        <f ca="1">AVERAGE(D18:F18,AB18:EE18)</f>
        <v>29.749196085445547</v>
      </c>
      <c r="Y18" s="12"/>
      <c r="Z18" s="39"/>
      <c r="AB18" s="22">
        <f>VLOOKUP(AB$7,'Off Peak Curve Sum'!$A$7:$AG$161,3)</f>
        <v>30.657</v>
      </c>
      <c r="AC18" s="22">
        <f>VLOOKUP(AC$7,'Off Peak Curve Sum'!$A$7:$AG$161,3)</f>
        <v>28.95</v>
      </c>
      <c r="AD18" s="22">
        <f>VLOOKUP(AD$7,'Off Peak Curve Sum'!$A$7:$AG$161,3)</f>
        <v>25.44</v>
      </c>
      <c r="AE18" s="22">
        <f>VLOOKUP(AE$7,'Off Peak Curve Sum'!$A$7:$AG$161,3)</f>
        <v>20.100000000000001</v>
      </c>
      <c r="AF18" s="22">
        <f>VLOOKUP(AF$7,'Off Peak Curve Sum'!$A$7:$AG$161,3)</f>
        <v>21.476000000000003</v>
      </c>
      <c r="AG18" s="22">
        <f>VLOOKUP(AG$7,'Off Peak Curve Sum'!$A$7:$AG$161,3)</f>
        <v>22.667000000000002</v>
      </c>
      <c r="AH18" s="22">
        <f>VLOOKUP(AH$7,'Off Peak Curve Sum'!$A$7:$AG$161,3)</f>
        <v>31.734000000000002</v>
      </c>
      <c r="AI18" s="22">
        <f>VLOOKUP(AI$7,'Off Peak Curve Sum'!$A$7:$AG$161,3)</f>
        <v>34.402999999999999</v>
      </c>
      <c r="AJ18" s="22">
        <f>VLOOKUP(AJ$7,'Off Peak Curve Sum'!$A$7:$AG$161,3)</f>
        <v>30</v>
      </c>
      <c r="AK18" s="22">
        <f>VLOOKUP(AK$7,'Off Peak Curve Sum'!$A$7:$AG$161,3)</f>
        <v>29.565000000000001</v>
      </c>
      <c r="AL18" s="22">
        <f>VLOOKUP(AL$7,'Off Peak Curve Sum'!$A$7:$AG$161,3)</f>
        <v>23.417000000000002</v>
      </c>
      <c r="AM18" s="22">
        <f>VLOOKUP(AM$7,'Off Peak Curve Sum'!$A$7:$AG$161,3)</f>
        <v>27.661000000000001</v>
      </c>
      <c r="AN18" s="22">
        <f>VLOOKUP(AN$7,'Off Peak Curve Sum'!$A$7:$AG$161,3)</f>
        <v>27.472000000000001</v>
      </c>
      <c r="AO18" s="22">
        <f>VLOOKUP(AO$7,'Off Peak Curve Sum'!$A$7:$AG$161,3)</f>
        <v>27.429000000000002</v>
      </c>
      <c r="AP18" s="22">
        <f>VLOOKUP(AP$7,'Off Peak Curve Sum'!$A$7:$AG$161,3)</f>
        <v>26.157</v>
      </c>
      <c r="AQ18" s="22">
        <f>VLOOKUP(AQ$7,'Off Peak Curve Sum'!$A$7:$AG$161,3)</f>
        <v>24.683</v>
      </c>
      <c r="AR18" s="22">
        <f>VLOOKUP(AR$7,'Off Peak Curve Sum'!$A$7:$AG$161,3)</f>
        <v>15.944000000000001</v>
      </c>
      <c r="AS18" s="22">
        <f>VLOOKUP(AS$7,'Off Peak Curve Sum'!$A$7:$AG$161,3)</f>
        <v>20.979000000000003</v>
      </c>
      <c r="AT18" s="22">
        <f>VLOOKUP(AT$7,'Off Peak Curve Sum'!$A$7:$AG$161,3)</f>
        <v>37.314999999999998</v>
      </c>
      <c r="AU18" s="22">
        <f>VLOOKUP(AU$7,'Off Peak Curve Sum'!$A$7:$AG$161,3)</f>
        <v>39.39</v>
      </c>
      <c r="AV18" s="22">
        <f>VLOOKUP(AV$7,'Off Peak Curve Sum'!$A$7:$AG$161,3)</f>
        <v>33.707999999999998</v>
      </c>
      <c r="AW18" s="22">
        <f>VLOOKUP(AW$7,'Off Peak Curve Sum'!$A$7:$AG$161,3)</f>
        <v>30.653000000000002</v>
      </c>
      <c r="AX18" s="22">
        <f>VLOOKUP(AX$7,'Off Peak Curve Sum'!$A$7:$AG$161,3)</f>
        <v>26.2</v>
      </c>
      <c r="AY18" s="22">
        <f>VLOOKUP(AY$7,'Off Peak Curve Sum'!$A$7:$AG$161,3)</f>
        <v>32.496000000000002</v>
      </c>
      <c r="AZ18" s="22">
        <f>VLOOKUP(AZ$7,'Off Peak Curve Sum'!$A$7:$AG$161,3)</f>
        <v>27.371000000000002</v>
      </c>
      <c r="BA18" s="22">
        <f>VLOOKUP(BA$7,'Off Peak Curve Sum'!$A$7:$AG$161,3)</f>
        <v>27.22</v>
      </c>
      <c r="BB18" s="22">
        <f>VLOOKUP(BB$7,'Off Peak Curve Sum'!$A$7:$AG$161,3)</f>
        <v>26.521000000000001</v>
      </c>
      <c r="BC18" s="22">
        <f>VLOOKUP(BC$7,'Off Peak Curve Sum'!$A$7:$AG$161,3)</f>
        <v>25.298000000000002</v>
      </c>
      <c r="BD18" s="22">
        <f>VLOOKUP(BD$7,'Off Peak Curve Sum'!$A$7:$AG$161,3)</f>
        <v>17.801000000000002</v>
      </c>
      <c r="BE18" s="22">
        <f>VLOOKUP(BE$7,'Off Peak Curve Sum'!$A$7:$AG$161,3)</f>
        <v>22.446000000000002</v>
      </c>
      <c r="BF18" s="22">
        <f>VLOOKUP(BF$7,'Off Peak Curve Sum'!$A$7:$AG$161,3)</f>
        <v>35.578000000000003</v>
      </c>
      <c r="BG18" s="22">
        <f>VLOOKUP(BG$7,'Off Peak Curve Sum'!$A$7:$AG$161,3)</f>
        <v>37.271000000000001</v>
      </c>
      <c r="BH18" s="22">
        <f>VLOOKUP(BH$7,'Off Peak Curve Sum'!$A$7:$AG$161,3)</f>
        <v>32.724000000000004</v>
      </c>
      <c r="BI18" s="22">
        <f>VLOOKUP(BI$7,'Off Peak Curve Sum'!$A$7:$AG$161,3)</f>
        <v>30.319000000000003</v>
      </c>
      <c r="BJ18" s="22">
        <f>VLOOKUP(BJ$7,'Off Peak Curve Sum'!$A$7:$AG$161,3)</f>
        <v>26.807000000000002</v>
      </c>
      <c r="BK18" s="22">
        <f>VLOOKUP(BK$7,'Off Peak Curve Sum'!$A$7:$AG$161,3)</f>
        <v>31.963000000000001</v>
      </c>
      <c r="BL18" s="22">
        <f>VLOOKUP(BL$7,'Off Peak Curve Sum'!$A$7:$AG$161,3)</f>
        <v>27.624000000000002</v>
      </c>
      <c r="BM18" s="22">
        <f>VLOOKUP(BM$7,'Off Peak Curve Sum'!$A$7:$AG$161,3)</f>
        <v>27.879000000000001</v>
      </c>
      <c r="BN18" s="22">
        <f>VLOOKUP(BN$7,'Off Peak Curve Sum'!$A$7:$AG$161,3)</f>
        <v>27.027000000000001</v>
      </c>
      <c r="BO18" s="22">
        <f>VLOOKUP(BO$7,'Off Peak Curve Sum'!$A$7:$AG$161,3)</f>
        <v>25.909000000000002</v>
      </c>
      <c r="BP18" s="22">
        <f>VLOOKUP(BP$7,'Off Peak Curve Sum'!$A$7:$AG$161,3)</f>
        <v>18.989000000000001</v>
      </c>
      <c r="BQ18" s="22">
        <f>VLOOKUP(BQ$7,'Off Peak Curve Sum'!$A$7:$AG$161,3)</f>
        <v>23.266999999999999</v>
      </c>
      <c r="BR18" s="22">
        <f>VLOOKUP(BR$7,'Off Peak Curve Sum'!$A$7:$AG$161,3)</f>
        <v>35.307000000000002</v>
      </c>
      <c r="BS18" s="22">
        <f>VLOOKUP(BS$7,'Off Peak Curve Sum'!$A$7:$AG$161,3)</f>
        <v>37.328000000000003</v>
      </c>
      <c r="BT18" s="22">
        <f>VLOOKUP(BT$7,'Off Peak Curve Sum'!$A$7:$AG$161,3)</f>
        <v>32.817</v>
      </c>
      <c r="BU18" s="22">
        <f>VLOOKUP(BU$7,'Off Peak Curve Sum'!$A$7:$AG$161,3)</f>
        <v>30.533000000000001</v>
      </c>
      <c r="BV18" s="22">
        <f>VLOOKUP(BV$7,'Off Peak Curve Sum'!$A$7:$AG$161,3)</f>
        <v>27.298000000000002</v>
      </c>
      <c r="BW18" s="22">
        <f>VLOOKUP(BW$7,'Off Peak Curve Sum'!$A$7:$AG$161,3)</f>
        <v>32.003</v>
      </c>
      <c r="BX18" s="22">
        <f>VLOOKUP(BX$7,'Off Peak Curve Sum'!$A$7:$AG$161,3)</f>
        <v>27.912000000000003</v>
      </c>
      <c r="BY18" s="22">
        <f>VLOOKUP(BY$7,'Off Peak Curve Sum'!$A$7:$AG$161,3)</f>
        <v>28.202000000000002</v>
      </c>
      <c r="BZ18" s="22">
        <f>VLOOKUP(BZ$7,'Off Peak Curve Sum'!$A$7:$AG$161,3)</f>
        <v>27.462</v>
      </c>
      <c r="CA18" s="22">
        <f>VLOOKUP(CA$7,'Off Peak Curve Sum'!$A$7:$AG$161,3)</f>
        <v>26.273</v>
      </c>
      <c r="CB18" s="22">
        <f>VLOOKUP(CB$7,'Off Peak Curve Sum'!$A$7:$AG$161,3)</f>
        <v>20.484999999999999</v>
      </c>
      <c r="CC18" s="22">
        <f>VLOOKUP(CC$7,'Off Peak Curve Sum'!$A$7:$AG$161,3)</f>
        <v>24.081</v>
      </c>
      <c r="CD18" s="22">
        <f>VLOOKUP(CD$7,'Off Peak Curve Sum'!$A$7:$AG$161,3)</f>
        <v>34.978999999999999</v>
      </c>
      <c r="CE18" s="22">
        <f>VLOOKUP(CE$7,'Off Peak Curve Sum'!$A$7:$AG$161,3)</f>
        <v>36.889000000000003</v>
      </c>
      <c r="CF18" s="22">
        <f>VLOOKUP(CF$7,'Off Peak Curve Sum'!$A$7:$AG$161,3)</f>
        <v>32.774999999999999</v>
      </c>
      <c r="CG18" s="22">
        <f>VLOOKUP(CG$7,'Off Peak Curve Sum'!$A$7:$AG$161,3)</f>
        <v>30.717000000000002</v>
      </c>
      <c r="CH18" s="22">
        <f>VLOOKUP(CH$7,'Off Peak Curve Sum'!$A$7:$AG$161,3)</f>
        <v>27.773</v>
      </c>
      <c r="CI18" s="22">
        <f>VLOOKUP(CI$7,'Off Peak Curve Sum'!$A$7:$AG$161,3)</f>
        <v>32.126000000000005</v>
      </c>
      <c r="CJ18" s="22">
        <f>VLOOKUP(CJ$7,'Off Peak Curve Sum'!$A$7:$AG$161,3)</f>
        <v>28.342000000000002</v>
      </c>
      <c r="CK18" s="22">
        <f>VLOOKUP(CK$7,'Off Peak Curve Sum'!$A$7:$AG$161,3)</f>
        <v>28.474</v>
      </c>
      <c r="CL18" s="22">
        <f>VLOOKUP(CL$7,'Off Peak Curve Sum'!$A$7:$AG$161,3)</f>
        <v>27.877000000000002</v>
      </c>
      <c r="CM18" s="22">
        <f>VLOOKUP(CM$7,'Off Peak Curve Sum'!$A$7:$AG$161,3)</f>
        <v>26.808</v>
      </c>
      <c r="CN18" s="22">
        <f>VLOOKUP(CN$7,'Off Peak Curve Sum'!$A$7:$AG$161,3)</f>
        <v>21.588000000000001</v>
      </c>
      <c r="CO18" s="22">
        <f>VLOOKUP(CO$7,'Off Peak Curve Sum'!$A$7:$AG$161,3)</f>
        <v>24.945</v>
      </c>
      <c r="CP18" s="22">
        <f>VLOOKUP(CP$7,'Off Peak Curve Sum'!$A$7:$AG$161,3)</f>
        <v>34.924999999999997</v>
      </c>
      <c r="CQ18" s="22">
        <f>VLOOKUP(CQ$7,'Off Peak Curve Sum'!$A$7:$AG$161,3)</f>
        <v>36.783999999999999</v>
      </c>
      <c r="CR18" s="22">
        <f>VLOOKUP(CR$7,'Off Peak Curve Sum'!$A$7:$AG$161,3)</f>
        <v>32.868000000000002</v>
      </c>
      <c r="CS18" s="22">
        <f>VLOOKUP(CS$7,'Off Peak Curve Sum'!$A$7:$AG$161,3)</f>
        <v>31.313000000000002</v>
      </c>
      <c r="CT18" s="22">
        <f>VLOOKUP(CT$7,'Off Peak Curve Sum'!$A$7:$AG$161,3)</f>
        <v>28.59</v>
      </c>
      <c r="CU18" s="22">
        <f>VLOOKUP(CU$7,'Off Peak Curve Sum'!$A$7:$AG$161,3)</f>
        <v>32.652000000000001</v>
      </c>
      <c r="CV18" s="22">
        <f>VLOOKUP(CV$7,'Off Peak Curve Sum'!$A$7:$AG$161,3)</f>
        <v>29.395</v>
      </c>
      <c r="CW18" s="22">
        <f>VLOOKUP(CW$7,'Off Peak Curve Sum'!$A$7:$AG$161,3)</f>
        <v>29.561</v>
      </c>
      <c r="CX18" s="22">
        <f>VLOOKUP(CX$7,'Off Peak Curve Sum'!$A$7:$AG$161,3)</f>
        <v>28.835000000000001</v>
      </c>
      <c r="CY18" s="22">
        <f>VLOOKUP(CY$7,'Off Peak Curve Sum'!$A$7:$AG$161,3)</f>
        <v>28.162000000000003</v>
      </c>
      <c r="CZ18" s="22">
        <f>VLOOKUP(CZ$7,'Off Peak Curve Sum'!$A$7:$AG$161,3)</f>
        <v>23.037000000000003</v>
      </c>
      <c r="DA18" s="22">
        <f>VLOOKUP(DA$7,'Off Peak Curve Sum'!$A$7:$AG$161,3)</f>
        <v>26.087</v>
      </c>
      <c r="DB18" s="22">
        <f>VLOOKUP(DB$7,'Off Peak Curve Sum'!$A$7:$AG$161,3)</f>
        <v>35.92</v>
      </c>
      <c r="DC18" s="22">
        <f>VLOOKUP(DC$7,'Off Peak Curve Sum'!$A$7:$AG$161,3)</f>
        <v>37.321000000000005</v>
      </c>
      <c r="DD18" s="22">
        <f>VLOOKUP(DD$7,'Off Peak Curve Sum'!$A$7:$AG$161,3)</f>
        <v>34.033999999999999</v>
      </c>
      <c r="DE18" s="22">
        <f>VLOOKUP(DE$7,'Off Peak Curve Sum'!$A$7:$AG$161,3)</f>
        <v>32.347000000000001</v>
      </c>
      <c r="DF18" s="22">
        <f>VLOOKUP(DF$7,'Off Peak Curve Sum'!$A$7:$AG$161,3)</f>
        <v>29.683</v>
      </c>
      <c r="DG18" s="22">
        <f>VLOOKUP(DG$7,'Off Peak Curve Sum'!$A$7:$AG$161,3)</f>
        <v>33.630000000000003</v>
      </c>
      <c r="DH18" s="22">
        <f>VLOOKUP(DH$7,'Off Peak Curve Sum'!$A$7:$AG$161,3)</f>
        <v>30.631</v>
      </c>
      <c r="DI18" s="22">
        <f>VLOOKUP(DI$7,'Off Peak Curve Sum'!$A$7:$AG$161,3)</f>
        <v>30.756</v>
      </c>
      <c r="DJ18" s="22">
        <f>VLOOKUP(DJ$7,'Off Peak Curve Sum'!$A$7:$AG$161,3)</f>
        <v>30.102</v>
      </c>
      <c r="DK18" s="22">
        <f>VLOOKUP(DK$7,'Off Peak Curve Sum'!$A$7:$AG$161,3)</f>
        <v>29.441000000000003</v>
      </c>
      <c r="DL18" s="22">
        <f>VLOOKUP(DL$7,'Off Peak Curve Sum'!$A$7:$AG$161,3)</f>
        <v>24.311</v>
      </c>
      <c r="DM18" s="22">
        <f>VLOOKUP(DM$7,'Off Peak Curve Sum'!$A$7:$AG$161,3)</f>
        <v>27.602</v>
      </c>
      <c r="DN18" s="22">
        <f>VLOOKUP(DN$7,'Off Peak Curve Sum'!$A$7:$AG$161,3)</f>
        <v>36.901000000000003</v>
      </c>
      <c r="DO18" s="22">
        <f>VLOOKUP(DO$7,'Off Peak Curve Sum'!$A$7:$AG$161,3)</f>
        <v>38.248000000000005</v>
      </c>
      <c r="DP18" s="22">
        <f>VLOOKUP(DP$7,'Off Peak Curve Sum'!$A$7:$AG$161,3)</f>
        <v>35.1</v>
      </c>
      <c r="DQ18" s="22">
        <f>VLOOKUP(DQ$7,'Off Peak Curve Sum'!$A$7:$AG$161,3)</f>
        <v>33.457999999999998</v>
      </c>
      <c r="DR18" s="22">
        <f>VLOOKUP(DR$7,'Off Peak Curve Sum'!$A$7:$AG$161,3)</f>
        <v>30.978000000000002</v>
      </c>
      <c r="DS18" s="22">
        <f>VLOOKUP(DS$7,'Off Peak Curve Sum'!$A$7:$AG$161,3)</f>
        <v>34.707000000000001</v>
      </c>
      <c r="DT18" s="22">
        <f>VLOOKUP(DT$7,'Off Peak Curve Sum'!$A$7:$AG$161,3)</f>
        <v>31.719000000000001</v>
      </c>
      <c r="DU18" s="22">
        <f>VLOOKUP(DU$7,'Off Peak Curve Sum'!$A$7:$AG$161,3)</f>
        <v>31.98</v>
      </c>
      <c r="DV18" s="22">
        <f>VLOOKUP(DV$7,'Off Peak Curve Sum'!$A$7:$AG$161,3)</f>
        <v>31.443000000000001</v>
      </c>
      <c r="DW18" s="22">
        <f>VLOOKUP(DW$7,'Off Peak Curve Sum'!$A$7:$AG$161,3)</f>
        <v>30.723000000000003</v>
      </c>
      <c r="DX18" s="22">
        <f>VLOOKUP(DX$7,'Off Peak Curve Sum'!$A$7:$AG$161,3)</f>
        <v>25.884</v>
      </c>
      <c r="DY18" s="22">
        <f>VLOOKUP(DY$7,'Off Peak Curve Sum'!$A$7:$AG$161,3)</f>
        <v>28.983000000000001</v>
      </c>
      <c r="DZ18" s="22">
        <f>VLOOKUP(DZ$7,'Off Peak Curve Sum'!$A$7:$AG$161,3)</f>
        <v>37.877000000000002</v>
      </c>
      <c r="EA18" s="22">
        <f>VLOOKUP(EA$7,'Off Peak Curve Sum'!$A$7:$AG$161,3)</f>
        <v>39.176000000000002</v>
      </c>
      <c r="EB18" s="22">
        <f>VLOOKUP(EB$7,'Off Peak Curve Sum'!$A$7:$AG$161,3)</f>
        <v>36.188000000000002</v>
      </c>
      <c r="EC18" s="22">
        <f>VLOOKUP(EC$7,'Off Peak Curve Sum'!$A$7:$AG$161,3)</f>
        <v>34.574000000000005</v>
      </c>
      <c r="ED18" s="22">
        <f>VLOOKUP(ED$7,'Off Peak Curve Sum'!$A$7:$AG$161,3)</f>
        <v>32.316000000000003</v>
      </c>
      <c r="EE18" s="22">
        <f>VLOOKUP(EE$7,'Off Peak Curve Sum'!$A$7:$AG$161,3)</f>
        <v>35.797000000000004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26.016666666666666</v>
      </c>
      <c r="D28" s="73">
        <f ca="1">IF(ISERROR(AVERAGE(OFFSET('Sat Curve Sum'!$D$6,1,0,0,1))),0,AVERAGE(OFFSET('Sat Curve Sum'!$D$6,1,0,0,1)))</f>
        <v>0</v>
      </c>
      <c r="E28" s="73">
        <f ca="1">IF(ISERROR((SUM(OFFSET('Sat Curve Sum'!$D$6,1,0,4,1))+ 0* 'Sat Curve Sum Backup'!$D$9)/4), 'Sat Curve Sum Backup'!$D$9,(SUM(OFFSET('Sat Curve Sum'!$D$6,1,0,4,1))+ 0* 'Sat Curve Sum Backup'!$D$9)/4)</f>
        <v>35.299999999999997</v>
      </c>
      <c r="F28" s="73">
        <f>VLOOKUP(F$7,'Sat Curve Sum'!$A$7:$AG$161,4)</f>
        <v>42.75</v>
      </c>
      <c r="G28" s="72">
        <f t="shared" ref="G28:G34" ca="1" si="14">AVERAGE(D28,E28,F28)</f>
        <v>26.016666666666666</v>
      </c>
      <c r="H28" s="130">
        <f t="shared" ref="H28:H34" si="15">AB28</f>
        <v>42.75</v>
      </c>
      <c r="I28" s="130">
        <f t="shared" ref="I28:S28" si="16">AC28</f>
        <v>39</v>
      </c>
      <c r="J28" s="130">
        <f t="shared" si="16"/>
        <v>34.25</v>
      </c>
      <c r="K28" s="130">
        <f t="shared" si="16"/>
        <v>30.5</v>
      </c>
      <c r="L28" s="130">
        <f t="shared" si="16"/>
        <v>29</v>
      </c>
      <c r="M28" s="130">
        <f t="shared" si="16"/>
        <v>29.5</v>
      </c>
      <c r="N28" s="130">
        <f t="shared" si="16"/>
        <v>43.5</v>
      </c>
      <c r="O28" s="130">
        <f t="shared" si="16"/>
        <v>50.5</v>
      </c>
      <c r="P28" s="130">
        <f t="shared" si="16"/>
        <v>43.5</v>
      </c>
      <c r="Q28" s="130">
        <f t="shared" si="16"/>
        <v>39</v>
      </c>
      <c r="R28" s="130">
        <f t="shared" si="16"/>
        <v>37</v>
      </c>
      <c r="S28" s="130">
        <f t="shared" si="16"/>
        <v>38.5</v>
      </c>
      <c r="T28" s="72">
        <f t="shared" ref="T28:T34" si="17">AVERAGE(AB28:AM28)</f>
        <v>38.083333333333336</v>
      </c>
      <c r="U28" s="72">
        <f t="shared" ref="U28:U34" si="18">AVERAGE(AN28:AY28)</f>
        <v>40.083333333333336</v>
      </c>
      <c r="V28" s="86">
        <f t="shared" ref="V28:V34" si="19">AVERAGE(AZ28:EE28)</f>
        <v>41.729523809523805</v>
      </c>
      <c r="W28" s="14"/>
      <c r="X28" s="64">
        <f t="shared" ref="X28:X34" ca="1" si="20">AVERAGE(D28:F28,AB28:EE28)</f>
        <v>40.732702702702696</v>
      </c>
      <c r="Y28" s="16"/>
      <c r="Z28" s="39"/>
      <c r="AB28" s="22">
        <f>VLOOKUP(AB$7,'Sat Curve Sum'!$A$7:$AG$161,4)</f>
        <v>42.75</v>
      </c>
      <c r="AC28" s="22">
        <f>VLOOKUP(AC$7,'Sat Curve Sum'!$A$7:$AG$161,4)</f>
        <v>39</v>
      </c>
      <c r="AD28" s="22">
        <f>VLOOKUP(AD$7,'Sat Curve Sum'!$A$7:$AG$161,4)</f>
        <v>34.25</v>
      </c>
      <c r="AE28" s="22">
        <f>VLOOKUP(AE$7,'Sat Curve Sum'!$A$7:$AG$161,4)</f>
        <v>30.5</v>
      </c>
      <c r="AF28" s="22">
        <f>VLOOKUP(AF$7,'Sat Curve Sum'!$A$7:$AG$161,4)</f>
        <v>29</v>
      </c>
      <c r="AG28" s="22">
        <f>VLOOKUP(AG$7,'Sat Curve Sum'!$A$7:$AG$161,4)</f>
        <v>29.5</v>
      </c>
      <c r="AH28" s="22">
        <f>VLOOKUP(AH$7,'Sat Curve Sum'!$A$7:$AG$161,4)</f>
        <v>43.5</v>
      </c>
      <c r="AI28" s="22">
        <f>VLOOKUP(AI$7,'Sat Curve Sum'!$A$7:$AG$161,4)</f>
        <v>50.5</v>
      </c>
      <c r="AJ28" s="22">
        <f>VLOOKUP(AJ$7,'Sat Curve Sum'!$A$7:$AG$161,4)</f>
        <v>43.5</v>
      </c>
      <c r="AK28" s="22">
        <f>VLOOKUP(AK$7,'Sat Curve Sum'!$A$7:$AG$161,4)</f>
        <v>39</v>
      </c>
      <c r="AL28" s="22">
        <f>VLOOKUP(AL$7,'Sat Curve Sum'!$A$7:$AG$161,4)</f>
        <v>37</v>
      </c>
      <c r="AM28" s="22">
        <f>VLOOKUP(AM$7,'Sat Curve Sum'!$A$7:$AG$161,4)</f>
        <v>38.5</v>
      </c>
      <c r="AN28" s="22">
        <f>VLOOKUP(AN$7,'Sat Curve Sum'!$A$7:$AG$161,4)</f>
        <v>42</v>
      </c>
      <c r="AO28" s="22">
        <f>VLOOKUP(AO$7,'Sat Curve Sum'!$A$7:$AG$161,4)</f>
        <v>41</v>
      </c>
      <c r="AP28" s="22">
        <f>VLOOKUP(AP$7,'Sat Curve Sum'!$A$7:$AG$161,4)</f>
        <v>36</v>
      </c>
      <c r="AQ28" s="22">
        <f>VLOOKUP(AQ$7,'Sat Curve Sum'!$A$7:$AG$161,4)</f>
        <v>33</v>
      </c>
      <c r="AR28" s="22">
        <f>VLOOKUP(AR$7,'Sat Curve Sum'!$A$7:$AG$161,4)</f>
        <v>29</v>
      </c>
      <c r="AS28" s="22">
        <f>VLOOKUP(AS$7,'Sat Curve Sum'!$A$7:$AG$161,4)</f>
        <v>30</v>
      </c>
      <c r="AT28" s="22">
        <f>VLOOKUP(AT$7,'Sat Curve Sum'!$A$7:$AG$161,4)</f>
        <v>49</v>
      </c>
      <c r="AU28" s="22">
        <f>VLOOKUP(AU$7,'Sat Curve Sum'!$A$7:$AG$161,4)</f>
        <v>57</v>
      </c>
      <c r="AV28" s="22">
        <f>VLOOKUP(AV$7,'Sat Curve Sum'!$A$7:$AG$161,4)</f>
        <v>47</v>
      </c>
      <c r="AW28" s="22">
        <f>VLOOKUP(AW$7,'Sat Curve Sum'!$A$7:$AG$161,4)</f>
        <v>41</v>
      </c>
      <c r="AX28" s="22">
        <f>VLOOKUP(AX$7,'Sat Curve Sum'!$A$7:$AG$161,4)</f>
        <v>37</v>
      </c>
      <c r="AY28" s="22">
        <f>VLOOKUP(AY$7,'Sat Curve Sum'!$A$7:$AG$161,4)</f>
        <v>39</v>
      </c>
      <c r="AZ28" s="22">
        <f>VLOOKUP(AZ$7,'Sat Curve Sum'!$A$7:$AG$161,4)</f>
        <v>42.13</v>
      </c>
      <c r="BA28" s="22">
        <f>VLOOKUP(BA$7,'Sat Curve Sum'!$A$7:$AG$161,4)</f>
        <v>41.27</v>
      </c>
      <c r="BB28" s="22">
        <f>VLOOKUP(BB$7,'Sat Curve Sum'!$A$7:$AG$161,4)</f>
        <v>36.979999999999997</v>
      </c>
      <c r="BC28" s="22">
        <f>VLOOKUP(BC$7,'Sat Curve Sum'!$A$7:$AG$161,4)</f>
        <v>34.4</v>
      </c>
      <c r="BD28" s="22">
        <f>VLOOKUP(BD$7,'Sat Curve Sum'!$A$7:$AG$161,4)</f>
        <v>30.97</v>
      </c>
      <c r="BE28" s="22">
        <f>VLOOKUP(BE$7,'Sat Curve Sum'!$A$7:$AG$161,4)</f>
        <v>31.83</v>
      </c>
      <c r="BF28" s="22">
        <f>VLOOKUP(BF$7,'Sat Curve Sum'!$A$7:$AG$161,4)</f>
        <v>48.14</v>
      </c>
      <c r="BG28" s="22">
        <f>VLOOKUP(BG$7,'Sat Curve Sum'!$A$7:$AG$161,4)</f>
        <v>55.01</v>
      </c>
      <c r="BH28" s="22">
        <f>VLOOKUP(BH$7,'Sat Curve Sum'!$A$7:$AG$161,4)</f>
        <v>46.42</v>
      </c>
      <c r="BI28" s="22">
        <f>VLOOKUP(BI$7,'Sat Curve Sum'!$A$7:$AG$161,4)</f>
        <v>41.27</v>
      </c>
      <c r="BJ28" s="22">
        <f>VLOOKUP(BJ$7,'Sat Curve Sum'!$A$7:$AG$161,4)</f>
        <v>37.840000000000003</v>
      </c>
      <c r="BK28" s="22">
        <f>VLOOKUP(BK$7,'Sat Curve Sum'!$A$7:$AG$161,4)</f>
        <v>39.56</v>
      </c>
      <c r="BL28" s="22">
        <f>VLOOKUP(BL$7,'Sat Curve Sum'!$A$7:$AG$161,4)</f>
        <v>42.24</v>
      </c>
      <c r="BM28" s="22">
        <f>VLOOKUP(BM$7,'Sat Curve Sum'!$A$7:$AG$161,4)</f>
        <v>41.5</v>
      </c>
      <c r="BN28" s="22">
        <f>VLOOKUP(BN$7,'Sat Curve Sum'!$A$7:$AG$161,4)</f>
        <v>37.83</v>
      </c>
      <c r="BO28" s="22">
        <f>VLOOKUP(BO$7,'Sat Curve Sum'!$A$7:$AG$161,4)</f>
        <v>35.619999999999997</v>
      </c>
      <c r="BP28" s="22">
        <f>VLOOKUP(BP$7,'Sat Curve Sum'!$A$7:$AG$161,4)</f>
        <v>32.68</v>
      </c>
      <c r="BQ28" s="22">
        <f>VLOOKUP(BQ$7,'Sat Curve Sum'!$A$7:$AG$161,4)</f>
        <v>33.409999999999997</v>
      </c>
      <c r="BR28" s="22">
        <f>VLOOKUP(BR$7,'Sat Curve Sum'!$A$7:$AG$161,4)</f>
        <v>47.4</v>
      </c>
      <c r="BS28" s="22">
        <f>VLOOKUP(BS$7,'Sat Curve Sum'!$A$7:$AG$161,4)</f>
        <v>53.29</v>
      </c>
      <c r="BT28" s="22">
        <f>VLOOKUP(BT$7,'Sat Curve Sum'!$A$7:$AG$161,4)</f>
        <v>45.93</v>
      </c>
      <c r="BU28" s="22">
        <f>VLOOKUP(BU$7,'Sat Curve Sum'!$A$7:$AG$161,4)</f>
        <v>41.52</v>
      </c>
      <c r="BV28" s="22">
        <f>VLOOKUP(BV$7,'Sat Curve Sum'!$A$7:$AG$161,4)</f>
        <v>38.57</v>
      </c>
      <c r="BW28" s="22">
        <f>VLOOKUP(BW$7,'Sat Curve Sum'!$A$7:$AG$161,4)</f>
        <v>40.049999999999997</v>
      </c>
      <c r="BX28" s="22">
        <f>VLOOKUP(BX$7,'Sat Curve Sum'!$A$7:$AG$161,4)</f>
        <v>42.51</v>
      </c>
      <c r="BY28" s="22">
        <f>VLOOKUP(BY$7,'Sat Curve Sum'!$A$7:$AG$161,4)</f>
        <v>41.84</v>
      </c>
      <c r="BZ28" s="22">
        <f>VLOOKUP(BZ$7,'Sat Curve Sum'!$A$7:$AG$161,4)</f>
        <v>38.5</v>
      </c>
      <c r="CA28" s="22">
        <f>VLOOKUP(CA$7,'Sat Curve Sum'!$A$7:$AG$161,4)</f>
        <v>36.49</v>
      </c>
      <c r="CB28" s="22">
        <f>VLOOKUP(CB$7,'Sat Curve Sum'!$A$7:$AG$161,4)</f>
        <v>33.82</v>
      </c>
      <c r="CC28" s="22">
        <f>VLOOKUP(CC$7,'Sat Curve Sum'!$A$7:$AG$161,4)</f>
        <v>34.49</v>
      </c>
      <c r="CD28" s="22">
        <f>VLOOKUP(CD$7,'Sat Curve Sum'!$A$7:$AG$161,4)</f>
        <v>47.2</v>
      </c>
      <c r="CE28" s="22">
        <f>VLOOKUP(CE$7,'Sat Curve Sum'!$A$7:$AG$161,4)</f>
        <v>52.56</v>
      </c>
      <c r="CF28" s="22">
        <f>VLOOKUP(CF$7,'Sat Curve Sum'!$A$7:$AG$161,4)</f>
        <v>45.87</v>
      </c>
      <c r="CG28" s="22">
        <f>VLOOKUP(CG$7,'Sat Curve Sum'!$A$7:$AG$161,4)</f>
        <v>41.86</v>
      </c>
      <c r="CH28" s="22">
        <f>VLOOKUP(CH$7,'Sat Curve Sum'!$A$7:$AG$161,4)</f>
        <v>39.18</v>
      </c>
      <c r="CI28" s="22">
        <f>VLOOKUP(CI$7,'Sat Curve Sum'!$A$7:$AG$161,4)</f>
        <v>40.520000000000003</v>
      </c>
      <c r="CJ28" s="22">
        <f>VLOOKUP(CJ$7,'Sat Curve Sum'!$A$7:$AG$161,4)</f>
        <v>42.78</v>
      </c>
      <c r="CK28" s="22">
        <f>VLOOKUP(CK$7,'Sat Curve Sum'!$A$7:$AG$161,4)</f>
        <v>42.18</v>
      </c>
      <c r="CL28" s="22">
        <f>VLOOKUP(CL$7,'Sat Curve Sum'!$A$7:$AG$161,4)</f>
        <v>39.14</v>
      </c>
      <c r="CM28" s="22">
        <f>VLOOKUP(CM$7,'Sat Curve Sum'!$A$7:$AG$161,4)</f>
        <v>37.32</v>
      </c>
      <c r="CN28" s="22">
        <f>VLOOKUP(CN$7,'Sat Curve Sum'!$A$7:$AG$161,4)</f>
        <v>34.89</v>
      </c>
      <c r="CO28" s="22">
        <f>VLOOKUP(CO$7,'Sat Curve Sum'!$A$7:$AG$161,4)</f>
        <v>35.51</v>
      </c>
      <c r="CP28" s="22">
        <f>VLOOKUP(CP$7,'Sat Curve Sum'!$A$7:$AG$161,4)</f>
        <v>47.06</v>
      </c>
      <c r="CQ28" s="22">
        <f>VLOOKUP(CQ$7,'Sat Curve Sum'!$A$7:$AG$161,4)</f>
        <v>51.93</v>
      </c>
      <c r="CR28" s="22">
        <f>VLOOKUP(CR$7,'Sat Curve Sum'!$A$7:$AG$161,4)</f>
        <v>45.85</v>
      </c>
      <c r="CS28" s="22">
        <f>VLOOKUP(CS$7,'Sat Curve Sum'!$A$7:$AG$161,4)</f>
        <v>42.21</v>
      </c>
      <c r="CT28" s="22">
        <f>VLOOKUP(CT$7,'Sat Curve Sum'!$A$7:$AG$161,4)</f>
        <v>39.78</v>
      </c>
      <c r="CU28" s="22">
        <f>VLOOKUP(CU$7,'Sat Curve Sum'!$A$7:$AG$161,4)</f>
        <v>41</v>
      </c>
      <c r="CV28" s="22">
        <f>VLOOKUP(CV$7,'Sat Curve Sum'!$A$7:$AG$161,4)</f>
        <v>43.2</v>
      </c>
      <c r="CW28" s="22">
        <f>VLOOKUP(CW$7,'Sat Curve Sum'!$A$7:$AG$161,4)</f>
        <v>42.64</v>
      </c>
      <c r="CX28" s="22">
        <f>VLOOKUP(CX$7,'Sat Curve Sum'!$A$7:$AG$161,4)</f>
        <v>39.81</v>
      </c>
      <c r="CY28" s="22">
        <f>VLOOKUP(CY$7,'Sat Curve Sum'!$A$7:$AG$161,4)</f>
        <v>38.119999999999997</v>
      </c>
      <c r="CZ28" s="22">
        <f>VLOOKUP(CZ$7,'Sat Curve Sum'!$A$7:$AG$161,4)</f>
        <v>35.86</v>
      </c>
      <c r="DA28" s="22">
        <f>VLOOKUP(DA$7,'Sat Curve Sum'!$A$7:$AG$161,4)</f>
        <v>36.43</v>
      </c>
      <c r="DB28" s="22">
        <f>VLOOKUP(DB$7,'Sat Curve Sum'!$A$7:$AG$161,4)</f>
        <v>47.19</v>
      </c>
      <c r="DC28" s="22">
        <f>VLOOKUP(DC$7,'Sat Curve Sum'!$A$7:$AG$161,4)</f>
        <v>51.72</v>
      </c>
      <c r="DD28" s="22">
        <f>VLOOKUP(DD$7,'Sat Curve Sum'!$A$7:$AG$161,4)</f>
        <v>46.06</v>
      </c>
      <c r="DE28" s="22">
        <f>VLOOKUP(DE$7,'Sat Curve Sum'!$A$7:$AG$161,4)</f>
        <v>42.67</v>
      </c>
      <c r="DF28" s="22">
        <f>VLOOKUP(DF$7,'Sat Curve Sum'!$A$7:$AG$161,4)</f>
        <v>40.409999999999997</v>
      </c>
      <c r="DG28" s="22">
        <f>VLOOKUP(DG$7,'Sat Curve Sum'!$A$7:$AG$161,4)</f>
        <v>41.54</v>
      </c>
      <c r="DH28" s="22">
        <f>VLOOKUP(DH$7,'Sat Curve Sum'!$A$7:$AG$161,4)</f>
        <v>43.62</v>
      </c>
      <c r="DI28" s="22">
        <f>VLOOKUP(DI$7,'Sat Curve Sum'!$A$7:$AG$161,4)</f>
        <v>43.1</v>
      </c>
      <c r="DJ28" s="22">
        <f>VLOOKUP(DJ$7,'Sat Curve Sum'!$A$7:$AG$161,4)</f>
        <v>40.47</v>
      </c>
      <c r="DK28" s="22">
        <f>VLOOKUP(DK$7,'Sat Curve Sum'!$A$7:$AG$161,4)</f>
        <v>38.9</v>
      </c>
      <c r="DL28" s="22">
        <f>VLOOKUP(DL$7,'Sat Curve Sum'!$A$7:$AG$161,4)</f>
        <v>36.79</v>
      </c>
      <c r="DM28" s="22">
        <f>VLOOKUP(DM$7,'Sat Curve Sum'!$A$7:$AG$161,4)</f>
        <v>37.32</v>
      </c>
      <c r="DN28" s="22">
        <f>VLOOKUP(DN$7,'Sat Curve Sum'!$A$7:$AG$161,4)</f>
        <v>47.34</v>
      </c>
      <c r="DO28" s="22">
        <f>VLOOKUP(DO$7,'Sat Curve Sum'!$A$7:$AG$161,4)</f>
        <v>51.56</v>
      </c>
      <c r="DP28" s="22">
        <f>VLOOKUP(DP$7,'Sat Curve Sum'!$A$7:$AG$161,4)</f>
        <v>46.29</v>
      </c>
      <c r="DQ28" s="22">
        <f>VLOOKUP(DQ$7,'Sat Curve Sum'!$A$7:$AG$161,4)</f>
        <v>43.13</v>
      </c>
      <c r="DR28" s="22">
        <f>VLOOKUP(DR$7,'Sat Curve Sum'!$A$7:$AG$161,4)</f>
        <v>41.03</v>
      </c>
      <c r="DS28" s="22">
        <f>VLOOKUP(DS$7,'Sat Curve Sum'!$A$7:$AG$161,4)</f>
        <v>42.09</v>
      </c>
      <c r="DT28" s="22">
        <f>VLOOKUP(DT$7,'Sat Curve Sum'!$A$7:$AG$161,4)</f>
        <v>44.05</v>
      </c>
      <c r="DU28" s="22">
        <f>VLOOKUP(DU$7,'Sat Curve Sum'!$A$7:$AG$161,4)</f>
        <v>43.57</v>
      </c>
      <c r="DV28" s="22">
        <f>VLOOKUP(DV$7,'Sat Curve Sum'!$A$7:$AG$161,4)</f>
        <v>41.12</v>
      </c>
      <c r="DW28" s="22">
        <f>VLOOKUP(DW$7,'Sat Curve Sum'!$A$7:$AG$161,4)</f>
        <v>39.65</v>
      </c>
      <c r="DX28" s="22">
        <f>VLOOKUP(DX$7,'Sat Curve Sum'!$A$7:$AG$161,4)</f>
        <v>37.700000000000003</v>
      </c>
      <c r="DY28" s="22">
        <f>VLOOKUP(DY$7,'Sat Curve Sum'!$A$7:$AG$161,4)</f>
        <v>38.19</v>
      </c>
      <c r="DZ28" s="22">
        <f>VLOOKUP(DZ$7,'Sat Curve Sum'!$A$7:$AG$161,4)</f>
        <v>47.51</v>
      </c>
      <c r="EA28" s="22">
        <f>VLOOKUP(EA$7,'Sat Curve Sum'!$A$7:$AG$161,4)</f>
        <v>51.44</v>
      </c>
      <c r="EB28" s="22">
        <f>VLOOKUP(EB$7,'Sat Curve Sum'!$A$7:$AG$161,4)</f>
        <v>46.54</v>
      </c>
      <c r="EC28" s="22">
        <f>VLOOKUP(EC$7,'Sat Curve Sum'!$A$7:$AG$161,4)</f>
        <v>43.6</v>
      </c>
      <c r="ED28" s="22">
        <f>VLOOKUP(ED$7,'Sat Curve Sum'!$A$7:$AG$161,4)</f>
        <v>41.64</v>
      </c>
      <c r="EE28" s="22">
        <f>VLOOKUP(EE$7,'Sat Curve Sum'!$A$7:$AG$161,4)</f>
        <v>42.63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26.166666666666668</v>
      </c>
      <c r="D29" s="25">
        <f ca="1">IF(ISERROR(AVERAGE(OFFSET('Sat Curve Sum'!$C$6,1,0,0,1))),0,AVERAGE(OFFSET('Sat Curve Sum'!$C$6,1,0,0,1)))</f>
        <v>0</v>
      </c>
      <c r="E29" s="25">
        <f ca="1">IF(ISERROR((SUM(OFFSET('Sat Curve Sum'!$C$6,1,0,4,1))+ 0* 'Sat Curve Sum Backup'!$C$9)/4), 'Sat Curve Sum Backup'!$C$9,(SUM(OFFSET('Sat Curve Sum'!$C$6,1,0,4,1))+ 0* 'Sat Curve Sum Backup'!$C$9)/4)</f>
        <v>35.5</v>
      </c>
      <c r="F29" s="25">
        <f>VLOOKUP(F$7,'Sat Curve Sum'!$A$7:$AG$161,3)</f>
        <v>43</v>
      </c>
      <c r="G29" s="23">
        <f t="shared" ca="1" si="14"/>
        <v>26.166666666666668</v>
      </c>
      <c r="H29" s="131">
        <f t="shared" si="15"/>
        <v>42.75</v>
      </c>
      <c r="I29" s="131">
        <f t="shared" ref="I29:S34" si="21">AC29</f>
        <v>38.9</v>
      </c>
      <c r="J29" s="131">
        <f t="shared" si="21"/>
        <v>34.25</v>
      </c>
      <c r="K29" s="131">
        <f t="shared" si="21"/>
        <v>32.5</v>
      </c>
      <c r="L29" s="131">
        <f t="shared" si="21"/>
        <v>31.5</v>
      </c>
      <c r="M29" s="131">
        <f t="shared" si="21"/>
        <v>32</v>
      </c>
      <c r="N29" s="131">
        <f t="shared" si="21"/>
        <v>46.5</v>
      </c>
      <c r="O29" s="131">
        <f t="shared" si="21"/>
        <v>53</v>
      </c>
      <c r="P29" s="131">
        <f t="shared" si="21"/>
        <v>47</v>
      </c>
      <c r="Q29" s="131">
        <f t="shared" si="21"/>
        <v>39</v>
      </c>
      <c r="R29" s="131">
        <f t="shared" si="21"/>
        <v>37</v>
      </c>
      <c r="S29" s="131">
        <f t="shared" si="21"/>
        <v>38.5</v>
      </c>
      <c r="T29" s="23">
        <f t="shared" si="17"/>
        <v>39.408333333333331</v>
      </c>
      <c r="U29" s="23">
        <f t="shared" si="18"/>
        <v>41.916666666666664</v>
      </c>
      <c r="V29" s="75">
        <f t="shared" si="19"/>
        <v>44.22940476190476</v>
      </c>
      <c r="W29" s="71"/>
      <c r="X29" s="74">
        <f t="shared" ca="1" si="20"/>
        <v>42.970000000000027</v>
      </c>
      <c r="Y29" s="16"/>
      <c r="Z29" s="39"/>
      <c r="AB29" s="25">
        <f>VLOOKUP(AB$7,'Sat Curve Sum'!$A$7:$AG$161,3)</f>
        <v>42.75</v>
      </c>
      <c r="AC29" s="25">
        <f>VLOOKUP(AC$7,'Sat Curve Sum'!$A$7:$AG$161,3)</f>
        <v>38.9</v>
      </c>
      <c r="AD29" s="25">
        <f>VLOOKUP(AD$7,'Sat Curve Sum'!$A$7:$AG$161,3)</f>
        <v>34.25</v>
      </c>
      <c r="AE29" s="25">
        <f>VLOOKUP(AE$7,'Sat Curve Sum'!$A$7:$AG$161,3)</f>
        <v>32.5</v>
      </c>
      <c r="AF29" s="25">
        <f>VLOOKUP(AF$7,'Sat Curve Sum'!$A$7:$AG$161,3)</f>
        <v>31.5</v>
      </c>
      <c r="AG29" s="25">
        <f>VLOOKUP(AG$7,'Sat Curve Sum'!$A$7:$AG$161,3)</f>
        <v>32</v>
      </c>
      <c r="AH29" s="25">
        <f>VLOOKUP(AH$7,'Sat Curve Sum'!$A$7:$AG$161,3)</f>
        <v>46.5</v>
      </c>
      <c r="AI29" s="25">
        <f>VLOOKUP(AI$7,'Sat Curve Sum'!$A$7:$AG$161,3)</f>
        <v>53</v>
      </c>
      <c r="AJ29" s="25">
        <f>VLOOKUP(AJ$7,'Sat Curve Sum'!$A$7:$AG$161,3)</f>
        <v>47</v>
      </c>
      <c r="AK29" s="25">
        <f>VLOOKUP(AK$7,'Sat Curve Sum'!$A$7:$AG$161,3)</f>
        <v>39</v>
      </c>
      <c r="AL29" s="25">
        <f>VLOOKUP(AL$7,'Sat Curve Sum'!$A$7:$AG$161,3)</f>
        <v>37</v>
      </c>
      <c r="AM29" s="25">
        <f>VLOOKUP(AM$7,'Sat Curve Sum'!$A$7:$AG$161,3)</f>
        <v>38.5</v>
      </c>
      <c r="AN29" s="25">
        <f>VLOOKUP(AN$7,'Sat Curve Sum'!$A$7:$AG$161,3)</f>
        <v>42.25</v>
      </c>
      <c r="AO29" s="25">
        <f>VLOOKUP(AO$7,'Sat Curve Sum'!$A$7:$AG$161,3)</f>
        <v>41.5</v>
      </c>
      <c r="AP29" s="25">
        <f>VLOOKUP(AP$7,'Sat Curve Sum'!$A$7:$AG$161,3)</f>
        <v>36.75</v>
      </c>
      <c r="AQ29" s="25">
        <f>VLOOKUP(AQ$7,'Sat Curve Sum'!$A$7:$AG$161,3)</f>
        <v>36.5</v>
      </c>
      <c r="AR29" s="25">
        <f>VLOOKUP(AR$7,'Sat Curve Sum'!$A$7:$AG$161,3)</f>
        <v>32.5</v>
      </c>
      <c r="AS29" s="25">
        <f>VLOOKUP(AS$7,'Sat Curve Sum'!$A$7:$AG$161,3)</f>
        <v>30.75</v>
      </c>
      <c r="AT29" s="25">
        <f>VLOOKUP(AT$7,'Sat Curve Sum'!$A$7:$AG$161,3)</f>
        <v>53.5</v>
      </c>
      <c r="AU29" s="25">
        <f>VLOOKUP(AU$7,'Sat Curve Sum'!$A$7:$AG$161,3)</f>
        <v>60.5</v>
      </c>
      <c r="AV29" s="25">
        <f>VLOOKUP(AV$7,'Sat Curve Sum'!$A$7:$AG$161,3)</f>
        <v>50.5</v>
      </c>
      <c r="AW29" s="25">
        <f>VLOOKUP(AW$7,'Sat Curve Sum'!$A$7:$AG$161,3)</f>
        <v>41.5</v>
      </c>
      <c r="AX29" s="25">
        <f>VLOOKUP(AX$7,'Sat Curve Sum'!$A$7:$AG$161,3)</f>
        <v>37.5</v>
      </c>
      <c r="AY29" s="25">
        <f>VLOOKUP(AY$7,'Sat Curve Sum'!$A$7:$AG$161,3)</f>
        <v>39.25</v>
      </c>
      <c r="AZ29" s="25">
        <f>VLOOKUP(AZ$7,'Sat Curve Sum'!$A$7:$AG$161,3)</f>
        <v>42.61</v>
      </c>
      <c r="BA29" s="25">
        <f>VLOOKUP(BA$7,'Sat Curve Sum'!$A$7:$AG$161,3)</f>
        <v>41.96</v>
      </c>
      <c r="BB29" s="25">
        <f>VLOOKUP(BB$7,'Sat Curve Sum'!$A$7:$AG$161,3)</f>
        <v>37.89</v>
      </c>
      <c r="BC29" s="25">
        <f>VLOOKUP(BC$7,'Sat Curve Sum'!$A$7:$AG$161,3)</f>
        <v>37.67</v>
      </c>
      <c r="BD29" s="25">
        <f>VLOOKUP(BD$7,'Sat Curve Sum'!$A$7:$AG$161,3)</f>
        <v>34.24</v>
      </c>
      <c r="BE29" s="25">
        <f>VLOOKUP(BE$7,'Sat Curve Sum'!$A$7:$AG$161,3)</f>
        <v>32.74</v>
      </c>
      <c r="BF29" s="25">
        <f>VLOOKUP(BF$7,'Sat Curve Sum'!$A$7:$AG$161,3)</f>
        <v>52.26</v>
      </c>
      <c r="BG29" s="25">
        <f>VLOOKUP(BG$7,'Sat Curve Sum'!$A$7:$AG$161,3)</f>
        <v>58.27</v>
      </c>
      <c r="BH29" s="25">
        <f>VLOOKUP(BH$7,'Sat Curve Sum'!$A$7:$AG$161,3)</f>
        <v>49.69</v>
      </c>
      <c r="BI29" s="25">
        <f>VLOOKUP(BI$7,'Sat Curve Sum'!$A$7:$AG$161,3)</f>
        <v>41.96</v>
      </c>
      <c r="BJ29" s="25">
        <f>VLOOKUP(BJ$7,'Sat Curve Sum'!$A$7:$AG$161,3)</f>
        <v>38.53</v>
      </c>
      <c r="BK29" s="25">
        <f>VLOOKUP(BK$7,'Sat Curve Sum'!$A$7:$AG$161,3)</f>
        <v>40.03</v>
      </c>
      <c r="BL29" s="25">
        <f>VLOOKUP(BL$7,'Sat Curve Sum'!$A$7:$AG$161,3)</f>
        <v>42.88</v>
      </c>
      <c r="BM29" s="25">
        <f>VLOOKUP(BM$7,'Sat Curve Sum'!$A$7:$AG$161,3)</f>
        <v>42.34</v>
      </c>
      <c r="BN29" s="25">
        <f>VLOOKUP(BN$7,'Sat Curve Sum'!$A$7:$AG$161,3)</f>
        <v>38.85</v>
      </c>
      <c r="BO29" s="25">
        <f>VLOOKUP(BO$7,'Sat Curve Sum'!$A$7:$AG$161,3)</f>
        <v>38.67</v>
      </c>
      <c r="BP29" s="25">
        <f>VLOOKUP(BP$7,'Sat Curve Sum'!$A$7:$AG$161,3)</f>
        <v>35.74</v>
      </c>
      <c r="BQ29" s="25">
        <f>VLOOKUP(BQ$7,'Sat Curve Sum'!$A$7:$AG$161,3)</f>
        <v>34.46</v>
      </c>
      <c r="BR29" s="25">
        <f>VLOOKUP(BR$7,'Sat Curve Sum'!$A$7:$AG$161,3)</f>
        <v>51.2</v>
      </c>
      <c r="BS29" s="25">
        <f>VLOOKUP(BS$7,'Sat Curve Sum'!$A$7:$AG$161,3)</f>
        <v>56.35</v>
      </c>
      <c r="BT29" s="25">
        <f>VLOOKUP(BT$7,'Sat Curve Sum'!$A$7:$AG$161,3)</f>
        <v>49</v>
      </c>
      <c r="BU29" s="25">
        <f>VLOOKUP(BU$7,'Sat Curve Sum'!$A$7:$AG$161,3)</f>
        <v>42.39</v>
      </c>
      <c r="BV29" s="25">
        <f>VLOOKUP(BV$7,'Sat Curve Sum'!$A$7:$AG$161,3)</f>
        <v>39.450000000000003</v>
      </c>
      <c r="BW29" s="25">
        <f>VLOOKUP(BW$7,'Sat Curve Sum'!$A$7:$AG$161,3)</f>
        <v>40.74</v>
      </c>
      <c r="BX29" s="25">
        <f>VLOOKUP(BX$7,'Sat Curve Sum'!$A$7:$AG$161,3)</f>
        <v>43.61</v>
      </c>
      <c r="BY29" s="25">
        <f>VLOOKUP(BY$7,'Sat Curve Sum'!$A$7:$AG$161,3)</f>
        <v>43.11</v>
      </c>
      <c r="BZ29" s="25">
        <f>VLOOKUP(BZ$7,'Sat Curve Sum'!$A$7:$AG$161,3)</f>
        <v>39.92</v>
      </c>
      <c r="CA29" s="25">
        <f>VLOOKUP(CA$7,'Sat Curve Sum'!$A$7:$AG$161,3)</f>
        <v>39.76</v>
      </c>
      <c r="CB29" s="25">
        <f>VLOOKUP(CB$7,'Sat Curve Sum'!$A$7:$AG$161,3)</f>
        <v>37.07</v>
      </c>
      <c r="CC29" s="25">
        <f>VLOOKUP(CC$7,'Sat Curve Sum'!$A$7:$AG$161,3)</f>
        <v>35.9</v>
      </c>
      <c r="CD29" s="25">
        <f>VLOOKUP(CD$7,'Sat Curve Sum'!$A$7:$AG$161,3)</f>
        <v>51.23</v>
      </c>
      <c r="CE29" s="25">
        <f>VLOOKUP(CE$7,'Sat Curve Sum'!$A$7:$AG$161,3)</f>
        <v>55.95</v>
      </c>
      <c r="CF29" s="25">
        <f>VLOOKUP(CF$7,'Sat Curve Sum'!$A$7:$AG$161,3)</f>
        <v>49.22</v>
      </c>
      <c r="CG29" s="25">
        <f>VLOOKUP(CG$7,'Sat Curve Sum'!$A$7:$AG$161,3)</f>
        <v>43.16</v>
      </c>
      <c r="CH29" s="25">
        <f>VLOOKUP(CH$7,'Sat Curve Sum'!$A$7:$AG$161,3)</f>
        <v>40.479999999999997</v>
      </c>
      <c r="CI29" s="25">
        <f>VLOOKUP(CI$7,'Sat Curve Sum'!$A$7:$AG$161,3)</f>
        <v>41.66</v>
      </c>
      <c r="CJ29" s="25">
        <f>VLOOKUP(CJ$7,'Sat Curve Sum'!$A$7:$AG$161,3)</f>
        <v>44.34</v>
      </c>
      <c r="CK29" s="25">
        <f>VLOOKUP(CK$7,'Sat Curve Sum'!$A$7:$AG$161,3)</f>
        <v>43.88</v>
      </c>
      <c r="CL29" s="25">
        <f>VLOOKUP(CL$7,'Sat Curve Sum'!$A$7:$AG$161,3)</f>
        <v>40.96</v>
      </c>
      <c r="CM29" s="25">
        <f>VLOOKUP(CM$7,'Sat Curve Sum'!$A$7:$AG$161,3)</f>
        <v>40.82</v>
      </c>
      <c r="CN29" s="25">
        <f>VLOOKUP(CN$7,'Sat Curve Sum'!$A$7:$AG$161,3)</f>
        <v>38.36</v>
      </c>
      <c r="CO29" s="25">
        <f>VLOOKUP(CO$7,'Sat Curve Sum'!$A$7:$AG$161,3)</f>
        <v>37.28</v>
      </c>
      <c r="CP29" s="25">
        <f>VLOOKUP(CP$7,'Sat Curve Sum'!$A$7:$AG$161,3)</f>
        <v>51.32</v>
      </c>
      <c r="CQ29" s="25">
        <f>VLOOKUP(CQ$7,'Sat Curve Sum'!$A$7:$AG$161,3)</f>
        <v>55.65</v>
      </c>
      <c r="CR29" s="25">
        <f>VLOOKUP(CR$7,'Sat Curve Sum'!$A$7:$AG$161,3)</f>
        <v>49.48</v>
      </c>
      <c r="CS29" s="25">
        <f>VLOOKUP(CS$7,'Sat Curve Sum'!$A$7:$AG$161,3)</f>
        <v>43.94</v>
      </c>
      <c r="CT29" s="25">
        <f>VLOOKUP(CT$7,'Sat Curve Sum'!$A$7:$AG$161,3)</f>
        <v>41.48</v>
      </c>
      <c r="CU29" s="25">
        <f>VLOOKUP(CU$7,'Sat Curve Sum'!$A$7:$AG$161,3)</f>
        <v>42.57</v>
      </c>
      <c r="CV29" s="25">
        <f>VLOOKUP(CV$7,'Sat Curve Sum'!$A$7:$AG$161,3)</f>
        <v>45.07</v>
      </c>
      <c r="CW29" s="25">
        <f>VLOOKUP(CW$7,'Sat Curve Sum'!$A$7:$AG$161,3)</f>
        <v>44.65</v>
      </c>
      <c r="CX29" s="25">
        <f>VLOOKUP(CX$7,'Sat Curve Sum'!$A$7:$AG$161,3)</f>
        <v>41.92</v>
      </c>
      <c r="CY29" s="25">
        <f>VLOOKUP(CY$7,'Sat Curve Sum'!$A$7:$AG$161,3)</f>
        <v>41.78</v>
      </c>
      <c r="CZ29" s="25">
        <f>VLOOKUP(CZ$7,'Sat Curve Sum'!$A$7:$AG$161,3)</f>
        <v>39.479999999999997</v>
      </c>
      <c r="DA29" s="25">
        <f>VLOOKUP(DA$7,'Sat Curve Sum'!$A$7:$AG$161,3)</f>
        <v>38.479999999999997</v>
      </c>
      <c r="DB29" s="25">
        <f>VLOOKUP(DB$7,'Sat Curve Sum'!$A$7:$AG$161,3)</f>
        <v>51.61</v>
      </c>
      <c r="DC29" s="25">
        <f>VLOOKUP(DC$7,'Sat Curve Sum'!$A$7:$AG$161,3)</f>
        <v>55.66</v>
      </c>
      <c r="DD29" s="25">
        <f>VLOOKUP(DD$7,'Sat Curve Sum'!$A$7:$AG$161,3)</f>
        <v>49.89</v>
      </c>
      <c r="DE29" s="25">
        <f>VLOOKUP(DE$7,'Sat Curve Sum'!$A$7:$AG$161,3)</f>
        <v>44.71</v>
      </c>
      <c r="DF29" s="25">
        <f>VLOOKUP(DF$7,'Sat Curve Sum'!$A$7:$AG$161,3)</f>
        <v>42.41</v>
      </c>
      <c r="DG29" s="25">
        <f>VLOOKUP(DG$7,'Sat Curve Sum'!$A$7:$AG$161,3)</f>
        <v>43.42</v>
      </c>
      <c r="DH29" s="25">
        <f>VLOOKUP(DH$7,'Sat Curve Sum'!$A$7:$AG$161,3)</f>
        <v>45.81</v>
      </c>
      <c r="DI29" s="25">
        <f>VLOOKUP(DI$7,'Sat Curve Sum'!$A$7:$AG$161,3)</f>
        <v>45.41</v>
      </c>
      <c r="DJ29" s="25">
        <f>VLOOKUP(DJ$7,'Sat Curve Sum'!$A$7:$AG$161,3)</f>
        <v>42.86</v>
      </c>
      <c r="DK29" s="25">
        <f>VLOOKUP(DK$7,'Sat Curve Sum'!$A$7:$AG$161,3)</f>
        <v>42.73</v>
      </c>
      <c r="DL29" s="25">
        <f>VLOOKUP(DL$7,'Sat Curve Sum'!$A$7:$AG$161,3)</f>
        <v>40.58</v>
      </c>
      <c r="DM29" s="25">
        <f>VLOOKUP(DM$7,'Sat Curve Sum'!$A$7:$AG$161,3)</f>
        <v>39.64</v>
      </c>
      <c r="DN29" s="25">
        <f>VLOOKUP(DN$7,'Sat Curve Sum'!$A$7:$AG$161,3)</f>
        <v>51.93</v>
      </c>
      <c r="DO29" s="25">
        <f>VLOOKUP(DO$7,'Sat Curve Sum'!$A$7:$AG$161,3)</f>
        <v>55.71</v>
      </c>
      <c r="DP29" s="25">
        <f>VLOOKUP(DP$7,'Sat Curve Sum'!$A$7:$AG$161,3)</f>
        <v>50.32</v>
      </c>
      <c r="DQ29" s="25">
        <f>VLOOKUP(DQ$7,'Sat Curve Sum'!$A$7:$AG$161,3)</f>
        <v>45.47</v>
      </c>
      <c r="DR29" s="25">
        <f>VLOOKUP(DR$7,'Sat Curve Sum'!$A$7:$AG$161,3)</f>
        <v>43.32</v>
      </c>
      <c r="DS29" s="25">
        <f>VLOOKUP(DS$7,'Sat Curve Sum'!$A$7:$AG$161,3)</f>
        <v>44.27</v>
      </c>
      <c r="DT29" s="25">
        <f>VLOOKUP(DT$7,'Sat Curve Sum'!$A$7:$AG$161,3)</f>
        <v>46.55</v>
      </c>
      <c r="DU29" s="25">
        <f>VLOOKUP(DU$7,'Sat Curve Sum'!$A$7:$AG$161,3)</f>
        <v>46.18</v>
      </c>
      <c r="DV29" s="25">
        <f>VLOOKUP(DV$7,'Sat Curve Sum'!$A$7:$AG$161,3)</f>
        <v>43.79</v>
      </c>
      <c r="DW29" s="25">
        <f>VLOOKUP(DW$7,'Sat Curve Sum'!$A$7:$AG$161,3)</f>
        <v>43.67</v>
      </c>
      <c r="DX29" s="25">
        <f>VLOOKUP(DX$7,'Sat Curve Sum'!$A$7:$AG$161,3)</f>
        <v>41.66</v>
      </c>
      <c r="DY29" s="25">
        <f>VLOOKUP(DY$7,'Sat Curve Sum'!$A$7:$AG$161,3)</f>
        <v>40.78</v>
      </c>
      <c r="DZ29" s="25">
        <f>VLOOKUP(DZ$7,'Sat Curve Sum'!$A$7:$AG$161,3)</f>
        <v>52.27</v>
      </c>
      <c r="EA29" s="25">
        <f>VLOOKUP(EA$7,'Sat Curve Sum'!$A$7:$AG$161,3)</f>
        <v>55.81</v>
      </c>
      <c r="EB29" s="25">
        <f>VLOOKUP(EB$7,'Sat Curve Sum'!$A$7:$AG$161,3)</f>
        <v>50.77</v>
      </c>
      <c r="EC29" s="25">
        <f>VLOOKUP(EC$7,'Sat Curve Sum'!$A$7:$AG$161,3)</f>
        <v>46.24</v>
      </c>
      <c r="ED29" s="25">
        <f>VLOOKUP(ED$7,'Sat Curve Sum'!$A$7:$AG$161,3)</f>
        <v>44.23</v>
      </c>
      <c r="EE29" s="25">
        <f>VLOOKUP(EE$7,'Sat Curve Sum'!$A$7:$AG$161,3)</f>
        <v>45.12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25.95</v>
      </c>
      <c r="D30" s="25">
        <f ca="1">IF(ISERROR(AVERAGE(OFFSET('Sat Curve Sum'!$E$6,1,0,0,1))),0,AVERAGE(OFFSET('Sat Curve Sum'!$E$6,1,0,0,1)))</f>
        <v>0</v>
      </c>
      <c r="E30" s="25">
        <f ca="1">IF(ISERROR((SUM(OFFSET('Sat Curve Sum'!$E$6,1,0,4,1))+ 0* 'Sat Curve Sum Backup'!$E$9)/4), 'Sat Curve Sum Backup'!$E$9,(SUM(OFFSET('Sat Curve Sum'!$E$6,1,0,4,1))+ 0* 'Sat Curve Sum Backup'!$E$9)/4)</f>
        <v>35.35</v>
      </c>
      <c r="F30" s="25">
        <f>VLOOKUP(F$7,'Sat Curve Sum'!$A$7:$AG$161,5)</f>
        <v>42.5</v>
      </c>
      <c r="G30" s="23">
        <f t="shared" ca="1" si="14"/>
        <v>25.95</v>
      </c>
      <c r="H30" s="131">
        <f t="shared" si="15"/>
        <v>42.75</v>
      </c>
      <c r="I30" s="131">
        <f t="shared" si="21"/>
        <v>40.5</v>
      </c>
      <c r="J30" s="131">
        <f t="shared" si="21"/>
        <v>38.25</v>
      </c>
      <c r="K30" s="131">
        <f t="shared" si="21"/>
        <v>33.75</v>
      </c>
      <c r="L30" s="131">
        <f t="shared" si="21"/>
        <v>33.5</v>
      </c>
      <c r="M30" s="131">
        <f t="shared" si="21"/>
        <v>40</v>
      </c>
      <c r="N30" s="131">
        <f t="shared" si="21"/>
        <v>49.75</v>
      </c>
      <c r="O30" s="131">
        <f t="shared" si="21"/>
        <v>56</v>
      </c>
      <c r="P30" s="131">
        <f t="shared" si="21"/>
        <v>48.75</v>
      </c>
      <c r="Q30" s="131">
        <f t="shared" si="21"/>
        <v>42.25</v>
      </c>
      <c r="R30" s="131">
        <f t="shared" si="21"/>
        <v>41.25</v>
      </c>
      <c r="S30" s="131">
        <f t="shared" si="21"/>
        <v>43.25</v>
      </c>
      <c r="T30" s="23">
        <f t="shared" si="17"/>
        <v>42.5</v>
      </c>
      <c r="U30" s="23">
        <f t="shared" si="18"/>
        <v>44.75</v>
      </c>
      <c r="V30" s="75">
        <f t="shared" si="19"/>
        <v>45.597142857142849</v>
      </c>
      <c r="W30" s="71"/>
      <c r="X30" s="74">
        <f t="shared" ca="1" si="20"/>
        <v>44.639729729729751</v>
      </c>
      <c r="Y30" s="16"/>
      <c r="Z30" s="39"/>
      <c r="AB30" s="25">
        <f>VLOOKUP(AB$7,'Sat Curve Sum'!$A$7:$AG$161,5)</f>
        <v>42.75</v>
      </c>
      <c r="AC30" s="25">
        <f>VLOOKUP(AC$7,'Sat Curve Sum'!$A$7:$AG$161,5)</f>
        <v>40.5</v>
      </c>
      <c r="AD30" s="25">
        <f>VLOOKUP(AD$7,'Sat Curve Sum'!$A$7:$AG$161,5)</f>
        <v>38.25</v>
      </c>
      <c r="AE30" s="25">
        <f>VLOOKUP(AE$7,'Sat Curve Sum'!$A$7:$AG$161,5)</f>
        <v>33.75</v>
      </c>
      <c r="AF30" s="25">
        <f>VLOOKUP(AF$7,'Sat Curve Sum'!$A$7:$AG$161,5)</f>
        <v>33.5</v>
      </c>
      <c r="AG30" s="25">
        <f>VLOOKUP(AG$7,'Sat Curve Sum'!$A$7:$AG$161,5)</f>
        <v>40</v>
      </c>
      <c r="AH30" s="25">
        <f>VLOOKUP(AH$7,'Sat Curve Sum'!$A$7:$AG$161,5)</f>
        <v>49.75</v>
      </c>
      <c r="AI30" s="25">
        <f>VLOOKUP(AI$7,'Sat Curve Sum'!$A$7:$AG$161,5)</f>
        <v>56</v>
      </c>
      <c r="AJ30" s="25">
        <f>VLOOKUP(AJ$7,'Sat Curve Sum'!$A$7:$AG$161,5)</f>
        <v>48.75</v>
      </c>
      <c r="AK30" s="25">
        <f>VLOOKUP(AK$7,'Sat Curve Sum'!$A$7:$AG$161,5)</f>
        <v>42.25</v>
      </c>
      <c r="AL30" s="25">
        <f>VLOOKUP(AL$7,'Sat Curve Sum'!$A$7:$AG$161,5)</f>
        <v>41.25</v>
      </c>
      <c r="AM30" s="25">
        <f>VLOOKUP(AM$7,'Sat Curve Sum'!$A$7:$AG$161,5)</f>
        <v>43.25</v>
      </c>
      <c r="AN30" s="25">
        <f>VLOOKUP(AN$7,'Sat Curve Sum'!$A$7:$AG$161,5)</f>
        <v>44.5</v>
      </c>
      <c r="AO30" s="25">
        <f>VLOOKUP(AO$7,'Sat Curve Sum'!$A$7:$AG$161,5)</f>
        <v>42.5</v>
      </c>
      <c r="AP30" s="25">
        <f>VLOOKUP(AP$7,'Sat Curve Sum'!$A$7:$AG$161,5)</f>
        <v>40.5</v>
      </c>
      <c r="AQ30" s="25">
        <f>VLOOKUP(AQ$7,'Sat Curve Sum'!$A$7:$AG$161,5)</f>
        <v>35.75</v>
      </c>
      <c r="AR30" s="25">
        <f>VLOOKUP(AR$7,'Sat Curve Sum'!$A$7:$AG$161,5)</f>
        <v>36.25</v>
      </c>
      <c r="AS30" s="25">
        <f>VLOOKUP(AS$7,'Sat Curve Sum'!$A$7:$AG$161,5)</f>
        <v>41.25</v>
      </c>
      <c r="AT30" s="25">
        <f>VLOOKUP(AT$7,'Sat Curve Sum'!$A$7:$AG$161,5)</f>
        <v>52</v>
      </c>
      <c r="AU30" s="25">
        <f>VLOOKUP(AU$7,'Sat Curve Sum'!$A$7:$AG$161,5)</f>
        <v>60.5</v>
      </c>
      <c r="AV30" s="25">
        <f>VLOOKUP(AV$7,'Sat Curve Sum'!$A$7:$AG$161,5)</f>
        <v>55.5</v>
      </c>
      <c r="AW30" s="25">
        <f>VLOOKUP(AW$7,'Sat Curve Sum'!$A$7:$AG$161,5)</f>
        <v>41.75</v>
      </c>
      <c r="AX30" s="25">
        <f>VLOOKUP(AX$7,'Sat Curve Sum'!$A$7:$AG$161,5)</f>
        <v>41.75</v>
      </c>
      <c r="AY30" s="25">
        <f>VLOOKUP(AY$7,'Sat Curve Sum'!$A$7:$AG$161,5)</f>
        <v>44.75</v>
      </c>
      <c r="AZ30" s="25">
        <f>VLOOKUP(AZ$7,'Sat Curve Sum'!$A$7:$AG$161,5)</f>
        <v>44.77</v>
      </c>
      <c r="BA30" s="25">
        <f>VLOOKUP(BA$7,'Sat Curve Sum'!$A$7:$AG$161,5)</f>
        <v>42.75</v>
      </c>
      <c r="BB30" s="25">
        <f>VLOOKUP(BB$7,'Sat Curve Sum'!$A$7:$AG$161,5)</f>
        <v>40.74</v>
      </c>
      <c r="BC30" s="25">
        <f>VLOOKUP(BC$7,'Sat Curve Sum'!$A$7:$AG$161,5)</f>
        <v>35.96</v>
      </c>
      <c r="BD30" s="25">
        <f>VLOOKUP(BD$7,'Sat Curve Sum'!$A$7:$AG$161,5)</f>
        <v>36.46</v>
      </c>
      <c r="BE30" s="25">
        <f>VLOOKUP(BE$7,'Sat Curve Sum'!$A$7:$AG$161,5)</f>
        <v>41.48</v>
      </c>
      <c r="BF30" s="25">
        <f>VLOOKUP(BF$7,'Sat Curve Sum'!$A$7:$AG$161,5)</f>
        <v>52.29</v>
      </c>
      <c r="BG30" s="25">
        <f>VLOOKUP(BG$7,'Sat Curve Sum'!$A$7:$AG$161,5)</f>
        <v>60.83</v>
      </c>
      <c r="BH30" s="25">
        <f>VLOOKUP(BH$7,'Sat Curve Sum'!$A$7:$AG$161,5)</f>
        <v>55.79</v>
      </c>
      <c r="BI30" s="25">
        <f>VLOOKUP(BI$7,'Sat Curve Sum'!$A$7:$AG$161,5)</f>
        <v>41.97</v>
      </c>
      <c r="BJ30" s="25">
        <f>VLOOKUP(BJ$7,'Sat Curve Sum'!$A$7:$AG$161,5)</f>
        <v>41.96</v>
      </c>
      <c r="BK30" s="25">
        <f>VLOOKUP(BK$7,'Sat Curve Sum'!$A$7:$AG$161,5)</f>
        <v>44.97</v>
      </c>
      <c r="BL30" s="25">
        <f>VLOOKUP(BL$7,'Sat Curve Sum'!$A$7:$AG$161,5)</f>
        <v>44.97</v>
      </c>
      <c r="BM30" s="25">
        <f>VLOOKUP(BM$7,'Sat Curve Sum'!$A$7:$AG$161,5)</f>
        <v>42.94</v>
      </c>
      <c r="BN30" s="25">
        <f>VLOOKUP(BN$7,'Sat Curve Sum'!$A$7:$AG$161,5)</f>
        <v>40.92</v>
      </c>
      <c r="BO30" s="25">
        <f>VLOOKUP(BO$7,'Sat Curve Sum'!$A$7:$AG$161,5)</f>
        <v>36.119999999999997</v>
      </c>
      <c r="BP30" s="25">
        <f>VLOOKUP(BP$7,'Sat Curve Sum'!$A$7:$AG$161,5)</f>
        <v>36.619999999999997</v>
      </c>
      <c r="BQ30" s="25">
        <f>VLOOKUP(BQ$7,'Sat Curve Sum'!$A$7:$AG$161,5)</f>
        <v>41.66</v>
      </c>
      <c r="BR30" s="25">
        <f>VLOOKUP(BR$7,'Sat Curve Sum'!$A$7:$AG$161,5)</f>
        <v>52.52</v>
      </c>
      <c r="BS30" s="25">
        <f>VLOOKUP(BS$7,'Sat Curve Sum'!$A$7:$AG$161,5)</f>
        <v>61.1</v>
      </c>
      <c r="BT30" s="25">
        <f>VLOOKUP(BT$7,'Sat Curve Sum'!$A$7:$AG$161,5)</f>
        <v>56.04</v>
      </c>
      <c r="BU30" s="25">
        <f>VLOOKUP(BU$7,'Sat Curve Sum'!$A$7:$AG$161,5)</f>
        <v>42.15</v>
      </c>
      <c r="BV30" s="25">
        <f>VLOOKUP(BV$7,'Sat Curve Sum'!$A$7:$AG$161,5)</f>
        <v>42.15</v>
      </c>
      <c r="BW30" s="25">
        <f>VLOOKUP(BW$7,'Sat Curve Sum'!$A$7:$AG$161,5)</f>
        <v>45.17</v>
      </c>
      <c r="BX30" s="25">
        <f>VLOOKUP(BX$7,'Sat Curve Sum'!$A$7:$AG$161,5)</f>
        <v>45.17</v>
      </c>
      <c r="BY30" s="25">
        <f>VLOOKUP(BY$7,'Sat Curve Sum'!$A$7:$AG$161,5)</f>
        <v>43.13</v>
      </c>
      <c r="BZ30" s="25">
        <f>VLOOKUP(BZ$7,'Sat Curve Sum'!$A$7:$AG$161,5)</f>
        <v>41.1</v>
      </c>
      <c r="CA30" s="25">
        <f>VLOOKUP(CA$7,'Sat Curve Sum'!$A$7:$AG$161,5)</f>
        <v>36.28</v>
      </c>
      <c r="CB30" s="25">
        <f>VLOOKUP(CB$7,'Sat Curve Sum'!$A$7:$AG$161,5)</f>
        <v>36.78</v>
      </c>
      <c r="CC30" s="25">
        <f>VLOOKUP(CC$7,'Sat Curve Sum'!$A$7:$AG$161,5)</f>
        <v>41.85</v>
      </c>
      <c r="CD30" s="25">
        <f>VLOOKUP(CD$7,'Sat Curve Sum'!$A$7:$AG$161,5)</f>
        <v>52.75</v>
      </c>
      <c r="CE30" s="25">
        <f>VLOOKUP(CE$7,'Sat Curve Sum'!$A$7:$AG$161,5)</f>
        <v>61.37</v>
      </c>
      <c r="CF30" s="25">
        <f>VLOOKUP(CF$7,'Sat Curve Sum'!$A$7:$AG$161,5)</f>
        <v>56.29</v>
      </c>
      <c r="CG30" s="25">
        <f>VLOOKUP(CG$7,'Sat Curve Sum'!$A$7:$AG$161,5)</f>
        <v>42.34</v>
      </c>
      <c r="CH30" s="25">
        <f>VLOOKUP(CH$7,'Sat Curve Sum'!$A$7:$AG$161,5)</f>
        <v>42.34</v>
      </c>
      <c r="CI30" s="25">
        <f>VLOOKUP(CI$7,'Sat Curve Sum'!$A$7:$AG$161,5)</f>
        <v>45.37</v>
      </c>
      <c r="CJ30" s="25">
        <f>VLOOKUP(CJ$7,'Sat Curve Sum'!$A$7:$AG$161,5)</f>
        <v>45.37</v>
      </c>
      <c r="CK30" s="25">
        <f>VLOOKUP(CK$7,'Sat Curve Sum'!$A$7:$AG$161,5)</f>
        <v>43.32</v>
      </c>
      <c r="CL30" s="25">
        <f>VLOOKUP(CL$7,'Sat Curve Sum'!$A$7:$AG$161,5)</f>
        <v>41.28</v>
      </c>
      <c r="CM30" s="25">
        <f>VLOOKUP(CM$7,'Sat Curve Sum'!$A$7:$AG$161,5)</f>
        <v>36.44</v>
      </c>
      <c r="CN30" s="25">
        <f>VLOOKUP(CN$7,'Sat Curve Sum'!$A$7:$AG$161,5)</f>
        <v>36.94</v>
      </c>
      <c r="CO30" s="25">
        <f>VLOOKUP(CO$7,'Sat Curve Sum'!$A$7:$AG$161,5)</f>
        <v>42.03</v>
      </c>
      <c r="CP30" s="25">
        <f>VLOOKUP(CP$7,'Sat Curve Sum'!$A$7:$AG$161,5)</f>
        <v>52.98</v>
      </c>
      <c r="CQ30" s="25">
        <f>VLOOKUP(CQ$7,'Sat Curve Sum'!$A$7:$AG$161,5)</f>
        <v>61.64</v>
      </c>
      <c r="CR30" s="25">
        <f>VLOOKUP(CR$7,'Sat Curve Sum'!$A$7:$AG$161,5)</f>
        <v>56.54</v>
      </c>
      <c r="CS30" s="25">
        <f>VLOOKUP(CS$7,'Sat Curve Sum'!$A$7:$AG$161,5)</f>
        <v>42.53</v>
      </c>
      <c r="CT30" s="25">
        <f>VLOOKUP(CT$7,'Sat Curve Sum'!$A$7:$AG$161,5)</f>
        <v>42.52</v>
      </c>
      <c r="CU30" s="25">
        <f>VLOOKUP(CU$7,'Sat Curve Sum'!$A$7:$AG$161,5)</f>
        <v>45.57</v>
      </c>
      <c r="CV30" s="25">
        <f>VLOOKUP(CV$7,'Sat Curve Sum'!$A$7:$AG$161,5)</f>
        <v>45.57</v>
      </c>
      <c r="CW30" s="25">
        <f>VLOOKUP(CW$7,'Sat Curve Sum'!$A$7:$AG$161,5)</f>
        <v>43.51</v>
      </c>
      <c r="CX30" s="25">
        <f>VLOOKUP(CX$7,'Sat Curve Sum'!$A$7:$AG$161,5)</f>
        <v>41.46</v>
      </c>
      <c r="CY30" s="25">
        <f>VLOOKUP(CY$7,'Sat Curve Sum'!$A$7:$AG$161,5)</f>
        <v>36.6</v>
      </c>
      <c r="CZ30" s="25">
        <f>VLOOKUP(CZ$7,'Sat Curve Sum'!$A$7:$AG$161,5)</f>
        <v>37.1</v>
      </c>
      <c r="DA30" s="25">
        <f>VLOOKUP(DA$7,'Sat Curve Sum'!$A$7:$AG$161,5)</f>
        <v>42.22</v>
      </c>
      <c r="DB30" s="25">
        <f>VLOOKUP(DB$7,'Sat Curve Sum'!$A$7:$AG$161,5)</f>
        <v>53.21</v>
      </c>
      <c r="DC30" s="25">
        <f>VLOOKUP(DC$7,'Sat Curve Sum'!$A$7:$AG$161,5)</f>
        <v>61.91</v>
      </c>
      <c r="DD30" s="25">
        <f>VLOOKUP(DD$7,'Sat Curve Sum'!$A$7:$AG$161,5)</f>
        <v>56.78</v>
      </c>
      <c r="DE30" s="25">
        <f>VLOOKUP(DE$7,'Sat Curve Sum'!$A$7:$AG$161,5)</f>
        <v>42.71</v>
      </c>
      <c r="DF30" s="25">
        <f>VLOOKUP(DF$7,'Sat Curve Sum'!$A$7:$AG$161,5)</f>
        <v>42.71</v>
      </c>
      <c r="DG30" s="25">
        <f>VLOOKUP(DG$7,'Sat Curve Sum'!$A$7:$AG$161,5)</f>
        <v>45.77</v>
      </c>
      <c r="DH30" s="25">
        <f>VLOOKUP(DH$7,'Sat Curve Sum'!$A$7:$AG$161,5)</f>
        <v>45.77</v>
      </c>
      <c r="DI30" s="25">
        <f>VLOOKUP(DI$7,'Sat Curve Sum'!$A$7:$AG$161,5)</f>
        <v>43.71</v>
      </c>
      <c r="DJ30" s="25">
        <f>VLOOKUP(DJ$7,'Sat Curve Sum'!$A$7:$AG$161,5)</f>
        <v>41.64</v>
      </c>
      <c r="DK30" s="25">
        <f>VLOOKUP(DK$7,'Sat Curve Sum'!$A$7:$AG$161,5)</f>
        <v>36.76</v>
      </c>
      <c r="DL30" s="25">
        <f>VLOOKUP(DL$7,'Sat Curve Sum'!$A$7:$AG$161,5)</f>
        <v>37.270000000000003</v>
      </c>
      <c r="DM30" s="25">
        <f>VLOOKUP(DM$7,'Sat Curve Sum'!$A$7:$AG$161,5)</f>
        <v>42.4</v>
      </c>
      <c r="DN30" s="25">
        <f>VLOOKUP(DN$7,'Sat Curve Sum'!$A$7:$AG$161,5)</f>
        <v>53.45</v>
      </c>
      <c r="DO30" s="25">
        <f>VLOOKUP(DO$7,'Sat Curve Sum'!$A$7:$AG$161,5)</f>
        <v>62.18</v>
      </c>
      <c r="DP30" s="25">
        <f>VLOOKUP(DP$7,'Sat Curve Sum'!$A$7:$AG$161,5)</f>
        <v>57.03</v>
      </c>
      <c r="DQ30" s="25">
        <f>VLOOKUP(DQ$7,'Sat Curve Sum'!$A$7:$AG$161,5)</f>
        <v>42.9</v>
      </c>
      <c r="DR30" s="25">
        <f>VLOOKUP(DR$7,'Sat Curve Sum'!$A$7:$AG$161,5)</f>
        <v>42.89</v>
      </c>
      <c r="DS30" s="25">
        <f>VLOOKUP(DS$7,'Sat Curve Sum'!$A$7:$AG$161,5)</f>
        <v>45.97</v>
      </c>
      <c r="DT30" s="25">
        <f>VLOOKUP(DT$7,'Sat Curve Sum'!$A$7:$AG$161,5)</f>
        <v>45.97</v>
      </c>
      <c r="DU30" s="25">
        <f>VLOOKUP(DU$7,'Sat Curve Sum'!$A$7:$AG$161,5)</f>
        <v>43.9</v>
      </c>
      <c r="DV30" s="25">
        <f>VLOOKUP(DV$7,'Sat Curve Sum'!$A$7:$AG$161,5)</f>
        <v>41.83</v>
      </c>
      <c r="DW30" s="25">
        <f>VLOOKUP(DW$7,'Sat Curve Sum'!$A$7:$AG$161,5)</f>
        <v>36.92</v>
      </c>
      <c r="DX30" s="25">
        <f>VLOOKUP(DX$7,'Sat Curve Sum'!$A$7:$AG$161,5)</f>
        <v>37.43</v>
      </c>
      <c r="DY30" s="25">
        <f>VLOOKUP(DY$7,'Sat Curve Sum'!$A$7:$AG$161,5)</f>
        <v>42.59</v>
      </c>
      <c r="DZ30" s="25">
        <f>VLOOKUP(DZ$7,'Sat Curve Sum'!$A$7:$AG$161,5)</f>
        <v>53.68</v>
      </c>
      <c r="EA30" s="25">
        <f>VLOOKUP(EA$7,'Sat Curve Sum'!$A$7:$AG$161,5)</f>
        <v>62.45</v>
      </c>
      <c r="EB30" s="25">
        <f>VLOOKUP(EB$7,'Sat Curve Sum'!$A$7:$AG$161,5)</f>
        <v>57.28</v>
      </c>
      <c r="EC30" s="25">
        <f>VLOOKUP(EC$7,'Sat Curve Sum'!$A$7:$AG$161,5)</f>
        <v>43.08</v>
      </c>
      <c r="ED30" s="25">
        <f>VLOOKUP(ED$7,'Sat Curve Sum'!$A$7:$AG$161,5)</f>
        <v>43.08</v>
      </c>
      <c r="EE30" s="25">
        <f>VLOOKUP(EE$7,'Sat Curve Sum'!$A$7:$AG$161,5)</f>
        <v>46.17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21.408333301544189</v>
      </c>
      <c r="D31" s="25">
        <f ca="1">IF(ISERROR(AVERAGE(OFFSET('Sat Curve Sum'!$I$6,1,0,0,1))),0,AVERAGE(OFFSET('Sat Curve Sum'!$I$6,1,0,0,1)))</f>
        <v>0</v>
      </c>
      <c r="E31" s="25">
        <f ca="1">IF(ISERROR((SUM(OFFSET('Sat Curve Sum'!$I$6,1,0,4,1))+ 0* 'Sat Curve Sum Backup'!$I$9)/4), 'Sat Curve Sum Backup'!$I$9,(SUM(OFFSET('Sat Curve Sum'!$I$6,1,0,4,1))+ 0* 'Sat Curve Sum Backup'!$I$9)/4)</f>
        <v>25.724999904632575</v>
      </c>
      <c r="F31" s="25">
        <f>VLOOKUP(F$7,'Sat Curve Sum'!$A$7:$AG$161,9)</f>
        <v>38.5</v>
      </c>
      <c r="G31" s="23">
        <f t="shared" ca="1" si="14"/>
        <v>21.408333301544189</v>
      </c>
      <c r="H31" s="131">
        <f t="shared" si="15"/>
        <v>39.25</v>
      </c>
      <c r="I31" s="131">
        <f t="shared" si="21"/>
        <v>37.25</v>
      </c>
      <c r="J31" s="131">
        <f t="shared" si="21"/>
        <v>36</v>
      </c>
      <c r="K31" s="131">
        <f t="shared" si="21"/>
        <v>33.75</v>
      </c>
      <c r="L31" s="131">
        <f t="shared" si="21"/>
        <v>33.5</v>
      </c>
      <c r="M31" s="131">
        <f t="shared" si="21"/>
        <v>40</v>
      </c>
      <c r="N31" s="131">
        <f t="shared" si="21"/>
        <v>49.25</v>
      </c>
      <c r="O31" s="131">
        <f t="shared" si="21"/>
        <v>56</v>
      </c>
      <c r="P31" s="131">
        <f t="shared" si="21"/>
        <v>48.75</v>
      </c>
      <c r="Q31" s="131">
        <f t="shared" si="21"/>
        <v>41</v>
      </c>
      <c r="R31" s="131">
        <f t="shared" si="21"/>
        <v>40</v>
      </c>
      <c r="S31" s="131">
        <f t="shared" si="21"/>
        <v>42</v>
      </c>
      <c r="T31" s="23">
        <f t="shared" si="17"/>
        <v>41.395833333333336</v>
      </c>
      <c r="U31" s="23">
        <f t="shared" si="18"/>
        <v>33.520833333333336</v>
      </c>
      <c r="V31" s="75">
        <f t="shared" si="19"/>
        <v>37.3322619047619</v>
      </c>
      <c r="W31" s="71"/>
      <c r="X31" s="74">
        <f t="shared" ca="1" si="20"/>
        <v>36.929144143284965</v>
      </c>
      <c r="Y31" s="16"/>
      <c r="Z31" s="39"/>
      <c r="AB31" s="25">
        <f>VLOOKUP(AB$7,'Sat Curve Sum'!$A$7:$AG$161,9)</f>
        <v>39.25</v>
      </c>
      <c r="AC31" s="25">
        <f>VLOOKUP(AC$7,'Sat Curve Sum'!$A$7:$AG$161,9)</f>
        <v>37.25</v>
      </c>
      <c r="AD31" s="25">
        <f>VLOOKUP(AD$7,'Sat Curve Sum'!$A$7:$AG$161,9)</f>
        <v>36</v>
      </c>
      <c r="AE31" s="25">
        <f>VLOOKUP(AE$7,'Sat Curve Sum'!$A$7:$AG$161,9)</f>
        <v>33.75</v>
      </c>
      <c r="AF31" s="25">
        <f>VLOOKUP(AF$7,'Sat Curve Sum'!$A$7:$AG$161,9)</f>
        <v>33.5</v>
      </c>
      <c r="AG31" s="25">
        <f>VLOOKUP(AG$7,'Sat Curve Sum'!$A$7:$AG$161,9)</f>
        <v>40</v>
      </c>
      <c r="AH31" s="25">
        <f>VLOOKUP(AH$7,'Sat Curve Sum'!$A$7:$AG$161,9)</f>
        <v>49.25</v>
      </c>
      <c r="AI31" s="25">
        <f>VLOOKUP(AI$7,'Sat Curve Sum'!$A$7:$AG$161,9)</f>
        <v>56</v>
      </c>
      <c r="AJ31" s="25">
        <f>VLOOKUP(AJ$7,'Sat Curve Sum'!$A$7:$AG$161,9)</f>
        <v>48.75</v>
      </c>
      <c r="AK31" s="25">
        <f>VLOOKUP(AK$7,'Sat Curve Sum'!$A$7:$AG$161,9)</f>
        <v>41</v>
      </c>
      <c r="AL31" s="25">
        <f>VLOOKUP(AL$7,'Sat Curve Sum'!$A$7:$AG$161,9)</f>
        <v>40</v>
      </c>
      <c r="AM31" s="25">
        <f>VLOOKUP(AM$7,'Sat Curve Sum'!$A$7:$AG$161,9)</f>
        <v>42</v>
      </c>
      <c r="AN31" s="25">
        <f>VLOOKUP(AN$7,'Sat Curve Sum'!$A$7:$AG$161,9)</f>
        <v>32.25</v>
      </c>
      <c r="AO31" s="25">
        <f>VLOOKUP(AO$7,'Sat Curve Sum'!$A$7:$AG$161,9)</f>
        <v>30.75</v>
      </c>
      <c r="AP31" s="25">
        <f>VLOOKUP(AP$7,'Sat Curve Sum'!$A$7:$AG$161,9)</f>
        <v>30</v>
      </c>
      <c r="AQ31" s="25">
        <f>VLOOKUP(AQ$7,'Sat Curve Sum'!$A$7:$AG$161,9)</f>
        <v>25.75</v>
      </c>
      <c r="AR31" s="25">
        <f>VLOOKUP(AR$7,'Sat Curve Sum'!$A$7:$AG$161,9)</f>
        <v>26.25</v>
      </c>
      <c r="AS31" s="25">
        <f>VLOOKUP(AS$7,'Sat Curve Sum'!$A$7:$AG$161,9)</f>
        <v>31.25</v>
      </c>
      <c r="AT31" s="25">
        <f>VLOOKUP(AT$7,'Sat Curve Sum'!$A$7:$AG$161,9)</f>
        <v>42</v>
      </c>
      <c r="AU31" s="25">
        <f>VLOOKUP(AU$7,'Sat Curve Sum'!$A$7:$AG$161,9)</f>
        <v>50.5</v>
      </c>
      <c r="AV31" s="25">
        <f>VLOOKUP(AV$7,'Sat Curve Sum'!$A$7:$AG$161,9)</f>
        <v>39.75</v>
      </c>
      <c r="AW31" s="25">
        <f>VLOOKUP(AW$7,'Sat Curve Sum'!$A$7:$AG$161,9)</f>
        <v>31</v>
      </c>
      <c r="AX31" s="25">
        <f>VLOOKUP(AX$7,'Sat Curve Sum'!$A$7:$AG$161,9)</f>
        <v>30.75</v>
      </c>
      <c r="AY31" s="25">
        <f>VLOOKUP(AY$7,'Sat Curve Sum'!$A$7:$AG$161,9)</f>
        <v>32</v>
      </c>
      <c r="AZ31" s="25">
        <f>VLOOKUP(AZ$7,'Sat Curve Sum'!$A$7:$AG$161,9)</f>
        <v>31.16</v>
      </c>
      <c r="BA31" s="25">
        <f>VLOOKUP(BA$7,'Sat Curve Sum'!$A$7:$AG$161,9)</f>
        <v>29.61</v>
      </c>
      <c r="BB31" s="25">
        <f>VLOOKUP(BB$7,'Sat Curve Sum'!$A$7:$AG$161,9)</f>
        <v>28.78</v>
      </c>
      <c r="BC31" s="25">
        <f>VLOOKUP(BC$7,'Sat Curve Sum'!$A$7:$AG$161,9)</f>
        <v>24.62</v>
      </c>
      <c r="BD31" s="25">
        <f>VLOOKUP(BD$7,'Sat Curve Sum'!$A$7:$AG$161,9)</f>
        <v>25.01</v>
      </c>
      <c r="BE31" s="25">
        <f>VLOOKUP(BE$7,'Sat Curve Sum'!$A$7:$AG$161,9)</f>
        <v>29.67</v>
      </c>
      <c r="BF31" s="25">
        <f>VLOOKUP(BF$7,'Sat Curve Sum'!$A$7:$AG$161,9)</f>
        <v>39.72</v>
      </c>
      <c r="BG31" s="25">
        <f>VLOOKUP(BG$7,'Sat Curve Sum'!$A$7:$AG$161,9)</f>
        <v>47.59</v>
      </c>
      <c r="BH31" s="25">
        <f>VLOOKUP(BH$7,'Sat Curve Sum'!$A$7:$AG$161,9)</f>
        <v>37.32</v>
      </c>
      <c r="BI31" s="25">
        <f>VLOOKUP(BI$7,'Sat Curve Sum'!$A$7:$AG$161,9)</f>
        <v>28.99</v>
      </c>
      <c r="BJ31" s="25">
        <f>VLOOKUP(BJ$7,'Sat Curve Sum'!$A$7:$AG$161,9)</f>
        <v>28.65</v>
      </c>
      <c r="BK31" s="25">
        <f>VLOOKUP(BK$7,'Sat Curve Sum'!$A$7:$AG$161,9)</f>
        <v>29.7</v>
      </c>
      <c r="BL31" s="25">
        <f>VLOOKUP(BL$7,'Sat Curve Sum'!$A$7:$AG$161,9)</f>
        <v>27.06</v>
      </c>
      <c r="BM31" s="25">
        <f>VLOOKUP(BM$7,'Sat Curve Sum'!$A$7:$AG$161,9)</f>
        <v>25.92</v>
      </c>
      <c r="BN31" s="25">
        <f>VLOOKUP(BN$7,'Sat Curve Sum'!$A$7:$AG$161,9)</f>
        <v>25.42</v>
      </c>
      <c r="BO31" s="25">
        <f>VLOOKUP(BO$7,'Sat Curve Sum'!$A$7:$AG$161,9)</f>
        <v>21.92</v>
      </c>
      <c r="BP31" s="25">
        <f>VLOOKUP(BP$7,'Sat Curve Sum'!$A$7:$AG$161,9)</f>
        <v>22.46</v>
      </c>
      <c r="BQ31" s="25">
        <f>VLOOKUP(BQ$7,'Sat Curve Sum'!$A$7:$AG$161,9)</f>
        <v>26.87</v>
      </c>
      <c r="BR31" s="25">
        <f>VLOOKUP(BR$7,'Sat Curve Sum'!$A$7:$AG$161,9)</f>
        <v>36.29</v>
      </c>
      <c r="BS31" s="25">
        <f>VLOOKUP(BS$7,'Sat Curve Sum'!$A$7:$AG$161,9)</f>
        <v>43.85</v>
      </c>
      <c r="BT31" s="25">
        <f>VLOOKUP(BT$7,'Sat Curve Sum'!$A$7:$AG$161,9)</f>
        <v>34.69</v>
      </c>
      <c r="BU31" s="25">
        <f>VLOOKUP(BU$7,'Sat Curve Sum'!$A$7:$AG$161,9)</f>
        <v>27.19</v>
      </c>
      <c r="BV31" s="25">
        <f>VLOOKUP(BV$7,'Sat Curve Sum'!$A$7:$AG$161,9)</f>
        <v>27.11</v>
      </c>
      <c r="BW31" s="25">
        <f>VLOOKUP(BW$7,'Sat Curve Sum'!$A$7:$AG$161,9)</f>
        <v>28.35</v>
      </c>
      <c r="BX31" s="25">
        <f>VLOOKUP(BX$7,'Sat Curve Sum'!$A$7:$AG$161,9)</f>
        <v>22.29</v>
      </c>
      <c r="BY31" s="25">
        <f>VLOOKUP(BY$7,'Sat Curve Sum'!$A$7:$AG$161,9)</f>
        <v>22.32</v>
      </c>
      <c r="BZ31" s="25">
        <f>VLOOKUP(BZ$7,'Sat Curve Sum'!$A$7:$AG$161,9)</f>
        <v>22.82</v>
      </c>
      <c r="CA31" s="25">
        <f>VLOOKUP(CA$7,'Sat Curve Sum'!$A$7:$AG$161,9)</f>
        <v>20.49</v>
      </c>
      <c r="CB31" s="25">
        <f>VLOOKUP(CB$7,'Sat Curve Sum'!$A$7:$AG$161,9)</f>
        <v>21.82</v>
      </c>
      <c r="CC31" s="25">
        <f>VLOOKUP(CC$7,'Sat Curve Sum'!$A$7:$AG$161,9)</f>
        <v>27.1</v>
      </c>
      <c r="CD31" s="25">
        <f>VLOOKUP(CD$7,'Sat Curve Sum'!$A$7:$AG$161,9)</f>
        <v>37.94</v>
      </c>
      <c r="CE31" s="25">
        <f>VLOOKUP(CE$7,'Sat Curve Sum'!$A$7:$AG$161,9)</f>
        <v>47.46</v>
      </c>
      <c r="CF31" s="25">
        <f>VLOOKUP(CF$7,'Sat Curve Sum'!$A$7:$AG$161,9)</f>
        <v>38.82</v>
      </c>
      <c r="CG31" s="25">
        <f>VLOOKUP(CG$7,'Sat Curve Sum'!$A$7:$AG$161,9)</f>
        <v>31.42</v>
      </c>
      <c r="CH31" s="25">
        <f>VLOOKUP(CH$7,'Sat Curve Sum'!$A$7:$AG$161,9)</f>
        <v>32.32</v>
      </c>
      <c r="CI31" s="25">
        <f>VLOOKUP(CI$7,'Sat Curve Sum'!$A$7:$AG$161,9)</f>
        <v>34.840000000000003</v>
      </c>
      <c r="CJ31" s="25">
        <f>VLOOKUP(CJ$7,'Sat Curve Sum'!$A$7:$AG$161,9)</f>
        <v>39.520000000000003</v>
      </c>
      <c r="CK31" s="25">
        <f>VLOOKUP(CK$7,'Sat Curve Sum'!$A$7:$AG$161,9)</f>
        <v>37.86</v>
      </c>
      <c r="CL31" s="25">
        <f>VLOOKUP(CL$7,'Sat Curve Sum'!$A$7:$AG$161,9)</f>
        <v>37.11</v>
      </c>
      <c r="CM31" s="25">
        <f>VLOOKUP(CM$7,'Sat Curve Sum'!$A$7:$AG$161,9)</f>
        <v>32.01</v>
      </c>
      <c r="CN31" s="25">
        <f>VLOOKUP(CN$7,'Sat Curve Sum'!$A$7:$AG$161,9)</f>
        <v>32.79</v>
      </c>
      <c r="CO31" s="25">
        <f>VLOOKUP(CO$7,'Sat Curve Sum'!$A$7:$AG$161,9)</f>
        <v>39.22</v>
      </c>
      <c r="CP31" s="25">
        <f>VLOOKUP(CP$7,'Sat Curve Sum'!$A$7:$AG$161,9)</f>
        <v>52.97</v>
      </c>
      <c r="CQ31" s="25">
        <f>VLOOKUP(CQ$7,'Sat Curve Sum'!$A$7:$AG$161,9)</f>
        <v>64</v>
      </c>
      <c r="CR31" s="25">
        <f>VLOOKUP(CR$7,'Sat Curve Sum'!$A$7:$AG$161,9)</f>
        <v>50.62</v>
      </c>
      <c r="CS31" s="25">
        <f>VLOOKUP(CS$7,'Sat Curve Sum'!$A$7:$AG$161,9)</f>
        <v>39.67</v>
      </c>
      <c r="CT31" s="25">
        <f>VLOOKUP(CT$7,'Sat Curve Sum'!$A$7:$AG$161,9)</f>
        <v>39.54</v>
      </c>
      <c r="CU31" s="25">
        <f>VLOOKUP(CU$7,'Sat Curve Sum'!$A$7:$AG$161,9)</f>
        <v>41.35</v>
      </c>
      <c r="CV31" s="25">
        <f>VLOOKUP(CV$7,'Sat Curve Sum'!$A$7:$AG$161,9)</f>
        <v>39.799999999999997</v>
      </c>
      <c r="CW31" s="25">
        <f>VLOOKUP(CW$7,'Sat Curve Sum'!$A$7:$AG$161,9)</f>
        <v>38.130000000000003</v>
      </c>
      <c r="CX31" s="25">
        <f>VLOOKUP(CX$7,'Sat Curve Sum'!$A$7:$AG$161,9)</f>
        <v>37.380000000000003</v>
      </c>
      <c r="CY31" s="25">
        <f>VLOOKUP(CY$7,'Sat Curve Sum'!$A$7:$AG$161,9)</f>
        <v>32.24</v>
      </c>
      <c r="CZ31" s="25">
        <f>VLOOKUP(CZ$7,'Sat Curve Sum'!$A$7:$AG$161,9)</f>
        <v>33.020000000000003</v>
      </c>
      <c r="DA31" s="25">
        <f>VLOOKUP(DA$7,'Sat Curve Sum'!$A$7:$AG$161,9)</f>
        <v>39.5</v>
      </c>
      <c r="DB31" s="25">
        <f>VLOOKUP(DB$7,'Sat Curve Sum'!$A$7:$AG$161,9)</f>
        <v>53.35</v>
      </c>
      <c r="DC31" s="25">
        <f>VLOOKUP(DC$7,'Sat Curve Sum'!$A$7:$AG$161,9)</f>
        <v>64.45</v>
      </c>
      <c r="DD31" s="25">
        <f>VLOOKUP(DD$7,'Sat Curve Sum'!$A$7:$AG$161,9)</f>
        <v>50.98</v>
      </c>
      <c r="DE31" s="25">
        <f>VLOOKUP(DE$7,'Sat Curve Sum'!$A$7:$AG$161,9)</f>
        <v>39.950000000000003</v>
      </c>
      <c r="DF31" s="25">
        <f>VLOOKUP(DF$7,'Sat Curve Sum'!$A$7:$AG$161,9)</f>
        <v>39.82</v>
      </c>
      <c r="DG31" s="25">
        <f>VLOOKUP(DG$7,'Sat Curve Sum'!$A$7:$AG$161,9)</f>
        <v>41.65</v>
      </c>
      <c r="DH31" s="25">
        <f>VLOOKUP(DH$7,'Sat Curve Sum'!$A$7:$AG$161,9)</f>
        <v>40.090000000000003</v>
      </c>
      <c r="DI31" s="25">
        <f>VLOOKUP(DI$7,'Sat Curve Sum'!$A$7:$AG$161,9)</f>
        <v>38.4</v>
      </c>
      <c r="DJ31" s="25">
        <f>VLOOKUP(DJ$7,'Sat Curve Sum'!$A$7:$AG$161,9)</f>
        <v>37.64</v>
      </c>
      <c r="DK31" s="25">
        <f>VLOOKUP(DK$7,'Sat Curve Sum'!$A$7:$AG$161,9)</f>
        <v>32.47</v>
      </c>
      <c r="DL31" s="25">
        <f>VLOOKUP(DL$7,'Sat Curve Sum'!$A$7:$AG$161,9)</f>
        <v>33.26</v>
      </c>
      <c r="DM31" s="25">
        <f>VLOOKUP(DM$7,'Sat Curve Sum'!$A$7:$AG$161,9)</f>
        <v>39.78</v>
      </c>
      <c r="DN31" s="25">
        <f>VLOOKUP(DN$7,'Sat Curve Sum'!$A$7:$AG$161,9)</f>
        <v>53.72</v>
      </c>
      <c r="DO31" s="25">
        <f>VLOOKUP(DO$7,'Sat Curve Sum'!$A$7:$AG$161,9)</f>
        <v>64.91</v>
      </c>
      <c r="DP31" s="25">
        <f>VLOOKUP(DP$7,'Sat Curve Sum'!$A$7:$AG$161,9)</f>
        <v>51.34</v>
      </c>
      <c r="DQ31" s="25">
        <f>VLOOKUP(DQ$7,'Sat Curve Sum'!$A$7:$AG$161,9)</f>
        <v>40.229999999999997</v>
      </c>
      <c r="DR31" s="25">
        <f>VLOOKUP(DR$7,'Sat Curve Sum'!$A$7:$AG$161,9)</f>
        <v>40.11</v>
      </c>
      <c r="DS31" s="25">
        <f>VLOOKUP(DS$7,'Sat Curve Sum'!$A$7:$AG$161,9)</f>
        <v>41.94</v>
      </c>
      <c r="DT31" s="25">
        <f>VLOOKUP(DT$7,'Sat Curve Sum'!$A$7:$AG$161,9)</f>
        <v>40.369999999999997</v>
      </c>
      <c r="DU31" s="25">
        <f>VLOOKUP(DU$7,'Sat Curve Sum'!$A$7:$AG$161,9)</f>
        <v>38.67</v>
      </c>
      <c r="DV31" s="25">
        <f>VLOOKUP(DV$7,'Sat Curve Sum'!$A$7:$AG$161,9)</f>
        <v>37.909999999999997</v>
      </c>
      <c r="DW31" s="25">
        <f>VLOOKUP(DW$7,'Sat Curve Sum'!$A$7:$AG$161,9)</f>
        <v>32.69</v>
      </c>
      <c r="DX31" s="25">
        <f>VLOOKUP(DX$7,'Sat Curve Sum'!$A$7:$AG$161,9)</f>
        <v>33.49</v>
      </c>
      <c r="DY31" s="25">
        <f>VLOOKUP(DY$7,'Sat Curve Sum'!$A$7:$AG$161,9)</f>
        <v>40.06</v>
      </c>
      <c r="DZ31" s="25">
        <f>VLOOKUP(DZ$7,'Sat Curve Sum'!$A$7:$AG$161,9)</f>
        <v>54.1</v>
      </c>
      <c r="EA31" s="25">
        <f>VLOOKUP(EA$7,'Sat Curve Sum'!$A$7:$AG$161,9)</f>
        <v>65.36</v>
      </c>
      <c r="EB31" s="25">
        <f>VLOOKUP(EB$7,'Sat Curve Sum'!$A$7:$AG$161,9)</f>
        <v>51.7</v>
      </c>
      <c r="EC31" s="25">
        <f>VLOOKUP(EC$7,'Sat Curve Sum'!$A$7:$AG$161,9)</f>
        <v>40.520000000000003</v>
      </c>
      <c r="ED31" s="25">
        <f>VLOOKUP(ED$7,'Sat Curve Sum'!$A$7:$AG$161,9)</f>
        <v>40.39</v>
      </c>
      <c r="EE31" s="25">
        <f>VLOOKUP(EE$7,'Sat Curve Sum'!$A$7:$AG$161,9)</f>
        <v>42.24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24.2</v>
      </c>
      <c r="D32" s="25">
        <f ca="1">IF(ISERROR(AVERAGE(OFFSET('Sat Curve Sum'!$F$6,1,0,0,1))),0,AVERAGE(OFFSET('Sat Curve Sum'!$F$6,1,0,0,1)))</f>
        <v>0</v>
      </c>
      <c r="E32" s="25">
        <f ca="1">IF(ISERROR((SUM(OFFSET('Sat Curve Sum'!$F$6,1,0,4,1))+ 0* 'Sat Curve Sum Backup'!$F$9)/4), 'Sat Curve Sum Backup'!$F$9,(SUM(OFFSET('Sat Curve Sum'!$F$6,1,0,4,1))+ 0* 'Sat Curve Sum Backup'!$F$9)/4)</f>
        <v>34.1</v>
      </c>
      <c r="F32" s="25">
        <f>VLOOKUP(F$7,'Sat Curve Sum'!$A$7:$AG$161,6)</f>
        <v>38.5</v>
      </c>
      <c r="G32" s="23">
        <f t="shared" ca="1" si="14"/>
        <v>24.2</v>
      </c>
      <c r="H32" s="131">
        <f t="shared" si="15"/>
        <v>39.25</v>
      </c>
      <c r="I32" s="131">
        <f t="shared" si="21"/>
        <v>37.25</v>
      </c>
      <c r="J32" s="131">
        <f t="shared" si="21"/>
        <v>36</v>
      </c>
      <c r="K32" s="131">
        <f t="shared" si="21"/>
        <v>34.5</v>
      </c>
      <c r="L32" s="131">
        <f t="shared" si="21"/>
        <v>36</v>
      </c>
      <c r="M32" s="131">
        <f t="shared" si="21"/>
        <v>42</v>
      </c>
      <c r="N32" s="131">
        <f t="shared" si="21"/>
        <v>49.25</v>
      </c>
      <c r="O32" s="131">
        <f t="shared" si="21"/>
        <v>57.25</v>
      </c>
      <c r="P32" s="131">
        <f t="shared" si="21"/>
        <v>48.75</v>
      </c>
      <c r="Q32" s="131">
        <f t="shared" si="21"/>
        <v>41</v>
      </c>
      <c r="R32" s="131">
        <f t="shared" si="21"/>
        <v>40</v>
      </c>
      <c r="S32" s="131">
        <f t="shared" si="21"/>
        <v>42</v>
      </c>
      <c r="T32" s="23">
        <f t="shared" si="17"/>
        <v>41.9375</v>
      </c>
      <c r="U32" s="23">
        <f t="shared" si="18"/>
        <v>44.75</v>
      </c>
      <c r="V32" s="75">
        <f t="shared" si="19"/>
        <v>45.596904761904753</v>
      </c>
      <c r="W32" s="71"/>
      <c r="X32" s="74">
        <f t="shared" ca="1" si="20"/>
        <v>44.531441441441459</v>
      </c>
      <c r="Y32" s="12"/>
      <c r="Z32" s="39"/>
      <c r="AA32" s="39"/>
      <c r="AB32" s="25">
        <f>VLOOKUP(AB$7,'Sat Curve Sum'!$A$7:$AG$161,6)</f>
        <v>39.25</v>
      </c>
      <c r="AC32" s="25">
        <f>VLOOKUP(AC$7,'Sat Curve Sum'!$A$7:$AG$161,6)</f>
        <v>37.25</v>
      </c>
      <c r="AD32" s="25">
        <f>VLOOKUP(AD$7,'Sat Curve Sum'!$A$7:$AG$161,6)</f>
        <v>36</v>
      </c>
      <c r="AE32" s="25">
        <f>VLOOKUP(AE$7,'Sat Curve Sum'!$A$7:$AG$161,6)</f>
        <v>34.5</v>
      </c>
      <c r="AF32" s="25">
        <f>VLOOKUP(AF$7,'Sat Curve Sum'!$A$7:$AG$161,6)</f>
        <v>36</v>
      </c>
      <c r="AG32" s="25">
        <f>VLOOKUP(AG$7,'Sat Curve Sum'!$A$7:$AG$161,6)</f>
        <v>42</v>
      </c>
      <c r="AH32" s="25">
        <f>VLOOKUP(AH$7,'Sat Curve Sum'!$A$7:$AG$161,6)</f>
        <v>49.25</v>
      </c>
      <c r="AI32" s="25">
        <f>VLOOKUP(AI$7,'Sat Curve Sum'!$A$7:$AG$161,6)</f>
        <v>57.25</v>
      </c>
      <c r="AJ32" s="25">
        <f>VLOOKUP(AJ$7,'Sat Curve Sum'!$A$7:$AG$161,6)</f>
        <v>48.75</v>
      </c>
      <c r="AK32" s="25">
        <f>VLOOKUP(AK$7,'Sat Curve Sum'!$A$7:$AG$161,6)</f>
        <v>41</v>
      </c>
      <c r="AL32" s="25">
        <f>VLOOKUP(AL$7,'Sat Curve Sum'!$A$7:$AG$161,6)</f>
        <v>40</v>
      </c>
      <c r="AM32" s="25">
        <f>VLOOKUP(AM$7,'Sat Curve Sum'!$A$7:$AG$161,6)</f>
        <v>42</v>
      </c>
      <c r="AN32" s="25">
        <f>VLOOKUP(AN$7,'Sat Curve Sum'!$A$7:$AG$161,6)</f>
        <v>42.25</v>
      </c>
      <c r="AO32" s="25">
        <f>VLOOKUP(AO$7,'Sat Curve Sum'!$A$7:$AG$161,6)</f>
        <v>40.75</v>
      </c>
      <c r="AP32" s="25">
        <f>VLOOKUP(AP$7,'Sat Curve Sum'!$A$7:$AG$161,6)</f>
        <v>40</v>
      </c>
      <c r="AQ32" s="25">
        <f>VLOOKUP(AQ$7,'Sat Curve Sum'!$A$7:$AG$161,6)</f>
        <v>38.25</v>
      </c>
      <c r="AR32" s="25">
        <f>VLOOKUP(AR$7,'Sat Curve Sum'!$A$7:$AG$161,6)</f>
        <v>39</v>
      </c>
      <c r="AS32" s="25">
        <f>VLOOKUP(AS$7,'Sat Curve Sum'!$A$7:$AG$161,6)</f>
        <v>43.5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41</v>
      </c>
      <c r="AX32" s="25">
        <f>VLOOKUP(AX$7,'Sat Curve Sum'!$A$7:$AG$161,6)</f>
        <v>40.75</v>
      </c>
      <c r="AY32" s="25">
        <f>VLOOKUP(AY$7,'Sat Curve Sum'!$A$7:$AG$161,6)</f>
        <v>42</v>
      </c>
      <c r="AZ32" s="25">
        <f>VLOOKUP(AZ$7,'Sat Curve Sum'!$A$7:$AG$161,6)</f>
        <v>42.51</v>
      </c>
      <c r="BA32" s="25">
        <f>VLOOKUP(BA$7,'Sat Curve Sum'!$A$7:$AG$161,6)</f>
        <v>40.99</v>
      </c>
      <c r="BB32" s="25">
        <f>VLOOKUP(BB$7,'Sat Curve Sum'!$A$7:$AG$161,6)</f>
        <v>40.229999999999997</v>
      </c>
      <c r="BC32" s="25">
        <f>VLOOKUP(BC$7,'Sat Curve Sum'!$A$7:$AG$161,6)</f>
        <v>38.47</v>
      </c>
      <c r="BD32" s="25">
        <f>VLOOKUP(BD$7,'Sat Curve Sum'!$A$7:$AG$161,6)</f>
        <v>39.22</v>
      </c>
      <c r="BE32" s="25">
        <f>VLOOKUP(BE$7,'Sat Curve Sum'!$A$7:$AG$161,6)</f>
        <v>43.74</v>
      </c>
      <c r="BF32" s="25">
        <f>VLOOKUP(BF$7,'Sat Curve Sum'!$A$7:$AG$161,6)</f>
        <v>57.31</v>
      </c>
      <c r="BG32" s="25">
        <f>VLOOKUP(BG$7,'Sat Curve Sum'!$A$7:$AG$161,6)</f>
        <v>63.09</v>
      </c>
      <c r="BH32" s="25">
        <f>VLOOKUP(BH$7,'Sat Curve Sum'!$A$7:$AG$161,6)</f>
        <v>50.01</v>
      </c>
      <c r="BI32" s="25">
        <f>VLOOKUP(BI$7,'Sat Curve Sum'!$A$7:$AG$161,6)</f>
        <v>41.21</v>
      </c>
      <c r="BJ32" s="25">
        <f>VLOOKUP(BJ$7,'Sat Curve Sum'!$A$7:$AG$161,6)</f>
        <v>40.96</v>
      </c>
      <c r="BK32" s="25">
        <f>VLOOKUP(BK$7,'Sat Curve Sum'!$A$7:$AG$161,6)</f>
        <v>42.21</v>
      </c>
      <c r="BL32" s="25">
        <f>VLOOKUP(BL$7,'Sat Curve Sum'!$A$7:$AG$161,6)</f>
        <v>42.7</v>
      </c>
      <c r="BM32" s="25">
        <f>VLOOKUP(BM$7,'Sat Curve Sum'!$A$7:$AG$161,6)</f>
        <v>41.18</v>
      </c>
      <c r="BN32" s="25">
        <f>VLOOKUP(BN$7,'Sat Curve Sum'!$A$7:$AG$161,6)</f>
        <v>40.409999999999997</v>
      </c>
      <c r="BO32" s="25">
        <f>VLOOKUP(BO$7,'Sat Curve Sum'!$A$7:$AG$161,6)</f>
        <v>38.64</v>
      </c>
      <c r="BP32" s="25">
        <f>VLOOKUP(BP$7,'Sat Curve Sum'!$A$7:$AG$161,6)</f>
        <v>39.4</v>
      </c>
      <c r="BQ32" s="25">
        <f>VLOOKUP(BQ$7,'Sat Curve Sum'!$A$7:$AG$161,6)</f>
        <v>43.94</v>
      </c>
      <c r="BR32" s="25">
        <f>VLOOKUP(BR$7,'Sat Curve Sum'!$A$7:$AG$161,6)</f>
        <v>57.57</v>
      </c>
      <c r="BS32" s="25">
        <f>VLOOKUP(BS$7,'Sat Curve Sum'!$A$7:$AG$161,6)</f>
        <v>63.37</v>
      </c>
      <c r="BT32" s="25">
        <f>VLOOKUP(BT$7,'Sat Curve Sum'!$A$7:$AG$161,6)</f>
        <v>50.24</v>
      </c>
      <c r="BU32" s="25">
        <f>VLOOKUP(BU$7,'Sat Curve Sum'!$A$7:$AG$161,6)</f>
        <v>41.4</v>
      </c>
      <c r="BV32" s="25">
        <f>VLOOKUP(BV$7,'Sat Curve Sum'!$A$7:$AG$161,6)</f>
        <v>41.14</v>
      </c>
      <c r="BW32" s="25">
        <f>VLOOKUP(BW$7,'Sat Curve Sum'!$A$7:$AG$161,6)</f>
        <v>42.4</v>
      </c>
      <c r="BX32" s="25">
        <f>VLOOKUP(BX$7,'Sat Curve Sum'!$A$7:$AG$161,6)</f>
        <v>42.88</v>
      </c>
      <c r="BY32" s="25">
        <f>VLOOKUP(BY$7,'Sat Curve Sum'!$A$7:$AG$161,6)</f>
        <v>41.36</v>
      </c>
      <c r="BZ32" s="25">
        <f>VLOOKUP(BZ$7,'Sat Curve Sum'!$A$7:$AG$161,6)</f>
        <v>40.590000000000003</v>
      </c>
      <c r="CA32" s="25">
        <f>VLOOKUP(CA$7,'Sat Curve Sum'!$A$7:$AG$161,6)</f>
        <v>38.81</v>
      </c>
      <c r="CB32" s="25">
        <f>VLOOKUP(CB$7,'Sat Curve Sum'!$A$7:$AG$161,6)</f>
        <v>39.57</v>
      </c>
      <c r="CC32" s="25">
        <f>VLOOKUP(CC$7,'Sat Curve Sum'!$A$7:$AG$161,6)</f>
        <v>44.13</v>
      </c>
      <c r="CD32" s="25">
        <f>VLOOKUP(CD$7,'Sat Curve Sum'!$A$7:$AG$161,6)</f>
        <v>57.82</v>
      </c>
      <c r="CE32" s="25">
        <f>VLOOKUP(CE$7,'Sat Curve Sum'!$A$7:$AG$161,6)</f>
        <v>63.65</v>
      </c>
      <c r="CF32" s="25">
        <f>VLOOKUP(CF$7,'Sat Curve Sum'!$A$7:$AG$161,6)</f>
        <v>50.46</v>
      </c>
      <c r="CG32" s="25">
        <f>VLOOKUP(CG$7,'Sat Curve Sum'!$A$7:$AG$161,6)</f>
        <v>41.58</v>
      </c>
      <c r="CH32" s="25">
        <f>VLOOKUP(CH$7,'Sat Curve Sum'!$A$7:$AG$161,6)</f>
        <v>41.32</v>
      </c>
      <c r="CI32" s="25">
        <f>VLOOKUP(CI$7,'Sat Curve Sum'!$A$7:$AG$161,6)</f>
        <v>42.58</v>
      </c>
      <c r="CJ32" s="25">
        <f>VLOOKUP(CJ$7,'Sat Curve Sum'!$A$7:$AG$161,6)</f>
        <v>43.07</v>
      </c>
      <c r="CK32" s="25">
        <f>VLOOKUP(CK$7,'Sat Curve Sum'!$A$7:$AG$161,6)</f>
        <v>41.54</v>
      </c>
      <c r="CL32" s="25">
        <f>VLOOKUP(CL$7,'Sat Curve Sum'!$A$7:$AG$161,6)</f>
        <v>40.770000000000003</v>
      </c>
      <c r="CM32" s="25">
        <f>VLOOKUP(CM$7,'Sat Curve Sum'!$A$7:$AG$161,6)</f>
        <v>38.979999999999997</v>
      </c>
      <c r="CN32" s="25">
        <f>VLOOKUP(CN$7,'Sat Curve Sum'!$A$7:$AG$161,6)</f>
        <v>39.74</v>
      </c>
      <c r="CO32" s="25">
        <f>VLOOKUP(CO$7,'Sat Curve Sum'!$A$7:$AG$161,6)</f>
        <v>44.33</v>
      </c>
      <c r="CP32" s="25">
        <f>VLOOKUP(CP$7,'Sat Curve Sum'!$A$7:$AG$161,6)</f>
        <v>58.08</v>
      </c>
      <c r="CQ32" s="25">
        <f>VLOOKUP(CQ$7,'Sat Curve Sum'!$A$7:$AG$161,6)</f>
        <v>63.93</v>
      </c>
      <c r="CR32" s="25">
        <f>VLOOKUP(CR$7,'Sat Curve Sum'!$A$7:$AG$161,6)</f>
        <v>50.68</v>
      </c>
      <c r="CS32" s="25">
        <f>VLOOKUP(CS$7,'Sat Curve Sum'!$A$7:$AG$161,6)</f>
        <v>41.76</v>
      </c>
      <c r="CT32" s="25">
        <f>VLOOKUP(CT$7,'Sat Curve Sum'!$A$7:$AG$161,6)</f>
        <v>41.5</v>
      </c>
      <c r="CU32" s="25">
        <f>VLOOKUP(CU$7,'Sat Curve Sum'!$A$7:$AG$161,6)</f>
        <v>42.77</v>
      </c>
      <c r="CV32" s="25">
        <f>VLOOKUP(CV$7,'Sat Curve Sum'!$A$7:$AG$161,6)</f>
        <v>43.26</v>
      </c>
      <c r="CW32" s="25">
        <f>VLOOKUP(CW$7,'Sat Curve Sum'!$A$7:$AG$161,6)</f>
        <v>41.72</v>
      </c>
      <c r="CX32" s="25">
        <f>VLOOKUP(CX$7,'Sat Curve Sum'!$A$7:$AG$161,6)</f>
        <v>40.950000000000003</v>
      </c>
      <c r="CY32" s="25">
        <f>VLOOKUP(CY$7,'Sat Curve Sum'!$A$7:$AG$161,6)</f>
        <v>39.159999999999997</v>
      </c>
      <c r="CZ32" s="25">
        <f>VLOOKUP(CZ$7,'Sat Curve Sum'!$A$7:$AG$161,6)</f>
        <v>39.92</v>
      </c>
      <c r="DA32" s="25">
        <f>VLOOKUP(DA$7,'Sat Curve Sum'!$A$7:$AG$161,6)</f>
        <v>44.52</v>
      </c>
      <c r="DB32" s="25">
        <f>VLOOKUP(DB$7,'Sat Curve Sum'!$A$7:$AG$161,6)</f>
        <v>58.33</v>
      </c>
      <c r="DC32" s="25">
        <f>VLOOKUP(DC$7,'Sat Curve Sum'!$A$7:$AG$161,6)</f>
        <v>64.209999999999994</v>
      </c>
      <c r="DD32" s="25">
        <f>VLOOKUP(DD$7,'Sat Curve Sum'!$A$7:$AG$161,6)</f>
        <v>50.9</v>
      </c>
      <c r="DE32" s="25">
        <f>VLOOKUP(DE$7,'Sat Curve Sum'!$A$7:$AG$161,6)</f>
        <v>41.94</v>
      </c>
      <c r="DF32" s="25">
        <f>VLOOKUP(DF$7,'Sat Curve Sum'!$A$7:$AG$161,6)</f>
        <v>41.68</v>
      </c>
      <c r="DG32" s="25">
        <f>VLOOKUP(DG$7,'Sat Curve Sum'!$A$7:$AG$161,6)</f>
        <v>42.96</v>
      </c>
      <c r="DH32" s="25">
        <f>VLOOKUP(DH$7,'Sat Curve Sum'!$A$7:$AG$161,6)</f>
        <v>43.45</v>
      </c>
      <c r="DI32" s="25">
        <f>VLOOKUP(DI$7,'Sat Curve Sum'!$A$7:$AG$161,6)</f>
        <v>41.91</v>
      </c>
      <c r="DJ32" s="25">
        <f>VLOOKUP(DJ$7,'Sat Curve Sum'!$A$7:$AG$161,6)</f>
        <v>41.13</v>
      </c>
      <c r="DK32" s="25">
        <f>VLOOKUP(DK$7,'Sat Curve Sum'!$A$7:$AG$161,6)</f>
        <v>39.33</v>
      </c>
      <c r="DL32" s="25">
        <f>VLOOKUP(DL$7,'Sat Curve Sum'!$A$7:$AG$161,6)</f>
        <v>40.090000000000003</v>
      </c>
      <c r="DM32" s="25">
        <f>VLOOKUP(DM$7,'Sat Curve Sum'!$A$7:$AG$161,6)</f>
        <v>44.72</v>
      </c>
      <c r="DN32" s="25">
        <f>VLOOKUP(DN$7,'Sat Curve Sum'!$A$7:$AG$161,6)</f>
        <v>58.59</v>
      </c>
      <c r="DO32" s="25">
        <f>VLOOKUP(DO$7,'Sat Curve Sum'!$A$7:$AG$161,6)</f>
        <v>64.489999999999995</v>
      </c>
      <c r="DP32" s="25">
        <f>VLOOKUP(DP$7,'Sat Curve Sum'!$A$7:$AG$161,6)</f>
        <v>51.12</v>
      </c>
      <c r="DQ32" s="25">
        <f>VLOOKUP(DQ$7,'Sat Curve Sum'!$A$7:$AG$161,6)</f>
        <v>42.13</v>
      </c>
      <c r="DR32" s="25">
        <f>VLOOKUP(DR$7,'Sat Curve Sum'!$A$7:$AG$161,6)</f>
        <v>41.87</v>
      </c>
      <c r="DS32" s="25">
        <f>VLOOKUP(DS$7,'Sat Curve Sum'!$A$7:$AG$161,6)</f>
        <v>43.15</v>
      </c>
      <c r="DT32" s="25">
        <f>VLOOKUP(DT$7,'Sat Curve Sum'!$A$7:$AG$161,6)</f>
        <v>43.64</v>
      </c>
      <c r="DU32" s="25">
        <f>VLOOKUP(DU$7,'Sat Curve Sum'!$A$7:$AG$161,6)</f>
        <v>42.09</v>
      </c>
      <c r="DV32" s="25">
        <f>VLOOKUP(DV$7,'Sat Curve Sum'!$A$7:$AG$161,6)</f>
        <v>41.31</v>
      </c>
      <c r="DW32" s="25">
        <f>VLOOKUP(DW$7,'Sat Curve Sum'!$A$7:$AG$161,6)</f>
        <v>39.5</v>
      </c>
      <c r="DX32" s="25">
        <f>VLOOKUP(DX$7,'Sat Curve Sum'!$A$7:$AG$161,6)</f>
        <v>40.270000000000003</v>
      </c>
      <c r="DY32" s="25">
        <f>VLOOKUP(DY$7,'Sat Curve Sum'!$A$7:$AG$161,6)</f>
        <v>44.91</v>
      </c>
      <c r="DZ32" s="25">
        <f>VLOOKUP(DZ$7,'Sat Curve Sum'!$A$7:$AG$161,6)</f>
        <v>58.84</v>
      </c>
      <c r="EA32" s="25">
        <f>VLOOKUP(EA$7,'Sat Curve Sum'!$A$7:$AG$161,6)</f>
        <v>64.77</v>
      </c>
      <c r="EB32" s="25">
        <f>VLOOKUP(EB$7,'Sat Curve Sum'!$A$7:$AG$161,6)</f>
        <v>51.35</v>
      </c>
      <c r="EC32" s="25">
        <f>VLOOKUP(EC$7,'Sat Curve Sum'!$A$7:$AG$161,6)</f>
        <v>42.31</v>
      </c>
      <c r="ED32" s="25">
        <f>VLOOKUP(ED$7,'Sat Curve Sum'!$A$7:$AG$161,6)</f>
        <v>42.05</v>
      </c>
      <c r="EE32" s="25">
        <f>VLOOKUP(EE$7,'Sat Curve Sum'!$A$7:$AG$161,6)</f>
        <v>43.33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23.083333333333332</v>
      </c>
      <c r="D33" s="25">
        <f ca="1">IF(ISERROR(AVERAGE(OFFSET('Sat Curve Sum'!$B$6,1,0,0,1))),0,AVERAGE(OFFSET('Sat Curve Sum'!$B$6,1,0,0,1)))</f>
        <v>0</v>
      </c>
      <c r="E33" s="25">
        <f ca="1">IF(ISERROR((SUM(OFFSET('Sat Curve Sum'!$B$6,1,0,4,1))+ 0* 'Sat Curve Sum Backup'!$B$9)/4), 'Sat Curve Sum Backup'!$B$9,(SUM(OFFSET('Sat Curve Sum'!$B$6,1,0,4,1))+ 0* 'Sat Curve Sum Backup'!$B$9)/4)</f>
        <v>32.75</v>
      </c>
      <c r="F33" s="25">
        <f>VLOOKUP(F$7,'Sat Curve Sum'!$A$7:$AG$161,2)</f>
        <v>36.5</v>
      </c>
      <c r="G33" s="23">
        <f t="shared" ca="1" si="14"/>
        <v>23.083333333333332</v>
      </c>
      <c r="H33" s="131">
        <f t="shared" si="15"/>
        <v>36.75</v>
      </c>
      <c r="I33" s="131">
        <f t="shared" si="21"/>
        <v>35.5</v>
      </c>
      <c r="J33" s="131">
        <f t="shared" si="21"/>
        <v>35</v>
      </c>
      <c r="K33" s="131">
        <f t="shared" si="21"/>
        <v>32.5</v>
      </c>
      <c r="L33" s="131">
        <f t="shared" si="21"/>
        <v>37.5</v>
      </c>
      <c r="M33" s="131">
        <f t="shared" si="21"/>
        <v>45</v>
      </c>
      <c r="N33" s="131">
        <f t="shared" si="21"/>
        <v>53.5</v>
      </c>
      <c r="O33" s="131">
        <f t="shared" si="21"/>
        <v>63.5</v>
      </c>
      <c r="P33" s="131">
        <f t="shared" si="21"/>
        <v>51</v>
      </c>
      <c r="Q33" s="131">
        <f t="shared" si="21"/>
        <v>38.5</v>
      </c>
      <c r="R33" s="131">
        <f t="shared" si="21"/>
        <v>36.5</v>
      </c>
      <c r="S33" s="131">
        <f t="shared" si="21"/>
        <v>37</v>
      </c>
      <c r="T33" s="23">
        <f t="shared" si="17"/>
        <v>41.854166666666664</v>
      </c>
      <c r="U33" s="23">
        <f t="shared" si="18"/>
        <v>42.375</v>
      </c>
      <c r="V33" s="75">
        <f t="shared" si="19"/>
        <v>43.577738095238111</v>
      </c>
      <c r="W33" s="71"/>
      <c r="X33" s="74">
        <f t="shared" ca="1" si="20"/>
        <v>42.707477477477497</v>
      </c>
      <c r="Y33" s="12"/>
      <c r="Z33" s="39"/>
      <c r="AA33" s="39"/>
      <c r="AB33" s="25">
        <f>VLOOKUP(AB$7,'Sat Curve Sum'!$A$7:$AG$161,2)</f>
        <v>36.75</v>
      </c>
      <c r="AC33" s="25">
        <f>VLOOKUP(AC$7,'Sat Curve Sum'!$A$7:$AG$161,2)</f>
        <v>35.5</v>
      </c>
      <c r="AD33" s="25">
        <f>VLOOKUP(AD$7,'Sat Curve Sum'!$A$7:$AG$161,2)</f>
        <v>35</v>
      </c>
      <c r="AE33" s="25">
        <f>VLOOKUP(AE$7,'Sat Curve Sum'!$A$7:$AG$161,2)</f>
        <v>32.5</v>
      </c>
      <c r="AF33" s="25">
        <f>VLOOKUP(AF$7,'Sat Curve Sum'!$A$7:$AG$161,2)</f>
        <v>37.5</v>
      </c>
      <c r="AG33" s="25">
        <f>VLOOKUP(AG$7,'Sat Curve Sum'!$A$7:$AG$161,2)</f>
        <v>45</v>
      </c>
      <c r="AH33" s="25">
        <f>VLOOKUP(AH$7,'Sat Curve Sum'!$A$7:$AG$161,2)</f>
        <v>53.5</v>
      </c>
      <c r="AI33" s="25">
        <f>VLOOKUP(AI$7,'Sat Curve Sum'!$A$7:$AG$161,2)</f>
        <v>63.5</v>
      </c>
      <c r="AJ33" s="25">
        <f>VLOOKUP(AJ$7,'Sat Curve Sum'!$A$7:$AG$161,2)</f>
        <v>51</v>
      </c>
      <c r="AK33" s="25">
        <f>VLOOKUP(AK$7,'Sat Curve Sum'!$A$7:$AG$161,2)</f>
        <v>38.5</v>
      </c>
      <c r="AL33" s="25">
        <f>VLOOKUP(AL$7,'Sat Curve Sum'!$A$7:$AG$161,2)</f>
        <v>36.5</v>
      </c>
      <c r="AM33" s="25">
        <f>VLOOKUP(AM$7,'Sat Curve Sum'!$A$7:$AG$161,2)</f>
        <v>37</v>
      </c>
      <c r="AN33" s="25">
        <f>VLOOKUP(AN$7,'Sat Curve Sum'!$A$7:$AG$161,2)</f>
        <v>37</v>
      </c>
      <c r="AO33" s="25">
        <f>VLOOKUP(AO$7,'Sat Curve Sum'!$A$7:$AG$161,2)</f>
        <v>37</v>
      </c>
      <c r="AP33" s="25">
        <f>VLOOKUP(AP$7,'Sat Curve Sum'!$A$7:$AG$161,2)</f>
        <v>36.5</v>
      </c>
      <c r="AQ33" s="25">
        <f>VLOOKUP(AQ$7,'Sat Curve Sum'!$A$7:$AG$161,2)</f>
        <v>35.5</v>
      </c>
      <c r="AR33" s="25">
        <f>VLOOKUP(AR$7,'Sat Curve Sum'!$A$7:$AG$161,2)</f>
        <v>36.5</v>
      </c>
      <c r="AS33" s="25">
        <f>VLOOKUP(AS$7,'Sat Curve Sum'!$A$7:$AG$161,2)</f>
        <v>43.5</v>
      </c>
      <c r="AT33" s="25">
        <f>VLOOKUP(AT$7,'Sat Curve Sum'!$A$7:$AG$161,2)</f>
        <v>54.5</v>
      </c>
      <c r="AU33" s="25">
        <f>VLOOKUP(AU$7,'Sat Curve Sum'!$A$7:$AG$161,2)</f>
        <v>63</v>
      </c>
      <c r="AV33" s="25">
        <f>VLOOKUP(AV$7,'Sat Curve Sum'!$A$7:$AG$161,2)</f>
        <v>52</v>
      </c>
      <c r="AW33" s="25">
        <f>VLOOKUP(AW$7,'Sat Curve Sum'!$A$7:$AG$161,2)</f>
        <v>38.5</v>
      </c>
      <c r="AX33" s="25">
        <f>VLOOKUP(AX$7,'Sat Curve Sum'!$A$7:$AG$161,2)</f>
        <v>37.5</v>
      </c>
      <c r="AY33" s="25">
        <f>VLOOKUP(AY$7,'Sat Curve Sum'!$A$7:$AG$161,2)</f>
        <v>37</v>
      </c>
      <c r="AZ33" s="25">
        <f>VLOOKUP(AZ$7,'Sat Curve Sum'!$A$7:$AG$161,2)</f>
        <v>37.700000000000003</v>
      </c>
      <c r="BA33" s="25">
        <f>VLOOKUP(BA$7,'Sat Curve Sum'!$A$7:$AG$161,2)</f>
        <v>37.700000000000003</v>
      </c>
      <c r="BB33" s="25">
        <f>VLOOKUP(BB$7,'Sat Curve Sum'!$A$7:$AG$161,2)</f>
        <v>37.229999999999997</v>
      </c>
      <c r="BC33" s="25">
        <f>VLOOKUP(BC$7,'Sat Curve Sum'!$A$7:$AG$161,2)</f>
        <v>36.31</v>
      </c>
      <c r="BD33" s="25">
        <f>VLOOKUP(BD$7,'Sat Curve Sum'!$A$7:$AG$161,2)</f>
        <v>37.229999999999997</v>
      </c>
      <c r="BE33" s="25">
        <f>VLOOKUP(BE$7,'Sat Curve Sum'!$A$7:$AG$161,2)</f>
        <v>43.72</v>
      </c>
      <c r="BF33" s="25">
        <f>VLOOKUP(BF$7,'Sat Curve Sum'!$A$7:$AG$161,2)</f>
        <v>53.91</v>
      </c>
      <c r="BG33" s="25">
        <f>VLOOKUP(BG$7,'Sat Curve Sum'!$A$7:$AG$161,2)</f>
        <v>61.79</v>
      </c>
      <c r="BH33" s="25">
        <f>VLOOKUP(BH$7,'Sat Curve Sum'!$A$7:$AG$161,2)</f>
        <v>51.6</v>
      </c>
      <c r="BI33" s="25">
        <f>VLOOKUP(BI$7,'Sat Curve Sum'!$A$7:$AG$161,2)</f>
        <v>39.090000000000003</v>
      </c>
      <c r="BJ33" s="25">
        <f>VLOOKUP(BJ$7,'Sat Curve Sum'!$A$7:$AG$161,2)</f>
        <v>38.159999999999997</v>
      </c>
      <c r="BK33" s="25">
        <f>VLOOKUP(BK$7,'Sat Curve Sum'!$A$7:$AG$161,2)</f>
        <v>37.700000000000003</v>
      </c>
      <c r="BL33" s="25">
        <f>VLOOKUP(BL$7,'Sat Curve Sum'!$A$7:$AG$161,2)</f>
        <v>37.96</v>
      </c>
      <c r="BM33" s="25">
        <f>VLOOKUP(BM$7,'Sat Curve Sum'!$A$7:$AG$161,2)</f>
        <v>37.96</v>
      </c>
      <c r="BN33" s="25">
        <f>VLOOKUP(BN$7,'Sat Curve Sum'!$A$7:$AG$161,2)</f>
        <v>37.49</v>
      </c>
      <c r="BO33" s="25">
        <f>VLOOKUP(BO$7,'Sat Curve Sum'!$A$7:$AG$161,2)</f>
        <v>36.56</v>
      </c>
      <c r="BP33" s="25">
        <f>VLOOKUP(BP$7,'Sat Curve Sum'!$A$7:$AG$161,2)</f>
        <v>37.5</v>
      </c>
      <c r="BQ33" s="25">
        <f>VLOOKUP(BQ$7,'Sat Curve Sum'!$A$7:$AG$161,2)</f>
        <v>44.03</v>
      </c>
      <c r="BR33" s="25">
        <f>VLOOKUP(BR$7,'Sat Curve Sum'!$A$7:$AG$161,2)</f>
        <v>54.29</v>
      </c>
      <c r="BS33" s="25">
        <f>VLOOKUP(BS$7,'Sat Curve Sum'!$A$7:$AG$161,2)</f>
        <v>62.22</v>
      </c>
      <c r="BT33" s="25">
        <f>VLOOKUP(BT$7,'Sat Curve Sum'!$A$7:$AG$161,2)</f>
        <v>51.96</v>
      </c>
      <c r="BU33" s="25">
        <f>VLOOKUP(BU$7,'Sat Curve Sum'!$A$7:$AG$161,2)</f>
        <v>39.36</v>
      </c>
      <c r="BV33" s="25">
        <f>VLOOKUP(BV$7,'Sat Curve Sum'!$A$7:$AG$161,2)</f>
        <v>38.43</v>
      </c>
      <c r="BW33" s="25">
        <f>VLOOKUP(BW$7,'Sat Curve Sum'!$A$7:$AG$161,2)</f>
        <v>37.96</v>
      </c>
      <c r="BX33" s="25">
        <f>VLOOKUP(BX$7,'Sat Curve Sum'!$A$7:$AG$161,2)</f>
        <v>38.229999999999997</v>
      </c>
      <c r="BY33" s="25">
        <f>VLOOKUP(BY$7,'Sat Curve Sum'!$A$7:$AG$161,2)</f>
        <v>38.229999999999997</v>
      </c>
      <c r="BZ33" s="25">
        <f>VLOOKUP(BZ$7,'Sat Curve Sum'!$A$7:$AG$161,2)</f>
        <v>37.76</v>
      </c>
      <c r="CA33" s="25">
        <f>VLOOKUP(CA$7,'Sat Curve Sum'!$A$7:$AG$161,2)</f>
        <v>36.82</v>
      </c>
      <c r="CB33" s="25">
        <f>VLOOKUP(CB$7,'Sat Curve Sum'!$A$7:$AG$161,2)</f>
        <v>37.76</v>
      </c>
      <c r="CC33" s="25">
        <f>VLOOKUP(CC$7,'Sat Curve Sum'!$A$7:$AG$161,2)</f>
        <v>44.33</v>
      </c>
      <c r="CD33" s="25">
        <f>VLOOKUP(CD$7,'Sat Curve Sum'!$A$7:$AG$161,2)</f>
        <v>54.67</v>
      </c>
      <c r="CE33" s="25">
        <f>VLOOKUP(CE$7,'Sat Curve Sum'!$A$7:$AG$161,2)</f>
        <v>62.66</v>
      </c>
      <c r="CF33" s="25">
        <f>VLOOKUP(CF$7,'Sat Curve Sum'!$A$7:$AG$161,2)</f>
        <v>52.32</v>
      </c>
      <c r="CG33" s="25">
        <f>VLOOKUP(CG$7,'Sat Curve Sum'!$A$7:$AG$161,2)</f>
        <v>39.64</v>
      </c>
      <c r="CH33" s="25">
        <f>VLOOKUP(CH$7,'Sat Curve Sum'!$A$7:$AG$161,2)</f>
        <v>38.700000000000003</v>
      </c>
      <c r="CI33" s="25">
        <f>VLOOKUP(CI$7,'Sat Curve Sum'!$A$7:$AG$161,2)</f>
        <v>38.229999999999997</v>
      </c>
      <c r="CJ33" s="25">
        <f>VLOOKUP(CJ$7,'Sat Curve Sum'!$A$7:$AG$161,2)</f>
        <v>38.49</v>
      </c>
      <c r="CK33" s="25">
        <f>VLOOKUP(CK$7,'Sat Curve Sum'!$A$7:$AG$161,2)</f>
        <v>38.49</v>
      </c>
      <c r="CL33" s="25">
        <f>VLOOKUP(CL$7,'Sat Curve Sum'!$A$7:$AG$161,2)</f>
        <v>38.020000000000003</v>
      </c>
      <c r="CM33" s="25">
        <f>VLOOKUP(CM$7,'Sat Curve Sum'!$A$7:$AG$161,2)</f>
        <v>37.07</v>
      </c>
      <c r="CN33" s="25">
        <f>VLOOKUP(CN$7,'Sat Curve Sum'!$A$7:$AG$161,2)</f>
        <v>38.020000000000003</v>
      </c>
      <c r="CO33" s="25">
        <f>VLOOKUP(CO$7,'Sat Curve Sum'!$A$7:$AG$161,2)</f>
        <v>44.64</v>
      </c>
      <c r="CP33" s="25">
        <f>VLOOKUP(CP$7,'Sat Curve Sum'!$A$7:$AG$161,2)</f>
        <v>55.05</v>
      </c>
      <c r="CQ33" s="25">
        <f>VLOOKUP(CQ$7,'Sat Curve Sum'!$A$7:$AG$161,2)</f>
        <v>63.09</v>
      </c>
      <c r="CR33" s="25">
        <f>VLOOKUP(CR$7,'Sat Curve Sum'!$A$7:$AG$161,2)</f>
        <v>52.68</v>
      </c>
      <c r="CS33" s="25">
        <f>VLOOKUP(CS$7,'Sat Curve Sum'!$A$7:$AG$161,2)</f>
        <v>39.909999999999997</v>
      </c>
      <c r="CT33" s="25">
        <f>VLOOKUP(CT$7,'Sat Curve Sum'!$A$7:$AG$161,2)</f>
        <v>38.97</v>
      </c>
      <c r="CU33" s="25">
        <f>VLOOKUP(CU$7,'Sat Curve Sum'!$A$7:$AG$161,2)</f>
        <v>38.49</v>
      </c>
      <c r="CV33" s="25">
        <f>VLOOKUP(CV$7,'Sat Curve Sum'!$A$7:$AG$161,2)</f>
        <v>38.76</v>
      </c>
      <c r="CW33" s="25">
        <f>VLOOKUP(CW$7,'Sat Curve Sum'!$A$7:$AG$161,2)</f>
        <v>38.76</v>
      </c>
      <c r="CX33" s="25">
        <f>VLOOKUP(CX$7,'Sat Curve Sum'!$A$7:$AG$161,2)</f>
        <v>38.28</v>
      </c>
      <c r="CY33" s="25">
        <f>VLOOKUP(CY$7,'Sat Curve Sum'!$A$7:$AG$161,2)</f>
        <v>37.33</v>
      </c>
      <c r="CZ33" s="25">
        <f>VLOOKUP(CZ$7,'Sat Curve Sum'!$A$7:$AG$161,2)</f>
        <v>38.28</v>
      </c>
      <c r="DA33" s="25">
        <f>VLOOKUP(DA$7,'Sat Curve Sum'!$A$7:$AG$161,2)</f>
        <v>44.95</v>
      </c>
      <c r="DB33" s="25">
        <f>VLOOKUP(DB$7,'Sat Curve Sum'!$A$7:$AG$161,2)</f>
        <v>55.43</v>
      </c>
      <c r="DC33" s="25">
        <f>VLOOKUP(DC$7,'Sat Curve Sum'!$A$7:$AG$161,2)</f>
        <v>63.53</v>
      </c>
      <c r="DD33" s="25">
        <f>VLOOKUP(DD$7,'Sat Curve Sum'!$A$7:$AG$161,2)</f>
        <v>53.05</v>
      </c>
      <c r="DE33" s="25">
        <f>VLOOKUP(DE$7,'Sat Curve Sum'!$A$7:$AG$161,2)</f>
        <v>40.19</v>
      </c>
      <c r="DF33" s="25">
        <f>VLOOKUP(DF$7,'Sat Curve Sum'!$A$7:$AG$161,2)</f>
        <v>39.229999999999997</v>
      </c>
      <c r="DG33" s="25">
        <f>VLOOKUP(DG$7,'Sat Curve Sum'!$A$7:$AG$161,2)</f>
        <v>38.76</v>
      </c>
      <c r="DH33" s="25">
        <f>VLOOKUP(DH$7,'Sat Curve Sum'!$A$7:$AG$161,2)</f>
        <v>39.020000000000003</v>
      </c>
      <c r="DI33" s="25">
        <f>VLOOKUP(DI$7,'Sat Curve Sum'!$A$7:$AG$161,2)</f>
        <v>39.020000000000003</v>
      </c>
      <c r="DJ33" s="25">
        <f>VLOOKUP(DJ$7,'Sat Curve Sum'!$A$7:$AG$161,2)</f>
        <v>38.54</v>
      </c>
      <c r="DK33" s="25">
        <f>VLOOKUP(DK$7,'Sat Curve Sum'!$A$7:$AG$161,2)</f>
        <v>37.58</v>
      </c>
      <c r="DL33" s="25">
        <f>VLOOKUP(DL$7,'Sat Curve Sum'!$A$7:$AG$161,2)</f>
        <v>38.54</v>
      </c>
      <c r="DM33" s="25">
        <f>VLOOKUP(DM$7,'Sat Curve Sum'!$A$7:$AG$161,2)</f>
        <v>45.26</v>
      </c>
      <c r="DN33" s="25">
        <f>VLOOKUP(DN$7,'Sat Curve Sum'!$A$7:$AG$161,2)</f>
        <v>55.81</v>
      </c>
      <c r="DO33" s="25">
        <f>VLOOKUP(DO$7,'Sat Curve Sum'!$A$7:$AG$161,2)</f>
        <v>63.96</v>
      </c>
      <c r="DP33" s="25">
        <f>VLOOKUP(DP$7,'Sat Curve Sum'!$A$7:$AG$161,2)</f>
        <v>53.41</v>
      </c>
      <c r="DQ33" s="25">
        <f>VLOOKUP(DQ$7,'Sat Curve Sum'!$A$7:$AG$161,2)</f>
        <v>40.46</v>
      </c>
      <c r="DR33" s="25">
        <f>VLOOKUP(DR$7,'Sat Curve Sum'!$A$7:$AG$161,2)</f>
        <v>39.5</v>
      </c>
      <c r="DS33" s="25">
        <f>VLOOKUP(DS$7,'Sat Curve Sum'!$A$7:$AG$161,2)</f>
        <v>39.020000000000003</v>
      </c>
      <c r="DT33" s="25">
        <f>VLOOKUP(DT$7,'Sat Curve Sum'!$A$7:$AG$161,2)</f>
        <v>39.29</v>
      </c>
      <c r="DU33" s="25">
        <f>VLOOKUP(DU$7,'Sat Curve Sum'!$A$7:$AG$161,2)</f>
        <v>39.29</v>
      </c>
      <c r="DV33" s="25">
        <f>VLOOKUP(DV$7,'Sat Curve Sum'!$A$7:$AG$161,2)</f>
        <v>38.799999999999997</v>
      </c>
      <c r="DW33" s="25">
        <f>VLOOKUP(DW$7,'Sat Curve Sum'!$A$7:$AG$161,2)</f>
        <v>37.840000000000003</v>
      </c>
      <c r="DX33" s="25">
        <f>VLOOKUP(DX$7,'Sat Curve Sum'!$A$7:$AG$161,2)</f>
        <v>38.799999999999997</v>
      </c>
      <c r="DY33" s="25">
        <f>VLOOKUP(DY$7,'Sat Curve Sum'!$A$7:$AG$161,2)</f>
        <v>45.56</v>
      </c>
      <c r="DZ33" s="25">
        <f>VLOOKUP(DZ$7,'Sat Curve Sum'!$A$7:$AG$161,2)</f>
        <v>56.19</v>
      </c>
      <c r="EA33" s="25">
        <f>VLOOKUP(EA$7,'Sat Curve Sum'!$A$7:$AG$161,2)</f>
        <v>64.39</v>
      </c>
      <c r="EB33" s="25">
        <f>VLOOKUP(EB$7,'Sat Curve Sum'!$A$7:$AG$161,2)</f>
        <v>53.77</v>
      </c>
      <c r="EC33" s="25">
        <f>VLOOKUP(EC$7,'Sat Curve Sum'!$A$7:$AG$161,2)</f>
        <v>40.74</v>
      </c>
      <c r="ED33" s="25">
        <f>VLOOKUP(ED$7,'Sat Curve Sum'!$A$7:$AG$161,2)</f>
        <v>39.770000000000003</v>
      </c>
      <c r="EE33" s="25">
        <f>VLOOKUP(EE$7,'Sat Curve Sum'!$A$7:$AG$161,2)</f>
        <v>39.29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23.416666666666668</v>
      </c>
      <c r="D34" s="22">
        <f ca="1">IF(ISERROR(AVERAGE(OFFSET('Sat Curve Sum'!$G$6,1,0,0,1))),0,AVERAGE(OFFSET('Sat Curve Sum'!$G$6,1,0,0,1)))</f>
        <v>0</v>
      </c>
      <c r="E34" s="22">
        <f ca="1">IF(ISERROR((SUM(OFFSET('Sat Curve Sum'!$G$6,1,0,4,1))+ 0* 'Sat Curve Sum Backup'!$G$9)/4), 'Sat Curve Sum Backup'!$G$9,(SUM(OFFSET('Sat Curve Sum'!$G$6,1,0,4,1))+ 0* 'Sat Curve Sum Backup'!$G$9)/4)</f>
        <v>33.75</v>
      </c>
      <c r="F34" s="22">
        <f>VLOOKUP(F$7,'Sat Curve Sum'!$A$7:$AG$161,7)</f>
        <v>36.5</v>
      </c>
      <c r="G34" s="23">
        <f t="shared" ca="1" si="14"/>
        <v>23.416666666666668</v>
      </c>
      <c r="H34" s="131">
        <f t="shared" si="15"/>
        <v>36.75</v>
      </c>
      <c r="I34" s="131">
        <f t="shared" si="21"/>
        <v>35.5</v>
      </c>
      <c r="J34" s="131">
        <f t="shared" si="21"/>
        <v>35</v>
      </c>
      <c r="K34" s="131">
        <f t="shared" si="21"/>
        <v>32.5</v>
      </c>
      <c r="L34" s="131">
        <f t="shared" si="21"/>
        <v>37.5</v>
      </c>
      <c r="M34" s="131">
        <f t="shared" si="21"/>
        <v>45</v>
      </c>
      <c r="N34" s="131">
        <f t="shared" si="21"/>
        <v>53.5</v>
      </c>
      <c r="O34" s="131">
        <f t="shared" si="21"/>
        <v>63.5</v>
      </c>
      <c r="P34" s="131">
        <f t="shared" si="21"/>
        <v>51</v>
      </c>
      <c r="Q34" s="131">
        <f t="shared" si="21"/>
        <v>38.5</v>
      </c>
      <c r="R34" s="131">
        <f t="shared" si="21"/>
        <v>36.5</v>
      </c>
      <c r="S34" s="131">
        <f t="shared" si="21"/>
        <v>37</v>
      </c>
      <c r="T34" s="23">
        <f t="shared" si="17"/>
        <v>41.854166666666664</v>
      </c>
      <c r="U34" s="23">
        <f t="shared" si="18"/>
        <v>42.375</v>
      </c>
      <c r="V34" s="75">
        <f t="shared" si="19"/>
        <v>43.577738095238111</v>
      </c>
      <c r="W34" s="71"/>
      <c r="X34" s="65">
        <f t="shared" ca="1" si="20"/>
        <v>42.716486486486509</v>
      </c>
      <c r="Y34" s="12"/>
      <c r="Z34" s="39"/>
      <c r="AB34" s="22">
        <f>VLOOKUP(AB$7,'Sat Curve Sum'!$A$7:$AG$161,7)</f>
        <v>36.75</v>
      </c>
      <c r="AC34" s="22">
        <f>VLOOKUP(AC$7,'Sat Curve Sum'!$A$7:$AG$161,7)</f>
        <v>35.5</v>
      </c>
      <c r="AD34" s="22">
        <f>VLOOKUP(AD$7,'Sat Curve Sum'!$A$7:$AG$161,7)</f>
        <v>35</v>
      </c>
      <c r="AE34" s="22">
        <f>VLOOKUP(AE$7,'Sat Curve Sum'!$A$7:$AG$161,7)</f>
        <v>32.5</v>
      </c>
      <c r="AF34" s="22">
        <f>VLOOKUP(AF$7,'Sat Curve Sum'!$A$7:$AG$161,7)</f>
        <v>37.5</v>
      </c>
      <c r="AG34" s="22">
        <f>VLOOKUP(AG$7,'Sat Curve Sum'!$A$7:$AG$161,7)</f>
        <v>45</v>
      </c>
      <c r="AH34" s="22">
        <f>VLOOKUP(AH$7,'Sat Curve Sum'!$A$7:$AG$161,7)</f>
        <v>53.5</v>
      </c>
      <c r="AI34" s="22">
        <f>VLOOKUP(AI$7,'Sat Curve Sum'!$A$7:$AG$161,7)</f>
        <v>63.5</v>
      </c>
      <c r="AJ34" s="22">
        <f>VLOOKUP(AJ$7,'Sat Curve Sum'!$A$7:$AG$161,7)</f>
        <v>51</v>
      </c>
      <c r="AK34" s="22">
        <f>VLOOKUP(AK$7,'Sat Curve Sum'!$A$7:$AG$161,7)</f>
        <v>38.5</v>
      </c>
      <c r="AL34" s="22">
        <f>VLOOKUP(AL$7,'Sat Curve Sum'!$A$7:$AG$161,7)</f>
        <v>36.5</v>
      </c>
      <c r="AM34" s="22">
        <f>VLOOKUP(AM$7,'Sat Curve Sum'!$A$7:$AG$161,7)</f>
        <v>37</v>
      </c>
      <c r="AN34" s="22">
        <f>VLOOKUP(AN$7,'Sat Curve Sum'!$A$7:$AG$161,7)</f>
        <v>37</v>
      </c>
      <c r="AO34" s="22">
        <f>VLOOKUP(AO$7,'Sat Curve Sum'!$A$7:$AG$161,7)</f>
        <v>37</v>
      </c>
      <c r="AP34" s="22">
        <f>VLOOKUP(AP$7,'Sat Curve Sum'!$A$7:$AG$161,7)</f>
        <v>36.5</v>
      </c>
      <c r="AQ34" s="22">
        <f>VLOOKUP(AQ$7,'Sat Curve Sum'!$A$7:$AG$161,7)</f>
        <v>35.5</v>
      </c>
      <c r="AR34" s="22">
        <f>VLOOKUP(AR$7,'Sat Curve Sum'!$A$7:$AG$161,7)</f>
        <v>36.5</v>
      </c>
      <c r="AS34" s="22">
        <f>VLOOKUP(AS$7,'Sat Curve Sum'!$A$7:$AG$161,7)</f>
        <v>43.5</v>
      </c>
      <c r="AT34" s="22">
        <f>VLOOKUP(AT$7,'Sat Curve Sum'!$A$7:$AG$161,7)</f>
        <v>54.5</v>
      </c>
      <c r="AU34" s="22">
        <f>VLOOKUP(AU$7,'Sat Curve Sum'!$A$7:$AG$161,7)</f>
        <v>63</v>
      </c>
      <c r="AV34" s="22">
        <f>VLOOKUP(AV$7,'Sat Curve Sum'!$A$7:$AG$161,7)</f>
        <v>52</v>
      </c>
      <c r="AW34" s="22">
        <f>VLOOKUP(AW$7,'Sat Curve Sum'!$A$7:$AG$161,7)</f>
        <v>38.5</v>
      </c>
      <c r="AX34" s="22">
        <f>VLOOKUP(AX$7,'Sat Curve Sum'!$A$7:$AG$161,7)</f>
        <v>37.5</v>
      </c>
      <c r="AY34" s="22">
        <f>VLOOKUP(AY$7,'Sat Curve Sum'!$A$7:$AG$161,7)</f>
        <v>37</v>
      </c>
      <c r="AZ34" s="22">
        <f>VLOOKUP(AZ$7,'Sat Curve Sum'!$A$7:$AG$161,7)</f>
        <v>37.700000000000003</v>
      </c>
      <c r="BA34" s="22">
        <f>VLOOKUP(BA$7,'Sat Curve Sum'!$A$7:$AG$161,7)</f>
        <v>37.700000000000003</v>
      </c>
      <c r="BB34" s="22">
        <f>VLOOKUP(BB$7,'Sat Curve Sum'!$A$7:$AG$161,7)</f>
        <v>37.229999999999997</v>
      </c>
      <c r="BC34" s="22">
        <f>VLOOKUP(BC$7,'Sat Curve Sum'!$A$7:$AG$161,7)</f>
        <v>36.31</v>
      </c>
      <c r="BD34" s="22">
        <f>VLOOKUP(BD$7,'Sat Curve Sum'!$A$7:$AG$161,7)</f>
        <v>37.229999999999997</v>
      </c>
      <c r="BE34" s="22">
        <f>VLOOKUP(BE$7,'Sat Curve Sum'!$A$7:$AG$161,7)</f>
        <v>43.72</v>
      </c>
      <c r="BF34" s="22">
        <f>VLOOKUP(BF$7,'Sat Curve Sum'!$A$7:$AG$161,7)</f>
        <v>53.91</v>
      </c>
      <c r="BG34" s="22">
        <f>VLOOKUP(BG$7,'Sat Curve Sum'!$A$7:$AG$161,7)</f>
        <v>61.79</v>
      </c>
      <c r="BH34" s="22">
        <f>VLOOKUP(BH$7,'Sat Curve Sum'!$A$7:$AG$161,7)</f>
        <v>51.6</v>
      </c>
      <c r="BI34" s="22">
        <f>VLOOKUP(BI$7,'Sat Curve Sum'!$A$7:$AG$161,7)</f>
        <v>39.090000000000003</v>
      </c>
      <c r="BJ34" s="22">
        <f>VLOOKUP(BJ$7,'Sat Curve Sum'!$A$7:$AG$161,7)</f>
        <v>38.159999999999997</v>
      </c>
      <c r="BK34" s="22">
        <f>VLOOKUP(BK$7,'Sat Curve Sum'!$A$7:$AG$161,7)</f>
        <v>37.700000000000003</v>
      </c>
      <c r="BL34" s="22">
        <f>VLOOKUP(BL$7,'Sat Curve Sum'!$A$7:$AG$161,7)</f>
        <v>37.96</v>
      </c>
      <c r="BM34" s="22">
        <f>VLOOKUP(BM$7,'Sat Curve Sum'!$A$7:$AG$161,7)</f>
        <v>37.96</v>
      </c>
      <c r="BN34" s="22">
        <f>VLOOKUP(BN$7,'Sat Curve Sum'!$A$7:$AG$161,7)</f>
        <v>37.49</v>
      </c>
      <c r="BO34" s="22">
        <f>VLOOKUP(BO$7,'Sat Curve Sum'!$A$7:$AG$161,7)</f>
        <v>36.56</v>
      </c>
      <c r="BP34" s="22">
        <f>VLOOKUP(BP$7,'Sat Curve Sum'!$A$7:$AG$161,7)</f>
        <v>37.5</v>
      </c>
      <c r="BQ34" s="22">
        <f>VLOOKUP(BQ$7,'Sat Curve Sum'!$A$7:$AG$161,7)</f>
        <v>44.03</v>
      </c>
      <c r="BR34" s="22">
        <f>VLOOKUP(BR$7,'Sat Curve Sum'!$A$7:$AG$161,7)</f>
        <v>54.29</v>
      </c>
      <c r="BS34" s="22">
        <f>VLOOKUP(BS$7,'Sat Curve Sum'!$A$7:$AG$161,7)</f>
        <v>62.22</v>
      </c>
      <c r="BT34" s="22">
        <f>VLOOKUP(BT$7,'Sat Curve Sum'!$A$7:$AG$161,7)</f>
        <v>51.96</v>
      </c>
      <c r="BU34" s="22">
        <f>VLOOKUP(BU$7,'Sat Curve Sum'!$A$7:$AG$161,7)</f>
        <v>39.36</v>
      </c>
      <c r="BV34" s="22">
        <f>VLOOKUP(BV$7,'Sat Curve Sum'!$A$7:$AG$161,7)</f>
        <v>38.43</v>
      </c>
      <c r="BW34" s="22">
        <f>VLOOKUP(BW$7,'Sat Curve Sum'!$A$7:$AG$161,7)</f>
        <v>37.96</v>
      </c>
      <c r="BX34" s="22">
        <f>VLOOKUP(BX$7,'Sat Curve Sum'!$A$7:$AG$161,7)</f>
        <v>38.229999999999997</v>
      </c>
      <c r="BY34" s="22">
        <f>VLOOKUP(BY$7,'Sat Curve Sum'!$A$7:$AG$161,7)</f>
        <v>38.229999999999997</v>
      </c>
      <c r="BZ34" s="22">
        <f>VLOOKUP(BZ$7,'Sat Curve Sum'!$A$7:$AG$161,7)</f>
        <v>37.76</v>
      </c>
      <c r="CA34" s="22">
        <f>VLOOKUP(CA$7,'Sat Curve Sum'!$A$7:$AG$161,7)</f>
        <v>36.82</v>
      </c>
      <c r="CB34" s="22">
        <f>VLOOKUP(CB$7,'Sat Curve Sum'!$A$7:$AG$161,7)</f>
        <v>37.76</v>
      </c>
      <c r="CC34" s="22">
        <f>VLOOKUP(CC$7,'Sat Curve Sum'!$A$7:$AG$161,7)</f>
        <v>44.33</v>
      </c>
      <c r="CD34" s="22">
        <f>VLOOKUP(CD$7,'Sat Curve Sum'!$A$7:$AG$161,7)</f>
        <v>54.67</v>
      </c>
      <c r="CE34" s="22">
        <f>VLOOKUP(CE$7,'Sat Curve Sum'!$A$7:$AG$161,7)</f>
        <v>62.66</v>
      </c>
      <c r="CF34" s="22">
        <f>VLOOKUP(CF$7,'Sat Curve Sum'!$A$7:$AG$161,7)</f>
        <v>52.32</v>
      </c>
      <c r="CG34" s="22">
        <f>VLOOKUP(CG$7,'Sat Curve Sum'!$A$7:$AG$161,7)</f>
        <v>39.64</v>
      </c>
      <c r="CH34" s="22">
        <f>VLOOKUP(CH$7,'Sat Curve Sum'!$A$7:$AG$161,7)</f>
        <v>38.700000000000003</v>
      </c>
      <c r="CI34" s="22">
        <f>VLOOKUP(CI$7,'Sat Curve Sum'!$A$7:$AG$161,7)</f>
        <v>38.229999999999997</v>
      </c>
      <c r="CJ34" s="22">
        <f>VLOOKUP(CJ$7,'Sat Curve Sum'!$A$7:$AG$161,7)</f>
        <v>38.49</v>
      </c>
      <c r="CK34" s="22">
        <f>VLOOKUP(CK$7,'Sat Curve Sum'!$A$7:$AG$161,7)</f>
        <v>38.49</v>
      </c>
      <c r="CL34" s="22">
        <f>VLOOKUP(CL$7,'Sat Curve Sum'!$A$7:$AG$161,7)</f>
        <v>38.020000000000003</v>
      </c>
      <c r="CM34" s="22">
        <f>VLOOKUP(CM$7,'Sat Curve Sum'!$A$7:$AG$161,7)</f>
        <v>37.07</v>
      </c>
      <c r="CN34" s="22">
        <f>VLOOKUP(CN$7,'Sat Curve Sum'!$A$7:$AG$161,7)</f>
        <v>38.020000000000003</v>
      </c>
      <c r="CO34" s="22">
        <f>VLOOKUP(CO$7,'Sat Curve Sum'!$A$7:$AG$161,7)</f>
        <v>44.64</v>
      </c>
      <c r="CP34" s="22">
        <f>VLOOKUP(CP$7,'Sat Curve Sum'!$A$7:$AG$161,7)</f>
        <v>55.05</v>
      </c>
      <c r="CQ34" s="22">
        <f>VLOOKUP(CQ$7,'Sat Curve Sum'!$A$7:$AG$161,7)</f>
        <v>63.09</v>
      </c>
      <c r="CR34" s="22">
        <f>VLOOKUP(CR$7,'Sat Curve Sum'!$A$7:$AG$161,7)</f>
        <v>52.68</v>
      </c>
      <c r="CS34" s="22">
        <f>VLOOKUP(CS$7,'Sat Curve Sum'!$A$7:$AG$161,7)</f>
        <v>39.909999999999997</v>
      </c>
      <c r="CT34" s="22">
        <f>VLOOKUP(CT$7,'Sat Curve Sum'!$A$7:$AG$161,7)</f>
        <v>38.97</v>
      </c>
      <c r="CU34" s="22">
        <f>VLOOKUP(CU$7,'Sat Curve Sum'!$A$7:$AG$161,7)</f>
        <v>38.49</v>
      </c>
      <c r="CV34" s="22">
        <f>VLOOKUP(CV$7,'Sat Curve Sum'!$A$7:$AG$161,7)</f>
        <v>38.76</v>
      </c>
      <c r="CW34" s="22">
        <f>VLOOKUP(CW$7,'Sat Curve Sum'!$A$7:$AG$161,7)</f>
        <v>38.76</v>
      </c>
      <c r="CX34" s="22">
        <f>VLOOKUP(CX$7,'Sat Curve Sum'!$A$7:$AG$161,7)</f>
        <v>38.28</v>
      </c>
      <c r="CY34" s="22">
        <f>VLOOKUP(CY$7,'Sat Curve Sum'!$A$7:$AG$161,7)</f>
        <v>37.33</v>
      </c>
      <c r="CZ34" s="22">
        <f>VLOOKUP(CZ$7,'Sat Curve Sum'!$A$7:$AG$161,7)</f>
        <v>38.28</v>
      </c>
      <c r="DA34" s="22">
        <f>VLOOKUP(DA$7,'Sat Curve Sum'!$A$7:$AG$161,7)</f>
        <v>44.95</v>
      </c>
      <c r="DB34" s="22">
        <f>VLOOKUP(DB$7,'Sat Curve Sum'!$A$7:$AG$161,7)</f>
        <v>55.43</v>
      </c>
      <c r="DC34" s="22">
        <f>VLOOKUP(DC$7,'Sat Curve Sum'!$A$7:$AG$161,7)</f>
        <v>63.53</v>
      </c>
      <c r="DD34" s="22">
        <f>VLOOKUP(DD$7,'Sat Curve Sum'!$A$7:$AG$161,7)</f>
        <v>53.05</v>
      </c>
      <c r="DE34" s="22">
        <f>VLOOKUP(DE$7,'Sat Curve Sum'!$A$7:$AG$161,7)</f>
        <v>40.19</v>
      </c>
      <c r="DF34" s="22">
        <f>VLOOKUP(DF$7,'Sat Curve Sum'!$A$7:$AG$161,7)</f>
        <v>39.229999999999997</v>
      </c>
      <c r="DG34" s="22">
        <f>VLOOKUP(DG$7,'Sat Curve Sum'!$A$7:$AG$161,7)</f>
        <v>38.76</v>
      </c>
      <c r="DH34" s="22">
        <f>VLOOKUP(DH$7,'Sat Curve Sum'!$A$7:$AG$161,7)</f>
        <v>39.020000000000003</v>
      </c>
      <c r="DI34" s="22">
        <f>VLOOKUP(DI$7,'Sat Curve Sum'!$A$7:$AG$161,7)</f>
        <v>39.020000000000003</v>
      </c>
      <c r="DJ34" s="22">
        <f>VLOOKUP(DJ$7,'Sat Curve Sum'!$A$7:$AG$161,7)</f>
        <v>38.54</v>
      </c>
      <c r="DK34" s="22">
        <f>VLOOKUP(DK$7,'Sat Curve Sum'!$A$7:$AG$161,7)</f>
        <v>37.58</v>
      </c>
      <c r="DL34" s="22">
        <f>VLOOKUP(DL$7,'Sat Curve Sum'!$A$7:$AG$161,7)</f>
        <v>38.54</v>
      </c>
      <c r="DM34" s="22">
        <f>VLOOKUP(DM$7,'Sat Curve Sum'!$A$7:$AG$161,7)</f>
        <v>45.26</v>
      </c>
      <c r="DN34" s="22">
        <f>VLOOKUP(DN$7,'Sat Curve Sum'!$A$7:$AG$161,7)</f>
        <v>55.81</v>
      </c>
      <c r="DO34" s="22">
        <f>VLOOKUP(DO$7,'Sat Curve Sum'!$A$7:$AG$161,7)</f>
        <v>63.96</v>
      </c>
      <c r="DP34" s="22">
        <f>VLOOKUP(DP$7,'Sat Curve Sum'!$A$7:$AG$161,7)</f>
        <v>53.41</v>
      </c>
      <c r="DQ34" s="22">
        <f>VLOOKUP(DQ$7,'Sat Curve Sum'!$A$7:$AG$161,7)</f>
        <v>40.46</v>
      </c>
      <c r="DR34" s="22">
        <f>VLOOKUP(DR$7,'Sat Curve Sum'!$A$7:$AG$161,7)</f>
        <v>39.5</v>
      </c>
      <c r="DS34" s="22">
        <f>VLOOKUP(DS$7,'Sat Curve Sum'!$A$7:$AG$161,7)</f>
        <v>39.020000000000003</v>
      </c>
      <c r="DT34" s="22">
        <f>VLOOKUP(DT$7,'Sat Curve Sum'!$A$7:$AG$161,7)</f>
        <v>39.29</v>
      </c>
      <c r="DU34" s="22">
        <f>VLOOKUP(DU$7,'Sat Curve Sum'!$A$7:$AG$161,7)</f>
        <v>39.29</v>
      </c>
      <c r="DV34" s="22">
        <f>VLOOKUP(DV$7,'Sat Curve Sum'!$A$7:$AG$161,7)</f>
        <v>38.799999999999997</v>
      </c>
      <c r="DW34" s="22">
        <f>VLOOKUP(DW$7,'Sat Curve Sum'!$A$7:$AG$161,7)</f>
        <v>37.840000000000003</v>
      </c>
      <c r="DX34" s="22">
        <f>VLOOKUP(DX$7,'Sat Curve Sum'!$A$7:$AG$161,7)</f>
        <v>38.799999999999997</v>
      </c>
      <c r="DY34" s="22">
        <f>VLOOKUP(DY$7,'Sat Curve Sum'!$A$7:$AG$161,7)</f>
        <v>45.56</v>
      </c>
      <c r="DZ34" s="22">
        <f>VLOOKUP(DZ$7,'Sat Curve Sum'!$A$7:$AG$161,7)</f>
        <v>56.19</v>
      </c>
      <c r="EA34" s="22">
        <f>VLOOKUP(EA$7,'Sat Curve Sum'!$A$7:$AG$161,7)</f>
        <v>64.39</v>
      </c>
      <c r="EB34" s="22">
        <f>VLOOKUP(EB$7,'Sat Curve Sum'!$A$7:$AG$161,7)</f>
        <v>53.77</v>
      </c>
      <c r="EC34" s="22">
        <f>VLOOKUP(EC$7,'Sat Curve Sum'!$A$7:$AG$161,7)</f>
        <v>40.74</v>
      </c>
      <c r="ED34" s="22">
        <f>VLOOKUP(ED$7,'Sat Curve Sum'!$A$7:$AG$161,7)</f>
        <v>39.770000000000003</v>
      </c>
      <c r="EE34" s="22">
        <f>VLOOKUP(EE$7,'Sat Curve Sum'!$A$7:$AG$161,7)</f>
        <v>39.29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27.844690561343899</v>
      </c>
      <c r="D37" s="22">
        <f ca="1">IF(ISERROR(AVERAGE(OFFSET('Sat Curve Sum'!$C$6,1,0,0,1))),0,AVERAGE(OFFSET('Sat Curve Sum'!$C$6,1,0,0,1)))</f>
        <v>0</v>
      </c>
      <c r="E37" s="22">
        <f ca="1">IF(ISERROR((SUM(OFFSET('Sat Curve Sum'!$C$6,1,0,4,1))+ 0* 'Sat Curve Sum Backup'!$C$9)/4), 'Sat Curve Sum Backup'!$C$9,(SUM(OFFSET('Sat Curve Sum'!$C$6,1,0,4,1))+ 0* 'Sat Curve Sum Backup'!$C$9)/4)</f>
        <v>35.5</v>
      </c>
      <c r="F37" s="22">
        <f>VLOOKUP(F$7,'Sat Curve Sum'!$A$7:$AG$161,18)</f>
        <v>48.034071684031701</v>
      </c>
      <c r="G37" s="23">
        <f ca="1">AVERAGE(D37,E37,F37)</f>
        <v>27.844690561343899</v>
      </c>
      <c r="H37" s="131">
        <f t="shared" ref="H37:S37" si="22">AB37</f>
        <v>55.572292137093392</v>
      </c>
      <c r="I37" s="131">
        <f t="shared" si="22"/>
        <v>54.701045431159223</v>
      </c>
      <c r="J37" s="131">
        <f t="shared" si="22"/>
        <v>53.151462496591407</v>
      </c>
      <c r="K37" s="131">
        <f t="shared" si="22"/>
        <v>49.392268016632087</v>
      </c>
      <c r="L37" s="131">
        <f t="shared" si="22"/>
        <v>49.957462850878358</v>
      </c>
      <c r="M37" s="131">
        <f t="shared" si="22"/>
        <v>50.708785804187464</v>
      </c>
      <c r="N37" s="131">
        <f t="shared" si="22"/>
        <v>49.401247984032949</v>
      </c>
      <c r="O37" s="131">
        <f t="shared" si="22"/>
        <v>50.030847165929615</v>
      </c>
      <c r="P37" s="131">
        <f t="shared" si="22"/>
        <v>50.030806599517383</v>
      </c>
      <c r="Q37" s="131">
        <f t="shared" si="22"/>
        <v>51.513173641995969</v>
      </c>
      <c r="R37" s="131">
        <f t="shared" si="22"/>
        <v>56.003856376760758</v>
      </c>
      <c r="S37" s="131">
        <f t="shared" si="22"/>
        <v>59.338581249438917</v>
      </c>
      <c r="T37" s="23">
        <f>AVERAGE(AB37:AM37)</f>
        <v>52.483485812851455</v>
      </c>
      <c r="U37" s="23">
        <f>AVERAGE(AN37:AY37)</f>
        <v>48.593696377285418</v>
      </c>
      <c r="V37" s="75">
        <f>AVERAGE(AZ37:EE37)</f>
        <v>44.075661668043487</v>
      </c>
      <c r="W37" s="71"/>
      <c r="X37" s="65">
        <f ca="1">AVERAGE(D37:F37,AB37:EE37)</f>
        <v>45.034376919651557</v>
      </c>
      <c r="Y37" s="12"/>
      <c r="Z37" s="39"/>
      <c r="AB37" s="22">
        <f>VLOOKUP(AB$7,'Sat Curve Sum'!$A$7:$AG$161,18)</f>
        <v>55.572292137093392</v>
      </c>
      <c r="AC37" s="22">
        <f>VLOOKUP(AC$7,'Sat Curve Sum'!$A$7:$AG$161,18)</f>
        <v>54.701045431159223</v>
      </c>
      <c r="AD37" s="22">
        <f>VLOOKUP(AD$7,'Sat Curve Sum'!$A$7:$AG$161,18)</f>
        <v>53.151462496591407</v>
      </c>
      <c r="AE37" s="22">
        <f>VLOOKUP(AE$7,'Sat Curve Sum'!$A$7:$AG$161,18)</f>
        <v>49.392268016632087</v>
      </c>
      <c r="AF37" s="22">
        <f>VLOOKUP(AF$7,'Sat Curve Sum'!$A$7:$AG$161,18)</f>
        <v>49.957462850878358</v>
      </c>
      <c r="AG37" s="22">
        <f>VLOOKUP(AG$7,'Sat Curve Sum'!$A$7:$AG$161,18)</f>
        <v>50.708785804187464</v>
      </c>
      <c r="AH37" s="22">
        <f>VLOOKUP(AH$7,'Sat Curve Sum'!$A$7:$AG$161,18)</f>
        <v>49.401247984032949</v>
      </c>
      <c r="AI37" s="22">
        <f>VLOOKUP(AI$7,'Sat Curve Sum'!$A$7:$AG$161,18)</f>
        <v>50.030847165929615</v>
      </c>
      <c r="AJ37" s="22">
        <f>VLOOKUP(AJ$7,'Sat Curve Sum'!$A$7:$AG$161,18)</f>
        <v>50.030806599517383</v>
      </c>
      <c r="AK37" s="22">
        <f>VLOOKUP(AK$7,'Sat Curve Sum'!$A$7:$AG$161,18)</f>
        <v>51.513173641995969</v>
      </c>
      <c r="AL37" s="22">
        <f>VLOOKUP(AL$7,'Sat Curve Sum'!$A$7:$AG$161,18)</f>
        <v>56.003856376760758</v>
      </c>
      <c r="AM37" s="22">
        <f>VLOOKUP(AM$7,'Sat Curve Sum'!$A$7:$AG$161,18)</f>
        <v>59.338581249438917</v>
      </c>
      <c r="AN37" s="22">
        <f>VLOOKUP(AN$7,'Sat Curve Sum'!$A$7:$AG$161,18)</f>
        <v>51.338982049730689</v>
      </c>
      <c r="AO37" s="22">
        <f>VLOOKUP(AO$7,'Sat Curve Sum'!$A$7:$AG$161,18)</f>
        <v>49.930818714740809</v>
      </c>
      <c r="AP37" s="22">
        <f>VLOOKUP(AP$7,'Sat Curve Sum'!$A$7:$AG$161,18)</f>
        <v>48.476121999413706</v>
      </c>
      <c r="AQ37" s="22">
        <f>VLOOKUP(AQ$7,'Sat Curve Sum'!$A$7:$AG$161,18)</f>
        <v>46.330523502849495</v>
      </c>
      <c r="AR37" s="22">
        <f>VLOOKUP(AR$7,'Sat Curve Sum'!$A$7:$AG$161,18)</f>
        <v>46.332249475960673</v>
      </c>
      <c r="AS37" s="22">
        <f>VLOOKUP(AS$7,'Sat Curve Sum'!$A$7:$AG$161,18)</f>
        <v>46.640729483316434</v>
      </c>
      <c r="AT37" s="22">
        <f>VLOOKUP(AT$7,'Sat Curve Sum'!$A$7:$AG$161,18)</f>
        <v>47.02517602842331</v>
      </c>
      <c r="AU37" s="22">
        <f>VLOOKUP(AU$7,'Sat Curve Sum'!$A$7:$AG$161,18)</f>
        <v>47.515990413910615</v>
      </c>
      <c r="AV37" s="22">
        <f>VLOOKUP(AV$7,'Sat Curve Sum'!$A$7:$AG$161,18)</f>
        <v>47.592253998965802</v>
      </c>
      <c r="AW37" s="22">
        <f>VLOOKUP(AW$7,'Sat Curve Sum'!$A$7:$AG$161,18)</f>
        <v>47.898952175660327</v>
      </c>
      <c r="AX37" s="22">
        <f>VLOOKUP(AX$7,'Sat Curve Sum'!$A$7:$AG$161,18)</f>
        <v>50.859186972218609</v>
      </c>
      <c r="AY37" s="22">
        <f>VLOOKUP(AY$7,'Sat Curve Sum'!$A$7:$AG$161,18)</f>
        <v>53.183371712234489</v>
      </c>
      <c r="AZ37" s="22">
        <f>VLOOKUP(AZ$7,'Sat Curve Sum'!$A$7:$AG$161,18)</f>
        <v>48.678989919545984</v>
      </c>
      <c r="BA37" s="22">
        <f>VLOOKUP(BA$7,'Sat Curve Sum'!$A$7:$AG$161,18)</f>
        <v>47.452768848106707</v>
      </c>
      <c r="BB37" s="22">
        <f>VLOOKUP(BB$7,'Sat Curve Sum'!$A$7:$AG$161,18)</f>
        <v>45.521192473093905</v>
      </c>
      <c r="BC37" s="22">
        <f>VLOOKUP(BC$7,'Sat Curve Sum'!$A$7:$AG$161,18)</f>
        <v>42.96993812042777</v>
      </c>
      <c r="BD37" s="22">
        <f>VLOOKUP(BD$7,'Sat Curve Sum'!$A$7:$AG$161,18)</f>
        <v>43.037032165920799</v>
      </c>
      <c r="BE37" s="22">
        <f>VLOOKUP(BE$7,'Sat Curve Sum'!$A$7:$AG$161,18)</f>
        <v>43.560358219019641</v>
      </c>
      <c r="BF37" s="22">
        <f>VLOOKUP(BF$7,'Sat Curve Sum'!$A$7:$AG$161,18)</f>
        <v>44.182391756336607</v>
      </c>
      <c r="BG37" s="22">
        <f>VLOOKUP(BG$7,'Sat Curve Sum'!$A$7:$AG$161,18)</f>
        <v>44.709848640862184</v>
      </c>
      <c r="BH37" s="22">
        <f>VLOOKUP(BH$7,'Sat Curve Sum'!$A$7:$AG$161,18)</f>
        <v>44.628732997877442</v>
      </c>
      <c r="BI37" s="22">
        <f>VLOOKUP(BI$7,'Sat Curve Sum'!$A$7:$AG$161,18)</f>
        <v>44.63299549137642</v>
      </c>
      <c r="BJ37" s="22">
        <f>VLOOKUP(BJ$7,'Sat Curve Sum'!$A$7:$AG$161,18)</f>
        <v>47.112651306589818</v>
      </c>
      <c r="BK37" s="22">
        <f>VLOOKUP(BK$7,'Sat Curve Sum'!$A$7:$AG$161,18)</f>
        <v>49.200792892316642</v>
      </c>
      <c r="BL37" s="22">
        <f>VLOOKUP(BL$7,'Sat Curve Sum'!$A$7:$AG$161,18)</f>
        <v>47.279703822265411</v>
      </c>
      <c r="BM37" s="22">
        <f>VLOOKUP(BM$7,'Sat Curve Sum'!$A$7:$AG$161,18)</f>
        <v>46.115737076213065</v>
      </c>
      <c r="BN37" s="22">
        <f>VLOOKUP(BN$7,'Sat Curve Sum'!$A$7:$AG$161,18)</f>
        <v>44.286331442244801</v>
      </c>
      <c r="BO37" s="22">
        <f>VLOOKUP(BO$7,'Sat Curve Sum'!$A$7:$AG$161,18)</f>
        <v>41.74140586081085</v>
      </c>
      <c r="BP37" s="22">
        <f>VLOOKUP(BP$7,'Sat Curve Sum'!$A$7:$AG$161,18)</f>
        <v>41.801651971978551</v>
      </c>
      <c r="BQ37" s="22">
        <f>VLOOKUP(BQ$7,'Sat Curve Sum'!$A$7:$AG$161,18)</f>
        <v>42.292726991473458</v>
      </c>
      <c r="BR37" s="22">
        <f>VLOOKUP(BR$7,'Sat Curve Sum'!$A$7:$AG$161,18)</f>
        <v>42.877272668394568</v>
      </c>
      <c r="BS37" s="22">
        <f>VLOOKUP(BS$7,'Sat Curve Sum'!$A$7:$AG$161,18)</f>
        <v>43.372190151276932</v>
      </c>
      <c r="BT37" s="22">
        <f>VLOOKUP(BT$7,'Sat Curve Sum'!$A$7:$AG$161,18)</f>
        <v>43.292172467132978</v>
      </c>
      <c r="BU37" s="22">
        <f>VLOOKUP(BU$7,'Sat Curve Sum'!$A$7:$AG$161,18)</f>
        <v>43.292045697126731</v>
      </c>
      <c r="BV37" s="22">
        <f>VLOOKUP(BV$7,'Sat Curve Sum'!$A$7:$AG$161,18)</f>
        <v>45.764806449560197</v>
      </c>
      <c r="BW37" s="22">
        <f>VLOOKUP(BW$7,'Sat Curve Sum'!$A$7:$AG$161,18)</f>
        <v>47.754522373468745</v>
      </c>
      <c r="BX37" s="22">
        <f>VLOOKUP(BX$7,'Sat Curve Sum'!$A$7:$AG$161,18)</f>
        <v>44.386093317533309</v>
      </c>
      <c r="BY37" s="22">
        <f>VLOOKUP(BY$7,'Sat Curve Sum'!$A$7:$AG$161,18)</f>
        <v>43.35048837836753</v>
      </c>
      <c r="BZ37" s="22">
        <f>VLOOKUP(BZ$7,'Sat Curve Sum'!$A$7:$AG$161,18)</f>
        <v>41.703307878624287</v>
      </c>
      <c r="CA37" s="22">
        <f>VLOOKUP(CA$7,'Sat Curve Sum'!$A$7:$AG$161,18)</f>
        <v>39.399098763774596</v>
      </c>
      <c r="CB37" s="22">
        <f>VLOOKUP(CB$7,'Sat Curve Sum'!$A$7:$AG$161,18)</f>
        <v>39.474639233294205</v>
      </c>
      <c r="CC37" s="22">
        <f>VLOOKUP(CC$7,'Sat Curve Sum'!$A$7:$AG$161,18)</f>
        <v>39.946444992855547</v>
      </c>
      <c r="CD37" s="22">
        <f>VLOOKUP(CD$7,'Sat Curve Sum'!$A$7:$AG$161,18)</f>
        <v>40.502518417733597</v>
      </c>
      <c r="CE37" s="22">
        <f>VLOOKUP(CE$7,'Sat Curve Sum'!$A$7:$AG$161,18)</f>
        <v>40.97637650790643</v>
      </c>
      <c r="CF37" s="22">
        <f>VLOOKUP(CF$7,'Sat Curve Sum'!$A$7:$AG$161,18)</f>
        <v>40.92378089670018</v>
      </c>
      <c r="CG37" s="22">
        <f>VLOOKUP(CG$7,'Sat Curve Sum'!$A$7:$AG$161,18)</f>
        <v>40.943061692993595</v>
      </c>
      <c r="CH37" s="22">
        <f>VLOOKUP(CH$7,'Sat Curve Sum'!$A$7:$AG$161,18)</f>
        <v>43.22545396840033</v>
      </c>
      <c r="CI37" s="22">
        <f>VLOOKUP(CI$7,'Sat Curve Sum'!$A$7:$AG$161,18)</f>
        <v>45.048698896295356</v>
      </c>
      <c r="CJ37" s="22">
        <f>VLOOKUP(CJ$7,'Sat Curve Sum'!$A$7:$AG$161,18)</f>
        <v>45.797917867819734</v>
      </c>
      <c r="CK37" s="22">
        <f>VLOOKUP(CK$7,'Sat Curve Sum'!$A$7:$AG$161,18)</f>
        <v>44.741280965419236</v>
      </c>
      <c r="CL37" s="22">
        <f>VLOOKUP(CL$7,'Sat Curve Sum'!$A$7:$AG$161,18)</f>
        <v>43.072772683676419</v>
      </c>
      <c r="CM37" s="22">
        <f>VLOOKUP(CM$7,'Sat Curve Sum'!$A$7:$AG$161,18)</f>
        <v>40.624304452352042</v>
      </c>
      <c r="CN37" s="22">
        <f>VLOOKUP(CN$7,'Sat Curve Sum'!$A$7:$AG$161,18)</f>
        <v>40.683354492689787</v>
      </c>
      <c r="CO37" s="22">
        <f>VLOOKUP(CO$7,'Sat Curve Sum'!$A$7:$AG$161,18)</f>
        <v>41.138186220335818</v>
      </c>
      <c r="CP37" s="22">
        <f>VLOOKUP(CP$7,'Sat Curve Sum'!$A$7:$AG$161,18)</f>
        <v>41.676918159666847</v>
      </c>
      <c r="CQ37" s="22">
        <f>VLOOKUP(CQ$7,'Sat Curve Sum'!$A$7:$AG$161,18)</f>
        <v>42.131514050053774</v>
      </c>
      <c r="CR37" s="22">
        <f>VLOOKUP(CR$7,'Sat Curve Sum'!$A$7:$AG$161,18)</f>
        <v>42.058160586909686</v>
      </c>
      <c r="CS37" s="22">
        <f>VLOOKUP(CS$7,'Sat Curve Sum'!$A$7:$AG$161,18)</f>
        <v>42.056740583081968</v>
      </c>
      <c r="CT37" s="22">
        <f>VLOOKUP(CT$7,'Sat Curve Sum'!$A$7:$AG$161,18)</f>
        <v>44.322274051493245</v>
      </c>
      <c r="CU37" s="22">
        <f>VLOOKUP(CU$7,'Sat Curve Sum'!$A$7:$AG$161,18)</f>
        <v>46.14379032250045</v>
      </c>
      <c r="CV37" s="22">
        <f>VLOOKUP(CV$7,'Sat Curve Sum'!$A$7:$AG$161,18)</f>
        <v>46.921502050608751</v>
      </c>
      <c r="CW37" s="22">
        <f>VLOOKUP(CW$7,'Sat Curve Sum'!$A$7:$AG$161,18)</f>
        <v>45.864002693710269</v>
      </c>
      <c r="CX37" s="22">
        <f>VLOOKUP(CX$7,'Sat Curve Sum'!$A$7:$AG$161,18)</f>
        <v>44.194977782794574</v>
      </c>
      <c r="CY37" s="22">
        <f>VLOOKUP(CY$7,'Sat Curve Sum'!$A$7:$AG$161,18)</f>
        <v>41.686393898983354</v>
      </c>
      <c r="CZ37" s="22">
        <f>VLOOKUP(CZ$7,'Sat Curve Sum'!$A$7:$AG$161,18)</f>
        <v>41.744327160412126</v>
      </c>
      <c r="DA37" s="22">
        <f>VLOOKUP(DA$7,'Sat Curve Sum'!$A$7:$AG$161,18)</f>
        <v>42.197812009754664</v>
      </c>
      <c r="DB37" s="22">
        <f>VLOOKUP(DB$7,'Sat Curve Sum'!$A$7:$AG$161,18)</f>
        <v>42.735166196882162</v>
      </c>
      <c r="DC37" s="22">
        <f>VLOOKUP(DC$7,'Sat Curve Sum'!$A$7:$AG$161,18)</f>
        <v>43.188361417647066</v>
      </c>
      <c r="DD37" s="22">
        <f>VLOOKUP(DD$7,'Sat Curve Sum'!$A$7:$AG$161,18)</f>
        <v>43.113874122609339</v>
      </c>
      <c r="DE37" s="22">
        <f>VLOOKUP(DE$7,'Sat Curve Sum'!$A$7:$AG$161,18)</f>
        <v>43.111318202133866</v>
      </c>
      <c r="DF37" s="22">
        <f>VLOOKUP(DF$7,'Sat Curve Sum'!$A$7:$AG$161,18)</f>
        <v>45.196092683388308</v>
      </c>
      <c r="DG37" s="22">
        <f>VLOOKUP(DG$7,'Sat Curve Sum'!$A$7:$AG$161,18)</f>
        <v>47.040790054387941</v>
      </c>
      <c r="DH37" s="22">
        <f>VLOOKUP(DH$7,'Sat Curve Sum'!$A$7:$AG$161,18)</f>
        <v>47.874538727871631</v>
      </c>
      <c r="DI37" s="22">
        <f>VLOOKUP(DI$7,'Sat Curve Sum'!$A$7:$AG$161,18)</f>
        <v>46.842671783763066</v>
      </c>
      <c r="DJ37" s="22">
        <f>VLOOKUP(DJ$7,'Sat Curve Sum'!$A$7:$AG$161,18)</f>
        <v>45.195263586183586</v>
      </c>
      <c r="DK37" s="22">
        <f>VLOOKUP(DK$7,'Sat Curve Sum'!$A$7:$AG$161,18)</f>
        <v>42.287013434752929</v>
      </c>
      <c r="DL37" s="22">
        <f>VLOOKUP(DL$7,'Sat Curve Sum'!$A$7:$AG$161,18)</f>
        <v>42.369547509340713</v>
      </c>
      <c r="DM37" s="22">
        <f>VLOOKUP(DM$7,'Sat Curve Sum'!$A$7:$AG$161,18)</f>
        <v>42.850409573596437</v>
      </c>
      <c r="DN37" s="22">
        <f>VLOOKUP(DN$7,'Sat Curve Sum'!$A$7:$AG$161,18)</f>
        <v>43.415737817258844</v>
      </c>
      <c r="DO37" s="22">
        <f>VLOOKUP(DO$7,'Sat Curve Sum'!$A$7:$AG$161,18)</f>
        <v>43.898644858433713</v>
      </c>
      <c r="DP37" s="22">
        <f>VLOOKUP(DP$7,'Sat Curve Sum'!$A$7:$AG$161,18)</f>
        <v>43.852286209522816</v>
      </c>
      <c r="DQ37" s="22">
        <f>VLOOKUP(DQ$7,'Sat Curve Sum'!$A$7:$AG$161,18)</f>
        <v>43.877838144281469</v>
      </c>
      <c r="DR37" s="22">
        <f>VLOOKUP(DR$7,'Sat Curve Sum'!$A$7:$AG$161,18)</f>
        <v>46.426676763034493</v>
      </c>
      <c r="DS37" s="22">
        <f>VLOOKUP(DS$7,'Sat Curve Sum'!$A$7:$AG$161,18)</f>
        <v>48.289951785533553</v>
      </c>
      <c r="DT37" s="22">
        <f>VLOOKUP(DT$7,'Sat Curve Sum'!$A$7:$AG$161,18)</f>
        <v>49.166316415646307</v>
      </c>
      <c r="DU37" s="22">
        <f>VLOOKUP(DU$7,'Sat Curve Sum'!$A$7:$AG$161,18)</f>
        <v>48.134190651566691</v>
      </c>
      <c r="DV37" s="22">
        <f>VLOOKUP(DV$7,'Sat Curve Sum'!$A$7:$AG$161,18)</f>
        <v>46.481287452012758</v>
      </c>
      <c r="DW37" s="22">
        <f>VLOOKUP(DW$7,'Sat Curve Sum'!$A$7:$AG$161,18)</f>
        <v>43.135067051433857</v>
      </c>
      <c r="DX37" s="22">
        <f>VLOOKUP(DX$7,'Sat Curve Sum'!$A$7:$AG$161,18)</f>
        <v>43.223912455300081</v>
      </c>
      <c r="DY37" s="22">
        <f>VLOOKUP(DY$7,'Sat Curve Sum'!$A$7:$AG$161,18)</f>
        <v>43.714263314231431</v>
      </c>
      <c r="DZ37" s="22">
        <f>VLOOKUP(DZ$7,'Sat Curve Sum'!$A$7:$AG$161,18)</f>
        <v>44.289655092011756</v>
      </c>
      <c r="EA37" s="22">
        <f>VLOOKUP(EA$7,'Sat Curve Sum'!$A$7:$AG$161,18)</f>
        <v>44.782338607215472</v>
      </c>
      <c r="EB37" s="22">
        <f>VLOOKUP(EB$7,'Sat Curve Sum'!$A$7:$AG$161,18)</f>
        <v>44.74175032799787</v>
      </c>
      <c r="EC37" s="22">
        <f>VLOOKUP(EC$7,'Sat Curve Sum'!$A$7:$AG$161,18)</f>
        <v>44.773439974876048</v>
      </c>
      <c r="ED37" s="22">
        <f>VLOOKUP(ED$7,'Sat Curve Sum'!$A$7:$AG$161,18)</f>
        <v>46.984079660459088</v>
      </c>
      <c r="EE37" s="22">
        <f>VLOOKUP(EE$7,'Sat Curve Sum'!$A$7:$AG$161,18)</f>
        <v>48.868643462115799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20.507666666666669</v>
      </c>
      <c r="D47" s="22">
        <f ca="1">IF(ISERROR(AVERAGE(OFFSET('Sun Curve Sum'!$D$6,1,0,0,1))),0,AVERAGE(OFFSET('Sun Curve Sum'!$D$6,1,0,0,1)))</f>
        <v>0</v>
      </c>
      <c r="E47" s="22">
        <f ca="1">IF(ISERROR((SUM(OFFSET('Sun Curve Sum'!$D$6,1,0,5,1))+ 0* 'Sun Curve Sum Backup'!$D$9)/5), 'Sun Curve Sum Backup'!$D$9,(SUM(OFFSET('Sun Curve Sum'!$D$6,1,0,5,1))+ 0* 'Sun Curve Sum Backup'!$D$9)/5)</f>
        <v>29.46</v>
      </c>
      <c r="F47" s="22">
        <f>VLOOKUP(F$7,'Sun Curve Sum'!$A$7:$AG$161,4)</f>
        <v>32.063000000000002</v>
      </c>
      <c r="G47" s="23">
        <f t="shared" ref="G47:G53" ca="1" si="24">AVERAGE(D47,E47,F47)</f>
        <v>20.507666666666669</v>
      </c>
      <c r="H47" s="130">
        <f t="shared" ref="H47:H53" si="25">AB47</f>
        <v>32.063000000000002</v>
      </c>
      <c r="I47" s="130">
        <f t="shared" ref="I47:S47" si="26">AC47</f>
        <v>29.25</v>
      </c>
      <c r="J47" s="130">
        <f t="shared" si="26"/>
        <v>25.688000000000002</v>
      </c>
      <c r="K47" s="130">
        <f t="shared" si="26"/>
        <v>22.875</v>
      </c>
      <c r="L47" s="130">
        <f t="shared" si="26"/>
        <v>21.75</v>
      </c>
      <c r="M47" s="130">
        <f t="shared" si="26"/>
        <v>22.125</v>
      </c>
      <c r="N47" s="130">
        <f t="shared" si="26"/>
        <v>32.625</v>
      </c>
      <c r="O47" s="130">
        <f t="shared" si="26"/>
        <v>37.875</v>
      </c>
      <c r="P47" s="130">
        <f t="shared" si="26"/>
        <v>32.625</v>
      </c>
      <c r="Q47" s="130">
        <f t="shared" si="26"/>
        <v>29.25</v>
      </c>
      <c r="R47" s="130">
        <f t="shared" si="26"/>
        <v>27.75</v>
      </c>
      <c r="S47" s="130">
        <f t="shared" si="26"/>
        <v>28.875</v>
      </c>
      <c r="T47" s="23">
        <f t="shared" ref="T47:T53" si="27">AVERAGE(AB47:AM47)</f>
        <v>28.562583333333333</v>
      </c>
      <c r="U47" s="23">
        <f t="shared" ref="U47:U53" si="28">AVERAGE(AN47:AY47)</f>
        <v>30.0625</v>
      </c>
      <c r="V47" s="23">
        <f t="shared" ref="V47:V53" si="29">AVERAGE(AZ47:EE47)</f>
        <v>31.297142857142859</v>
      </c>
      <c r="W47" s="14"/>
      <c r="X47" s="64">
        <f t="shared" ref="X47:X53" ca="1" si="30">AVERAGE(D47:F47,AB47:EE47)</f>
        <v>30.576432432432444</v>
      </c>
      <c r="Y47" s="16"/>
      <c r="Z47" s="39"/>
      <c r="AB47" s="22">
        <f>VLOOKUP(AB$7,'Sun Curve Sum'!$A$7:$AG$161,4)</f>
        <v>32.063000000000002</v>
      </c>
      <c r="AC47" s="22">
        <f>VLOOKUP(AC$7,'Sun Curve Sum'!$A$7:$AG$161,4)</f>
        <v>29.25</v>
      </c>
      <c r="AD47" s="22">
        <f>VLOOKUP(AD$7,'Sun Curve Sum'!$A$7:$AG$161,4)</f>
        <v>25.688000000000002</v>
      </c>
      <c r="AE47" s="22">
        <f>VLOOKUP(AE$7,'Sun Curve Sum'!$A$7:$AG$161,4)</f>
        <v>22.875</v>
      </c>
      <c r="AF47" s="22">
        <f>VLOOKUP(AF$7,'Sun Curve Sum'!$A$7:$AG$161,4)</f>
        <v>21.75</v>
      </c>
      <c r="AG47" s="22">
        <f>VLOOKUP(AG$7,'Sun Curve Sum'!$A$7:$AG$161,4)</f>
        <v>22.125</v>
      </c>
      <c r="AH47" s="22">
        <f>VLOOKUP(AH$7,'Sun Curve Sum'!$A$7:$AG$161,4)</f>
        <v>32.625</v>
      </c>
      <c r="AI47" s="22">
        <f>VLOOKUP(AI$7,'Sun Curve Sum'!$A$7:$AG$161,4)</f>
        <v>37.875</v>
      </c>
      <c r="AJ47" s="22">
        <f>VLOOKUP(AJ$7,'Sun Curve Sum'!$A$7:$AG$161,4)</f>
        <v>32.625</v>
      </c>
      <c r="AK47" s="22">
        <f>VLOOKUP(AK$7,'Sun Curve Sum'!$A$7:$AG$161,4)</f>
        <v>29.25</v>
      </c>
      <c r="AL47" s="22">
        <f>VLOOKUP(AL$7,'Sun Curve Sum'!$A$7:$AG$161,4)</f>
        <v>27.75</v>
      </c>
      <c r="AM47" s="22">
        <f>VLOOKUP(AM$7,'Sun Curve Sum'!$A$7:$AG$161,4)</f>
        <v>28.875</v>
      </c>
      <c r="AN47" s="22">
        <f>VLOOKUP(AN$7,'Sun Curve Sum'!$A$7:$AG$161,4)</f>
        <v>31.5</v>
      </c>
      <c r="AO47" s="22">
        <f>VLOOKUP(AO$7,'Sun Curve Sum'!$A$7:$AG$161,4)</f>
        <v>30.75</v>
      </c>
      <c r="AP47" s="22">
        <f>VLOOKUP(AP$7,'Sun Curve Sum'!$A$7:$AG$161,4)</f>
        <v>27</v>
      </c>
      <c r="AQ47" s="22">
        <f>VLOOKUP(AQ$7,'Sun Curve Sum'!$A$7:$AG$161,4)</f>
        <v>24.75</v>
      </c>
      <c r="AR47" s="22">
        <f>VLOOKUP(AR$7,'Sun Curve Sum'!$A$7:$AG$161,4)</f>
        <v>21.75</v>
      </c>
      <c r="AS47" s="22">
        <f>VLOOKUP(AS$7,'Sun Curve Sum'!$A$7:$AG$161,4)</f>
        <v>22.5</v>
      </c>
      <c r="AT47" s="22">
        <f>VLOOKUP(AT$7,'Sun Curve Sum'!$A$7:$AG$161,4)</f>
        <v>36.75</v>
      </c>
      <c r="AU47" s="22">
        <f>VLOOKUP(AU$7,'Sun Curve Sum'!$A$7:$AG$161,4)</f>
        <v>42.75</v>
      </c>
      <c r="AV47" s="22">
        <f>VLOOKUP(AV$7,'Sun Curve Sum'!$A$7:$AG$161,4)</f>
        <v>35.25</v>
      </c>
      <c r="AW47" s="22">
        <f>VLOOKUP(AW$7,'Sun Curve Sum'!$A$7:$AG$161,4)</f>
        <v>30.75</v>
      </c>
      <c r="AX47" s="22">
        <f>VLOOKUP(AX$7,'Sun Curve Sum'!$A$7:$AG$161,4)</f>
        <v>27.75</v>
      </c>
      <c r="AY47" s="22">
        <f>VLOOKUP(AY$7,'Sun Curve Sum'!$A$7:$AG$161,4)</f>
        <v>29.25</v>
      </c>
      <c r="AZ47" s="22">
        <f>VLOOKUP(AZ$7,'Sun Curve Sum'!$A$7:$AG$161,4)</f>
        <v>31.5975</v>
      </c>
      <c r="BA47" s="22">
        <f>VLOOKUP(BA$7,'Sun Curve Sum'!$A$7:$AG$161,4)</f>
        <v>30.952500000000001</v>
      </c>
      <c r="BB47" s="22">
        <f>VLOOKUP(BB$7,'Sun Curve Sum'!$A$7:$AG$161,4)</f>
        <v>27.734999999999999</v>
      </c>
      <c r="BC47" s="22">
        <f>VLOOKUP(BC$7,'Sun Curve Sum'!$A$7:$AG$161,4)</f>
        <v>25.8</v>
      </c>
      <c r="BD47" s="22">
        <f>VLOOKUP(BD$7,'Sun Curve Sum'!$A$7:$AG$161,4)</f>
        <v>23.227499999999999</v>
      </c>
      <c r="BE47" s="22">
        <f>VLOOKUP(BE$7,'Sun Curve Sum'!$A$7:$AG$161,4)</f>
        <v>23.872499999999999</v>
      </c>
      <c r="BF47" s="22">
        <f>VLOOKUP(BF$7,'Sun Curve Sum'!$A$7:$AG$161,4)</f>
        <v>36.104999999999997</v>
      </c>
      <c r="BG47" s="22">
        <f>VLOOKUP(BG$7,'Sun Curve Sum'!$A$7:$AG$161,4)</f>
        <v>41.2575</v>
      </c>
      <c r="BH47" s="22">
        <f>VLOOKUP(BH$7,'Sun Curve Sum'!$A$7:$AG$161,4)</f>
        <v>34.814999999999998</v>
      </c>
      <c r="BI47" s="22">
        <f>VLOOKUP(BI$7,'Sun Curve Sum'!$A$7:$AG$161,4)</f>
        <v>30.952500000000001</v>
      </c>
      <c r="BJ47" s="22">
        <f>VLOOKUP(BJ$7,'Sun Curve Sum'!$A$7:$AG$161,4)</f>
        <v>28.38</v>
      </c>
      <c r="BK47" s="22">
        <f>VLOOKUP(BK$7,'Sun Curve Sum'!$A$7:$AG$161,4)</f>
        <v>29.67</v>
      </c>
      <c r="BL47" s="22">
        <f>VLOOKUP(BL$7,'Sun Curve Sum'!$A$7:$AG$161,4)</f>
        <v>31.68</v>
      </c>
      <c r="BM47" s="22">
        <f>VLOOKUP(BM$7,'Sun Curve Sum'!$A$7:$AG$161,4)</f>
        <v>31.125</v>
      </c>
      <c r="BN47" s="22">
        <f>VLOOKUP(BN$7,'Sun Curve Sum'!$A$7:$AG$161,4)</f>
        <v>28.372499999999999</v>
      </c>
      <c r="BO47" s="22">
        <f>VLOOKUP(BO$7,'Sun Curve Sum'!$A$7:$AG$161,4)</f>
        <v>26.715</v>
      </c>
      <c r="BP47" s="22">
        <f>VLOOKUP(BP$7,'Sun Curve Sum'!$A$7:$AG$161,4)</f>
        <v>24.51</v>
      </c>
      <c r="BQ47" s="22">
        <f>VLOOKUP(BQ$7,'Sun Curve Sum'!$A$7:$AG$161,4)</f>
        <v>25.057500000000001</v>
      </c>
      <c r="BR47" s="22">
        <f>VLOOKUP(BR$7,'Sun Curve Sum'!$A$7:$AG$161,4)</f>
        <v>35.549999999999997</v>
      </c>
      <c r="BS47" s="22">
        <f>VLOOKUP(BS$7,'Sun Curve Sum'!$A$7:$AG$161,4)</f>
        <v>39.967500000000001</v>
      </c>
      <c r="BT47" s="22">
        <f>VLOOKUP(BT$7,'Sun Curve Sum'!$A$7:$AG$161,4)</f>
        <v>34.447499999999998</v>
      </c>
      <c r="BU47" s="22">
        <f>VLOOKUP(BU$7,'Sun Curve Sum'!$A$7:$AG$161,4)</f>
        <v>31.14</v>
      </c>
      <c r="BV47" s="22">
        <f>VLOOKUP(BV$7,'Sun Curve Sum'!$A$7:$AG$161,4)</f>
        <v>28.927499999999998</v>
      </c>
      <c r="BW47" s="22">
        <f>VLOOKUP(BW$7,'Sun Curve Sum'!$A$7:$AG$161,4)</f>
        <v>30.037500000000001</v>
      </c>
      <c r="BX47" s="22">
        <f>VLOOKUP(BX$7,'Sun Curve Sum'!$A$7:$AG$161,4)</f>
        <v>31.8825</v>
      </c>
      <c r="BY47" s="22">
        <f>VLOOKUP(BY$7,'Sun Curve Sum'!$A$7:$AG$161,4)</f>
        <v>31.38</v>
      </c>
      <c r="BZ47" s="22">
        <f>VLOOKUP(BZ$7,'Sun Curve Sum'!$A$7:$AG$161,4)</f>
        <v>28.875</v>
      </c>
      <c r="CA47" s="22">
        <f>VLOOKUP(CA$7,'Sun Curve Sum'!$A$7:$AG$161,4)</f>
        <v>27.3675</v>
      </c>
      <c r="CB47" s="22">
        <f>VLOOKUP(CB$7,'Sun Curve Sum'!$A$7:$AG$161,4)</f>
        <v>25.364999999999998</v>
      </c>
      <c r="CC47" s="22">
        <f>VLOOKUP(CC$7,'Sun Curve Sum'!$A$7:$AG$161,4)</f>
        <v>25.8675</v>
      </c>
      <c r="CD47" s="22">
        <f>VLOOKUP(CD$7,'Sun Curve Sum'!$A$7:$AG$161,4)</f>
        <v>35.4</v>
      </c>
      <c r="CE47" s="22">
        <f>VLOOKUP(CE$7,'Sun Curve Sum'!$A$7:$AG$161,4)</f>
        <v>39.42</v>
      </c>
      <c r="CF47" s="22">
        <f>VLOOKUP(CF$7,'Sun Curve Sum'!$A$7:$AG$161,4)</f>
        <v>34.402500000000003</v>
      </c>
      <c r="CG47" s="22">
        <f>VLOOKUP(CG$7,'Sun Curve Sum'!$A$7:$AG$161,4)</f>
        <v>31.395</v>
      </c>
      <c r="CH47" s="22">
        <f>VLOOKUP(CH$7,'Sun Curve Sum'!$A$7:$AG$161,4)</f>
        <v>29.385000000000002</v>
      </c>
      <c r="CI47" s="22">
        <f>VLOOKUP(CI$7,'Sun Curve Sum'!$A$7:$AG$161,4)</f>
        <v>30.39</v>
      </c>
      <c r="CJ47" s="22">
        <f>VLOOKUP(CJ$7,'Sun Curve Sum'!$A$7:$AG$161,4)</f>
        <v>32.085000000000001</v>
      </c>
      <c r="CK47" s="22">
        <f>VLOOKUP(CK$7,'Sun Curve Sum'!$A$7:$AG$161,4)</f>
        <v>31.635000000000002</v>
      </c>
      <c r="CL47" s="22">
        <f>VLOOKUP(CL$7,'Sun Curve Sum'!$A$7:$AG$161,4)</f>
        <v>29.355</v>
      </c>
      <c r="CM47" s="22">
        <f>VLOOKUP(CM$7,'Sun Curve Sum'!$A$7:$AG$161,4)</f>
        <v>27.99</v>
      </c>
      <c r="CN47" s="22">
        <f>VLOOKUP(CN$7,'Sun Curve Sum'!$A$7:$AG$161,4)</f>
        <v>26.1675</v>
      </c>
      <c r="CO47" s="22">
        <f>VLOOKUP(CO$7,'Sun Curve Sum'!$A$7:$AG$161,4)</f>
        <v>26.6325</v>
      </c>
      <c r="CP47" s="22">
        <f>VLOOKUP(CP$7,'Sun Curve Sum'!$A$7:$AG$161,4)</f>
        <v>35.295000000000002</v>
      </c>
      <c r="CQ47" s="22">
        <f>VLOOKUP(CQ$7,'Sun Curve Sum'!$A$7:$AG$161,4)</f>
        <v>38.947499999999998</v>
      </c>
      <c r="CR47" s="22">
        <f>VLOOKUP(CR$7,'Sun Curve Sum'!$A$7:$AG$161,4)</f>
        <v>34.387500000000003</v>
      </c>
      <c r="CS47" s="22">
        <f>VLOOKUP(CS$7,'Sun Curve Sum'!$A$7:$AG$161,4)</f>
        <v>31.657499999999999</v>
      </c>
      <c r="CT47" s="22">
        <f>VLOOKUP(CT$7,'Sun Curve Sum'!$A$7:$AG$161,4)</f>
        <v>29.835000000000001</v>
      </c>
      <c r="CU47" s="22">
        <f>VLOOKUP(CU$7,'Sun Curve Sum'!$A$7:$AG$161,4)</f>
        <v>30.75</v>
      </c>
      <c r="CV47" s="22">
        <f>VLOOKUP(CV$7,'Sun Curve Sum'!$A$7:$AG$161,4)</f>
        <v>32.4</v>
      </c>
      <c r="CW47" s="22">
        <f>VLOOKUP(CW$7,'Sun Curve Sum'!$A$7:$AG$161,4)</f>
        <v>31.98</v>
      </c>
      <c r="CX47" s="22">
        <f>VLOOKUP(CX$7,'Sun Curve Sum'!$A$7:$AG$161,4)</f>
        <v>29.857500000000002</v>
      </c>
      <c r="CY47" s="22">
        <f>VLOOKUP(CY$7,'Sun Curve Sum'!$A$7:$AG$161,4)</f>
        <v>28.59</v>
      </c>
      <c r="CZ47" s="22">
        <f>VLOOKUP(CZ$7,'Sun Curve Sum'!$A$7:$AG$161,4)</f>
        <v>26.895</v>
      </c>
      <c r="DA47" s="22">
        <f>VLOOKUP(DA$7,'Sun Curve Sum'!$A$7:$AG$161,4)</f>
        <v>27.322500000000002</v>
      </c>
      <c r="DB47" s="22">
        <f>VLOOKUP(DB$7,'Sun Curve Sum'!$A$7:$AG$161,4)</f>
        <v>35.392499999999998</v>
      </c>
      <c r="DC47" s="22">
        <f>VLOOKUP(DC$7,'Sun Curve Sum'!$A$7:$AG$161,4)</f>
        <v>38.79</v>
      </c>
      <c r="DD47" s="22">
        <f>VLOOKUP(DD$7,'Sun Curve Sum'!$A$7:$AG$161,4)</f>
        <v>34.545000000000002</v>
      </c>
      <c r="DE47" s="22">
        <f>VLOOKUP(DE$7,'Sun Curve Sum'!$A$7:$AG$161,4)</f>
        <v>32.002499999999998</v>
      </c>
      <c r="DF47" s="22">
        <f>VLOOKUP(DF$7,'Sun Curve Sum'!$A$7:$AG$161,4)</f>
        <v>30.307500000000001</v>
      </c>
      <c r="DG47" s="22">
        <f>VLOOKUP(DG$7,'Sun Curve Sum'!$A$7:$AG$161,4)</f>
        <v>31.155000000000001</v>
      </c>
      <c r="DH47" s="22">
        <f>VLOOKUP(DH$7,'Sun Curve Sum'!$A$7:$AG$161,4)</f>
        <v>32.715000000000003</v>
      </c>
      <c r="DI47" s="22">
        <f>VLOOKUP(DI$7,'Sun Curve Sum'!$A$7:$AG$161,4)</f>
        <v>32.325000000000003</v>
      </c>
      <c r="DJ47" s="22">
        <f>VLOOKUP(DJ$7,'Sun Curve Sum'!$A$7:$AG$161,4)</f>
        <v>30.352499999999999</v>
      </c>
      <c r="DK47" s="22">
        <f>VLOOKUP(DK$7,'Sun Curve Sum'!$A$7:$AG$161,4)</f>
        <v>29.175000000000001</v>
      </c>
      <c r="DL47" s="22">
        <f>VLOOKUP(DL$7,'Sun Curve Sum'!$A$7:$AG$161,4)</f>
        <v>27.592500000000001</v>
      </c>
      <c r="DM47" s="22">
        <f>VLOOKUP(DM$7,'Sun Curve Sum'!$A$7:$AG$161,4)</f>
        <v>27.99</v>
      </c>
      <c r="DN47" s="22">
        <f>VLOOKUP(DN$7,'Sun Curve Sum'!$A$7:$AG$161,4)</f>
        <v>35.505000000000003</v>
      </c>
      <c r="DO47" s="22">
        <f>VLOOKUP(DO$7,'Sun Curve Sum'!$A$7:$AG$161,4)</f>
        <v>38.67</v>
      </c>
      <c r="DP47" s="22">
        <f>VLOOKUP(DP$7,'Sun Curve Sum'!$A$7:$AG$161,4)</f>
        <v>34.717500000000001</v>
      </c>
      <c r="DQ47" s="22">
        <f>VLOOKUP(DQ$7,'Sun Curve Sum'!$A$7:$AG$161,4)</f>
        <v>32.347499999999997</v>
      </c>
      <c r="DR47" s="22">
        <f>VLOOKUP(DR$7,'Sun Curve Sum'!$A$7:$AG$161,4)</f>
        <v>30.772500000000001</v>
      </c>
      <c r="DS47" s="22">
        <f>VLOOKUP(DS$7,'Sun Curve Sum'!$A$7:$AG$161,4)</f>
        <v>31.567499999999999</v>
      </c>
      <c r="DT47" s="22">
        <f>VLOOKUP(DT$7,'Sun Curve Sum'!$A$7:$AG$161,4)</f>
        <v>33.037500000000001</v>
      </c>
      <c r="DU47" s="22">
        <f>VLOOKUP(DU$7,'Sun Curve Sum'!$A$7:$AG$161,4)</f>
        <v>32.677500000000002</v>
      </c>
      <c r="DV47" s="22">
        <f>VLOOKUP(DV$7,'Sun Curve Sum'!$A$7:$AG$161,4)</f>
        <v>30.84</v>
      </c>
      <c r="DW47" s="22">
        <f>VLOOKUP(DW$7,'Sun Curve Sum'!$A$7:$AG$161,4)</f>
        <v>29.737500000000001</v>
      </c>
      <c r="DX47" s="22">
        <f>VLOOKUP(DX$7,'Sun Curve Sum'!$A$7:$AG$161,4)</f>
        <v>28.274999999999999</v>
      </c>
      <c r="DY47" s="22">
        <f>VLOOKUP(DY$7,'Sun Curve Sum'!$A$7:$AG$161,4)</f>
        <v>28.642499999999998</v>
      </c>
      <c r="DZ47" s="22">
        <f>VLOOKUP(DZ$7,'Sun Curve Sum'!$A$7:$AG$161,4)</f>
        <v>35.6325</v>
      </c>
      <c r="EA47" s="22">
        <f>VLOOKUP(EA$7,'Sun Curve Sum'!$A$7:$AG$161,4)</f>
        <v>38.58</v>
      </c>
      <c r="EB47" s="22">
        <f>VLOOKUP(EB$7,'Sun Curve Sum'!$A$7:$AG$161,4)</f>
        <v>34.905000000000001</v>
      </c>
      <c r="EC47" s="22">
        <f>VLOOKUP(EC$7,'Sun Curve Sum'!$A$7:$AG$161,4)</f>
        <v>32.700000000000003</v>
      </c>
      <c r="ED47" s="22">
        <f>VLOOKUP(ED$7,'Sun Curve Sum'!$A$7:$AG$161,4)</f>
        <v>31.23</v>
      </c>
      <c r="EE47" s="22">
        <f>VLOOKUP(EE$7,'Sun Curve Sum'!$A$7:$AG$161,4)</f>
        <v>31.9725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20.083333333333332</v>
      </c>
      <c r="D48" s="25">
        <f ca="1">IF(ISERROR(AVERAGE(OFFSET('Sun Curve Sum'!$C$6,1,0,0,1))),0,AVERAGE(OFFSET('Sun Curve Sum'!$C$6,1,0,0,1)))</f>
        <v>0</v>
      </c>
      <c r="E48" s="25">
        <f ca="1">IF(ISERROR((SUM(OFFSET('Sun Curve Sum'!$C$6,1,0,5,1))+ 0* 'Sun Curve Sum Backup'!$C$9)/5), 'Sun Curve Sum Backup'!$C$9,(SUM(OFFSET('Sun Curve Sum'!$C$6,1,0,5,1))+ 0* 'Sun Curve Sum Backup'!$C$9)/5)</f>
        <v>28</v>
      </c>
      <c r="F48" s="25">
        <f>VLOOKUP(F$7,'Sun Curve Sum'!$A$7:$AG$161,3)</f>
        <v>32.25</v>
      </c>
      <c r="G48" s="23">
        <f t="shared" ca="1" si="24"/>
        <v>20.083333333333332</v>
      </c>
      <c r="H48" s="131">
        <f t="shared" si="25"/>
        <v>32.063000000000002</v>
      </c>
      <c r="I48" s="131">
        <f t="shared" ref="I48:S53" si="31">AC48</f>
        <v>29.175000000000001</v>
      </c>
      <c r="J48" s="131">
        <f t="shared" si="31"/>
        <v>25.688000000000002</v>
      </c>
      <c r="K48" s="131">
        <f t="shared" si="31"/>
        <v>24.375</v>
      </c>
      <c r="L48" s="131">
        <f t="shared" si="31"/>
        <v>23.625</v>
      </c>
      <c r="M48" s="131">
        <f t="shared" si="31"/>
        <v>24</v>
      </c>
      <c r="N48" s="131">
        <f t="shared" si="31"/>
        <v>34.875</v>
      </c>
      <c r="O48" s="131">
        <f t="shared" si="31"/>
        <v>39.75</v>
      </c>
      <c r="P48" s="131">
        <f t="shared" si="31"/>
        <v>35.25</v>
      </c>
      <c r="Q48" s="131">
        <f t="shared" si="31"/>
        <v>29.25</v>
      </c>
      <c r="R48" s="131">
        <f t="shared" si="31"/>
        <v>27.75</v>
      </c>
      <c r="S48" s="131">
        <f t="shared" si="31"/>
        <v>28.875</v>
      </c>
      <c r="T48" s="23">
        <f t="shared" si="27"/>
        <v>29.556333333333331</v>
      </c>
      <c r="U48" s="23">
        <f t="shared" si="28"/>
        <v>31.4375</v>
      </c>
      <c r="V48" s="23">
        <f t="shared" si="29"/>
        <v>33.172053571428556</v>
      </c>
      <c r="W48" s="71"/>
      <c r="X48" s="74">
        <f t="shared" ca="1" si="30"/>
        <v>32.239896396396396</v>
      </c>
      <c r="Y48" s="16"/>
      <c r="Z48" s="39"/>
      <c r="AB48" s="25">
        <f>VLOOKUP(AB$7,'Sun Curve Sum'!$A$7:$AG$161,3)</f>
        <v>32.063000000000002</v>
      </c>
      <c r="AC48" s="25">
        <f>VLOOKUP(AC$7,'Sun Curve Sum'!$A$7:$AG$161,3)</f>
        <v>29.175000000000001</v>
      </c>
      <c r="AD48" s="25">
        <f>VLOOKUP(AD$7,'Sun Curve Sum'!$A$7:$AG$161,3)</f>
        <v>25.688000000000002</v>
      </c>
      <c r="AE48" s="25">
        <f>VLOOKUP(AE$7,'Sun Curve Sum'!$A$7:$AG$161,3)</f>
        <v>24.375</v>
      </c>
      <c r="AF48" s="25">
        <f>VLOOKUP(AF$7,'Sun Curve Sum'!$A$7:$AG$161,3)</f>
        <v>23.625</v>
      </c>
      <c r="AG48" s="25">
        <f>VLOOKUP(AG$7,'Sun Curve Sum'!$A$7:$AG$161,3)</f>
        <v>24</v>
      </c>
      <c r="AH48" s="25">
        <f>VLOOKUP(AH$7,'Sun Curve Sum'!$A$7:$AG$161,3)</f>
        <v>34.875</v>
      </c>
      <c r="AI48" s="25">
        <f>VLOOKUP(AI$7,'Sun Curve Sum'!$A$7:$AG$161,3)</f>
        <v>39.75</v>
      </c>
      <c r="AJ48" s="25">
        <f>VLOOKUP(AJ$7,'Sun Curve Sum'!$A$7:$AG$161,3)</f>
        <v>35.25</v>
      </c>
      <c r="AK48" s="25">
        <f>VLOOKUP(AK$7,'Sun Curve Sum'!$A$7:$AG$161,3)</f>
        <v>29.25</v>
      </c>
      <c r="AL48" s="25">
        <f>VLOOKUP(AL$7,'Sun Curve Sum'!$A$7:$AG$161,3)</f>
        <v>27.75</v>
      </c>
      <c r="AM48" s="25">
        <f>VLOOKUP(AM$7,'Sun Curve Sum'!$A$7:$AG$161,3)</f>
        <v>28.875</v>
      </c>
      <c r="AN48" s="25">
        <f>VLOOKUP(AN$7,'Sun Curve Sum'!$A$7:$AG$161,3)</f>
        <v>31.6875</v>
      </c>
      <c r="AO48" s="25">
        <f>VLOOKUP(AO$7,'Sun Curve Sum'!$A$7:$AG$161,3)</f>
        <v>31.125</v>
      </c>
      <c r="AP48" s="25">
        <f>VLOOKUP(AP$7,'Sun Curve Sum'!$A$7:$AG$161,3)</f>
        <v>27.5625</v>
      </c>
      <c r="AQ48" s="25">
        <f>VLOOKUP(AQ$7,'Sun Curve Sum'!$A$7:$AG$161,3)</f>
        <v>27.375</v>
      </c>
      <c r="AR48" s="25">
        <f>VLOOKUP(AR$7,'Sun Curve Sum'!$A$7:$AG$161,3)</f>
        <v>24.375</v>
      </c>
      <c r="AS48" s="25">
        <f>VLOOKUP(AS$7,'Sun Curve Sum'!$A$7:$AG$161,3)</f>
        <v>23.0625</v>
      </c>
      <c r="AT48" s="25">
        <f>VLOOKUP(AT$7,'Sun Curve Sum'!$A$7:$AG$161,3)</f>
        <v>40.125</v>
      </c>
      <c r="AU48" s="25">
        <f>VLOOKUP(AU$7,'Sun Curve Sum'!$A$7:$AG$161,3)</f>
        <v>45.375</v>
      </c>
      <c r="AV48" s="25">
        <f>VLOOKUP(AV$7,'Sun Curve Sum'!$A$7:$AG$161,3)</f>
        <v>37.875</v>
      </c>
      <c r="AW48" s="25">
        <f>VLOOKUP(AW$7,'Sun Curve Sum'!$A$7:$AG$161,3)</f>
        <v>31.125</v>
      </c>
      <c r="AX48" s="25">
        <f>VLOOKUP(AX$7,'Sun Curve Sum'!$A$7:$AG$161,3)</f>
        <v>28.125</v>
      </c>
      <c r="AY48" s="25">
        <f>VLOOKUP(AY$7,'Sun Curve Sum'!$A$7:$AG$161,3)</f>
        <v>29.4375</v>
      </c>
      <c r="AZ48" s="25">
        <f>VLOOKUP(AZ$7,'Sun Curve Sum'!$A$7:$AG$161,3)</f>
        <v>31.9575</v>
      </c>
      <c r="BA48" s="25">
        <f>VLOOKUP(BA$7,'Sun Curve Sum'!$A$7:$AG$161,3)</f>
        <v>31.47</v>
      </c>
      <c r="BB48" s="25">
        <f>VLOOKUP(BB$7,'Sun Curve Sum'!$A$7:$AG$161,3)</f>
        <v>28.4175</v>
      </c>
      <c r="BC48" s="25">
        <f>VLOOKUP(BC$7,'Sun Curve Sum'!$A$7:$AG$161,3)</f>
        <v>28.252500000000001</v>
      </c>
      <c r="BD48" s="25">
        <f>VLOOKUP(BD$7,'Sun Curve Sum'!$A$7:$AG$161,3)</f>
        <v>25.68</v>
      </c>
      <c r="BE48" s="25">
        <f>VLOOKUP(BE$7,'Sun Curve Sum'!$A$7:$AG$161,3)</f>
        <v>24.555</v>
      </c>
      <c r="BF48" s="25">
        <f>VLOOKUP(BF$7,'Sun Curve Sum'!$A$7:$AG$161,3)</f>
        <v>39.195</v>
      </c>
      <c r="BG48" s="25">
        <f>VLOOKUP(BG$7,'Sun Curve Sum'!$A$7:$AG$161,3)</f>
        <v>43.702500000000001</v>
      </c>
      <c r="BH48" s="25">
        <f>VLOOKUP(BH$7,'Sun Curve Sum'!$A$7:$AG$161,3)</f>
        <v>37.267499999999998</v>
      </c>
      <c r="BI48" s="25">
        <f>VLOOKUP(BI$7,'Sun Curve Sum'!$A$7:$AG$161,3)</f>
        <v>31.47</v>
      </c>
      <c r="BJ48" s="25">
        <f>VLOOKUP(BJ$7,'Sun Curve Sum'!$A$7:$AG$161,3)</f>
        <v>28.897500000000001</v>
      </c>
      <c r="BK48" s="25">
        <f>VLOOKUP(BK$7,'Sun Curve Sum'!$A$7:$AG$161,3)</f>
        <v>30.022500000000001</v>
      </c>
      <c r="BL48" s="25">
        <f>VLOOKUP(BL$7,'Sun Curve Sum'!$A$7:$AG$161,3)</f>
        <v>32.159999999999997</v>
      </c>
      <c r="BM48" s="25">
        <f>VLOOKUP(BM$7,'Sun Curve Sum'!$A$7:$AG$161,3)</f>
        <v>31.754999999999999</v>
      </c>
      <c r="BN48" s="25">
        <f>VLOOKUP(BN$7,'Sun Curve Sum'!$A$7:$AG$161,3)</f>
        <v>29.137499999999999</v>
      </c>
      <c r="BO48" s="25">
        <f>VLOOKUP(BO$7,'Sun Curve Sum'!$A$7:$AG$161,3)</f>
        <v>29.002500000000001</v>
      </c>
      <c r="BP48" s="25">
        <f>VLOOKUP(BP$7,'Sun Curve Sum'!$A$7:$AG$161,3)</f>
        <v>26.805</v>
      </c>
      <c r="BQ48" s="25">
        <f>VLOOKUP(BQ$7,'Sun Curve Sum'!$A$7:$AG$161,3)</f>
        <v>25.844999999999999</v>
      </c>
      <c r="BR48" s="25">
        <f>VLOOKUP(BR$7,'Sun Curve Sum'!$A$7:$AG$161,3)</f>
        <v>38.4</v>
      </c>
      <c r="BS48" s="25">
        <f>VLOOKUP(BS$7,'Sun Curve Sum'!$A$7:$AG$161,3)</f>
        <v>42.262500000000003</v>
      </c>
      <c r="BT48" s="25">
        <f>VLOOKUP(BT$7,'Sun Curve Sum'!$A$7:$AG$161,3)</f>
        <v>36.75</v>
      </c>
      <c r="BU48" s="25">
        <f>VLOOKUP(BU$7,'Sun Curve Sum'!$A$7:$AG$161,3)</f>
        <v>31.7925</v>
      </c>
      <c r="BV48" s="25">
        <f>VLOOKUP(BV$7,'Sun Curve Sum'!$A$7:$AG$161,3)</f>
        <v>29.587499999999999</v>
      </c>
      <c r="BW48" s="25">
        <f>VLOOKUP(BW$7,'Sun Curve Sum'!$A$7:$AG$161,3)</f>
        <v>30.555</v>
      </c>
      <c r="BX48" s="25">
        <f>VLOOKUP(BX$7,'Sun Curve Sum'!$A$7:$AG$161,3)</f>
        <v>32.707500000000003</v>
      </c>
      <c r="BY48" s="25">
        <f>VLOOKUP(BY$7,'Sun Curve Sum'!$A$7:$AG$161,3)</f>
        <v>32.332500000000003</v>
      </c>
      <c r="BZ48" s="25">
        <f>VLOOKUP(BZ$7,'Sun Curve Sum'!$A$7:$AG$161,3)</f>
        <v>29.94</v>
      </c>
      <c r="CA48" s="25">
        <f>VLOOKUP(CA$7,'Sun Curve Sum'!$A$7:$AG$161,3)</f>
        <v>29.82</v>
      </c>
      <c r="CB48" s="25">
        <f>VLOOKUP(CB$7,'Sun Curve Sum'!$A$7:$AG$161,3)</f>
        <v>27.802499999999998</v>
      </c>
      <c r="CC48" s="25">
        <f>VLOOKUP(CC$7,'Sun Curve Sum'!$A$7:$AG$161,3)</f>
        <v>26.925000000000001</v>
      </c>
      <c r="CD48" s="25">
        <f>VLOOKUP(CD$7,'Sun Curve Sum'!$A$7:$AG$161,3)</f>
        <v>38.422499999999999</v>
      </c>
      <c r="CE48" s="25">
        <f>VLOOKUP(CE$7,'Sun Curve Sum'!$A$7:$AG$161,3)</f>
        <v>41.962499999999999</v>
      </c>
      <c r="CF48" s="25">
        <f>VLOOKUP(CF$7,'Sun Curve Sum'!$A$7:$AG$161,3)</f>
        <v>36.914999999999999</v>
      </c>
      <c r="CG48" s="25">
        <f>VLOOKUP(CG$7,'Sun Curve Sum'!$A$7:$AG$161,3)</f>
        <v>32.369999999999997</v>
      </c>
      <c r="CH48" s="25">
        <f>VLOOKUP(CH$7,'Sun Curve Sum'!$A$7:$AG$161,3)</f>
        <v>30.36</v>
      </c>
      <c r="CI48" s="25">
        <f>VLOOKUP(CI$7,'Sun Curve Sum'!$A$7:$AG$161,3)</f>
        <v>31.245000000000001</v>
      </c>
      <c r="CJ48" s="25">
        <f>VLOOKUP(CJ$7,'Sun Curve Sum'!$A$7:$AG$161,3)</f>
        <v>33.255000000000003</v>
      </c>
      <c r="CK48" s="25">
        <f>VLOOKUP(CK$7,'Sun Curve Sum'!$A$7:$AG$161,3)</f>
        <v>32.909999999999997</v>
      </c>
      <c r="CL48" s="25">
        <f>VLOOKUP(CL$7,'Sun Curve Sum'!$A$7:$AG$161,3)</f>
        <v>30.72</v>
      </c>
      <c r="CM48" s="25">
        <f>VLOOKUP(CM$7,'Sun Curve Sum'!$A$7:$AG$161,3)</f>
        <v>30.614999999999998</v>
      </c>
      <c r="CN48" s="25">
        <f>VLOOKUP(CN$7,'Sun Curve Sum'!$A$7:$AG$161,3)</f>
        <v>28.77</v>
      </c>
      <c r="CO48" s="25">
        <f>VLOOKUP(CO$7,'Sun Curve Sum'!$A$7:$AG$161,3)</f>
        <v>27.96</v>
      </c>
      <c r="CP48" s="25">
        <f>VLOOKUP(CP$7,'Sun Curve Sum'!$A$7:$AG$161,3)</f>
        <v>38.49</v>
      </c>
      <c r="CQ48" s="25">
        <f>VLOOKUP(CQ$7,'Sun Curve Sum'!$A$7:$AG$161,3)</f>
        <v>41.737499999999997</v>
      </c>
      <c r="CR48" s="25">
        <f>VLOOKUP(CR$7,'Sun Curve Sum'!$A$7:$AG$161,3)</f>
        <v>37.11</v>
      </c>
      <c r="CS48" s="25">
        <f>VLOOKUP(CS$7,'Sun Curve Sum'!$A$7:$AG$161,3)</f>
        <v>32.954999999999998</v>
      </c>
      <c r="CT48" s="25">
        <f>VLOOKUP(CT$7,'Sun Curve Sum'!$A$7:$AG$161,3)</f>
        <v>31.11</v>
      </c>
      <c r="CU48" s="25">
        <f>VLOOKUP(CU$7,'Sun Curve Sum'!$A$7:$AG$161,3)</f>
        <v>31.927499999999998</v>
      </c>
      <c r="CV48" s="25">
        <f>VLOOKUP(CV$7,'Sun Curve Sum'!$A$7:$AG$161,3)</f>
        <v>33.802500000000002</v>
      </c>
      <c r="CW48" s="25">
        <f>VLOOKUP(CW$7,'Sun Curve Sum'!$A$7:$AG$161,3)</f>
        <v>33.487499999999997</v>
      </c>
      <c r="CX48" s="25">
        <f>VLOOKUP(CX$7,'Sun Curve Sum'!$A$7:$AG$161,3)</f>
        <v>31.44</v>
      </c>
      <c r="CY48" s="25">
        <f>VLOOKUP(CY$7,'Sun Curve Sum'!$A$7:$AG$161,3)</f>
        <v>31.335000000000001</v>
      </c>
      <c r="CZ48" s="25">
        <f>VLOOKUP(CZ$7,'Sun Curve Sum'!$A$7:$AG$161,3)</f>
        <v>29.61</v>
      </c>
      <c r="DA48" s="25">
        <f>VLOOKUP(DA$7,'Sun Curve Sum'!$A$7:$AG$161,3)</f>
        <v>28.86</v>
      </c>
      <c r="DB48" s="25">
        <f>VLOOKUP(DB$7,'Sun Curve Sum'!$A$7:$AG$161,3)</f>
        <v>38.707500000000003</v>
      </c>
      <c r="DC48" s="25">
        <f>VLOOKUP(DC$7,'Sun Curve Sum'!$A$7:$AG$161,3)</f>
        <v>41.744999999999997</v>
      </c>
      <c r="DD48" s="25">
        <f>VLOOKUP(DD$7,'Sun Curve Sum'!$A$7:$AG$161,3)</f>
        <v>37.417499999999997</v>
      </c>
      <c r="DE48" s="25">
        <f>VLOOKUP(DE$7,'Sun Curve Sum'!$A$7:$AG$161,3)</f>
        <v>33.532499999999999</v>
      </c>
      <c r="DF48" s="25">
        <f>VLOOKUP(DF$7,'Sun Curve Sum'!$A$7:$AG$161,3)</f>
        <v>31.807500000000001</v>
      </c>
      <c r="DG48" s="25">
        <f>VLOOKUP(DG$7,'Sun Curve Sum'!$A$7:$AG$161,3)</f>
        <v>32.564999999999998</v>
      </c>
      <c r="DH48" s="25">
        <f>VLOOKUP(DH$7,'Sun Curve Sum'!$A$7:$AG$161,3)</f>
        <v>34.357500000000002</v>
      </c>
      <c r="DI48" s="25">
        <f>VLOOKUP(DI$7,'Sun Curve Sum'!$A$7:$AG$161,3)</f>
        <v>34.057499999999997</v>
      </c>
      <c r="DJ48" s="25">
        <f>VLOOKUP(DJ$7,'Sun Curve Sum'!$A$7:$AG$161,3)</f>
        <v>32.145000000000003</v>
      </c>
      <c r="DK48" s="25">
        <f>VLOOKUP(DK$7,'Sun Curve Sum'!$A$7:$AG$161,3)</f>
        <v>32.047499999999999</v>
      </c>
      <c r="DL48" s="25">
        <f>VLOOKUP(DL$7,'Sun Curve Sum'!$A$7:$AG$161,3)</f>
        <v>30.434999999999999</v>
      </c>
      <c r="DM48" s="25">
        <f>VLOOKUP(DM$7,'Sun Curve Sum'!$A$7:$AG$161,3)</f>
        <v>29.73</v>
      </c>
      <c r="DN48" s="25">
        <f>VLOOKUP(DN$7,'Sun Curve Sum'!$A$7:$AG$161,3)</f>
        <v>38.947499999999998</v>
      </c>
      <c r="DO48" s="25">
        <f>VLOOKUP(DO$7,'Sun Curve Sum'!$A$7:$AG$161,3)</f>
        <v>41.782499999999999</v>
      </c>
      <c r="DP48" s="25">
        <f>VLOOKUP(DP$7,'Sun Curve Sum'!$A$7:$AG$161,3)</f>
        <v>37.74</v>
      </c>
      <c r="DQ48" s="25">
        <f>VLOOKUP(DQ$7,'Sun Curve Sum'!$A$7:$AG$161,3)</f>
        <v>34.102499999999999</v>
      </c>
      <c r="DR48" s="25">
        <f>VLOOKUP(DR$7,'Sun Curve Sum'!$A$7:$AG$161,3)</f>
        <v>32.49</v>
      </c>
      <c r="DS48" s="25">
        <f>VLOOKUP(DS$7,'Sun Curve Sum'!$A$7:$AG$161,3)</f>
        <v>33.202500000000001</v>
      </c>
      <c r="DT48" s="25">
        <f>VLOOKUP(DT$7,'Sun Curve Sum'!$A$7:$AG$161,3)</f>
        <v>34.912500000000001</v>
      </c>
      <c r="DU48" s="25">
        <f>VLOOKUP(DU$7,'Sun Curve Sum'!$A$7:$AG$161,3)</f>
        <v>34.634999999999998</v>
      </c>
      <c r="DV48" s="25">
        <f>VLOOKUP(DV$7,'Sun Curve Sum'!$A$7:$AG$161,3)</f>
        <v>32.842500000000001</v>
      </c>
      <c r="DW48" s="25">
        <f>VLOOKUP(DW$7,'Sun Curve Sum'!$A$7:$AG$161,3)</f>
        <v>32.752499999999998</v>
      </c>
      <c r="DX48" s="25">
        <f>VLOOKUP(DX$7,'Sun Curve Sum'!$A$7:$AG$161,3)</f>
        <v>31.245000000000001</v>
      </c>
      <c r="DY48" s="25">
        <f>VLOOKUP(DY$7,'Sun Curve Sum'!$A$7:$AG$161,3)</f>
        <v>30.585000000000001</v>
      </c>
      <c r="DZ48" s="25">
        <f>VLOOKUP(DZ$7,'Sun Curve Sum'!$A$7:$AG$161,3)</f>
        <v>39.202500000000001</v>
      </c>
      <c r="EA48" s="25">
        <f>VLOOKUP(EA$7,'Sun Curve Sum'!$A$7:$AG$161,3)</f>
        <v>41.857500000000002</v>
      </c>
      <c r="EB48" s="25">
        <f>VLOOKUP(EB$7,'Sun Curve Sum'!$A$7:$AG$161,3)</f>
        <v>38.077500000000001</v>
      </c>
      <c r="EC48" s="25">
        <f>VLOOKUP(EC$7,'Sun Curve Sum'!$A$7:$AG$161,3)</f>
        <v>34.68</v>
      </c>
      <c r="ED48" s="25">
        <f>VLOOKUP(ED$7,'Sun Curve Sum'!$A$7:$AG$161,3)</f>
        <v>33.172499999999999</v>
      </c>
      <c r="EE48" s="25">
        <f>VLOOKUP(EE$7,'Sun Curve Sum'!$A$7:$AG$161,3)</f>
        <v>33.840000000000003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20.381666666666664</v>
      </c>
      <c r="D49" s="25">
        <f ca="1">IF(ISERROR(AVERAGE(OFFSET('Sun Curve Sum'!$E$6,1,0,0,1))),0,AVERAGE(OFFSET('Sun Curve Sum'!$E$6,1,0,0,1)))</f>
        <v>0</v>
      </c>
      <c r="E49" s="25">
        <f ca="1">IF(ISERROR((SUM(OFFSET('Sun Curve Sum'!$E$6,1,0,5,1))+ 0* 'Sun Curve Sum Backup'!$E$9)/5), 'Sun Curve Sum Backup'!$E$9,(SUM(OFFSET('Sun Curve Sum'!$E$6,1,0,5,1))+ 0* 'Sun Curve Sum Backup'!$E$9)/5)</f>
        <v>29.27</v>
      </c>
      <c r="F49" s="25">
        <f>VLOOKUP(F$7,'Sun Curve Sum'!$A$7:$AG$161,5)</f>
        <v>31.875</v>
      </c>
      <c r="G49" s="23">
        <f t="shared" ca="1" si="24"/>
        <v>20.381666666666664</v>
      </c>
      <c r="H49" s="131">
        <f t="shared" si="25"/>
        <v>32.063000000000002</v>
      </c>
      <c r="I49" s="131">
        <f t="shared" si="31"/>
        <v>30.375</v>
      </c>
      <c r="J49" s="131">
        <f t="shared" si="31"/>
        <v>28.688000000000002</v>
      </c>
      <c r="K49" s="131">
        <f t="shared" si="31"/>
        <v>25.313000000000002</v>
      </c>
      <c r="L49" s="131">
        <f t="shared" si="31"/>
        <v>25.125</v>
      </c>
      <c r="M49" s="131">
        <f t="shared" si="31"/>
        <v>30</v>
      </c>
      <c r="N49" s="131">
        <f t="shared" si="31"/>
        <v>37.313000000000002</v>
      </c>
      <c r="O49" s="131">
        <f t="shared" si="31"/>
        <v>42</v>
      </c>
      <c r="P49" s="131">
        <f t="shared" si="31"/>
        <v>36.563000000000002</v>
      </c>
      <c r="Q49" s="131">
        <f t="shared" si="31"/>
        <v>31.688000000000002</v>
      </c>
      <c r="R49" s="131">
        <f t="shared" si="31"/>
        <v>30.938000000000002</v>
      </c>
      <c r="S49" s="131">
        <f t="shared" si="31"/>
        <v>32.438000000000002</v>
      </c>
      <c r="T49" s="23">
        <f t="shared" si="27"/>
        <v>31.87533333333333</v>
      </c>
      <c r="U49" s="23">
        <f t="shared" si="28"/>
        <v>33.562750000000001</v>
      </c>
      <c r="V49" s="23">
        <f t="shared" si="29"/>
        <v>34.197869047619058</v>
      </c>
      <c r="W49" s="71"/>
      <c r="X49" s="74">
        <f t="shared" ca="1" si="30"/>
        <v>33.504711711711714</v>
      </c>
      <c r="Y49" s="16"/>
      <c r="Z49" s="39"/>
      <c r="AB49" s="25">
        <f>VLOOKUP(AB$7,'Sun Curve Sum'!$A$7:$AG$161,5)</f>
        <v>32.063000000000002</v>
      </c>
      <c r="AC49" s="25">
        <f>VLOOKUP(AC$7,'Sun Curve Sum'!$A$7:$AG$161,5)</f>
        <v>30.375</v>
      </c>
      <c r="AD49" s="25">
        <f>VLOOKUP(AD$7,'Sun Curve Sum'!$A$7:$AG$161,5)</f>
        <v>28.688000000000002</v>
      </c>
      <c r="AE49" s="25">
        <f>VLOOKUP(AE$7,'Sun Curve Sum'!$A$7:$AG$161,5)</f>
        <v>25.313000000000002</v>
      </c>
      <c r="AF49" s="25">
        <f>VLOOKUP(AF$7,'Sun Curve Sum'!$A$7:$AG$161,5)</f>
        <v>25.125</v>
      </c>
      <c r="AG49" s="25">
        <f>VLOOKUP(AG$7,'Sun Curve Sum'!$A$7:$AG$161,5)</f>
        <v>30</v>
      </c>
      <c r="AH49" s="25">
        <f>VLOOKUP(AH$7,'Sun Curve Sum'!$A$7:$AG$161,5)</f>
        <v>37.313000000000002</v>
      </c>
      <c r="AI49" s="25">
        <f>VLOOKUP(AI$7,'Sun Curve Sum'!$A$7:$AG$161,5)</f>
        <v>42</v>
      </c>
      <c r="AJ49" s="25">
        <f>VLOOKUP(AJ$7,'Sun Curve Sum'!$A$7:$AG$161,5)</f>
        <v>36.563000000000002</v>
      </c>
      <c r="AK49" s="25">
        <f>VLOOKUP(AK$7,'Sun Curve Sum'!$A$7:$AG$161,5)</f>
        <v>31.688000000000002</v>
      </c>
      <c r="AL49" s="25">
        <f>VLOOKUP(AL$7,'Sun Curve Sum'!$A$7:$AG$161,5)</f>
        <v>30.938000000000002</v>
      </c>
      <c r="AM49" s="25">
        <f>VLOOKUP(AM$7,'Sun Curve Sum'!$A$7:$AG$161,5)</f>
        <v>32.438000000000002</v>
      </c>
      <c r="AN49" s="25">
        <f>VLOOKUP(AN$7,'Sun Curve Sum'!$A$7:$AG$161,5)</f>
        <v>33.375</v>
      </c>
      <c r="AO49" s="25">
        <f>VLOOKUP(AO$7,'Sun Curve Sum'!$A$7:$AG$161,5)</f>
        <v>31.875</v>
      </c>
      <c r="AP49" s="25">
        <f>VLOOKUP(AP$7,'Sun Curve Sum'!$A$7:$AG$161,5)</f>
        <v>30.375</v>
      </c>
      <c r="AQ49" s="25">
        <f>VLOOKUP(AQ$7,'Sun Curve Sum'!$A$7:$AG$161,5)</f>
        <v>26.813000000000002</v>
      </c>
      <c r="AR49" s="25">
        <f>VLOOKUP(AR$7,'Sun Curve Sum'!$A$7:$AG$161,5)</f>
        <v>27.188000000000002</v>
      </c>
      <c r="AS49" s="25">
        <f>VLOOKUP(AS$7,'Sun Curve Sum'!$A$7:$AG$161,5)</f>
        <v>30.938000000000002</v>
      </c>
      <c r="AT49" s="25">
        <f>VLOOKUP(AT$7,'Sun Curve Sum'!$A$7:$AG$161,5)</f>
        <v>39</v>
      </c>
      <c r="AU49" s="25">
        <f>VLOOKUP(AU$7,'Sun Curve Sum'!$A$7:$AG$161,5)</f>
        <v>45.375</v>
      </c>
      <c r="AV49" s="25">
        <f>VLOOKUP(AV$7,'Sun Curve Sum'!$A$7:$AG$161,5)</f>
        <v>41.625</v>
      </c>
      <c r="AW49" s="25">
        <f>VLOOKUP(AW$7,'Sun Curve Sum'!$A$7:$AG$161,5)</f>
        <v>31.313000000000002</v>
      </c>
      <c r="AX49" s="25">
        <f>VLOOKUP(AX$7,'Sun Curve Sum'!$A$7:$AG$161,5)</f>
        <v>31.313000000000002</v>
      </c>
      <c r="AY49" s="25">
        <f>VLOOKUP(AY$7,'Sun Curve Sum'!$A$7:$AG$161,5)</f>
        <v>33.563000000000002</v>
      </c>
      <c r="AZ49" s="25">
        <f>VLOOKUP(AZ$7,'Sun Curve Sum'!$A$7:$AG$161,5)</f>
        <v>33.578000000000003</v>
      </c>
      <c r="BA49" s="25">
        <f>VLOOKUP(BA$7,'Sun Curve Sum'!$A$7:$AG$161,5)</f>
        <v>32.063000000000002</v>
      </c>
      <c r="BB49" s="25">
        <f>VLOOKUP(BB$7,'Sun Curve Sum'!$A$7:$AG$161,5)</f>
        <v>30.555</v>
      </c>
      <c r="BC49" s="25">
        <f>VLOOKUP(BC$7,'Sun Curve Sum'!$A$7:$AG$161,5)</f>
        <v>26.97</v>
      </c>
      <c r="BD49" s="25">
        <f>VLOOKUP(BD$7,'Sun Curve Sum'!$A$7:$AG$161,5)</f>
        <v>27.344999999999999</v>
      </c>
      <c r="BE49" s="25">
        <f>VLOOKUP(BE$7,'Sun Curve Sum'!$A$7:$AG$161,5)</f>
        <v>31.11</v>
      </c>
      <c r="BF49" s="25">
        <f>VLOOKUP(BF$7,'Sun Curve Sum'!$A$7:$AG$161,5)</f>
        <v>39.218000000000004</v>
      </c>
      <c r="BG49" s="25">
        <f>VLOOKUP(BG$7,'Sun Curve Sum'!$A$7:$AG$161,5)</f>
        <v>45.623000000000005</v>
      </c>
      <c r="BH49" s="25">
        <f>VLOOKUP(BH$7,'Sun Curve Sum'!$A$7:$AG$161,5)</f>
        <v>41.843000000000004</v>
      </c>
      <c r="BI49" s="25">
        <f>VLOOKUP(BI$7,'Sun Curve Sum'!$A$7:$AG$161,5)</f>
        <v>31.477</v>
      </c>
      <c r="BJ49" s="25">
        <f>VLOOKUP(BJ$7,'Sun Curve Sum'!$A$7:$AG$161,5)</f>
        <v>31.47</v>
      </c>
      <c r="BK49" s="25">
        <f>VLOOKUP(BK$7,'Sun Curve Sum'!$A$7:$AG$161,5)</f>
        <v>33.727000000000004</v>
      </c>
      <c r="BL49" s="25">
        <f>VLOOKUP(BL$7,'Sun Curve Sum'!$A$7:$AG$161,5)</f>
        <v>33.727000000000004</v>
      </c>
      <c r="BM49" s="25">
        <f>VLOOKUP(BM$7,'Sun Curve Sum'!$A$7:$AG$161,5)</f>
        <v>32.204999999999998</v>
      </c>
      <c r="BN49" s="25">
        <f>VLOOKUP(BN$7,'Sun Curve Sum'!$A$7:$AG$161,5)</f>
        <v>30.69</v>
      </c>
      <c r="BO49" s="25">
        <f>VLOOKUP(BO$7,'Sun Curve Sum'!$A$7:$AG$161,5)</f>
        <v>27.09</v>
      </c>
      <c r="BP49" s="25">
        <f>VLOOKUP(BP$7,'Sun Curve Sum'!$A$7:$AG$161,5)</f>
        <v>27.465</v>
      </c>
      <c r="BQ49" s="25">
        <f>VLOOKUP(BQ$7,'Sun Curve Sum'!$A$7:$AG$161,5)</f>
        <v>31.245000000000001</v>
      </c>
      <c r="BR49" s="25">
        <f>VLOOKUP(BR$7,'Sun Curve Sum'!$A$7:$AG$161,5)</f>
        <v>39.39</v>
      </c>
      <c r="BS49" s="25">
        <f>VLOOKUP(BS$7,'Sun Curve Sum'!$A$7:$AG$161,5)</f>
        <v>45.825000000000003</v>
      </c>
      <c r="BT49" s="25">
        <f>VLOOKUP(BT$7,'Sun Curve Sum'!$A$7:$AG$161,5)</f>
        <v>42.03</v>
      </c>
      <c r="BU49" s="25">
        <f>VLOOKUP(BU$7,'Sun Curve Sum'!$A$7:$AG$161,5)</f>
        <v>31.613000000000003</v>
      </c>
      <c r="BV49" s="25">
        <f>VLOOKUP(BV$7,'Sun Curve Sum'!$A$7:$AG$161,5)</f>
        <v>31.613000000000003</v>
      </c>
      <c r="BW49" s="25">
        <f>VLOOKUP(BW$7,'Sun Curve Sum'!$A$7:$AG$161,5)</f>
        <v>33.877000000000002</v>
      </c>
      <c r="BX49" s="25">
        <f>VLOOKUP(BX$7,'Sun Curve Sum'!$A$7:$AG$161,5)</f>
        <v>33.877000000000002</v>
      </c>
      <c r="BY49" s="25">
        <f>VLOOKUP(BY$7,'Sun Curve Sum'!$A$7:$AG$161,5)</f>
        <v>32.347000000000001</v>
      </c>
      <c r="BZ49" s="25">
        <f>VLOOKUP(BZ$7,'Sun Curve Sum'!$A$7:$AG$161,5)</f>
        <v>30.824999999999999</v>
      </c>
      <c r="CA49" s="25">
        <f>VLOOKUP(CA$7,'Sun Curve Sum'!$A$7:$AG$161,5)</f>
        <v>27.21</v>
      </c>
      <c r="CB49" s="25">
        <f>VLOOKUP(CB$7,'Sun Curve Sum'!$A$7:$AG$161,5)</f>
        <v>27.585000000000001</v>
      </c>
      <c r="CC49" s="25">
        <f>VLOOKUP(CC$7,'Sun Curve Sum'!$A$7:$AG$161,5)</f>
        <v>31.387</v>
      </c>
      <c r="CD49" s="25">
        <f>VLOOKUP(CD$7,'Sun Curve Sum'!$A$7:$AG$161,5)</f>
        <v>39.563000000000002</v>
      </c>
      <c r="CE49" s="25">
        <f>VLOOKUP(CE$7,'Sun Curve Sum'!$A$7:$AG$161,5)</f>
        <v>46.027999999999999</v>
      </c>
      <c r="CF49" s="25">
        <f>VLOOKUP(CF$7,'Sun Curve Sum'!$A$7:$AG$161,5)</f>
        <v>42.218000000000004</v>
      </c>
      <c r="CG49" s="25">
        <f>VLOOKUP(CG$7,'Sun Curve Sum'!$A$7:$AG$161,5)</f>
        <v>31.754999999999999</v>
      </c>
      <c r="CH49" s="25">
        <f>VLOOKUP(CH$7,'Sun Curve Sum'!$A$7:$AG$161,5)</f>
        <v>31.754999999999999</v>
      </c>
      <c r="CI49" s="25">
        <f>VLOOKUP(CI$7,'Sun Curve Sum'!$A$7:$AG$161,5)</f>
        <v>34.027999999999999</v>
      </c>
      <c r="CJ49" s="25">
        <f>VLOOKUP(CJ$7,'Sun Curve Sum'!$A$7:$AG$161,5)</f>
        <v>34.027999999999999</v>
      </c>
      <c r="CK49" s="25">
        <f>VLOOKUP(CK$7,'Sun Curve Sum'!$A$7:$AG$161,5)</f>
        <v>32.49</v>
      </c>
      <c r="CL49" s="25">
        <f>VLOOKUP(CL$7,'Sun Curve Sum'!$A$7:$AG$161,5)</f>
        <v>30.96</v>
      </c>
      <c r="CM49" s="25">
        <f>VLOOKUP(CM$7,'Sun Curve Sum'!$A$7:$AG$161,5)</f>
        <v>27.33</v>
      </c>
      <c r="CN49" s="25">
        <f>VLOOKUP(CN$7,'Sun Curve Sum'!$A$7:$AG$161,5)</f>
        <v>27.704999999999998</v>
      </c>
      <c r="CO49" s="25">
        <f>VLOOKUP(CO$7,'Sun Curve Sum'!$A$7:$AG$161,5)</f>
        <v>31.523000000000003</v>
      </c>
      <c r="CP49" s="25">
        <f>VLOOKUP(CP$7,'Sun Curve Sum'!$A$7:$AG$161,5)</f>
        <v>39.734999999999999</v>
      </c>
      <c r="CQ49" s="25">
        <f>VLOOKUP(CQ$7,'Sun Curve Sum'!$A$7:$AG$161,5)</f>
        <v>46.23</v>
      </c>
      <c r="CR49" s="25">
        <f>VLOOKUP(CR$7,'Sun Curve Sum'!$A$7:$AG$161,5)</f>
        <v>42.405000000000001</v>
      </c>
      <c r="CS49" s="25">
        <f>VLOOKUP(CS$7,'Sun Curve Sum'!$A$7:$AG$161,5)</f>
        <v>31.898000000000003</v>
      </c>
      <c r="CT49" s="25">
        <f>VLOOKUP(CT$7,'Sun Curve Sum'!$A$7:$AG$161,5)</f>
        <v>31.89</v>
      </c>
      <c r="CU49" s="25">
        <f>VLOOKUP(CU$7,'Sun Curve Sum'!$A$7:$AG$161,5)</f>
        <v>34.178000000000004</v>
      </c>
      <c r="CV49" s="25">
        <f>VLOOKUP(CV$7,'Sun Curve Sum'!$A$7:$AG$161,5)</f>
        <v>34.178000000000004</v>
      </c>
      <c r="CW49" s="25">
        <f>VLOOKUP(CW$7,'Sun Curve Sum'!$A$7:$AG$161,5)</f>
        <v>32.633000000000003</v>
      </c>
      <c r="CX49" s="25">
        <f>VLOOKUP(CX$7,'Sun Curve Sum'!$A$7:$AG$161,5)</f>
        <v>31.094999999999999</v>
      </c>
      <c r="CY49" s="25">
        <f>VLOOKUP(CY$7,'Sun Curve Sum'!$A$7:$AG$161,5)</f>
        <v>27.45</v>
      </c>
      <c r="CZ49" s="25">
        <f>VLOOKUP(CZ$7,'Sun Curve Sum'!$A$7:$AG$161,5)</f>
        <v>27.824999999999999</v>
      </c>
      <c r="DA49" s="25">
        <f>VLOOKUP(DA$7,'Sun Curve Sum'!$A$7:$AG$161,5)</f>
        <v>31.664999999999999</v>
      </c>
      <c r="DB49" s="25">
        <f>VLOOKUP(DB$7,'Sun Curve Sum'!$A$7:$AG$161,5)</f>
        <v>39.907000000000004</v>
      </c>
      <c r="DC49" s="25">
        <f>VLOOKUP(DC$7,'Sun Curve Sum'!$A$7:$AG$161,5)</f>
        <v>46.432000000000002</v>
      </c>
      <c r="DD49" s="25">
        <f>VLOOKUP(DD$7,'Sun Curve Sum'!$A$7:$AG$161,5)</f>
        <v>42.585000000000001</v>
      </c>
      <c r="DE49" s="25">
        <f>VLOOKUP(DE$7,'Sun Curve Sum'!$A$7:$AG$161,5)</f>
        <v>32.032000000000004</v>
      </c>
      <c r="DF49" s="25">
        <f>VLOOKUP(DF$7,'Sun Curve Sum'!$A$7:$AG$161,5)</f>
        <v>32.032000000000004</v>
      </c>
      <c r="DG49" s="25">
        <f>VLOOKUP(DG$7,'Sun Curve Sum'!$A$7:$AG$161,5)</f>
        <v>34.328000000000003</v>
      </c>
      <c r="DH49" s="25">
        <f>VLOOKUP(DH$7,'Sun Curve Sum'!$A$7:$AG$161,5)</f>
        <v>34.328000000000003</v>
      </c>
      <c r="DI49" s="25">
        <f>VLOOKUP(DI$7,'Sun Curve Sum'!$A$7:$AG$161,5)</f>
        <v>32.782000000000004</v>
      </c>
      <c r="DJ49" s="25">
        <f>VLOOKUP(DJ$7,'Sun Curve Sum'!$A$7:$AG$161,5)</f>
        <v>31.23</v>
      </c>
      <c r="DK49" s="25">
        <f>VLOOKUP(DK$7,'Sun Curve Sum'!$A$7:$AG$161,5)</f>
        <v>27.57</v>
      </c>
      <c r="DL49" s="25">
        <f>VLOOKUP(DL$7,'Sun Curve Sum'!$A$7:$AG$161,5)</f>
        <v>27.953000000000003</v>
      </c>
      <c r="DM49" s="25">
        <f>VLOOKUP(DM$7,'Sun Curve Sum'!$A$7:$AG$161,5)</f>
        <v>31.8</v>
      </c>
      <c r="DN49" s="25">
        <f>VLOOKUP(DN$7,'Sun Curve Sum'!$A$7:$AG$161,5)</f>
        <v>40.087000000000003</v>
      </c>
      <c r="DO49" s="25">
        <f>VLOOKUP(DO$7,'Sun Curve Sum'!$A$7:$AG$161,5)</f>
        <v>46.634999999999998</v>
      </c>
      <c r="DP49" s="25">
        <f>VLOOKUP(DP$7,'Sun Curve Sum'!$A$7:$AG$161,5)</f>
        <v>42.773000000000003</v>
      </c>
      <c r="DQ49" s="25">
        <f>VLOOKUP(DQ$7,'Sun Curve Sum'!$A$7:$AG$161,5)</f>
        <v>32.174999999999997</v>
      </c>
      <c r="DR49" s="25">
        <f>VLOOKUP(DR$7,'Sun Curve Sum'!$A$7:$AG$161,5)</f>
        <v>32.167000000000002</v>
      </c>
      <c r="DS49" s="25">
        <f>VLOOKUP(DS$7,'Sun Curve Sum'!$A$7:$AG$161,5)</f>
        <v>34.477000000000004</v>
      </c>
      <c r="DT49" s="25">
        <f>VLOOKUP(DT$7,'Sun Curve Sum'!$A$7:$AG$161,5)</f>
        <v>34.477000000000004</v>
      </c>
      <c r="DU49" s="25">
        <f>VLOOKUP(DU$7,'Sun Curve Sum'!$A$7:$AG$161,5)</f>
        <v>32.924999999999997</v>
      </c>
      <c r="DV49" s="25">
        <f>VLOOKUP(DV$7,'Sun Curve Sum'!$A$7:$AG$161,5)</f>
        <v>31.372</v>
      </c>
      <c r="DW49" s="25">
        <f>VLOOKUP(DW$7,'Sun Curve Sum'!$A$7:$AG$161,5)</f>
        <v>27.69</v>
      </c>
      <c r="DX49" s="25">
        <f>VLOOKUP(DX$7,'Sun Curve Sum'!$A$7:$AG$161,5)</f>
        <v>28.073</v>
      </c>
      <c r="DY49" s="25">
        <f>VLOOKUP(DY$7,'Sun Curve Sum'!$A$7:$AG$161,5)</f>
        <v>31.942</v>
      </c>
      <c r="DZ49" s="25">
        <f>VLOOKUP(DZ$7,'Sun Curve Sum'!$A$7:$AG$161,5)</f>
        <v>40.26</v>
      </c>
      <c r="EA49" s="25">
        <f>VLOOKUP(EA$7,'Sun Curve Sum'!$A$7:$AG$161,5)</f>
        <v>46.837000000000003</v>
      </c>
      <c r="EB49" s="25">
        <f>VLOOKUP(EB$7,'Sun Curve Sum'!$A$7:$AG$161,5)</f>
        <v>42.96</v>
      </c>
      <c r="EC49" s="25">
        <f>VLOOKUP(EC$7,'Sun Curve Sum'!$A$7:$AG$161,5)</f>
        <v>32.31</v>
      </c>
      <c r="ED49" s="25">
        <f>VLOOKUP(ED$7,'Sun Curve Sum'!$A$7:$AG$161,5)</f>
        <v>32.31</v>
      </c>
      <c r="EE49" s="25">
        <f>VLOOKUP(EE$7,'Sun Curve Sum'!$A$7:$AG$161,5)</f>
        <v>34.627000000000002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16.349999745686834</v>
      </c>
      <c r="D50" s="25">
        <f ca="1">IF(ISERROR(AVERAGE(OFFSET('Sun Curve Sum'!$I$6,1,0,0,1))),0,AVERAGE(OFFSET('Sun Curve Sum'!$I$6,1,0,0,1)))</f>
        <v>0</v>
      </c>
      <c r="E50" s="25">
        <f ca="1">IF(ISERROR((SUM(OFFSET('Sun Curve Sum'!$I$6,1,0,5,1))+ 0* 'Sun Curve Sum Backup'!$I$9)/5), 'Sun Curve Sum Backup'!$I$9,(SUM(OFFSET('Sun Curve Sum'!$I$6,1,0,5,1))+ 0* 'Sun Curve Sum Backup'!$I$9)/5)</f>
        <v>20.174999237060501</v>
      </c>
      <c r="F50" s="25">
        <f>VLOOKUP(F$7,'Sun Curve Sum'!$A$7:$AG$161,9)</f>
        <v>28.875</v>
      </c>
      <c r="G50" s="23">
        <f t="shared" ca="1" si="24"/>
        <v>16.349999745686834</v>
      </c>
      <c r="H50" s="131">
        <f t="shared" si="25"/>
        <v>29.438000000000002</v>
      </c>
      <c r="I50" s="131">
        <f t="shared" si="31"/>
        <v>27.9375</v>
      </c>
      <c r="J50" s="131">
        <f t="shared" si="31"/>
        <v>27</v>
      </c>
      <c r="K50" s="131">
        <f t="shared" si="31"/>
        <v>25.313000000000002</v>
      </c>
      <c r="L50" s="131">
        <f t="shared" si="31"/>
        <v>25.125</v>
      </c>
      <c r="M50" s="131">
        <f t="shared" si="31"/>
        <v>30</v>
      </c>
      <c r="N50" s="131">
        <f t="shared" si="31"/>
        <v>36.938000000000002</v>
      </c>
      <c r="O50" s="131">
        <f t="shared" si="31"/>
        <v>42</v>
      </c>
      <c r="P50" s="131">
        <f t="shared" si="31"/>
        <v>36.563000000000002</v>
      </c>
      <c r="Q50" s="131">
        <f t="shared" si="31"/>
        <v>30.75</v>
      </c>
      <c r="R50" s="131">
        <f t="shared" si="31"/>
        <v>30</v>
      </c>
      <c r="S50" s="131">
        <f t="shared" si="31"/>
        <v>31.5</v>
      </c>
      <c r="T50" s="23">
        <f t="shared" si="27"/>
        <v>31.047041666666669</v>
      </c>
      <c r="U50" s="23">
        <f t="shared" si="28"/>
        <v>25.140916666666666</v>
      </c>
      <c r="V50" s="23">
        <f t="shared" si="29"/>
        <v>27.999166666666664</v>
      </c>
      <c r="W50" s="71"/>
      <c r="X50" s="74">
        <f t="shared" ca="1" si="30"/>
        <v>27.704824317450996</v>
      </c>
      <c r="Y50" s="16"/>
      <c r="Z50" s="39"/>
      <c r="AB50" s="25">
        <f>VLOOKUP(AB$7,'Sun Curve Sum'!$A$7:$AG$161,9)</f>
        <v>29.438000000000002</v>
      </c>
      <c r="AC50" s="25">
        <f>VLOOKUP(AC$7,'Sun Curve Sum'!$A$7:$AG$161,9)</f>
        <v>27.9375</v>
      </c>
      <c r="AD50" s="25">
        <f>VLOOKUP(AD$7,'Sun Curve Sum'!$A$7:$AG$161,9)</f>
        <v>27</v>
      </c>
      <c r="AE50" s="25">
        <f>VLOOKUP(AE$7,'Sun Curve Sum'!$A$7:$AG$161,9)</f>
        <v>25.313000000000002</v>
      </c>
      <c r="AF50" s="25">
        <f>VLOOKUP(AF$7,'Sun Curve Sum'!$A$7:$AG$161,9)</f>
        <v>25.125</v>
      </c>
      <c r="AG50" s="25">
        <f>VLOOKUP(AG$7,'Sun Curve Sum'!$A$7:$AG$161,9)</f>
        <v>30</v>
      </c>
      <c r="AH50" s="25">
        <f>VLOOKUP(AH$7,'Sun Curve Sum'!$A$7:$AG$161,9)</f>
        <v>36.938000000000002</v>
      </c>
      <c r="AI50" s="25">
        <f>VLOOKUP(AI$7,'Sun Curve Sum'!$A$7:$AG$161,9)</f>
        <v>42</v>
      </c>
      <c r="AJ50" s="25">
        <f>VLOOKUP(AJ$7,'Sun Curve Sum'!$A$7:$AG$161,9)</f>
        <v>36.563000000000002</v>
      </c>
      <c r="AK50" s="25">
        <f>VLOOKUP(AK$7,'Sun Curve Sum'!$A$7:$AG$161,9)</f>
        <v>30.75</v>
      </c>
      <c r="AL50" s="25">
        <f>VLOOKUP(AL$7,'Sun Curve Sum'!$A$7:$AG$161,9)</f>
        <v>30</v>
      </c>
      <c r="AM50" s="25">
        <f>VLOOKUP(AM$7,'Sun Curve Sum'!$A$7:$AG$161,9)</f>
        <v>31.5</v>
      </c>
      <c r="AN50" s="25">
        <f>VLOOKUP(AN$7,'Sun Curve Sum'!$A$7:$AG$161,9)</f>
        <v>24.188000000000002</v>
      </c>
      <c r="AO50" s="25">
        <f>VLOOKUP(AO$7,'Sun Curve Sum'!$A$7:$AG$161,9)</f>
        <v>23.063000000000002</v>
      </c>
      <c r="AP50" s="25">
        <f>VLOOKUP(AP$7,'Sun Curve Sum'!$A$7:$AG$161,9)</f>
        <v>22.5</v>
      </c>
      <c r="AQ50" s="25">
        <f>VLOOKUP(AQ$7,'Sun Curve Sum'!$A$7:$AG$161,9)</f>
        <v>19.313000000000002</v>
      </c>
      <c r="AR50" s="25">
        <f>VLOOKUP(AR$7,'Sun Curve Sum'!$A$7:$AG$161,9)</f>
        <v>19.688000000000002</v>
      </c>
      <c r="AS50" s="25">
        <f>VLOOKUP(AS$7,'Sun Curve Sum'!$A$7:$AG$161,9)</f>
        <v>23.438000000000002</v>
      </c>
      <c r="AT50" s="25">
        <f>VLOOKUP(AT$7,'Sun Curve Sum'!$A$7:$AG$161,9)</f>
        <v>31.5</v>
      </c>
      <c r="AU50" s="25">
        <f>VLOOKUP(AU$7,'Sun Curve Sum'!$A$7:$AG$161,9)</f>
        <v>37.875</v>
      </c>
      <c r="AV50" s="25">
        <f>VLOOKUP(AV$7,'Sun Curve Sum'!$A$7:$AG$161,9)</f>
        <v>29.813000000000002</v>
      </c>
      <c r="AW50" s="25">
        <f>VLOOKUP(AW$7,'Sun Curve Sum'!$A$7:$AG$161,9)</f>
        <v>23.25</v>
      </c>
      <c r="AX50" s="25">
        <f>VLOOKUP(AX$7,'Sun Curve Sum'!$A$7:$AG$161,9)</f>
        <v>23.063000000000002</v>
      </c>
      <c r="AY50" s="25">
        <f>VLOOKUP(AY$7,'Sun Curve Sum'!$A$7:$AG$161,9)</f>
        <v>24</v>
      </c>
      <c r="AZ50" s="25">
        <f>VLOOKUP(AZ$7,'Sun Curve Sum'!$A$7:$AG$161,9)</f>
        <v>23.37</v>
      </c>
      <c r="BA50" s="25">
        <f>VLOOKUP(BA$7,'Sun Curve Sum'!$A$7:$AG$161,9)</f>
        <v>22.207000000000001</v>
      </c>
      <c r="BB50" s="25">
        <f>VLOOKUP(BB$7,'Sun Curve Sum'!$A$7:$AG$161,9)</f>
        <v>21.585000000000001</v>
      </c>
      <c r="BC50" s="25">
        <f>VLOOKUP(BC$7,'Sun Curve Sum'!$A$7:$AG$161,9)</f>
        <v>18.465</v>
      </c>
      <c r="BD50" s="25">
        <f>VLOOKUP(BD$7,'Sun Curve Sum'!$A$7:$AG$161,9)</f>
        <v>18.758000000000003</v>
      </c>
      <c r="BE50" s="25">
        <f>VLOOKUP(BE$7,'Sun Curve Sum'!$A$7:$AG$161,9)</f>
        <v>22.253</v>
      </c>
      <c r="BF50" s="25">
        <f>VLOOKUP(BF$7,'Sun Curve Sum'!$A$7:$AG$161,9)</f>
        <v>29.79</v>
      </c>
      <c r="BG50" s="25">
        <f>VLOOKUP(BG$7,'Sun Curve Sum'!$A$7:$AG$161,9)</f>
        <v>35.693000000000005</v>
      </c>
      <c r="BH50" s="25">
        <f>VLOOKUP(BH$7,'Sun Curve Sum'!$A$7:$AG$161,9)</f>
        <v>27.99</v>
      </c>
      <c r="BI50" s="25">
        <f>VLOOKUP(BI$7,'Sun Curve Sum'!$A$7:$AG$161,9)</f>
        <v>21.742000000000001</v>
      </c>
      <c r="BJ50" s="25">
        <f>VLOOKUP(BJ$7,'Sun Curve Sum'!$A$7:$AG$161,9)</f>
        <v>21.488</v>
      </c>
      <c r="BK50" s="25">
        <f>VLOOKUP(BK$7,'Sun Curve Sum'!$A$7:$AG$161,9)</f>
        <v>22.274999999999999</v>
      </c>
      <c r="BL50" s="25">
        <f>VLOOKUP(BL$7,'Sun Curve Sum'!$A$7:$AG$161,9)</f>
        <v>20.295000000000002</v>
      </c>
      <c r="BM50" s="25">
        <f>VLOOKUP(BM$7,'Sun Curve Sum'!$A$7:$AG$161,9)</f>
        <v>19.440000000000001</v>
      </c>
      <c r="BN50" s="25">
        <f>VLOOKUP(BN$7,'Sun Curve Sum'!$A$7:$AG$161,9)</f>
        <v>19.065000000000001</v>
      </c>
      <c r="BO50" s="25">
        <f>VLOOKUP(BO$7,'Sun Curve Sum'!$A$7:$AG$161,9)</f>
        <v>16.440000000000001</v>
      </c>
      <c r="BP50" s="25">
        <f>VLOOKUP(BP$7,'Sun Curve Sum'!$A$7:$AG$161,9)</f>
        <v>16.844999999999999</v>
      </c>
      <c r="BQ50" s="25">
        <f>VLOOKUP(BQ$7,'Sun Curve Sum'!$A$7:$AG$161,9)</f>
        <v>20.152000000000001</v>
      </c>
      <c r="BR50" s="25">
        <f>VLOOKUP(BR$7,'Sun Curve Sum'!$A$7:$AG$161,9)</f>
        <v>27.218</v>
      </c>
      <c r="BS50" s="25">
        <f>VLOOKUP(BS$7,'Sun Curve Sum'!$A$7:$AG$161,9)</f>
        <v>32.887999999999998</v>
      </c>
      <c r="BT50" s="25">
        <f>VLOOKUP(BT$7,'Sun Curve Sum'!$A$7:$AG$161,9)</f>
        <v>26.017000000000003</v>
      </c>
      <c r="BU50" s="25">
        <f>VLOOKUP(BU$7,'Sun Curve Sum'!$A$7:$AG$161,9)</f>
        <v>20.391999999999999</v>
      </c>
      <c r="BV50" s="25">
        <f>VLOOKUP(BV$7,'Sun Curve Sum'!$A$7:$AG$161,9)</f>
        <v>20.332000000000001</v>
      </c>
      <c r="BW50" s="25">
        <f>VLOOKUP(BW$7,'Sun Curve Sum'!$A$7:$AG$161,9)</f>
        <v>21.262</v>
      </c>
      <c r="BX50" s="25">
        <f>VLOOKUP(BX$7,'Sun Curve Sum'!$A$7:$AG$161,9)</f>
        <v>16.718</v>
      </c>
      <c r="BY50" s="25">
        <f>VLOOKUP(BY$7,'Sun Curve Sum'!$A$7:$AG$161,9)</f>
        <v>16.739999999999998</v>
      </c>
      <c r="BZ50" s="25">
        <f>VLOOKUP(BZ$7,'Sun Curve Sum'!$A$7:$AG$161,9)</f>
        <v>17.114999999999998</v>
      </c>
      <c r="CA50" s="25">
        <f>VLOOKUP(CA$7,'Sun Curve Sum'!$A$7:$AG$161,9)</f>
        <v>15.367000000000001</v>
      </c>
      <c r="CB50" s="25">
        <f>VLOOKUP(CB$7,'Sun Curve Sum'!$A$7:$AG$161,9)</f>
        <v>16.364999999999998</v>
      </c>
      <c r="CC50" s="25">
        <f>VLOOKUP(CC$7,'Sun Curve Sum'!$A$7:$AG$161,9)</f>
        <v>20.324999999999999</v>
      </c>
      <c r="CD50" s="25">
        <f>VLOOKUP(CD$7,'Sun Curve Sum'!$A$7:$AG$161,9)</f>
        <v>28.454999999999998</v>
      </c>
      <c r="CE50" s="25">
        <f>VLOOKUP(CE$7,'Sun Curve Sum'!$A$7:$AG$161,9)</f>
        <v>35.594999999999999</v>
      </c>
      <c r="CF50" s="25">
        <f>VLOOKUP(CF$7,'Sun Curve Sum'!$A$7:$AG$161,9)</f>
        <v>29.114999999999998</v>
      </c>
      <c r="CG50" s="25">
        <f>VLOOKUP(CG$7,'Sun Curve Sum'!$A$7:$AG$161,9)</f>
        <v>23.565000000000001</v>
      </c>
      <c r="CH50" s="25">
        <f>VLOOKUP(CH$7,'Sun Curve Sum'!$A$7:$AG$161,9)</f>
        <v>24.24</v>
      </c>
      <c r="CI50" s="25">
        <f>VLOOKUP(CI$7,'Sun Curve Sum'!$A$7:$AG$161,9)</f>
        <v>26.13</v>
      </c>
      <c r="CJ50" s="25">
        <f>VLOOKUP(CJ$7,'Sun Curve Sum'!$A$7:$AG$161,9)</f>
        <v>29.64</v>
      </c>
      <c r="CK50" s="25">
        <f>VLOOKUP(CK$7,'Sun Curve Sum'!$A$7:$AG$161,9)</f>
        <v>28.395</v>
      </c>
      <c r="CL50" s="25">
        <f>VLOOKUP(CL$7,'Sun Curve Sum'!$A$7:$AG$161,9)</f>
        <v>27.832000000000001</v>
      </c>
      <c r="CM50" s="25">
        <f>VLOOKUP(CM$7,'Sun Curve Sum'!$A$7:$AG$161,9)</f>
        <v>24.008000000000003</v>
      </c>
      <c r="CN50" s="25">
        <f>VLOOKUP(CN$7,'Sun Curve Sum'!$A$7:$AG$161,9)</f>
        <v>24.593</v>
      </c>
      <c r="CO50" s="25">
        <f>VLOOKUP(CO$7,'Sun Curve Sum'!$A$7:$AG$161,9)</f>
        <v>29.414999999999999</v>
      </c>
      <c r="CP50" s="25">
        <f>VLOOKUP(CP$7,'Sun Curve Sum'!$A$7:$AG$161,9)</f>
        <v>39.727000000000004</v>
      </c>
      <c r="CQ50" s="25">
        <f>VLOOKUP(CQ$7,'Sun Curve Sum'!$A$7:$AG$161,9)</f>
        <v>48</v>
      </c>
      <c r="CR50" s="25">
        <f>VLOOKUP(CR$7,'Sun Curve Sum'!$A$7:$AG$161,9)</f>
        <v>37.965000000000003</v>
      </c>
      <c r="CS50" s="25">
        <f>VLOOKUP(CS$7,'Sun Curve Sum'!$A$7:$AG$161,9)</f>
        <v>29.753</v>
      </c>
      <c r="CT50" s="25">
        <f>VLOOKUP(CT$7,'Sun Curve Sum'!$A$7:$AG$161,9)</f>
        <v>29.655000000000001</v>
      </c>
      <c r="CU50" s="25">
        <f>VLOOKUP(CU$7,'Sun Curve Sum'!$A$7:$AG$161,9)</f>
        <v>31.012</v>
      </c>
      <c r="CV50" s="25">
        <f>VLOOKUP(CV$7,'Sun Curve Sum'!$A$7:$AG$161,9)</f>
        <v>29.85</v>
      </c>
      <c r="CW50" s="25">
        <f>VLOOKUP(CW$7,'Sun Curve Sum'!$A$7:$AG$161,9)</f>
        <v>28.598000000000003</v>
      </c>
      <c r="CX50" s="25">
        <f>VLOOKUP(CX$7,'Sun Curve Sum'!$A$7:$AG$161,9)</f>
        <v>28.035</v>
      </c>
      <c r="CY50" s="25">
        <f>VLOOKUP(CY$7,'Sun Curve Sum'!$A$7:$AG$161,9)</f>
        <v>24.18</v>
      </c>
      <c r="CZ50" s="25">
        <f>VLOOKUP(CZ$7,'Sun Curve Sum'!$A$7:$AG$161,9)</f>
        <v>24.765000000000001</v>
      </c>
      <c r="DA50" s="25">
        <f>VLOOKUP(DA$7,'Sun Curve Sum'!$A$7:$AG$161,9)</f>
        <v>29.625</v>
      </c>
      <c r="DB50" s="25">
        <f>VLOOKUP(DB$7,'Sun Curve Sum'!$A$7:$AG$161,9)</f>
        <v>40.013000000000005</v>
      </c>
      <c r="DC50" s="25">
        <f>VLOOKUP(DC$7,'Sun Curve Sum'!$A$7:$AG$161,9)</f>
        <v>48.337000000000003</v>
      </c>
      <c r="DD50" s="25">
        <f>VLOOKUP(DD$7,'Sun Curve Sum'!$A$7:$AG$161,9)</f>
        <v>38.234999999999999</v>
      </c>
      <c r="DE50" s="25">
        <f>VLOOKUP(DE$7,'Sun Curve Sum'!$A$7:$AG$161,9)</f>
        <v>29.962</v>
      </c>
      <c r="DF50" s="25">
        <f>VLOOKUP(DF$7,'Sun Curve Sum'!$A$7:$AG$161,9)</f>
        <v>29.864999999999998</v>
      </c>
      <c r="DG50" s="25">
        <f>VLOOKUP(DG$7,'Sun Curve Sum'!$A$7:$AG$161,9)</f>
        <v>31.238000000000003</v>
      </c>
      <c r="DH50" s="25">
        <f>VLOOKUP(DH$7,'Sun Curve Sum'!$A$7:$AG$161,9)</f>
        <v>30.067</v>
      </c>
      <c r="DI50" s="25">
        <f>VLOOKUP(DI$7,'Sun Curve Sum'!$A$7:$AG$161,9)</f>
        <v>28.8</v>
      </c>
      <c r="DJ50" s="25">
        <f>VLOOKUP(DJ$7,'Sun Curve Sum'!$A$7:$AG$161,9)</f>
        <v>28.23</v>
      </c>
      <c r="DK50" s="25">
        <f>VLOOKUP(DK$7,'Sun Curve Sum'!$A$7:$AG$161,9)</f>
        <v>24.352</v>
      </c>
      <c r="DL50" s="25">
        <f>VLOOKUP(DL$7,'Sun Curve Sum'!$A$7:$AG$161,9)</f>
        <v>24.945</v>
      </c>
      <c r="DM50" s="25">
        <f>VLOOKUP(DM$7,'Sun Curve Sum'!$A$7:$AG$161,9)</f>
        <v>29.835000000000001</v>
      </c>
      <c r="DN50" s="25">
        <f>VLOOKUP(DN$7,'Sun Curve Sum'!$A$7:$AG$161,9)</f>
        <v>40.29</v>
      </c>
      <c r="DO50" s="25">
        <f>VLOOKUP(DO$7,'Sun Curve Sum'!$A$7:$AG$161,9)</f>
        <v>48.682000000000002</v>
      </c>
      <c r="DP50" s="25">
        <f>VLOOKUP(DP$7,'Sun Curve Sum'!$A$7:$AG$161,9)</f>
        <v>38.505000000000003</v>
      </c>
      <c r="DQ50" s="25">
        <f>VLOOKUP(DQ$7,'Sun Curve Sum'!$A$7:$AG$161,9)</f>
        <v>30.172000000000001</v>
      </c>
      <c r="DR50" s="25">
        <f>VLOOKUP(DR$7,'Sun Curve Sum'!$A$7:$AG$161,9)</f>
        <v>30.082000000000001</v>
      </c>
      <c r="DS50" s="25">
        <f>VLOOKUP(DS$7,'Sun Curve Sum'!$A$7:$AG$161,9)</f>
        <v>31.454999999999998</v>
      </c>
      <c r="DT50" s="25">
        <f>VLOOKUP(DT$7,'Sun Curve Sum'!$A$7:$AG$161,9)</f>
        <v>30.277000000000001</v>
      </c>
      <c r="DU50" s="25">
        <f>VLOOKUP(DU$7,'Sun Curve Sum'!$A$7:$AG$161,9)</f>
        <v>29.003</v>
      </c>
      <c r="DV50" s="25">
        <f>VLOOKUP(DV$7,'Sun Curve Sum'!$A$7:$AG$161,9)</f>
        <v>28.433</v>
      </c>
      <c r="DW50" s="25">
        <f>VLOOKUP(DW$7,'Sun Curve Sum'!$A$7:$AG$161,9)</f>
        <v>24.516999999999999</v>
      </c>
      <c r="DX50" s="25">
        <f>VLOOKUP(DX$7,'Sun Curve Sum'!$A$7:$AG$161,9)</f>
        <v>25.117000000000001</v>
      </c>
      <c r="DY50" s="25">
        <f>VLOOKUP(DY$7,'Sun Curve Sum'!$A$7:$AG$161,9)</f>
        <v>30.045000000000002</v>
      </c>
      <c r="DZ50" s="25">
        <f>VLOOKUP(DZ$7,'Sun Curve Sum'!$A$7:$AG$161,9)</f>
        <v>40.575000000000003</v>
      </c>
      <c r="EA50" s="25">
        <f>VLOOKUP(EA$7,'Sun Curve Sum'!$A$7:$AG$161,9)</f>
        <v>49.02</v>
      </c>
      <c r="EB50" s="25">
        <f>VLOOKUP(EB$7,'Sun Curve Sum'!$A$7:$AG$161,9)</f>
        <v>38.774999999999999</v>
      </c>
      <c r="EC50" s="25">
        <f>VLOOKUP(EC$7,'Sun Curve Sum'!$A$7:$AG$161,9)</f>
        <v>30.39</v>
      </c>
      <c r="ED50" s="25">
        <f>VLOOKUP(ED$7,'Sun Curve Sum'!$A$7:$AG$161,9)</f>
        <v>30.293000000000003</v>
      </c>
      <c r="EE50" s="25">
        <f>VLOOKUP(EE$7,'Sun Curve Sum'!$A$7:$AG$161,9)</f>
        <v>31.68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18.298333333333332</v>
      </c>
      <c r="D51" s="25">
        <f ca="1">IF(ISERROR(AVERAGE(OFFSET('Sun Curve Sum'!$F$6,1,0,0,1))),0,AVERAGE(OFFSET('Sun Curve Sum'!$F$6,1,0,0,1)))</f>
        <v>0</v>
      </c>
      <c r="E51" s="25">
        <f ca="1">IF(ISERROR((SUM(OFFSET('Sun Curve Sum'!$F$6,1,0,5,1))+ 0* 'Sun Curve Sum Backup'!$F$9)/5), 'Sun Curve Sum Backup'!$F$9,(SUM(OFFSET('Sun Curve Sum'!$F$6,1,0,5,1))+ 0* 'Sun Curve Sum Backup'!$F$9)/5)</f>
        <v>26.02</v>
      </c>
      <c r="F51" s="25">
        <f>VLOOKUP(F$7,'Sun Curve Sum'!$A$7:$AG$161,6)</f>
        <v>28.875</v>
      </c>
      <c r="G51" s="23">
        <f t="shared" ca="1" si="24"/>
        <v>18.298333333333332</v>
      </c>
      <c r="H51" s="131">
        <f t="shared" si="25"/>
        <v>29.438000000000002</v>
      </c>
      <c r="I51" s="131">
        <f t="shared" si="31"/>
        <v>27.9375</v>
      </c>
      <c r="J51" s="131">
        <f t="shared" si="31"/>
        <v>27</v>
      </c>
      <c r="K51" s="131">
        <f t="shared" si="31"/>
        <v>25.875</v>
      </c>
      <c r="L51" s="131">
        <f t="shared" si="31"/>
        <v>27</v>
      </c>
      <c r="M51" s="131">
        <f t="shared" si="31"/>
        <v>31.5</v>
      </c>
      <c r="N51" s="131">
        <f t="shared" si="31"/>
        <v>36.938000000000002</v>
      </c>
      <c r="O51" s="131">
        <f t="shared" si="31"/>
        <v>42.938000000000002</v>
      </c>
      <c r="P51" s="131">
        <f t="shared" si="31"/>
        <v>36.563000000000002</v>
      </c>
      <c r="Q51" s="131">
        <f t="shared" si="31"/>
        <v>30.75</v>
      </c>
      <c r="R51" s="131">
        <f t="shared" si="31"/>
        <v>30</v>
      </c>
      <c r="S51" s="131">
        <f t="shared" si="31"/>
        <v>31.5</v>
      </c>
      <c r="T51" s="23">
        <f t="shared" si="27"/>
        <v>31.453291666666662</v>
      </c>
      <c r="U51" s="23">
        <f t="shared" si="28"/>
        <v>33.562750000000001</v>
      </c>
      <c r="V51" s="23">
        <f t="shared" si="29"/>
        <v>34.197702380952379</v>
      </c>
      <c r="W51" s="71"/>
      <c r="X51" s="74">
        <f t="shared" ca="1" si="30"/>
        <v>33.40265315315316</v>
      </c>
      <c r="Y51" s="12"/>
      <c r="Z51" s="39"/>
      <c r="AA51" s="39"/>
      <c r="AB51" s="25">
        <f>VLOOKUP(AB$7,'Sun Curve Sum'!$A$7:$AG$161,6)</f>
        <v>29.438000000000002</v>
      </c>
      <c r="AC51" s="25">
        <f>VLOOKUP(AC$7,'Sun Curve Sum'!$A$7:$AG$161,6)</f>
        <v>27.9375</v>
      </c>
      <c r="AD51" s="25">
        <f>VLOOKUP(AD$7,'Sun Curve Sum'!$A$7:$AG$161,6)</f>
        <v>27</v>
      </c>
      <c r="AE51" s="25">
        <f>VLOOKUP(AE$7,'Sun Curve Sum'!$A$7:$AG$161,6)</f>
        <v>25.875</v>
      </c>
      <c r="AF51" s="25">
        <f>VLOOKUP(AF$7,'Sun Curve Sum'!$A$7:$AG$161,6)</f>
        <v>27</v>
      </c>
      <c r="AG51" s="25">
        <f>VLOOKUP(AG$7,'Sun Curve Sum'!$A$7:$AG$161,6)</f>
        <v>31.5</v>
      </c>
      <c r="AH51" s="25">
        <f>VLOOKUP(AH$7,'Sun Curve Sum'!$A$7:$AG$161,6)</f>
        <v>36.938000000000002</v>
      </c>
      <c r="AI51" s="25">
        <f>VLOOKUP(AI$7,'Sun Curve Sum'!$A$7:$AG$161,6)</f>
        <v>42.938000000000002</v>
      </c>
      <c r="AJ51" s="25">
        <f>VLOOKUP(AJ$7,'Sun Curve Sum'!$A$7:$AG$161,6)</f>
        <v>36.563000000000002</v>
      </c>
      <c r="AK51" s="25">
        <f>VLOOKUP(AK$7,'Sun Curve Sum'!$A$7:$AG$161,6)</f>
        <v>30.75</v>
      </c>
      <c r="AL51" s="25">
        <f>VLOOKUP(AL$7,'Sun Curve Sum'!$A$7:$AG$161,6)</f>
        <v>30</v>
      </c>
      <c r="AM51" s="25">
        <f>VLOOKUP(AM$7,'Sun Curve Sum'!$A$7:$AG$161,6)</f>
        <v>31.5</v>
      </c>
      <c r="AN51" s="25">
        <f>VLOOKUP(AN$7,'Sun Curve Sum'!$A$7:$AG$161,6)</f>
        <v>31.688000000000002</v>
      </c>
      <c r="AO51" s="25">
        <f>VLOOKUP(AO$7,'Sun Curve Sum'!$A$7:$AG$161,6)</f>
        <v>30.563000000000002</v>
      </c>
      <c r="AP51" s="25">
        <f>VLOOKUP(AP$7,'Sun Curve Sum'!$A$7:$AG$161,6)</f>
        <v>30</v>
      </c>
      <c r="AQ51" s="25">
        <f>VLOOKUP(AQ$7,'Sun Curve Sum'!$A$7:$AG$161,6)</f>
        <v>28.688000000000002</v>
      </c>
      <c r="AR51" s="25">
        <f>VLOOKUP(AR$7,'Sun Curve Sum'!$A$7:$AG$161,6)</f>
        <v>29.25</v>
      </c>
      <c r="AS51" s="25">
        <f>VLOOKUP(AS$7,'Sun Curve Sum'!$A$7:$AG$161,6)</f>
        <v>32.625</v>
      </c>
      <c r="AT51" s="25">
        <f>VLOOKUP(AT$7,'Sun Curve Sum'!$A$7:$AG$161,6)</f>
        <v>42.75</v>
      </c>
      <c r="AU51" s="25">
        <f>VLOOKUP(AU$7,'Sun Curve Sum'!$A$7:$AG$161,6)</f>
        <v>47.063000000000002</v>
      </c>
      <c r="AV51" s="25">
        <f>VLOOKUP(AV$7,'Sun Curve Sum'!$A$7:$AG$161,6)</f>
        <v>37.313000000000002</v>
      </c>
      <c r="AW51" s="25">
        <f>VLOOKUP(AW$7,'Sun Curve Sum'!$A$7:$AG$161,6)</f>
        <v>30.75</v>
      </c>
      <c r="AX51" s="25">
        <f>VLOOKUP(AX$7,'Sun Curve Sum'!$A$7:$AG$161,6)</f>
        <v>30.563000000000002</v>
      </c>
      <c r="AY51" s="25">
        <f>VLOOKUP(AY$7,'Sun Curve Sum'!$A$7:$AG$161,6)</f>
        <v>31.5</v>
      </c>
      <c r="AZ51" s="25">
        <f>VLOOKUP(AZ$7,'Sun Curve Sum'!$A$7:$AG$161,6)</f>
        <v>31.883000000000003</v>
      </c>
      <c r="BA51" s="25">
        <f>VLOOKUP(BA$7,'Sun Curve Sum'!$A$7:$AG$161,6)</f>
        <v>30.742000000000001</v>
      </c>
      <c r="BB51" s="25">
        <f>VLOOKUP(BB$7,'Sun Curve Sum'!$A$7:$AG$161,6)</f>
        <v>30.172000000000001</v>
      </c>
      <c r="BC51" s="25">
        <f>VLOOKUP(BC$7,'Sun Curve Sum'!$A$7:$AG$161,6)</f>
        <v>28.852</v>
      </c>
      <c r="BD51" s="25">
        <f>VLOOKUP(BD$7,'Sun Curve Sum'!$A$7:$AG$161,6)</f>
        <v>29.414999999999999</v>
      </c>
      <c r="BE51" s="25">
        <f>VLOOKUP(BE$7,'Sun Curve Sum'!$A$7:$AG$161,6)</f>
        <v>32.805</v>
      </c>
      <c r="BF51" s="25">
        <f>VLOOKUP(BF$7,'Sun Curve Sum'!$A$7:$AG$161,6)</f>
        <v>42.983000000000004</v>
      </c>
      <c r="BG51" s="25">
        <f>VLOOKUP(BG$7,'Sun Curve Sum'!$A$7:$AG$161,6)</f>
        <v>47.318000000000005</v>
      </c>
      <c r="BH51" s="25">
        <f>VLOOKUP(BH$7,'Sun Curve Sum'!$A$7:$AG$161,6)</f>
        <v>37.508000000000003</v>
      </c>
      <c r="BI51" s="25">
        <f>VLOOKUP(BI$7,'Sun Curve Sum'!$A$7:$AG$161,6)</f>
        <v>30.907</v>
      </c>
      <c r="BJ51" s="25">
        <f>VLOOKUP(BJ$7,'Sun Curve Sum'!$A$7:$AG$161,6)</f>
        <v>30.72</v>
      </c>
      <c r="BK51" s="25">
        <f>VLOOKUP(BK$7,'Sun Curve Sum'!$A$7:$AG$161,6)</f>
        <v>31.657</v>
      </c>
      <c r="BL51" s="25">
        <f>VLOOKUP(BL$7,'Sun Curve Sum'!$A$7:$AG$161,6)</f>
        <v>32.024999999999999</v>
      </c>
      <c r="BM51" s="25">
        <f>VLOOKUP(BM$7,'Sun Curve Sum'!$A$7:$AG$161,6)</f>
        <v>30.885000000000002</v>
      </c>
      <c r="BN51" s="25">
        <f>VLOOKUP(BN$7,'Sun Curve Sum'!$A$7:$AG$161,6)</f>
        <v>30.308</v>
      </c>
      <c r="BO51" s="25">
        <f>VLOOKUP(BO$7,'Sun Curve Sum'!$A$7:$AG$161,6)</f>
        <v>28.98</v>
      </c>
      <c r="BP51" s="25">
        <f>VLOOKUP(BP$7,'Sun Curve Sum'!$A$7:$AG$161,6)</f>
        <v>29.55</v>
      </c>
      <c r="BQ51" s="25">
        <f>VLOOKUP(BQ$7,'Sun Curve Sum'!$A$7:$AG$161,6)</f>
        <v>32.954999999999998</v>
      </c>
      <c r="BR51" s="25">
        <f>VLOOKUP(BR$7,'Sun Curve Sum'!$A$7:$AG$161,6)</f>
        <v>43.178000000000004</v>
      </c>
      <c r="BS51" s="25">
        <f>VLOOKUP(BS$7,'Sun Curve Sum'!$A$7:$AG$161,6)</f>
        <v>47.528000000000006</v>
      </c>
      <c r="BT51" s="25">
        <f>VLOOKUP(BT$7,'Sun Curve Sum'!$A$7:$AG$161,6)</f>
        <v>37.68</v>
      </c>
      <c r="BU51" s="25">
        <f>VLOOKUP(BU$7,'Sun Curve Sum'!$A$7:$AG$161,6)</f>
        <v>31.05</v>
      </c>
      <c r="BV51" s="25">
        <f>VLOOKUP(BV$7,'Sun Curve Sum'!$A$7:$AG$161,6)</f>
        <v>30.855</v>
      </c>
      <c r="BW51" s="25">
        <f>VLOOKUP(BW$7,'Sun Curve Sum'!$A$7:$AG$161,6)</f>
        <v>31.8</v>
      </c>
      <c r="BX51" s="25">
        <f>VLOOKUP(BX$7,'Sun Curve Sum'!$A$7:$AG$161,6)</f>
        <v>32.159999999999997</v>
      </c>
      <c r="BY51" s="25">
        <f>VLOOKUP(BY$7,'Sun Curve Sum'!$A$7:$AG$161,6)</f>
        <v>31.02</v>
      </c>
      <c r="BZ51" s="25">
        <f>VLOOKUP(BZ$7,'Sun Curve Sum'!$A$7:$AG$161,6)</f>
        <v>30.442</v>
      </c>
      <c r="CA51" s="25">
        <f>VLOOKUP(CA$7,'Sun Curve Sum'!$A$7:$AG$161,6)</f>
        <v>29.108000000000001</v>
      </c>
      <c r="CB51" s="25">
        <f>VLOOKUP(CB$7,'Sun Curve Sum'!$A$7:$AG$161,6)</f>
        <v>29.677000000000003</v>
      </c>
      <c r="CC51" s="25">
        <f>VLOOKUP(CC$7,'Sun Curve Sum'!$A$7:$AG$161,6)</f>
        <v>33.097000000000001</v>
      </c>
      <c r="CD51" s="25">
        <f>VLOOKUP(CD$7,'Sun Curve Sum'!$A$7:$AG$161,6)</f>
        <v>43.365000000000002</v>
      </c>
      <c r="CE51" s="25">
        <f>VLOOKUP(CE$7,'Sun Curve Sum'!$A$7:$AG$161,6)</f>
        <v>47.737000000000002</v>
      </c>
      <c r="CF51" s="25">
        <f>VLOOKUP(CF$7,'Sun Curve Sum'!$A$7:$AG$161,6)</f>
        <v>37.844999999999999</v>
      </c>
      <c r="CG51" s="25">
        <f>VLOOKUP(CG$7,'Sun Curve Sum'!$A$7:$AG$161,6)</f>
        <v>31.184999999999999</v>
      </c>
      <c r="CH51" s="25">
        <f>VLOOKUP(CH$7,'Sun Curve Sum'!$A$7:$AG$161,6)</f>
        <v>30.99</v>
      </c>
      <c r="CI51" s="25">
        <f>VLOOKUP(CI$7,'Sun Curve Sum'!$A$7:$AG$161,6)</f>
        <v>31.934999999999999</v>
      </c>
      <c r="CJ51" s="25">
        <f>VLOOKUP(CJ$7,'Sun Curve Sum'!$A$7:$AG$161,6)</f>
        <v>32.303000000000004</v>
      </c>
      <c r="CK51" s="25">
        <f>VLOOKUP(CK$7,'Sun Curve Sum'!$A$7:$AG$161,6)</f>
        <v>31.155000000000001</v>
      </c>
      <c r="CL51" s="25">
        <f>VLOOKUP(CL$7,'Sun Curve Sum'!$A$7:$AG$161,6)</f>
        <v>30.578000000000003</v>
      </c>
      <c r="CM51" s="25">
        <f>VLOOKUP(CM$7,'Sun Curve Sum'!$A$7:$AG$161,6)</f>
        <v>29.234999999999999</v>
      </c>
      <c r="CN51" s="25">
        <f>VLOOKUP(CN$7,'Sun Curve Sum'!$A$7:$AG$161,6)</f>
        <v>29.805</v>
      </c>
      <c r="CO51" s="25">
        <f>VLOOKUP(CO$7,'Sun Curve Sum'!$A$7:$AG$161,6)</f>
        <v>33.248000000000005</v>
      </c>
      <c r="CP51" s="25">
        <f>VLOOKUP(CP$7,'Sun Curve Sum'!$A$7:$AG$161,6)</f>
        <v>43.56</v>
      </c>
      <c r="CQ51" s="25">
        <f>VLOOKUP(CQ$7,'Sun Curve Sum'!$A$7:$AG$161,6)</f>
        <v>47.947000000000003</v>
      </c>
      <c r="CR51" s="25">
        <f>VLOOKUP(CR$7,'Sun Curve Sum'!$A$7:$AG$161,6)</f>
        <v>38.01</v>
      </c>
      <c r="CS51" s="25">
        <f>VLOOKUP(CS$7,'Sun Curve Sum'!$A$7:$AG$161,6)</f>
        <v>31.32</v>
      </c>
      <c r="CT51" s="25">
        <f>VLOOKUP(CT$7,'Sun Curve Sum'!$A$7:$AG$161,6)</f>
        <v>31.125</v>
      </c>
      <c r="CU51" s="25">
        <f>VLOOKUP(CU$7,'Sun Curve Sum'!$A$7:$AG$161,6)</f>
        <v>32.078000000000003</v>
      </c>
      <c r="CV51" s="25">
        <f>VLOOKUP(CV$7,'Sun Curve Sum'!$A$7:$AG$161,6)</f>
        <v>32.445</v>
      </c>
      <c r="CW51" s="25">
        <f>VLOOKUP(CW$7,'Sun Curve Sum'!$A$7:$AG$161,6)</f>
        <v>31.29</v>
      </c>
      <c r="CX51" s="25">
        <f>VLOOKUP(CX$7,'Sun Curve Sum'!$A$7:$AG$161,6)</f>
        <v>30.712</v>
      </c>
      <c r="CY51" s="25">
        <f>VLOOKUP(CY$7,'Sun Curve Sum'!$A$7:$AG$161,6)</f>
        <v>29.37</v>
      </c>
      <c r="CZ51" s="25">
        <f>VLOOKUP(CZ$7,'Sun Curve Sum'!$A$7:$AG$161,6)</f>
        <v>29.94</v>
      </c>
      <c r="DA51" s="25">
        <f>VLOOKUP(DA$7,'Sun Curve Sum'!$A$7:$AG$161,6)</f>
        <v>33.39</v>
      </c>
      <c r="DB51" s="25">
        <f>VLOOKUP(DB$7,'Sun Curve Sum'!$A$7:$AG$161,6)</f>
        <v>43.748000000000005</v>
      </c>
      <c r="DC51" s="25">
        <f>VLOOKUP(DC$7,'Sun Curve Sum'!$A$7:$AG$161,6)</f>
        <v>48.157000000000004</v>
      </c>
      <c r="DD51" s="25">
        <f>VLOOKUP(DD$7,'Sun Curve Sum'!$A$7:$AG$161,6)</f>
        <v>38.174999999999997</v>
      </c>
      <c r="DE51" s="25">
        <f>VLOOKUP(DE$7,'Sun Curve Sum'!$A$7:$AG$161,6)</f>
        <v>31.454999999999998</v>
      </c>
      <c r="DF51" s="25">
        <f>VLOOKUP(DF$7,'Sun Curve Sum'!$A$7:$AG$161,6)</f>
        <v>31.26</v>
      </c>
      <c r="DG51" s="25">
        <f>VLOOKUP(DG$7,'Sun Curve Sum'!$A$7:$AG$161,6)</f>
        <v>32.22</v>
      </c>
      <c r="DH51" s="25">
        <f>VLOOKUP(DH$7,'Sun Curve Sum'!$A$7:$AG$161,6)</f>
        <v>32.587000000000003</v>
      </c>
      <c r="DI51" s="25">
        <f>VLOOKUP(DI$7,'Sun Curve Sum'!$A$7:$AG$161,6)</f>
        <v>31.433</v>
      </c>
      <c r="DJ51" s="25">
        <f>VLOOKUP(DJ$7,'Sun Curve Sum'!$A$7:$AG$161,6)</f>
        <v>30.848000000000003</v>
      </c>
      <c r="DK51" s="25">
        <f>VLOOKUP(DK$7,'Sun Curve Sum'!$A$7:$AG$161,6)</f>
        <v>29.497</v>
      </c>
      <c r="DL51" s="25">
        <f>VLOOKUP(DL$7,'Sun Curve Sum'!$A$7:$AG$161,6)</f>
        <v>30.067</v>
      </c>
      <c r="DM51" s="25">
        <f>VLOOKUP(DM$7,'Sun Curve Sum'!$A$7:$AG$161,6)</f>
        <v>33.54</v>
      </c>
      <c r="DN51" s="25">
        <f>VLOOKUP(DN$7,'Sun Curve Sum'!$A$7:$AG$161,6)</f>
        <v>43.943000000000005</v>
      </c>
      <c r="DO51" s="25">
        <f>VLOOKUP(DO$7,'Sun Curve Sum'!$A$7:$AG$161,6)</f>
        <v>48.367000000000004</v>
      </c>
      <c r="DP51" s="25">
        <f>VLOOKUP(DP$7,'Sun Curve Sum'!$A$7:$AG$161,6)</f>
        <v>38.340000000000003</v>
      </c>
      <c r="DQ51" s="25">
        <f>VLOOKUP(DQ$7,'Sun Curve Sum'!$A$7:$AG$161,6)</f>
        <v>31.598000000000003</v>
      </c>
      <c r="DR51" s="25">
        <f>VLOOKUP(DR$7,'Sun Curve Sum'!$A$7:$AG$161,6)</f>
        <v>31.402000000000001</v>
      </c>
      <c r="DS51" s="25">
        <f>VLOOKUP(DS$7,'Sun Curve Sum'!$A$7:$AG$161,6)</f>
        <v>32.362000000000002</v>
      </c>
      <c r="DT51" s="25">
        <f>VLOOKUP(DT$7,'Sun Curve Sum'!$A$7:$AG$161,6)</f>
        <v>32.729999999999997</v>
      </c>
      <c r="DU51" s="25">
        <f>VLOOKUP(DU$7,'Sun Curve Sum'!$A$7:$AG$161,6)</f>
        <v>31.567</v>
      </c>
      <c r="DV51" s="25">
        <f>VLOOKUP(DV$7,'Sun Curve Sum'!$A$7:$AG$161,6)</f>
        <v>30.983000000000001</v>
      </c>
      <c r="DW51" s="25">
        <f>VLOOKUP(DW$7,'Sun Curve Sum'!$A$7:$AG$161,6)</f>
        <v>29.625</v>
      </c>
      <c r="DX51" s="25">
        <f>VLOOKUP(DX$7,'Sun Curve Sum'!$A$7:$AG$161,6)</f>
        <v>30.203000000000003</v>
      </c>
      <c r="DY51" s="25">
        <f>VLOOKUP(DY$7,'Sun Curve Sum'!$A$7:$AG$161,6)</f>
        <v>33.682000000000002</v>
      </c>
      <c r="DZ51" s="25">
        <f>VLOOKUP(DZ$7,'Sun Curve Sum'!$A$7:$AG$161,6)</f>
        <v>44.13</v>
      </c>
      <c r="EA51" s="25">
        <f>VLOOKUP(EA$7,'Sun Curve Sum'!$A$7:$AG$161,6)</f>
        <v>48.578000000000003</v>
      </c>
      <c r="EB51" s="25">
        <f>VLOOKUP(EB$7,'Sun Curve Sum'!$A$7:$AG$161,6)</f>
        <v>38.513000000000005</v>
      </c>
      <c r="EC51" s="25">
        <f>VLOOKUP(EC$7,'Sun Curve Sum'!$A$7:$AG$161,6)</f>
        <v>31.733000000000001</v>
      </c>
      <c r="ED51" s="25">
        <f>VLOOKUP(ED$7,'Sun Curve Sum'!$A$7:$AG$161,6)</f>
        <v>31.538</v>
      </c>
      <c r="EE51" s="25">
        <f>VLOOKUP(EE$7,'Sun Curve Sum'!$A$7:$AG$161,6)</f>
        <v>32.498000000000005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17.175000000000001</v>
      </c>
      <c r="D52" s="25">
        <f ca="1">IF(ISERROR(AVERAGE(OFFSET('Sun Curve Sum'!$B$6,1,0,0,1))),0,AVERAGE(OFFSET('Sun Curve Sum'!$B$6,1,0,0,1)))</f>
        <v>0</v>
      </c>
      <c r="E52" s="25">
        <f ca="1">IF(ISERROR((SUM(OFFSET('Sun Curve Sum'!$B$6,1,0,5,1))+ 0* 'Sun Curve Sum Backup'!$B$9)/5), 'Sun Curve Sum Backup'!$B$9,(SUM(OFFSET('Sun Curve Sum'!$B$6,1,0,5,1))+ 0* 'Sun Curve Sum Backup'!$B$9)/5)</f>
        <v>24.15</v>
      </c>
      <c r="F52" s="25">
        <f>VLOOKUP(F$7,'Sun Curve Sum'!$A$7:$AG$161,2)</f>
        <v>27.375</v>
      </c>
      <c r="G52" s="23">
        <f t="shared" ca="1" si="24"/>
        <v>17.175000000000001</v>
      </c>
      <c r="H52" s="131">
        <f t="shared" si="25"/>
        <v>27.563000000000002</v>
      </c>
      <c r="I52" s="131">
        <f t="shared" si="31"/>
        <v>26.625</v>
      </c>
      <c r="J52" s="131">
        <f t="shared" si="31"/>
        <v>26.25</v>
      </c>
      <c r="K52" s="131">
        <f t="shared" si="31"/>
        <v>24.375</v>
      </c>
      <c r="L52" s="131">
        <f t="shared" si="31"/>
        <v>28.125</v>
      </c>
      <c r="M52" s="131">
        <f t="shared" si="31"/>
        <v>33.75</v>
      </c>
      <c r="N52" s="131">
        <f t="shared" si="31"/>
        <v>40.125</v>
      </c>
      <c r="O52" s="131">
        <f t="shared" si="31"/>
        <v>47.625</v>
      </c>
      <c r="P52" s="131">
        <f t="shared" si="31"/>
        <v>38.25</v>
      </c>
      <c r="Q52" s="131">
        <f t="shared" si="31"/>
        <v>28.875</v>
      </c>
      <c r="R52" s="131">
        <f t="shared" si="31"/>
        <v>27.375</v>
      </c>
      <c r="S52" s="131">
        <f t="shared" si="31"/>
        <v>27.75</v>
      </c>
      <c r="T52" s="23">
        <f t="shared" si="27"/>
        <v>31.390666666666664</v>
      </c>
      <c r="U52" s="23">
        <f t="shared" si="28"/>
        <v>31.78125</v>
      </c>
      <c r="V52" s="23">
        <f t="shared" si="29"/>
        <v>32.683535714285711</v>
      </c>
      <c r="W52" s="71"/>
      <c r="X52" s="74">
        <f t="shared" ca="1" si="30"/>
        <v>32.027072072072073</v>
      </c>
      <c r="Y52" s="12"/>
      <c r="Z52" s="39"/>
      <c r="AA52" s="39"/>
      <c r="AB52" s="25">
        <f>VLOOKUP(AB$7,'Sun Curve Sum'!$A$7:$AG$161,2)</f>
        <v>27.563000000000002</v>
      </c>
      <c r="AC52" s="25">
        <f>VLOOKUP(AC$7,'Sun Curve Sum'!$A$7:$AG$161,2)</f>
        <v>26.625</v>
      </c>
      <c r="AD52" s="25">
        <f>VLOOKUP(AD$7,'Sun Curve Sum'!$A$7:$AG$161,2)</f>
        <v>26.25</v>
      </c>
      <c r="AE52" s="25">
        <f>VLOOKUP(AE$7,'Sun Curve Sum'!$A$7:$AG$161,2)</f>
        <v>24.375</v>
      </c>
      <c r="AF52" s="25">
        <f>VLOOKUP(AF$7,'Sun Curve Sum'!$A$7:$AG$161,2)</f>
        <v>28.125</v>
      </c>
      <c r="AG52" s="25">
        <f>VLOOKUP(AG$7,'Sun Curve Sum'!$A$7:$AG$161,2)</f>
        <v>33.75</v>
      </c>
      <c r="AH52" s="25">
        <f>VLOOKUP(AH$7,'Sun Curve Sum'!$A$7:$AG$161,2)</f>
        <v>40.125</v>
      </c>
      <c r="AI52" s="25">
        <f>VLOOKUP(AI$7,'Sun Curve Sum'!$A$7:$AG$161,2)</f>
        <v>47.625</v>
      </c>
      <c r="AJ52" s="25">
        <f>VLOOKUP(AJ$7,'Sun Curve Sum'!$A$7:$AG$161,2)</f>
        <v>38.25</v>
      </c>
      <c r="AK52" s="25">
        <f>VLOOKUP(AK$7,'Sun Curve Sum'!$A$7:$AG$161,2)</f>
        <v>28.875</v>
      </c>
      <c r="AL52" s="25">
        <f>VLOOKUP(AL$7,'Sun Curve Sum'!$A$7:$AG$161,2)</f>
        <v>27.375</v>
      </c>
      <c r="AM52" s="25">
        <f>VLOOKUP(AM$7,'Sun Curve Sum'!$A$7:$AG$161,2)</f>
        <v>27.75</v>
      </c>
      <c r="AN52" s="25">
        <f>VLOOKUP(AN$7,'Sun Curve Sum'!$A$7:$AG$161,2)</f>
        <v>27.75</v>
      </c>
      <c r="AO52" s="25">
        <f>VLOOKUP(AO$7,'Sun Curve Sum'!$A$7:$AG$161,2)</f>
        <v>27.75</v>
      </c>
      <c r="AP52" s="25">
        <f>VLOOKUP(AP$7,'Sun Curve Sum'!$A$7:$AG$161,2)</f>
        <v>27.375</v>
      </c>
      <c r="AQ52" s="25">
        <f>VLOOKUP(AQ$7,'Sun Curve Sum'!$A$7:$AG$161,2)</f>
        <v>26.625</v>
      </c>
      <c r="AR52" s="25">
        <f>VLOOKUP(AR$7,'Sun Curve Sum'!$A$7:$AG$161,2)</f>
        <v>27.375</v>
      </c>
      <c r="AS52" s="25">
        <f>VLOOKUP(AS$7,'Sun Curve Sum'!$A$7:$AG$161,2)</f>
        <v>32.625</v>
      </c>
      <c r="AT52" s="25">
        <f>VLOOKUP(AT$7,'Sun Curve Sum'!$A$7:$AG$161,2)</f>
        <v>40.875</v>
      </c>
      <c r="AU52" s="25">
        <f>VLOOKUP(AU$7,'Sun Curve Sum'!$A$7:$AG$161,2)</f>
        <v>47.25</v>
      </c>
      <c r="AV52" s="25">
        <f>VLOOKUP(AV$7,'Sun Curve Sum'!$A$7:$AG$161,2)</f>
        <v>39</v>
      </c>
      <c r="AW52" s="25">
        <f>VLOOKUP(AW$7,'Sun Curve Sum'!$A$7:$AG$161,2)</f>
        <v>28.875</v>
      </c>
      <c r="AX52" s="25">
        <f>VLOOKUP(AX$7,'Sun Curve Sum'!$A$7:$AG$161,2)</f>
        <v>28.125</v>
      </c>
      <c r="AY52" s="25">
        <f>VLOOKUP(AY$7,'Sun Curve Sum'!$A$7:$AG$161,2)</f>
        <v>27.75</v>
      </c>
      <c r="AZ52" s="25">
        <f>VLOOKUP(AZ$7,'Sun Curve Sum'!$A$7:$AG$161,2)</f>
        <v>28.274999999999999</v>
      </c>
      <c r="BA52" s="25">
        <f>VLOOKUP(BA$7,'Sun Curve Sum'!$A$7:$AG$161,2)</f>
        <v>28.274999999999999</v>
      </c>
      <c r="BB52" s="25">
        <f>VLOOKUP(BB$7,'Sun Curve Sum'!$A$7:$AG$161,2)</f>
        <v>27.923000000000002</v>
      </c>
      <c r="BC52" s="25">
        <f>VLOOKUP(BC$7,'Sun Curve Sum'!$A$7:$AG$161,2)</f>
        <v>27.233000000000001</v>
      </c>
      <c r="BD52" s="25">
        <f>VLOOKUP(BD$7,'Sun Curve Sum'!$A$7:$AG$161,2)</f>
        <v>27.923000000000002</v>
      </c>
      <c r="BE52" s="25">
        <f>VLOOKUP(BE$7,'Sun Curve Sum'!$A$7:$AG$161,2)</f>
        <v>32.79</v>
      </c>
      <c r="BF52" s="25">
        <f>VLOOKUP(BF$7,'Sun Curve Sum'!$A$7:$AG$161,2)</f>
        <v>40.433</v>
      </c>
      <c r="BG52" s="25">
        <f>VLOOKUP(BG$7,'Sun Curve Sum'!$A$7:$AG$161,2)</f>
        <v>46.343000000000004</v>
      </c>
      <c r="BH52" s="25">
        <f>VLOOKUP(BH$7,'Sun Curve Sum'!$A$7:$AG$161,2)</f>
        <v>38.700000000000003</v>
      </c>
      <c r="BI52" s="25">
        <f>VLOOKUP(BI$7,'Sun Curve Sum'!$A$7:$AG$161,2)</f>
        <v>29.318000000000001</v>
      </c>
      <c r="BJ52" s="25">
        <f>VLOOKUP(BJ$7,'Sun Curve Sum'!$A$7:$AG$161,2)</f>
        <v>28.62</v>
      </c>
      <c r="BK52" s="25">
        <f>VLOOKUP(BK$7,'Sun Curve Sum'!$A$7:$AG$161,2)</f>
        <v>28.274999999999999</v>
      </c>
      <c r="BL52" s="25">
        <f>VLOOKUP(BL$7,'Sun Curve Sum'!$A$7:$AG$161,2)</f>
        <v>28.47</v>
      </c>
      <c r="BM52" s="25">
        <f>VLOOKUP(BM$7,'Sun Curve Sum'!$A$7:$AG$161,2)</f>
        <v>28.47</v>
      </c>
      <c r="BN52" s="25">
        <f>VLOOKUP(BN$7,'Sun Curve Sum'!$A$7:$AG$161,2)</f>
        <v>28.118000000000002</v>
      </c>
      <c r="BO52" s="25">
        <f>VLOOKUP(BO$7,'Sun Curve Sum'!$A$7:$AG$161,2)</f>
        <v>27.42</v>
      </c>
      <c r="BP52" s="25">
        <f>VLOOKUP(BP$7,'Sun Curve Sum'!$A$7:$AG$161,2)</f>
        <v>28.125</v>
      </c>
      <c r="BQ52" s="25">
        <f>VLOOKUP(BQ$7,'Sun Curve Sum'!$A$7:$AG$161,2)</f>
        <v>33.023000000000003</v>
      </c>
      <c r="BR52" s="25">
        <f>VLOOKUP(BR$7,'Sun Curve Sum'!$A$7:$AG$161,2)</f>
        <v>40.718000000000004</v>
      </c>
      <c r="BS52" s="25">
        <f>VLOOKUP(BS$7,'Sun Curve Sum'!$A$7:$AG$161,2)</f>
        <v>46.664999999999999</v>
      </c>
      <c r="BT52" s="25">
        <f>VLOOKUP(BT$7,'Sun Curve Sum'!$A$7:$AG$161,2)</f>
        <v>38.97</v>
      </c>
      <c r="BU52" s="25">
        <f>VLOOKUP(BU$7,'Sun Curve Sum'!$A$7:$AG$161,2)</f>
        <v>29.52</v>
      </c>
      <c r="BV52" s="25">
        <f>VLOOKUP(BV$7,'Sun Curve Sum'!$A$7:$AG$161,2)</f>
        <v>28.823</v>
      </c>
      <c r="BW52" s="25">
        <f>VLOOKUP(BW$7,'Sun Curve Sum'!$A$7:$AG$161,2)</f>
        <v>28.47</v>
      </c>
      <c r="BX52" s="25">
        <f>VLOOKUP(BX$7,'Sun Curve Sum'!$A$7:$AG$161,2)</f>
        <v>28.673000000000002</v>
      </c>
      <c r="BY52" s="25">
        <f>VLOOKUP(BY$7,'Sun Curve Sum'!$A$7:$AG$161,2)</f>
        <v>28.673000000000002</v>
      </c>
      <c r="BZ52" s="25">
        <f>VLOOKUP(BZ$7,'Sun Curve Sum'!$A$7:$AG$161,2)</f>
        <v>28.32</v>
      </c>
      <c r="CA52" s="25">
        <f>VLOOKUP(CA$7,'Sun Curve Sum'!$A$7:$AG$161,2)</f>
        <v>27.614999999999998</v>
      </c>
      <c r="CB52" s="25">
        <f>VLOOKUP(CB$7,'Sun Curve Sum'!$A$7:$AG$161,2)</f>
        <v>28.32</v>
      </c>
      <c r="CC52" s="25">
        <f>VLOOKUP(CC$7,'Sun Curve Sum'!$A$7:$AG$161,2)</f>
        <v>33.248000000000005</v>
      </c>
      <c r="CD52" s="25">
        <f>VLOOKUP(CD$7,'Sun Curve Sum'!$A$7:$AG$161,2)</f>
        <v>41.003</v>
      </c>
      <c r="CE52" s="25">
        <f>VLOOKUP(CE$7,'Sun Curve Sum'!$A$7:$AG$161,2)</f>
        <v>46.994999999999997</v>
      </c>
      <c r="CF52" s="25">
        <f>VLOOKUP(CF$7,'Sun Curve Sum'!$A$7:$AG$161,2)</f>
        <v>39.24</v>
      </c>
      <c r="CG52" s="25">
        <f>VLOOKUP(CG$7,'Sun Curve Sum'!$A$7:$AG$161,2)</f>
        <v>29.73</v>
      </c>
      <c r="CH52" s="25">
        <f>VLOOKUP(CH$7,'Sun Curve Sum'!$A$7:$AG$161,2)</f>
        <v>29.024999999999999</v>
      </c>
      <c r="CI52" s="25">
        <f>VLOOKUP(CI$7,'Sun Curve Sum'!$A$7:$AG$161,2)</f>
        <v>28.673000000000002</v>
      </c>
      <c r="CJ52" s="25">
        <f>VLOOKUP(CJ$7,'Sun Curve Sum'!$A$7:$AG$161,2)</f>
        <v>28.868000000000002</v>
      </c>
      <c r="CK52" s="25">
        <f>VLOOKUP(CK$7,'Sun Curve Sum'!$A$7:$AG$161,2)</f>
        <v>28.868000000000002</v>
      </c>
      <c r="CL52" s="25">
        <f>VLOOKUP(CL$7,'Sun Curve Sum'!$A$7:$AG$161,2)</f>
        <v>28.515000000000001</v>
      </c>
      <c r="CM52" s="25">
        <f>VLOOKUP(CM$7,'Sun Curve Sum'!$A$7:$AG$161,2)</f>
        <v>27.803000000000001</v>
      </c>
      <c r="CN52" s="25">
        <f>VLOOKUP(CN$7,'Sun Curve Sum'!$A$7:$AG$161,2)</f>
        <v>28.515000000000001</v>
      </c>
      <c r="CO52" s="25">
        <f>VLOOKUP(CO$7,'Sun Curve Sum'!$A$7:$AG$161,2)</f>
        <v>33.479999999999997</v>
      </c>
      <c r="CP52" s="25">
        <f>VLOOKUP(CP$7,'Sun Curve Sum'!$A$7:$AG$161,2)</f>
        <v>41.288000000000004</v>
      </c>
      <c r="CQ52" s="25">
        <f>VLOOKUP(CQ$7,'Sun Curve Sum'!$A$7:$AG$161,2)</f>
        <v>47.318000000000005</v>
      </c>
      <c r="CR52" s="25">
        <f>VLOOKUP(CR$7,'Sun Curve Sum'!$A$7:$AG$161,2)</f>
        <v>39.51</v>
      </c>
      <c r="CS52" s="25">
        <f>VLOOKUP(CS$7,'Sun Curve Sum'!$A$7:$AG$161,2)</f>
        <v>29.933</v>
      </c>
      <c r="CT52" s="25">
        <f>VLOOKUP(CT$7,'Sun Curve Sum'!$A$7:$AG$161,2)</f>
        <v>29.228000000000002</v>
      </c>
      <c r="CU52" s="25">
        <f>VLOOKUP(CU$7,'Sun Curve Sum'!$A$7:$AG$161,2)</f>
        <v>28.868000000000002</v>
      </c>
      <c r="CV52" s="25">
        <f>VLOOKUP(CV$7,'Sun Curve Sum'!$A$7:$AG$161,2)</f>
        <v>29.07</v>
      </c>
      <c r="CW52" s="25">
        <f>VLOOKUP(CW$7,'Sun Curve Sum'!$A$7:$AG$161,2)</f>
        <v>29.07</v>
      </c>
      <c r="CX52" s="25">
        <f>VLOOKUP(CX$7,'Sun Curve Sum'!$A$7:$AG$161,2)</f>
        <v>28.71</v>
      </c>
      <c r="CY52" s="25">
        <f>VLOOKUP(CY$7,'Sun Curve Sum'!$A$7:$AG$161,2)</f>
        <v>27.998000000000001</v>
      </c>
      <c r="CZ52" s="25">
        <f>VLOOKUP(CZ$7,'Sun Curve Sum'!$A$7:$AG$161,2)</f>
        <v>28.71</v>
      </c>
      <c r="DA52" s="25">
        <f>VLOOKUP(DA$7,'Sun Curve Sum'!$A$7:$AG$161,2)</f>
        <v>33.713000000000001</v>
      </c>
      <c r="DB52" s="25">
        <f>VLOOKUP(DB$7,'Sun Curve Sum'!$A$7:$AG$161,2)</f>
        <v>41.573</v>
      </c>
      <c r="DC52" s="25">
        <f>VLOOKUP(DC$7,'Sun Curve Sum'!$A$7:$AG$161,2)</f>
        <v>47.648000000000003</v>
      </c>
      <c r="DD52" s="25">
        <f>VLOOKUP(DD$7,'Sun Curve Sum'!$A$7:$AG$161,2)</f>
        <v>39.788000000000004</v>
      </c>
      <c r="DE52" s="25">
        <f>VLOOKUP(DE$7,'Sun Curve Sum'!$A$7:$AG$161,2)</f>
        <v>30.143000000000001</v>
      </c>
      <c r="DF52" s="25">
        <f>VLOOKUP(DF$7,'Sun Curve Sum'!$A$7:$AG$161,2)</f>
        <v>29.423000000000002</v>
      </c>
      <c r="DG52" s="25">
        <f>VLOOKUP(DG$7,'Sun Curve Sum'!$A$7:$AG$161,2)</f>
        <v>29.07</v>
      </c>
      <c r="DH52" s="25">
        <f>VLOOKUP(DH$7,'Sun Curve Sum'!$A$7:$AG$161,2)</f>
        <v>29.265000000000001</v>
      </c>
      <c r="DI52" s="25">
        <f>VLOOKUP(DI$7,'Sun Curve Sum'!$A$7:$AG$161,2)</f>
        <v>29.265000000000001</v>
      </c>
      <c r="DJ52" s="25">
        <f>VLOOKUP(DJ$7,'Sun Curve Sum'!$A$7:$AG$161,2)</f>
        <v>28.905000000000001</v>
      </c>
      <c r="DK52" s="25">
        <f>VLOOKUP(DK$7,'Sun Curve Sum'!$A$7:$AG$161,2)</f>
        <v>28.184999999999999</v>
      </c>
      <c r="DL52" s="25">
        <f>VLOOKUP(DL$7,'Sun Curve Sum'!$A$7:$AG$161,2)</f>
        <v>28.905000000000001</v>
      </c>
      <c r="DM52" s="25">
        <f>VLOOKUP(DM$7,'Sun Curve Sum'!$A$7:$AG$161,2)</f>
        <v>33.945</v>
      </c>
      <c r="DN52" s="25">
        <f>VLOOKUP(DN$7,'Sun Curve Sum'!$A$7:$AG$161,2)</f>
        <v>41.858000000000004</v>
      </c>
      <c r="DO52" s="25">
        <f>VLOOKUP(DO$7,'Sun Curve Sum'!$A$7:$AG$161,2)</f>
        <v>47.97</v>
      </c>
      <c r="DP52" s="25">
        <f>VLOOKUP(DP$7,'Sun Curve Sum'!$A$7:$AG$161,2)</f>
        <v>40.058</v>
      </c>
      <c r="DQ52" s="25">
        <f>VLOOKUP(DQ$7,'Sun Curve Sum'!$A$7:$AG$161,2)</f>
        <v>30.344999999999999</v>
      </c>
      <c r="DR52" s="25">
        <f>VLOOKUP(DR$7,'Sun Curve Sum'!$A$7:$AG$161,2)</f>
        <v>29.625</v>
      </c>
      <c r="DS52" s="25">
        <f>VLOOKUP(DS$7,'Sun Curve Sum'!$A$7:$AG$161,2)</f>
        <v>29.265000000000001</v>
      </c>
      <c r="DT52" s="25">
        <f>VLOOKUP(DT$7,'Sun Curve Sum'!$A$7:$AG$161,2)</f>
        <v>29.468</v>
      </c>
      <c r="DU52" s="25">
        <f>VLOOKUP(DU$7,'Sun Curve Sum'!$A$7:$AG$161,2)</f>
        <v>29.468</v>
      </c>
      <c r="DV52" s="25">
        <f>VLOOKUP(DV$7,'Sun Curve Sum'!$A$7:$AG$161,2)</f>
        <v>29.1</v>
      </c>
      <c r="DW52" s="25">
        <f>VLOOKUP(DW$7,'Sun Curve Sum'!$A$7:$AG$161,2)</f>
        <v>28.38</v>
      </c>
      <c r="DX52" s="25">
        <f>VLOOKUP(DX$7,'Sun Curve Sum'!$A$7:$AG$161,2)</f>
        <v>29.1</v>
      </c>
      <c r="DY52" s="25">
        <f>VLOOKUP(DY$7,'Sun Curve Sum'!$A$7:$AG$161,2)</f>
        <v>34.17</v>
      </c>
      <c r="DZ52" s="25">
        <f>VLOOKUP(DZ$7,'Sun Curve Sum'!$A$7:$AG$161,2)</f>
        <v>42.143000000000001</v>
      </c>
      <c r="EA52" s="25">
        <f>VLOOKUP(EA$7,'Sun Curve Sum'!$A$7:$AG$161,2)</f>
        <v>48.292999999999999</v>
      </c>
      <c r="EB52" s="25">
        <f>VLOOKUP(EB$7,'Sun Curve Sum'!$A$7:$AG$161,2)</f>
        <v>40.328000000000003</v>
      </c>
      <c r="EC52" s="25">
        <f>VLOOKUP(EC$7,'Sun Curve Sum'!$A$7:$AG$161,2)</f>
        <v>30.555</v>
      </c>
      <c r="ED52" s="25">
        <f>VLOOKUP(ED$7,'Sun Curve Sum'!$A$7:$AG$161,2)</f>
        <v>29.828000000000003</v>
      </c>
      <c r="EE52" s="25">
        <f>VLOOKUP(EE$7,'Sun Curve Sum'!$A$7:$AG$161,2)</f>
        <v>29.468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17.508333333333333</v>
      </c>
      <c r="D53" s="22">
        <f ca="1">IF(ISERROR(AVERAGE(OFFSET('Sun Curve Sum'!$G$6,1,0,0,1))),0,AVERAGE(OFFSET('Sun Curve Sum'!$G$6,1,0,0,1)))</f>
        <v>0</v>
      </c>
      <c r="E53" s="22">
        <f ca="1">IF(ISERROR((SUM(OFFSET('Sun Curve Sum'!$G$6,1,0,5,1))+ 0* 'Sun Curve Sum Backup'!$G$9)/5), 'Sun Curve Sum Backup'!$G$9,(SUM(OFFSET('Sun Curve Sum'!$G$6,1,0,5,1))+ 0* 'Sun Curve Sum Backup'!$G$9)/5)</f>
        <v>25.15</v>
      </c>
      <c r="F53" s="22">
        <f>VLOOKUP(F$7,'Sun Curve Sum'!$A$7:$AG$161,7)</f>
        <v>27.375</v>
      </c>
      <c r="G53" s="23">
        <f t="shared" ca="1" si="24"/>
        <v>17.508333333333333</v>
      </c>
      <c r="H53" s="131">
        <f t="shared" si="25"/>
        <v>27.563000000000002</v>
      </c>
      <c r="I53" s="131">
        <f t="shared" si="31"/>
        <v>26.625</v>
      </c>
      <c r="J53" s="131">
        <f t="shared" si="31"/>
        <v>26.25</v>
      </c>
      <c r="K53" s="131">
        <f t="shared" si="31"/>
        <v>24.375</v>
      </c>
      <c r="L53" s="131">
        <f t="shared" si="31"/>
        <v>28.125</v>
      </c>
      <c r="M53" s="131">
        <f t="shared" si="31"/>
        <v>33.75</v>
      </c>
      <c r="N53" s="131">
        <f t="shared" si="31"/>
        <v>40.125</v>
      </c>
      <c r="O53" s="131">
        <f t="shared" si="31"/>
        <v>47.625</v>
      </c>
      <c r="P53" s="131">
        <f t="shared" si="31"/>
        <v>38.25</v>
      </c>
      <c r="Q53" s="131">
        <f t="shared" si="31"/>
        <v>28.875</v>
      </c>
      <c r="R53" s="131">
        <f t="shared" si="31"/>
        <v>27.375</v>
      </c>
      <c r="S53" s="131">
        <f t="shared" si="31"/>
        <v>27.75</v>
      </c>
      <c r="T53" s="23">
        <f t="shared" si="27"/>
        <v>31.390666666666664</v>
      </c>
      <c r="U53" s="23">
        <f t="shared" si="28"/>
        <v>31.78125</v>
      </c>
      <c r="V53" s="23">
        <f t="shared" si="29"/>
        <v>32.683535714285711</v>
      </c>
      <c r="W53" s="78"/>
      <c r="X53" s="65">
        <f t="shared" ca="1" si="30"/>
        <v>32.036081081081079</v>
      </c>
      <c r="Y53" s="12"/>
      <c r="Z53" s="39"/>
      <c r="AB53" s="22">
        <f>VLOOKUP(AB$7,'Sun Curve Sum'!$A$7:$AG$161,7)</f>
        <v>27.563000000000002</v>
      </c>
      <c r="AC53" s="22">
        <f>VLOOKUP(AC$7,'Sun Curve Sum'!$A$7:$AG$161,7)</f>
        <v>26.625</v>
      </c>
      <c r="AD53" s="22">
        <f>VLOOKUP(AD$7,'Sun Curve Sum'!$A$7:$AG$161,7)</f>
        <v>26.25</v>
      </c>
      <c r="AE53" s="22">
        <f>VLOOKUP(AE$7,'Sun Curve Sum'!$A$7:$AG$161,7)</f>
        <v>24.375</v>
      </c>
      <c r="AF53" s="22">
        <f>VLOOKUP(AF$7,'Sun Curve Sum'!$A$7:$AG$161,7)</f>
        <v>28.125</v>
      </c>
      <c r="AG53" s="22">
        <f>VLOOKUP(AG$7,'Sun Curve Sum'!$A$7:$AG$161,7)</f>
        <v>33.75</v>
      </c>
      <c r="AH53" s="22">
        <f>VLOOKUP(AH$7,'Sun Curve Sum'!$A$7:$AG$161,7)</f>
        <v>40.125</v>
      </c>
      <c r="AI53" s="22">
        <f>VLOOKUP(AI$7,'Sun Curve Sum'!$A$7:$AG$161,7)</f>
        <v>47.625</v>
      </c>
      <c r="AJ53" s="22">
        <f>VLOOKUP(AJ$7,'Sun Curve Sum'!$A$7:$AG$161,7)</f>
        <v>38.25</v>
      </c>
      <c r="AK53" s="22">
        <f>VLOOKUP(AK$7,'Sun Curve Sum'!$A$7:$AG$161,7)</f>
        <v>28.875</v>
      </c>
      <c r="AL53" s="22">
        <f>VLOOKUP(AL$7,'Sun Curve Sum'!$A$7:$AG$161,7)</f>
        <v>27.375</v>
      </c>
      <c r="AM53" s="22">
        <f>VLOOKUP(AM$7,'Sun Curve Sum'!$A$7:$AG$161,7)</f>
        <v>27.75</v>
      </c>
      <c r="AN53" s="22">
        <f>VLOOKUP(AN$7,'Sun Curve Sum'!$A$7:$AG$161,7)</f>
        <v>27.75</v>
      </c>
      <c r="AO53" s="22">
        <f>VLOOKUP(AO$7,'Sun Curve Sum'!$A$7:$AG$161,7)</f>
        <v>27.75</v>
      </c>
      <c r="AP53" s="22">
        <f>VLOOKUP(AP$7,'Sun Curve Sum'!$A$7:$AG$161,7)</f>
        <v>27.375</v>
      </c>
      <c r="AQ53" s="22">
        <f>VLOOKUP(AQ$7,'Sun Curve Sum'!$A$7:$AG$161,7)</f>
        <v>26.625</v>
      </c>
      <c r="AR53" s="22">
        <f>VLOOKUP(AR$7,'Sun Curve Sum'!$A$7:$AG$161,7)</f>
        <v>27.375</v>
      </c>
      <c r="AS53" s="22">
        <f>VLOOKUP(AS$7,'Sun Curve Sum'!$A$7:$AG$161,7)</f>
        <v>32.625</v>
      </c>
      <c r="AT53" s="22">
        <f>VLOOKUP(AT$7,'Sun Curve Sum'!$A$7:$AG$161,7)</f>
        <v>40.875</v>
      </c>
      <c r="AU53" s="22">
        <f>VLOOKUP(AU$7,'Sun Curve Sum'!$A$7:$AG$161,7)</f>
        <v>47.25</v>
      </c>
      <c r="AV53" s="22">
        <f>VLOOKUP(AV$7,'Sun Curve Sum'!$A$7:$AG$161,7)</f>
        <v>39</v>
      </c>
      <c r="AW53" s="22">
        <f>VLOOKUP(AW$7,'Sun Curve Sum'!$A$7:$AG$161,7)</f>
        <v>28.875</v>
      </c>
      <c r="AX53" s="22">
        <f>VLOOKUP(AX$7,'Sun Curve Sum'!$A$7:$AG$161,7)</f>
        <v>28.125</v>
      </c>
      <c r="AY53" s="22">
        <f>VLOOKUP(AY$7,'Sun Curve Sum'!$A$7:$AG$161,7)</f>
        <v>27.75</v>
      </c>
      <c r="AZ53" s="22">
        <f>VLOOKUP(AZ$7,'Sun Curve Sum'!$A$7:$AG$161,7)</f>
        <v>28.274999999999999</v>
      </c>
      <c r="BA53" s="22">
        <f>VLOOKUP(BA$7,'Sun Curve Sum'!$A$7:$AG$161,7)</f>
        <v>28.274999999999999</v>
      </c>
      <c r="BB53" s="22">
        <f>VLOOKUP(BB$7,'Sun Curve Sum'!$A$7:$AG$161,7)</f>
        <v>27.923000000000002</v>
      </c>
      <c r="BC53" s="22">
        <f>VLOOKUP(BC$7,'Sun Curve Sum'!$A$7:$AG$161,7)</f>
        <v>27.233000000000001</v>
      </c>
      <c r="BD53" s="22">
        <f>VLOOKUP(BD$7,'Sun Curve Sum'!$A$7:$AG$161,7)</f>
        <v>27.923000000000002</v>
      </c>
      <c r="BE53" s="22">
        <f>VLOOKUP(BE$7,'Sun Curve Sum'!$A$7:$AG$161,7)</f>
        <v>32.79</v>
      </c>
      <c r="BF53" s="22">
        <f>VLOOKUP(BF$7,'Sun Curve Sum'!$A$7:$AG$161,7)</f>
        <v>40.433</v>
      </c>
      <c r="BG53" s="22">
        <f>VLOOKUP(BG$7,'Sun Curve Sum'!$A$7:$AG$161,7)</f>
        <v>46.343000000000004</v>
      </c>
      <c r="BH53" s="22">
        <f>VLOOKUP(BH$7,'Sun Curve Sum'!$A$7:$AG$161,7)</f>
        <v>38.700000000000003</v>
      </c>
      <c r="BI53" s="22">
        <f>VLOOKUP(BI$7,'Sun Curve Sum'!$A$7:$AG$161,7)</f>
        <v>29.318000000000001</v>
      </c>
      <c r="BJ53" s="22">
        <f>VLOOKUP(BJ$7,'Sun Curve Sum'!$A$7:$AG$161,7)</f>
        <v>28.62</v>
      </c>
      <c r="BK53" s="22">
        <f>VLOOKUP(BK$7,'Sun Curve Sum'!$A$7:$AG$161,7)</f>
        <v>28.274999999999999</v>
      </c>
      <c r="BL53" s="22">
        <f>VLOOKUP(BL$7,'Sun Curve Sum'!$A$7:$AG$161,7)</f>
        <v>28.47</v>
      </c>
      <c r="BM53" s="22">
        <f>VLOOKUP(BM$7,'Sun Curve Sum'!$A$7:$AG$161,7)</f>
        <v>28.47</v>
      </c>
      <c r="BN53" s="22">
        <f>VLOOKUP(BN$7,'Sun Curve Sum'!$A$7:$AG$161,7)</f>
        <v>28.118000000000002</v>
      </c>
      <c r="BO53" s="22">
        <f>VLOOKUP(BO$7,'Sun Curve Sum'!$A$7:$AG$161,7)</f>
        <v>27.42</v>
      </c>
      <c r="BP53" s="22">
        <f>VLOOKUP(BP$7,'Sun Curve Sum'!$A$7:$AG$161,7)</f>
        <v>28.125</v>
      </c>
      <c r="BQ53" s="22">
        <f>VLOOKUP(BQ$7,'Sun Curve Sum'!$A$7:$AG$161,7)</f>
        <v>33.023000000000003</v>
      </c>
      <c r="BR53" s="22">
        <f>VLOOKUP(BR$7,'Sun Curve Sum'!$A$7:$AG$161,7)</f>
        <v>40.718000000000004</v>
      </c>
      <c r="BS53" s="22">
        <f>VLOOKUP(BS$7,'Sun Curve Sum'!$A$7:$AG$161,7)</f>
        <v>46.664999999999999</v>
      </c>
      <c r="BT53" s="22">
        <f>VLOOKUP(BT$7,'Sun Curve Sum'!$A$7:$AG$161,7)</f>
        <v>38.97</v>
      </c>
      <c r="BU53" s="22">
        <f>VLOOKUP(BU$7,'Sun Curve Sum'!$A$7:$AG$161,7)</f>
        <v>29.52</v>
      </c>
      <c r="BV53" s="22">
        <f>VLOOKUP(BV$7,'Sun Curve Sum'!$A$7:$AG$161,7)</f>
        <v>28.823</v>
      </c>
      <c r="BW53" s="22">
        <f>VLOOKUP(BW$7,'Sun Curve Sum'!$A$7:$AG$161,7)</f>
        <v>28.47</v>
      </c>
      <c r="BX53" s="22">
        <f>VLOOKUP(BX$7,'Sun Curve Sum'!$A$7:$AG$161,7)</f>
        <v>28.673000000000002</v>
      </c>
      <c r="BY53" s="22">
        <f>VLOOKUP(BY$7,'Sun Curve Sum'!$A$7:$AG$161,7)</f>
        <v>28.673000000000002</v>
      </c>
      <c r="BZ53" s="22">
        <f>VLOOKUP(BZ$7,'Sun Curve Sum'!$A$7:$AG$161,7)</f>
        <v>28.32</v>
      </c>
      <c r="CA53" s="22">
        <f>VLOOKUP(CA$7,'Sun Curve Sum'!$A$7:$AG$161,7)</f>
        <v>27.614999999999998</v>
      </c>
      <c r="CB53" s="22">
        <f>VLOOKUP(CB$7,'Sun Curve Sum'!$A$7:$AG$161,7)</f>
        <v>28.32</v>
      </c>
      <c r="CC53" s="22">
        <f>VLOOKUP(CC$7,'Sun Curve Sum'!$A$7:$AG$161,7)</f>
        <v>33.248000000000005</v>
      </c>
      <c r="CD53" s="22">
        <f>VLOOKUP(CD$7,'Sun Curve Sum'!$A$7:$AG$161,7)</f>
        <v>41.003</v>
      </c>
      <c r="CE53" s="22">
        <f>VLOOKUP(CE$7,'Sun Curve Sum'!$A$7:$AG$161,7)</f>
        <v>46.994999999999997</v>
      </c>
      <c r="CF53" s="22">
        <f>VLOOKUP(CF$7,'Sun Curve Sum'!$A$7:$AG$161,7)</f>
        <v>39.24</v>
      </c>
      <c r="CG53" s="22">
        <f>VLOOKUP(CG$7,'Sun Curve Sum'!$A$7:$AG$161,7)</f>
        <v>29.73</v>
      </c>
      <c r="CH53" s="22">
        <f>VLOOKUP(CH$7,'Sun Curve Sum'!$A$7:$AG$161,7)</f>
        <v>29.024999999999999</v>
      </c>
      <c r="CI53" s="22">
        <f>VLOOKUP(CI$7,'Sun Curve Sum'!$A$7:$AG$161,7)</f>
        <v>28.673000000000002</v>
      </c>
      <c r="CJ53" s="22">
        <f>VLOOKUP(CJ$7,'Sun Curve Sum'!$A$7:$AG$161,7)</f>
        <v>28.868000000000002</v>
      </c>
      <c r="CK53" s="22">
        <f>VLOOKUP(CK$7,'Sun Curve Sum'!$A$7:$AG$161,7)</f>
        <v>28.868000000000002</v>
      </c>
      <c r="CL53" s="22">
        <f>VLOOKUP(CL$7,'Sun Curve Sum'!$A$7:$AG$161,7)</f>
        <v>28.515000000000001</v>
      </c>
      <c r="CM53" s="22">
        <f>VLOOKUP(CM$7,'Sun Curve Sum'!$A$7:$AG$161,7)</f>
        <v>27.803000000000001</v>
      </c>
      <c r="CN53" s="22">
        <f>VLOOKUP(CN$7,'Sun Curve Sum'!$A$7:$AG$161,7)</f>
        <v>28.515000000000001</v>
      </c>
      <c r="CO53" s="22">
        <f>VLOOKUP(CO$7,'Sun Curve Sum'!$A$7:$AG$161,7)</f>
        <v>33.479999999999997</v>
      </c>
      <c r="CP53" s="22">
        <f>VLOOKUP(CP$7,'Sun Curve Sum'!$A$7:$AG$161,7)</f>
        <v>41.288000000000004</v>
      </c>
      <c r="CQ53" s="22">
        <f>VLOOKUP(CQ$7,'Sun Curve Sum'!$A$7:$AG$161,7)</f>
        <v>47.318000000000005</v>
      </c>
      <c r="CR53" s="22">
        <f>VLOOKUP(CR$7,'Sun Curve Sum'!$A$7:$AG$161,7)</f>
        <v>39.51</v>
      </c>
      <c r="CS53" s="22">
        <f>VLOOKUP(CS$7,'Sun Curve Sum'!$A$7:$AG$161,7)</f>
        <v>29.933</v>
      </c>
      <c r="CT53" s="22">
        <f>VLOOKUP(CT$7,'Sun Curve Sum'!$A$7:$AG$161,7)</f>
        <v>29.228000000000002</v>
      </c>
      <c r="CU53" s="22">
        <f>VLOOKUP(CU$7,'Sun Curve Sum'!$A$7:$AG$161,7)</f>
        <v>28.868000000000002</v>
      </c>
      <c r="CV53" s="22">
        <f>VLOOKUP(CV$7,'Sun Curve Sum'!$A$7:$AG$161,7)</f>
        <v>29.07</v>
      </c>
      <c r="CW53" s="22">
        <f>VLOOKUP(CW$7,'Sun Curve Sum'!$A$7:$AG$161,7)</f>
        <v>29.07</v>
      </c>
      <c r="CX53" s="22">
        <f>VLOOKUP(CX$7,'Sun Curve Sum'!$A$7:$AG$161,7)</f>
        <v>28.71</v>
      </c>
      <c r="CY53" s="22">
        <f>VLOOKUP(CY$7,'Sun Curve Sum'!$A$7:$AG$161,7)</f>
        <v>27.998000000000001</v>
      </c>
      <c r="CZ53" s="22">
        <f>VLOOKUP(CZ$7,'Sun Curve Sum'!$A$7:$AG$161,7)</f>
        <v>28.71</v>
      </c>
      <c r="DA53" s="22">
        <f>VLOOKUP(DA$7,'Sun Curve Sum'!$A$7:$AG$161,7)</f>
        <v>33.713000000000001</v>
      </c>
      <c r="DB53" s="22">
        <f>VLOOKUP(DB$7,'Sun Curve Sum'!$A$7:$AG$161,7)</f>
        <v>41.573</v>
      </c>
      <c r="DC53" s="22">
        <f>VLOOKUP(DC$7,'Sun Curve Sum'!$A$7:$AG$161,7)</f>
        <v>47.648000000000003</v>
      </c>
      <c r="DD53" s="22">
        <f>VLOOKUP(DD$7,'Sun Curve Sum'!$A$7:$AG$161,7)</f>
        <v>39.788000000000004</v>
      </c>
      <c r="DE53" s="22">
        <f>VLOOKUP(DE$7,'Sun Curve Sum'!$A$7:$AG$161,7)</f>
        <v>30.143000000000001</v>
      </c>
      <c r="DF53" s="22">
        <f>VLOOKUP(DF$7,'Sun Curve Sum'!$A$7:$AG$161,7)</f>
        <v>29.423000000000002</v>
      </c>
      <c r="DG53" s="22">
        <f>VLOOKUP(DG$7,'Sun Curve Sum'!$A$7:$AG$161,7)</f>
        <v>29.07</v>
      </c>
      <c r="DH53" s="22">
        <f>VLOOKUP(DH$7,'Sun Curve Sum'!$A$7:$AG$161,7)</f>
        <v>29.265000000000001</v>
      </c>
      <c r="DI53" s="22">
        <f>VLOOKUP(DI$7,'Sun Curve Sum'!$A$7:$AG$161,7)</f>
        <v>29.265000000000001</v>
      </c>
      <c r="DJ53" s="22">
        <f>VLOOKUP(DJ$7,'Sun Curve Sum'!$A$7:$AG$161,7)</f>
        <v>28.905000000000001</v>
      </c>
      <c r="DK53" s="22">
        <f>VLOOKUP(DK$7,'Sun Curve Sum'!$A$7:$AG$161,7)</f>
        <v>28.184999999999999</v>
      </c>
      <c r="DL53" s="22">
        <f>VLOOKUP(DL$7,'Sun Curve Sum'!$A$7:$AG$161,7)</f>
        <v>28.905000000000001</v>
      </c>
      <c r="DM53" s="22">
        <f>VLOOKUP(DM$7,'Sun Curve Sum'!$A$7:$AG$161,7)</f>
        <v>33.945</v>
      </c>
      <c r="DN53" s="22">
        <f>VLOOKUP(DN$7,'Sun Curve Sum'!$A$7:$AG$161,7)</f>
        <v>41.858000000000004</v>
      </c>
      <c r="DO53" s="22">
        <f>VLOOKUP(DO$7,'Sun Curve Sum'!$A$7:$AG$161,7)</f>
        <v>47.97</v>
      </c>
      <c r="DP53" s="22">
        <f>VLOOKUP(DP$7,'Sun Curve Sum'!$A$7:$AG$161,7)</f>
        <v>40.058</v>
      </c>
      <c r="DQ53" s="22">
        <f>VLOOKUP(DQ$7,'Sun Curve Sum'!$A$7:$AG$161,7)</f>
        <v>30.344999999999999</v>
      </c>
      <c r="DR53" s="22">
        <f>VLOOKUP(DR$7,'Sun Curve Sum'!$A$7:$AG$161,7)</f>
        <v>29.625</v>
      </c>
      <c r="DS53" s="22">
        <f>VLOOKUP(DS$7,'Sun Curve Sum'!$A$7:$AG$161,7)</f>
        <v>29.265000000000001</v>
      </c>
      <c r="DT53" s="22">
        <f>VLOOKUP(DT$7,'Sun Curve Sum'!$A$7:$AG$161,7)</f>
        <v>29.468</v>
      </c>
      <c r="DU53" s="22">
        <f>VLOOKUP(DU$7,'Sun Curve Sum'!$A$7:$AG$161,7)</f>
        <v>29.468</v>
      </c>
      <c r="DV53" s="22">
        <f>VLOOKUP(DV$7,'Sun Curve Sum'!$A$7:$AG$161,7)</f>
        <v>29.1</v>
      </c>
      <c r="DW53" s="22">
        <f>VLOOKUP(DW$7,'Sun Curve Sum'!$A$7:$AG$161,7)</f>
        <v>28.38</v>
      </c>
      <c r="DX53" s="22">
        <f>VLOOKUP(DX$7,'Sun Curve Sum'!$A$7:$AG$161,7)</f>
        <v>29.1</v>
      </c>
      <c r="DY53" s="22">
        <f>VLOOKUP(DY$7,'Sun Curve Sum'!$A$7:$AG$161,7)</f>
        <v>34.17</v>
      </c>
      <c r="DZ53" s="22">
        <f>VLOOKUP(DZ$7,'Sun Curve Sum'!$A$7:$AG$161,7)</f>
        <v>42.143000000000001</v>
      </c>
      <c r="EA53" s="22">
        <f>VLOOKUP(EA$7,'Sun Curve Sum'!$A$7:$AG$161,7)</f>
        <v>48.292999999999999</v>
      </c>
      <c r="EB53" s="22">
        <f>VLOOKUP(EB$7,'Sun Curve Sum'!$A$7:$AG$161,7)</f>
        <v>40.328000000000003</v>
      </c>
      <c r="EC53" s="22">
        <f>VLOOKUP(EC$7,'Sun Curve Sum'!$A$7:$AG$161,7)</f>
        <v>30.555</v>
      </c>
      <c r="ED53" s="22">
        <f>VLOOKUP(ED$7,'Sun Curve Sum'!$A$7:$AG$161,7)</f>
        <v>29.828000000000003</v>
      </c>
      <c r="EE53" s="22">
        <f>VLOOKUP(EE$7,'Sun Curve Sum'!$A$7:$AG$161,7)</f>
        <v>29.468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31.878021911034654</v>
      </c>
      <c r="D56" s="22">
        <f ca="1">IF(ISERROR(AVERAGE(OFFSET('Sun Curve Sum'!$R$6,1,0,0,1))),0,AVERAGE(OFFSET('Sun Curve Sum'!$R$6,1,0,0,1)))</f>
        <v>0</v>
      </c>
      <c r="E56" s="22">
        <f ca="1">IF(ISERROR((SUM(OFFSET('Sun Curve Sum'!$R$6,1,0,5,1))+ 0* 'Sun Curve Sum Backup'!$R$9)/5), 'Sun Curve Sum Backup'!$R$9,(SUM(OFFSET('Sun Curve Sum'!$R$6,1,0,5,1))+ 0* 'Sun Curve Sum Backup'!$R$9)/5)</f>
        <v>47.599994049072265</v>
      </c>
      <c r="F56" s="22">
        <f>VLOOKUP(F$7,'Sun Curve Sum'!$A$7:$AG$161,18)</f>
        <v>48.034071684031701</v>
      </c>
      <c r="G56" s="23">
        <f ca="1">AVERAGE(D56,E56,F56)</f>
        <v>31.878021911034654</v>
      </c>
      <c r="H56" s="131">
        <f t="shared" ref="H56:S56" si="32">AB56</f>
        <v>40.610521177106712</v>
      </c>
      <c r="I56" s="131">
        <f t="shared" si="32"/>
        <v>39.973840892000972</v>
      </c>
      <c r="J56" s="131">
        <f t="shared" si="32"/>
        <v>38.841453362893724</v>
      </c>
      <c r="K56" s="131">
        <f t="shared" si="32"/>
        <v>37.538123692640383</v>
      </c>
      <c r="L56" s="131">
        <f t="shared" si="32"/>
        <v>37.96767176666755</v>
      </c>
      <c r="M56" s="131">
        <f t="shared" si="32"/>
        <v>38.538677211182474</v>
      </c>
      <c r="N56" s="131">
        <f t="shared" si="32"/>
        <v>39.109321320692757</v>
      </c>
      <c r="O56" s="131">
        <f t="shared" si="32"/>
        <v>39.607754006360949</v>
      </c>
      <c r="P56" s="131">
        <f t="shared" si="32"/>
        <v>39.607721891284598</v>
      </c>
      <c r="Q56" s="131">
        <f t="shared" si="32"/>
        <v>39.948991803996876</v>
      </c>
      <c r="R56" s="131">
        <f t="shared" si="32"/>
        <v>43.431562088100179</v>
      </c>
      <c r="S56" s="131">
        <f t="shared" si="32"/>
        <v>46.017675254666919</v>
      </c>
      <c r="T56" s="23">
        <f>AVERAGE(AB56:AM56)</f>
        <v>40.099442872299505</v>
      </c>
      <c r="U56" s="23">
        <f>AVERAGE(AN56:AY56)</f>
        <v>43.852847950233176</v>
      </c>
      <c r="V56" s="23">
        <f>AVERAGE(AZ56:EE56)</f>
        <v>42.567052056602485</v>
      </c>
      <c r="W56" s="78"/>
      <c r="X56" s="65">
        <f ca="1">AVERAGE(D56:F56,AB56:EE56)</f>
        <v>42.150395750973914</v>
      </c>
      <c r="Y56" s="12"/>
      <c r="Z56" s="39"/>
      <c r="AB56" s="22">
        <f>VLOOKUP(AB$7,'Sun Curve Sum'!$A$7:$AG$161,18)</f>
        <v>40.610521177106712</v>
      </c>
      <c r="AC56" s="22">
        <f>VLOOKUP(AC$7,'Sun Curve Sum'!$A$7:$AG$161,18)</f>
        <v>39.973840892000972</v>
      </c>
      <c r="AD56" s="22">
        <f>VLOOKUP(AD$7,'Sun Curve Sum'!$A$7:$AG$161,18)</f>
        <v>38.841453362893724</v>
      </c>
      <c r="AE56" s="22">
        <f>VLOOKUP(AE$7,'Sun Curve Sum'!$A$7:$AG$161,18)</f>
        <v>37.538123692640383</v>
      </c>
      <c r="AF56" s="22">
        <f>VLOOKUP(AF$7,'Sun Curve Sum'!$A$7:$AG$161,18)</f>
        <v>37.96767176666755</v>
      </c>
      <c r="AG56" s="22">
        <f>VLOOKUP(AG$7,'Sun Curve Sum'!$A$7:$AG$161,18)</f>
        <v>38.538677211182474</v>
      </c>
      <c r="AH56" s="22">
        <f>VLOOKUP(AH$7,'Sun Curve Sum'!$A$7:$AG$161,18)</f>
        <v>39.109321320692757</v>
      </c>
      <c r="AI56" s="22">
        <f>VLOOKUP(AI$7,'Sun Curve Sum'!$A$7:$AG$161,18)</f>
        <v>39.607754006360949</v>
      </c>
      <c r="AJ56" s="22">
        <f>VLOOKUP(AJ$7,'Sun Curve Sum'!$A$7:$AG$161,18)</f>
        <v>39.607721891284598</v>
      </c>
      <c r="AK56" s="22">
        <f>VLOOKUP(AK$7,'Sun Curve Sum'!$A$7:$AG$161,18)</f>
        <v>39.948991803996876</v>
      </c>
      <c r="AL56" s="22">
        <f>VLOOKUP(AL$7,'Sun Curve Sum'!$A$7:$AG$161,18)</f>
        <v>43.431562088100179</v>
      </c>
      <c r="AM56" s="22">
        <f>VLOOKUP(AM$7,'Sun Curve Sum'!$A$7:$AG$161,18)</f>
        <v>46.017675254666919</v>
      </c>
      <c r="AN56" s="22">
        <f>VLOOKUP(AN$7,'Sun Curve Sum'!$A$7:$AG$161,18)</f>
        <v>46.330300874147213</v>
      </c>
      <c r="AO56" s="22">
        <f>VLOOKUP(AO$7,'Sun Curve Sum'!$A$7:$AG$161,18)</f>
        <v>45.059519327936826</v>
      </c>
      <c r="AP56" s="22">
        <f>VLOOKUP(AP$7,'Sun Curve Sum'!$A$7:$AG$161,18)</f>
        <v>43.746744243373342</v>
      </c>
      <c r="AQ56" s="22">
        <f>VLOOKUP(AQ$7,'Sun Curve Sum'!$A$7:$AG$161,18)</f>
        <v>41.810472429400761</v>
      </c>
      <c r="AR56" s="22">
        <f>VLOOKUP(AR$7,'Sun Curve Sum'!$A$7:$AG$161,18)</f>
        <v>41.812030014891334</v>
      </c>
      <c r="AS56" s="22">
        <f>VLOOKUP(AS$7,'Sun Curve Sum'!$A$7:$AG$161,18)</f>
        <v>42.090414411773367</v>
      </c>
      <c r="AT56" s="22">
        <f>VLOOKUP(AT$7,'Sun Curve Sum'!$A$7:$AG$161,18)</f>
        <v>42.437353976869822</v>
      </c>
      <c r="AU56" s="22">
        <f>VLOOKUP(AU$7,'Sun Curve Sum'!$A$7:$AG$161,18)</f>
        <v>42.880284032065674</v>
      </c>
      <c r="AV56" s="22">
        <f>VLOOKUP(AV$7,'Sun Curve Sum'!$A$7:$AG$161,18)</f>
        <v>42.949107267359381</v>
      </c>
      <c r="AW56" s="22">
        <f>VLOOKUP(AW$7,'Sun Curve Sum'!$A$7:$AG$161,18)</f>
        <v>43.225883670717856</v>
      </c>
      <c r="AX56" s="22">
        <f>VLOOKUP(AX$7,'Sun Curve Sum'!$A$7:$AG$161,18)</f>
        <v>45.897315072489967</v>
      </c>
      <c r="AY56" s="22">
        <f>VLOOKUP(AY$7,'Sun Curve Sum'!$A$7:$AG$161,18)</f>
        <v>47.994750081772594</v>
      </c>
      <c r="AZ56" s="22">
        <f>VLOOKUP(AZ$7,'Sun Curve Sum'!$A$7:$AG$161,18)</f>
        <v>46.047693167138092</v>
      </c>
      <c r="BA56" s="22">
        <f>VLOOKUP(BA$7,'Sun Curve Sum'!$A$7:$AG$161,18)</f>
        <v>44.887754315776611</v>
      </c>
      <c r="BB56" s="22">
        <f>VLOOKUP(BB$7,'Sun Curve Sum'!$A$7:$AG$161,18)</f>
        <v>43.060587474548285</v>
      </c>
      <c r="BC56" s="22">
        <f>VLOOKUP(BC$7,'Sun Curve Sum'!$A$7:$AG$161,18)</f>
        <v>40.647238762566808</v>
      </c>
      <c r="BD56" s="22">
        <f>VLOOKUP(BD$7,'Sun Curve Sum'!$A$7:$AG$161,18)</f>
        <v>40.710706102898058</v>
      </c>
      <c r="BE56" s="22">
        <f>VLOOKUP(BE$7,'Sun Curve Sum'!$A$7:$AG$161,18)</f>
        <v>41.205744261234791</v>
      </c>
      <c r="BF56" s="22">
        <f>VLOOKUP(BF$7,'Sun Curve Sum'!$A$7:$AG$161,18)</f>
        <v>41.794154364102198</v>
      </c>
      <c r="BG56" s="22">
        <f>VLOOKUP(BG$7,'Sun Curve Sum'!$A$7:$AG$161,18)</f>
        <v>42.293100065680441</v>
      </c>
      <c r="BH56" s="22">
        <f>VLOOKUP(BH$7,'Sun Curve Sum'!$A$7:$AG$161,18)</f>
        <v>42.216369052046225</v>
      </c>
      <c r="BI56" s="22">
        <f>VLOOKUP(BI$7,'Sun Curve Sum'!$A$7:$AG$161,18)</f>
        <v>42.220401140491205</v>
      </c>
      <c r="BJ56" s="22">
        <f>VLOOKUP(BJ$7,'Sun Curve Sum'!$A$7:$AG$161,18)</f>
        <v>44.566021506233611</v>
      </c>
      <c r="BK56" s="22">
        <f>VLOOKUP(BK$7,'Sun Curve Sum'!$A$7:$AG$161,18)</f>
        <v>46.541290573813043</v>
      </c>
      <c r="BL56" s="22">
        <f>VLOOKUP(BL$7,'Sun Curve Sum'!$A$7:$AG$161,18)</f>
        <v>45.928855141629256</v>
      </c>
      <c r="BM56" s="22">
        <f>VLOOKUP(BM$7,'Sun Curve Sum'!$A$7:$AG$161,18)</f>
        <v>44.798144588321264</v>
      </c>
      <c r="BN56" s="22">
        <f>VLOOKUP(BN$7,'Sun Curve Sum'!$A$7:$AG$161,18)</f>
        <v>43.021007686752093</v>
      </c>
      <c r="BO56" s="22">
        <f>VLOOKUP(BO$7,'Sun Curve Sum'!$A$7:$AG$161,18)</f>
        <v>40.548794264787681</v>
      </c>
      <c r="BP56" s="22">
        <f>VLOOKUP(BP$7,'Sun Curve Sum'!$A$7:$AG$161,18)</f>
        <v>40.607319058493452</v>
      </c>
      <c r="BQ56" s="22">
        <f>VLOOKUP(BQ$7,'Sun Curve Sum'!$A$7:$AG$161,18)</f>
        <v>41.084363363145648</v>
      </c>
      <c r="BR56" s="22">
        <f>VLOOKUP(BR$7,'Sun Curve Sum'!$A$7:$AG$161,18)</f>
        <v>41.652207735011864</v>
      </c>
      <c r="BS56" s="22">
        <f>VLOOKUP(BS$7,'Sun Curve Sum'!$A$7:$AG$161,18)</f>
        <v>42.132984718383305</v>
      </c>
      <c r="BT56" s="22">
        <f>VLOOKUP(BT$7,'Sun Curve Sum'!$A$7:$AG$161,18)</f>
        <v>42.055253253786319</v>
      </c>
      <c r="BU56" s="22">
        <f>VLOOKUP(BU$7,'Sun Curve Sum'!$A$7:$AG$161,18)</f>
        <v>42.05513010578025</v>
      </c>
      <c r="BV56" s="22">
        <f>VLOOKUP(BV$7,'Sun Curve Sum'!$A$7:$AG$161,18)</f>
        <v>44.457240551001334</v>
      </c>
      <c r="BW56" s="22">
        <f>VLOOKUP(BW$7,'Sun Curve Sum'!$A$7:$AG$161,18)</f>
        <v>46.390107448512495</v>
      </c>
      <c r="BX56" s="22">
        <f>VLOOKUP(BX$7,'Sun Curve Sum'!$A$7:$AG$161,18)</f>
        <v>42.999027901360392</v>
      </c>
      <c r="BY56" s="22">
        <f>VLOOKUP(BY$7,'Sun Curve Sum'!$A$7:$AG$161,18)</f>
        <v>41.995785616543543</v>
      </c>
      <c r="BZ56" s="22">
        <f>VLOOKUP(BZ$7,'Sun Curve Sum'!$A$7:$AG$161,18)</f>
        <v>40.400079507417274</v>
      </c>
      <c r="CA56" s="22">
        <f>VLOOKUP(CA$7,'Sun Curve Sum'!$A$7:$AG$161,18)</f>
        <v>38.167876927406638</v>
      </c>
      <c r="CB56" s="22">
        <f>VLOOKUP(CB$7,'Sun Curve Sum'!$A$7:$AG$161,18)</f>
        <v>38.241056757253759</v>
      </c>
      <c r="CC56" s="22">
        <f>VLOOKUP(CC$7,'Sun Curve Sum'!$A$7:$AG$161,18)</f>
        <v>38.698118586828812</v>
      </c>
      <c r="CD56" s="22">
        <f>VLOOKUP(CD$7,'Sun Curve Sum'!$A$7:$AG$161,18)</f>
        <v>39.236814717179421</v>
      </c>
      <c r="CE56" s="22">
        <f>VLOOKUP(CE$7,'Sun Curve Sum'!$A$7:$AG$161,18)</f>
        <v>39.695864742034352</v>
      </c>
      <c r="CF56" s="22">
        <f>VLOOKUP(CF$7,'Sun Curve Sum'!$A$7:$AG$161,18)</f>
        <v>39.644912743678297</v>
      </c>
      <c r="CG56" s="22">
        <f>VLOOKUP(CG$7,'Sun Curve Sum'!$A$7:$AG$161,18)</f>
        <v>39.663591015087547</v>
      </c>
      <c r="CH56" s="22">
        <f>VLOOKUP(CH$7,'Sun Curve Sum'!$A$7:$AG$161,18)</f>
        <v>41.874658531887818</v>
      </c>
      <c r="CI56" s="22">
        <f>VLOOKUP(CI$7,'Sun Curve Sum'!$A$7:$AG$161,18)</f>
        <v>43.640927055786129</v>
      </c>
      <c r="CJ56" s="22">
        <f>VLOOKUP(CJ$7,'Sun Curve Sum'!$A$7:$AG$161,18)</f>
        <v>44.366732934450368</v>
      </c>
      <c r="CK56" s="22">
        <f>VLOOKUP(CK$7,'Sun Curve Sum'!$A$7:$AG$161,18)</f>
        <v>43.343115935249884</v>
      </c>
      <c r="CL56" s="22">
        <f>VLOOKUP(CL$7,'Sun Curve Sum'!$A$7:$AG$161,18)</f>
        <v>41.726748537311529</v>
      </c>
      <c r="CM56" s="22">
        <f>VLOOKUP(CM$7,'Sun Curve Sum'!$A$7:$AG$161,18)</f>
        <v>39.354794938216038</v>
      </c>
      <c r="CN56" s="22">
        <f>VLOOKUP(CN$7,'Sun Curve Sum'!$A$7:$AG$161,18)</f>
        <v>39.411999664793228</v>
      </c>
      <c r="CO56" s="22">
        <f>VLOOKUP(CO$7,'Sun Curve Sum'!$A$7:$AG$161,18)</f>
        <v>39.852617900950321</v>
      </c>
      <c r="CP56" s="22">
        <f>VLOOKUP(CP$7,'Sun Curve Sum'!$A$7:$AG$161,18)</f>
        <v>40.374514467177256</v>
      </c>
      <c r="CQ56" s="22">
        <f>VLOOKUP(CQ$7,'Sun Curve Sum'!$A$7:$AG$161,18)</f>
        <v>40.814904235989594</v>
      </c>
      <c r="CR56" s="22">
        <f>VLOOKUP(CR$7,'Sun Curve Sum'!$A$7:$AG$161,18)</f>
        <v>40.743843068568758</v>
      </c>
      <c r="CS56" s="22">
        <f>VLOOKUP(CS$7,'Sun Curve Sum'!$A$7:$AG$161,18)</f>
        <v>40.742467439860654</v>
      </c>
      <c r="CT56" s="22">
        <f>VLOOKUP(CT$7,'Sun Curve Sum'!$A$7:$AG$161,18)</f>
        <v>42.937202987384083</v>
      </c>
      <c r="CU56" s="22">
        <f>VLOOKUP(CU$7,'Sun Curve Sum'!$A$7:$AG$161,18)</f>
        <v>44.701796874922309</v>
      </c>
      <c r="CV56" s="22">
        <f>VLOOKUP(CV$7,'Sun Curve Sum'!$A$7:$AG$161,18)</f>
        <v>45.455205111527228</v>
      </c>
      <c r="CW56" s="22">
        <f>VLOOKUP(CW$7,'Sun Curve Sum'!$A$7:$AG$161,18)</f>
        <v>44.430752609531822</v>
      </c>
      <c r="CX56" s="22">
        <f>VLOOKUP(CX$7,'Sun Curve Sum'!$A$7:$AG$161,18)</f>
        <v>42.813884727082247</v>
      </c>
      <c r="CY56" s="22">
        <f>VLOOKUP(CY$7,'Sun Curve Sum'!$A$7:$AG$161,18)</f>
        <v>40.383694089640123</v>
      </c>
      <c r="CZ56" s="22">
        <f>VLOOKUP(CZ$7,'Sun Curve Sum'!$A$7:$AG$161,18)</f>
        <v>40.439816936649251</v>
      </c>
      <c r="DA56" s="22">
        <f>VLOOKUP(DA$7,'Sun Curve Sum'!$A$7:$AG$161,18)</f>
        <v>40.87913038444983</v>
      </c>
      <c r="DB56" s="22">
        <f>VLOOKUP(DB$7,'Sun Curve Sum'!$A$7:$AG$161,18)</f>
        <v>41.399692253229595</v>
      </c>
      <c r="DC56" s="22">
        <f>VLOOKUP(DC$7,'Sun Curve Sum'!$A$7:$AG$161,18)</f>
        <v>41.838725123345597</v>
      </c>
      <c r="DD56" s="22">
        <f>VLOOKUP(DD$7,'Sun Curve Sum'!$A$7:$AG$161,18)</f>
        <v>41.766565556277797</v>
      </c>
      <c r="DE56" s="22">
        <f>VLOOKUP(DE$7,'Sun Curve Sum'!$A$7:$AG$161,18)</f>
        <v>41.764089508317184</v>
      </c>
      <c r="DF56" s="22">
        <f>VLOOKUP(DF$7,'Sun Curve Sum'!$A$7:$AG$161,18)</f>
        <v>43.783714787032423</v>
      </c>
      <c r="DG56" s="22">
        <f>VLOOKUP(DG$7,'Sun Curve Sum'!$A$7:$AG$161,18)</f>
        <v>45.570765365188315</v>
      </c>
      <c r="DH56" s="22">
        <f>VLOOKUP(DH$7,'Sun Curve Sum'!$A$7:$AG$161,18)</f>
        <v>46.378459392625643</v>
      </c>
      <c r="DI56" s="22">
        <f>VLOOKUP(DI$7,'Sun Curve Sum'!$A$7:$AG$161,18)</f>
        <v>45.37883829052047</v>
      </c>
      <c r="DJ56" s="22">
        <f>VLOOKUP(DJ$7,'Sun Curve Sum'!$A$7:$AG$161,18)</f>
        <v>43.782911599115351</v>
      </c>
      <c r="DK56" s="22">
        <f>VLOOKUP(DK$7,'Sun Curve Sum'!$A$7:$AG$161,18)</f>
        <v>40.9655442649169</v>
      </c>
      <c r="DL56" s="22">
        <f>VLOOKUP(DL$7,'Sun Curve Sum'!$A$7:$AG$161,18)</f>
        <v>41.045499149673816</v>
      </c>
      <c r="DM56" s="22">
        <f>VLOOKUP(DM$7,'Sun Curve Sum'!$A$7:$AG$161,18)</f>
        <v>41.51133427442155</v>
      </c>
      <c r="DN56" s="22">
        <f>VLOOKUP(DN$7,'Sun Curve Sum'!$A$7:$AG$161,18)</f>
        <v>42.058996010469507</v>
      </c>
      <c r="DO56" s="22">
        <f>VLOOKUP(DO$7,'Sun Curve Sum'!$A$7:$AG$161,18)</f>
        <v>42.526812206607659</v>
      </c>
      <c r="DP56" s="22">
        <f>VLOOKUP(DP$7,'Sun Curve Sum'!$A$7:$AG$161,18)</f>
        <v>42.481902265475227</v>
      </c>
      <c r="DQ56" s="22">
        <f>VLOOKUP(DQ$7,'Sun Curve Sum'!$A$7:$AG$161,18)</f>
        <v>42.506655702272674</v>
      </c>
      <c r="DR56" s="22">
        <f>VLOOKUP(DR$7,'Sun Curve Sum'!$A$7:$AG$161,18)</f>
        <v>44.975843114189665</v>
      </c>
      <c r="DS56" s="22">
        <f>VLOOKUP(DS$7,'Sun Curve Sum'!$A$7:$AG$161,18)</f>
        <v>46.780890792235631</v>
      </c>
      <c r="DT56" s="22">
        <f>VLOOKUP(DT$7,'Sun Curve Sum'!$A$7:$AG$161,18)</f>
        <v>47.629869027657357</v>
      </c>
      <c r="DU56" s="22">
        <f>VLOOKUP(DU$7,'Sun Curve Sum'!$A$7:$AG$161,18)</f>
        <v>46.629997193705229</v>
      </c>
      <c r="DV56" s="22">
        <f>VLOOKUP(DV$7,'Sun Curve Sum'!$A$7:$AG$161,18)</f>
        <v>45.028747219137358</v>
      </c>
      <c r="DW56" s="22">
        <f>VLOOKUP(DW$7,'Sun Curve Sum'!$A$7:$AG$161,18)</f>
        <v>41.787096206076548</v>
      </c>
      <c r="DX56" s="22">
        <f>VLOOKUP(DX$7,'Sun Curve Sum'!$A$7:$AG$161,18)</f>
        <v>41.873165191071955</v>
      </c>
      <c r="DY56" s="22">
        <f>VLOOKUP(DY$7,'Sun Curve Sum'!$A$7:$AG$161,18)</f>
        <v>42.3481925856617</v>
      </c>
      <c r="DZ56" s="22">
        <f>VLOOKUP(DZ$7,'Sun Curve Sum'!$A$7:$AG$161,18)</f>
        <v>42.905603370386387</v>
      </c>
      <c r="EA56" s="22">
        <f>VLOOKUP(EA$7,'Sun Curve Sum'!$A$7:$AG$161,18)</f>
        <v>43.382890525739988</v>
      </c>
      <c r="EB56" s="22">
        <f>VLOOKUP(EB$7,'Sun Curve Sum'!$A$7:$AG$161,18)</f>
        <v>43.343570630247939</v>
      </c>
      <c r="EC56" s="22">
        <f>VLOOKUP(EC$7,'Sun Curve Sum'!$A$7:$AG$161,18)</f>
        <v>43.374269975661171</v>
      </c>
      <c r="ED56" s="22">
        <f>VLOOKUP(ED$7,'Sun Curve Sum'!$A$7:$AG$161,18)</f>
        <v>45.515827171069745</v>
      </c>
      <c r="EE56" s="22">
        <f>VLOOKUP(EE$7,'Sun Curve Sum'!$A$7:$AG$161,18)</f>
        <v>47.341498353924678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6593.9534441340584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7110.624344982818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6955.2624051197108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5373.3987993161118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6471.5947511964023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6060.295831784847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6443.5189774962637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K18" sqref="K18"/>
    </sheetView>
  </sheetViews>
  <sheetFormatPr defaultRowHeight="11.25" x14ac:dyDescent="0.2"/>
  <cols>
    <col min="1" max="1" width="30.85546875" style="152" customWidth="1"/>
    <col min="2" max="9" width="0" style="152" hidden="1" customWidth="1"/>
    <col min="10" max="16384" width="9.140625" style="152"/>
  </cols>
  <sheetData>
    <row r="1" spans="1:28" ht="45.75" customHeight="1" x14ac:dyDescent="0.2">
      <c r="A1" s="286">
        <f>+'Power Price'!A6</f>
        <v>37190</v>
      </c>
    </row>
    <row r="2" spans="1:28" ht="13.5" thickBot="1" x14ac:dyDescent="0.25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27.102564102564102</v>
      </c>
      <c r="L4" s="168">
        <f>P2Sun!U5</f>
        <v>28.000125000000001</v>
      </c>
      <c r="M4" s="168">
        <f>P2Sun!V5</f>
        <v>32.000279069767437</v>
      </c>
      <c r="N4" s="211">
        <f>AVERAGE(P2Sun!S5:V5)</f>
        <v>21.775742043082886</v>
      </c>
      <c r="O4" s="166">
        <f>P2Sun!W5</f>
        <v>31.500463414634151</v>
      </c>
      <c r="P4" s="168">
        <f>P2Sun!X5</f>
        <v>29.49966666666667</v>
      </c>
      <c r="Q4" s="168">
        <f>P2Sun!Y5</f>
        <v>24.999951219512198</v>
      </c>
      <c r="R4" s="208">
        <f>AVERAGE(P2Sun!Z5:AB5)</f>
        <v>20.666719191270861</v>
      </c>
      <c r="S4" s="208">
        <f>AVERAGE(P2Sun!AC5:AE5)</f>
        <v>31.666715447154473</v>
      </c>
      <c r="T4" s="208">
        <f>AVERAGE(P2Sun!AF5:AH5)</f>
        <v>27.499795865633075</v>
      </c>
      <c r="U4" s="209">
        <f>AVERAGE(P2Sun!W5:AH5)</f>
        <v>27.124981067749022</v>
      </c>
      <c r="V4" s="231">
        <f>AVERAGE(P2Sun!AI5:AT5)</f>
        <v>27.666599673955584</v>
      </c>
      <c r="W4" s="167">
        <f>AVERAGE(P2Sun!AU5:BF5)</f>
        <v>27.686655774442357</v>
      </c>
      <c r="X4" s="167">
        <f>AVERAGE(P2Sun!BG5:BI5,P2Sun!BS5:BU5,P2Sun!CE5:CG5,P2Sun!CQ5:CS5,P2Sun!DC5:DE5,P2Sun!DO5:DQ5,P2Sun!EA5:EC5,P2Sun!EM5:EO5,P2Sun!EY5:FA5,P2Sun!FK5:FM5)</f>
        <v>29.280293157073476</v>
      </c>
      <c r="Y4" s="208">
        <f>AVERAGE(P2Sun!BJ5:BL5,P2Sun!BV5:BX5,P2Sun!CH5:CJ5,P2Sun!CT5:CV5,P2Sun!DF5:DH5,P2Sun!DR5:DT5,P2Sun!ED5:EF5,P2Sun!EP5:ER5,P2Sun!FB5:FD5,P2Sun!FN5:FP5)</f>
        <v>24.328299775850574</v>
      </c>
      <c r="Z4" s="208">
        <f>AVERAGE(P2Sun!BM5:BO5,P2Sun!BY5:CA5,P2Sun!CK5:CM5,P2Sun!CW5:CY5,P2Sun!DI5:DK5,P2Sun!DU5:DW5,P2Sun!EG5:EI5,P2Sun!ES5:EU5,P2Sun!FE5:FG5,P2Sun!FQ5:FS5)</f>
        <v>33.718280465928316</v>
      </c>
      <c r="AA4" s="208">
        <f>AVERAGE(P2Sun!BP5:BR5,P2Sun!CB5:CD5,P2Sun!CN5:CP5,P2Sun!CZ5:DB5,P2Sun!DL5:DN5,P2Sun!DX5:DZ5,P2Sun!EJ5:EL5,P2Sun!EV5:EX5,P2Sun!FH5:FJ5,P2Sun!FT5:FV5)</f>
        <v>29.473339784070468</v>
      </c>
      <c r="AB4" s="209">
        <f>AVERAGE(P2Sun!BG5:FV5)</f>
        <v>29.200053295730729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27.738461538461539</v>
      </c>
      <c r="L5" s="168">
        <f>P2Sun!U7</f>
        <v>27.999749999999999</v>
      </c>
      <c r="M5" s="168">
        <f>P2Sun!V7</f>
        <v>31.999837209302328</v>
      </c>
      <c r="N5" s="211">
        <f>AVERAGE(P2Sun!S7:V7)</f>
        <v>21.934512186940967</v>
      </c>
      <c r="O5" s="166">
        <f>P2Sun!W7</f>
        <v>30.999926829268293</v>
      </c>
      <c r="P5" s="168">
        <f>P2Sun!X7</f>
        <v>29.000000000000004</v>
      </c>
      <c r="Q5" s="168">
        <f>P2Sun!Y7</f>
        <v>25.500487804878048</v>
      </c>
      <c r="R5" s="168">
        <f>AVERAGE(P2Sun!Z7:AB7)</f>
        <v>22.000132113821138</v>
      </c>
      <c r="S5" s="168">
        <f>AVERAGE(P2Sun!AC7:AE7)</f>
        <v>33.166639357932041</v>
      </c>
      <c r="T5" s="168">
        <f>AVERAGE(P2Sun!AF7:AH7)</f>
        <v>27.333475104353013</v>
      </c>
      <c r="U5" s="211">
        <f>AVERAGE(P2Sun!W7:AH7)</f>
        <v>27.750096196872079</v>
      </c>
      <c r="V5" s="210">
        <f>AVERAGE(P2Sun!AI7:AT7)</f>
        <v>29.237498258574437</v>
      </c>
      <c r="W5" s="166">
        <f>AVERAGE(P2Sun!AU7:BF7)</f>
        <v>29.258167595662993</v>
      </c>
      <c r="X5" s="166">
        <f>AVERAGE(P2Sun!BG7:BI7,P2Sun!BS7:BU7,P2Sun!CE7:CG7,P2Sun!CQ7:CS7,P2Sun!DC7:DE7,P2Sun!DO7:DQ7,P2Sun!EA7:EC7,P2Sun!EM7:EO7,P2Sun!EY7:FA7,P2Sun!FK7:FM7)</f>
        <v>31.986038588813514</v>
      </c>
      <c r="Y5" s="168">
        <f>AVERAGE(P2Sun!BJ7:BL7,P2Sun!BV7:BX7,P2Sun!CH7:CJ7,P2Sun!CT7:CV7,P2Sun!DF7:DH7,P2Sun!DR7:DT7,P2Sun!ED7:EF7,P2Sun!EP7:ER7,P2Sun!FB7:FD7,P2Sun!FN7:FP7)</f>
        <v>28.695297371530785</v>
      </c>
      <c r="Z5" s="168">
        <f>AVERAGE(P2Sun!BM7:BO7,P2Sun!BY7:CA7,P2Sun!CK7:CM7,P2Sun!CW7:CY7,P2Sun!DI7:DK7,P2Sun!DU7:DW7,P2Sun!EG7:EI7,P2Sun!ES7:EU7,P2Sun!FE7:FG7,P2Sun!FQ7:FS7)</f>
        <v>38.231067360777814</v>
      </c>
      <c r="AA5" s="168">
        <f>AVERAGE(P2Sun!BP7:BR7,P2Sun!CB7:CD7,P2Sun!CN7:CP7,P2Sun!CZ7:DB7,P2Sun!DL7:DN7,P2Sun!DX7:DZ7,P2Sun!EJ7:EL7,P2Sun!EV7:EX7,P2Sun!FH7:FJ7,P2Sun!FT7:FV7)</f>
        <v>33.808018992248073</v>
      </c>
      <c r="AB5" s="211">
        <f>AVERAGE(P2Sun!BG7:FV7)</f>
        <v>33.180105578342534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25.209230769230768</v>
      </c>
      <c r="L6" s="168">
        <f>P2Sun!U9</f>
        <v>27.749750000000002</v>
      </c>
      <c r="M6" s="168">
        <f>P2Sun!V9</f>
        <v>30.750348837209302</v>
      </c>
      <c r="N6" s="211">
        <f>AVERAGE(P2Sun!S9:V9)</f>
        <v>20.927332401610016</v>
      </c>
      <c r="O6" s="166">
        <f>P2Sun!W9</f>
        <v>30.999926829268293</v>
      </c>
      <c r="P6" s="168">
        <f>P2Sun!X9</f>
        <v>30.24977777777778</v>
      </c>
      <c r="Q6" s="168">
        <f>P2Sun!Y9</f>
        <v>28.75</v>
      </c>
      <c r="R6" s="168">
        <f>AVERAGE(P2Sun!Z9:AB9)</f>
        <v>27.000074026529742</v>
      </c>
      <c r="S6" s="168">
        <f>AVERAGE(P2Sun!AC9:AE9)</f>
        <v>34.250119955924838</v>
      </c>
      <c r="T6" s="168">
        <f>AVERAGE(P2Sun!AF9:AH9)</f>
        <v>29.000198221029617</v>
      </c>
      <c r="U6" s="211">
        <f>AVERAGE(P2Sun!W9:AH9)</f>
        <v>30.062573434791556</v>
      </c>
      <c r="V6" s="210">
        <f>AVERAGE(P2Sun!AI9:AT9)</f>
        <v>30.250103503952189</v>
      </c>
      <c r="W6" s="166">
        <f>AVERAGE(P2Sun!AU9:BF9)</f>
        <v>30.250086943747231</v>
      </c>
      <c r="X6" s="166">
        <f>AVERAGE(P2Sun!BG9:BI9,P2Sun!BS9:BU9,P2Sun!CE9:CG9,P2Sun!CQ9:CS9,P2Sun!DC9:DE9,P2Sun!DO9:DQ9,P2Sun!EA9:EC9,P2Sun!EM9:EO9,P2Sun!EY9:FA9,P2Sun!FK9:FM9)</f>
        <v>29.272302737665022</v>
      </c>
      <c r="Y6" s="168">
        <f>AVERAGE(P2Sun!BJ9:BL9,P2Sun!BV9:BX9,P2Sun!CH9:CJ9,P2Sun!CT9:CV9,P2Sun!DF9:DH9,P2Sun!DR9:DT9,P2Sun!ED9:EF9,P2Sun!EP9:ER9,P2Sun!FB9:FD9,P2Sun!FN9:FP9)</f>
        <v>27.776440932521322</v>
      </c>
      <c r="Z6" s="168">
        <f>AVERAGE(P2Sun!BM9:BO9,P2Sun!BY9:CA9,P2Sun!CK9:CM9,P2Sun!CW9:CY9,P2Sun!DI9:DK9,P2Sun!DU9:DW9,P2Sun!EG9:EI9,P2Sun!ES9:EU9,P2Sun!FE9:FG9,P2Sun!FQ9:FS9)</f>
        <v>34.037276309078834</v>
      </c>
      <c r="AA6" s="168">
        <f>AVERAGE(P2Sun!BP9:BR9,P2Sun!CB9:CD9,P2Sun!CN9:CP9,P2Sun!CZ9:DB9,P2Sun!DL9:DN9,P2Sun!DX9:DZ9,P2Sun!EJ9:EL9,P2Sun!EV9:EX9,P2Sun!FH9:FJ9,P2Sun!FT9:FV9)</f>
        <v>30.038673845035355</v>
      </c>
      <c r="AB6" s="211">
        <f>AVERAGE(P2Sun!BG9:FV9)</f>
        <v>30.281173456075127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28.249953488372093</v>
      </c>
      <c r="N7" s="211">
        <f>AVERAGE(P2Sun!S11:V11)</f>
        <v>19.046925872093023</v>
      </c>
      <c r="O7" s="166">
        <f>P2Sun!W11</f>
        <v>28.250170731707318</v>
      </c>
      <c r="P7" s="168">
        <f>P2Sun!X11</f>
        <v>26.499777777777783</v>
      </c>
      <c r="Q7" s="168">
        <f>P2Sun!Y11</f>
        <v>25.499902439024392</v>
      </c>
      <c r="R7" s="168">
        <f>AVERAGE(P2Sun!Z11:AB11)</f>
        <v>26.583480530594784</v>
      </c>
      <c r="S7" s="168">
        <f>AVERAGE(P2Sun!AC11:AE11)</f>
        <v>33.416794752672807</v>
      </c>
      <c r="T7" s="168">
        <f>AVERAGE(P2Sun!AF11:AH11)</f>
        <v>27.499944394752532</v>
      </c>
      <c r="U7" s="211">
        <f>AVERAGE(P2Sun!W11:AH11)</f>
        <v>28.562542498547487</v>
      </c>
      <c r="V7" s="210">
        <f>AVERAGE(P2Sun!AI11:AT11)</f>
        <v>18.8333440341721</v>
      </c>
      <c r="W7" s="166">
        <f>AVERAGE(P2Sun!AU11:BF11)</f>
        <v>17.888463482234918</v>
      </c>
      <c r="X7" s="166">
        <f>AVERAGE(P2Sun!BG11:BI11,P2Sun!BS11:BU11,P2Sun!CE11:CG11,P2Sun!CQ11:CS11,P2Sun!DC11:DE11,P2Sun!DO11:DQ11,P2Sun!EA11:EC11,P2Sun!EM11:EO11,P2Sun!EY11:FA11,P2Sun!FK11:FM11)</f>
        <v>23.061650239650188</v>
      </c>
      <c r="Y7" s="168">
        <f>AVERAGE(P2Sun!BJ11:BL11,P2Sun!BV11:BX11,P2Sun!CH11:CJ11,P2Sun!CT11:CV11,P2Sun!DF11:DH11,P2Sun!DR11:DT11,P2Sun!ED11:EF11,P2Sun!EP11:ER11,P2Sun!FB11:FD11,P2Sun!FN11:FP11)</f>
        <v>23.498329034440896</v>
      </c>
      <c r="Z7" s="168">
        <f>AVERAGE(P2Sun!BM11:BO11,P2Sun!BY11:CA11,P2Sun!CK11:CM11,P2Sun!CW11:CY11,P2Sun!DI11:DK11,P2Sun!DU11:DW11,P2Sun!EG11:EI11,P2Sun!ES11:EU11,P2Sun!FE11:FG11,P2Sun!FQ11:FS11)</f>
        <v>33.153342965685916</v>
      </c>
      <c r="AA7" s="168">
        <f>AVERAGE(P2Sun!BP11:BR11,P2Sun!CB11:CD11,P2Sun!CN11:CP11,P2Sun!CZ11:DB11,P2Sun!DL11:DN11,P2Sun!DX11:DZ11,P2Sun!EJ11:EL11,P2Sun!EV11:EX11,P2Sun!FH11:FJ11,P2Sun!FT11:FV11)</f>
        <v>24.743982624920612</v>
      </c>
      <c r="AB7" s="211">
        <f>AVERAGE(P2Sun!BG11:FV11)</f>
        <v>26.114326216174408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24.811794871794874</v>
      </c>
      <c r="L8" s="168">
        <f>P2Sun!U13</f>
        <v>23.999750000000002</v>
      </c>
      <c r="M8" s="168">
        <f>P2Sun!V13</f>
        <v>28.249953488372093</v>
      </c>
      <c r="N8" s="211">
        <f>AVERAGE(P2Sun!S13:V13)</f>
        <v>19.265374590041745</v>
      </c>
      <c r="O8" s="166">
        <f>P2Sun!W13</f>
        <v>28.250170731707318</v>
      </c>
      <c r="P8" s="168">
        <f>P2Sun!X13</f>
        <v>26.499777777777783</v>
      </c>
      <c r="Q8" s="168">
        <f>P2Sun!Y13</f>
        <v>25.499902439024392</v>
      </c>
      <c r="R8" s="168">
        <f>AVERAGE(P2Sun!Z13:AB13)</f>
        <v>26.749983739837401</v>
      </c>
      <c r="S8" s="168">
        <f>AVERAGE(P2Sun!AC13:AE13)</f>
        <v>33.750063462282981</v>
      </c>
      <c r="T8" s="168">
        <f>AVERAGE(P2Sun!AF13:AH13)</f>
        <v>27.499944394752532</v>
      </c>
      <c r="U8" s="211">
        <f>AVERAGE(P2Sun!W13:AH13)</f>
        <v>28.68748547826068</v>
      </c>
      <c r="V8" s="210">
        <f>AVERAGE(P2Sun!AI13:AT13)</f>
        <v>29.000137696557946</v>
      </c>
      <c r="W8" s="166">
        <f>AVERAGE(P2Sun!AU13:BF13)</f>
        <v>28.749903382229792</v>
      </c>
      <c r="X8" s="166">
        <f>AVERAGE(P2Sun!BG13:BI13,P2Sun!BS13:BU13,P2Sun!CE13:CG13,P2Sun!CQ13:CS13,P2Sun!DC13:DE13,P2Sun!DO13:DQ13,P2Sun!EA13:EC13,P2Sun!EM13:EO13,P2Sun!EY13:FA13,P2Sun!FK13:FM13)</f>
        <v>26.897935308479205</v>
      </c>
      <c r="Y8" s="168">
        <f>AVERAGE(P2Sun!BJ13:BL13,P2Sun!BV13:BX13,P2Sun!CH13:CJ13,P2Sun!CT13:CV13,P2Sun!DF13:DH13,P2Sun!DR13:DT13,P2Sun!ED13:EF13,P2Sun!EP13:ER13,P2Sun!FB13:FD13,P2Sun!FN13:FP13)</f>
        <v>26.968663004398408</v>
      </c>
      <c r="Z8" s="168">
        <f>AVERAGE(P2Sun!BM13:BO13,P2Sun!BY13:CA13,P2Sun!CK13:CM13,P2Sun!CW13:CY13,P2Sun!DI13:DK13,P2Sun!DU13:DW13,P2Sun!EG13:EI13,P2Sun!ES13:EU13,P2Sun!FE13:FG13,P2Sun!FQ13:FS13)</f>
        <v>33.984457302459937</v>
      </c>
      <c r="AA8" s="168">
        <f>AVERAGE(P2Sun!BP13:BR13,P2Sun!CB13:CD13,P2Sun!CN13:CP13,P2Sun!CZ13:DB13,P2Sun!DL13:DN13,P2Sun!DX13:DZ13,P2Sun!EJ13:EL13,P2Sun!EV13:EX13,P2Sun!FH13:FJ13,P2Sun!FT13:FV13)</f>
        <v>27.109710007258137</v>
      </c>
      <c r="AB8" s="211">
        <f>AVERAGE(P2Sun!BG13:FV13)</f>
        <v>28.740191405648936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24.186923076923076</v>
      </c>
      <c r="L9" s="168">
        <f>P2Sun!U15</f>
        <v>22.187000000000001</v>
      </c>
      <c r="M9" s="168">
        <f>P2Sun!V15</f>
        <v>25.249697674418602</v>
      </c>
      <c r="N9" s="211">
        <f>AVERAGE(P2Sun!S15:V15)</f>
        <v>17.905905187835419</v>
      </c>
      <c r="O9" s="166">
        <f>P2Sun!W15</f>
        <v>24.999829268292686</v>
      </c>
      <c r="P9" s="168">
        <f>P2Sun!X15</f>
        <v>24.500111111111114</v>
      </c>
      <c r="Q9" s="168">
        <f>P2Sun!Y15</f>
        <v>23.999853658536587</v>
      </c>
      <c r="R9" s="168">
        <f>AVERAGE(P2Sun!Z15:AB15)</f>
        <v>24.500006097560981</v>
      </c>
      <c r="S9" s="168">
        <f>AVERAGE(P2Sun!AC15:AE15)</f>
        <v>33.333430894308947</v>
      </c>
      <c r="T9" s="168">
        <f>AVERAGE(P2Sun!AF15:AH15)</f>
        <v>25.333116626913135</v>
      </c>
      <c r="U9" s="211">
        <f>AVERAGE(P2Sun!W15:AH15)</f>
        <v>26.9166212411908</v>
      </c>
      <c r="V9" s="210">
        <f>AVERAGE(P2Sun!AI15:AT15)</f>
        <v>26.374958778375742</v>
      </c>
      <c r="W9" s="166">
        <f>AVERAGE(P2Sun!AU15:BF15)</f>
        <v>26.575905059698545</v>
      </c>
      <c r="X9" s="166">
        <f>AVERAGE(P2Sun!BG15:BI15,P2Sun!BS15:BU15,P2Sun!CE15:CG15,P2Sun!CQ15:CS15,P2Sun!DC15:DE15,P2Sun!DO15:DQ15,P2Sun!EA15:EC15,P2Sun!EM15:EO15,P2Sun!EY15:FA15,P2Sun!FK15:FM15)</f>
        <v>26.55042439632355</v>
      </c>
      <c r="Y9" s="168">
        <f>AVERAGE(P2Sun!BJ15:BL15,P2Sun!BV15:BX15,P2Sun!CH15:CJ15,P2Sun!CT15:CV15,P2Sun!DF15:DH15,P2Sun!DR15:DT15,P2Sun!ED15:EF15,P2Sun!EP15:ER15,P2Sun!FB15:FD15,P2Sun!FN15:FP15)</f>
        <v>26.395435368714622</v>
      </c>
      <c r="Z9" s="168">
        <f>AVERAGE(P2Sun!BM15:BO15,P2Sun!BY15:CA15,P2Sun!CK15:CM15,P2Sun!CW15:CY15,P2Sun!DI15:DK15,P2Sun!DU15:DW15,P2Sun!EG15:EI15,P2Sun!ES15:EU15,P2Sun!FE15:FG15,P2Sun!FQ15:FS15)</f>
        <v>30.97039224503202</v>
      </c>
      <c r="AA9" s="168">
        <f>AVERAGE(P2Sun!BP15:BR15,P2Sun!CB15:CD15,P2Sun!CN15:CP15,P2Sun!CZ15:DB15,P2Sun!DL15:DN15,P2Sun!DX15:DZ15,P2Sun!EJ15:EL15,P2Sun!EV15:EX15,P2Sun!FH15:FJ15,P2Sun!FT15:FV15)</f>
        <v>26.799761568969256</v>
      </c>
      <c r="AB9" s="211">
        <f>AVERAGE(P2Sun!BG15:FV15)</f>
        <v>27.679003394759849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24.584358974358974</v>
      </c>
      <c r="L10" s="178">
        <f>P2Sun!U17</f>
        <v>22.562000000000001</v>
      </c>
      <c r="M10" s="178">
        <f>P2Sun!V17</f>
        <v>25.970627906976741</v>
      </c>
      <c r="N10" s="212">
        <f>AVERAGE(P2Sun!S17:V17)</f>
        <v>18.27924672033393</v>
      </c>
      <c r="O10" s="177">
        <f>P2Sun!W17</f>
        <v>25.566902439024393</v>
      </c>
      <c r="P10" s="178">
        <f>P2Sun!X17</f>
        <v>24.990111111111112</v>
      </c>
      <c r="Q10" s="178">
        <f>P2Sun!Y17</f>
        <v>24.476195121951218</v>
      </c>
      <c r="R10" s="178">
        <f>AVERAGE(P2Sun!Z17:AB17)</f>
        <v>25.766212772785622</v>
      </c>
      <c r="S10" s="178">
        <f>AVERAGE(P2Sun!AC17:AE17)</f>
        <v>36.373664373566811</v>
      </c>
      <c r="T10" s="178">
        <f>AVERAGE(P2Sun!AF17:AH17)</f>
        <v>26.1546232856291</v>
      </c>
      <c r="U10" s="212">
        <f>AVERAGE(P2Sun!W17:AH17)</f>
        <v>28.326392497335945</v>
      </c>
      <c r="V10" s="213">
        <f>AVERAGE(P2Sun!AI17:AT17)</f>
        <v>27.63825684498013</v>
      </c>
      <c r="W10" s="177">
        <f>AVERAGE(P2Sun!AU17:BF17)</f>
        <v>27.84176303023628</v>
      </c>
      <c r="X10" s="177">
        <f>AVERAGE(P2Sun!BG17:BI17,P2Sun!BS17:BU17,P2Sun!CE17:CG17,P2Sun!CQ17:CS17,P2Sun!DC17:DE17,P2Sun!DO17:DQ17,P2Sun!EA17:EC17,P2Sun!EM17:EO17,P2Sun!EY17:FA17,P2Sun!FK17:FM17)</f>
        <v>27.453668998008876</v>
      </c>
      <c r="Y10" s="178">
        <f>AVERAGE(P2Sun!BJ17:BL17,P2Sun!BV17:BX17,P2Sun!CH17:CJ17,P2Sun!CT17:CV17,P2Sun!DF17:DH17,P2Sun!DR17:DT17,P2Sun!ED17:EF17,P2Sun!EP17:ER17,P2Sun!FB17:FD17,P2Sun!FN17:FP17)</f>
        <v>27.455143213198202</v>
      </c>
      <c r="Z10" s="178">
        <f>AVERAGE(P2Sun!BM17:BO17,P2Sun!BY17:CA17,P2Sun!CK17:CM17,P2Sun!CW17:CY17,P2Sun!DI17:DK17,P2Sun!DU17:DW17,P2Sun!EG17:EI17,P2Sun!ES17:EU17,P2Sun!FE17:FG17,P2Sun!FQ17:FS17)</f>
        <v>32.683336507330516</v>
      </c>
      <c r="AA10" s="178">
        <f>AVERAGE(P2Sun!BP17:BR17,P2Sun!CB17:CD17,P2Sun!CN17:CP17,P2Sun!CZ17:DB17,P2Sun!DL17:DN17,P2Sun!DX17:DZ17,P2Sun!EJ17:EL17,P2Sun!EV17:EX17,P2Sun!FH17:FJ17,P2Sun!FT17:FV17)</f>
        <v>27.655709334807124</v>
      </c>
      <c r="AB10" s="212">
        <f>AVERAGE(P2Sun!BG17:FV17)</f>
        <v>28.811964513336171</v>
      </c>
    </row>
    <row r="14" spans="1:28" ht="15.75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5.75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1.5897435897435912</v>
      </c>
      <c r="L16" s="189">
        <f t="shared" si="0"/>
        <v>2.0002500000000012</v>
      </c>
      <c r="M16" s="189">
        <f t="shared" si="0"/>
        <v>0.49995348837208908</v>
      </c>
      <c r="N16" s="200">
        <f t="shared" si="0"/>
        <v>1.0224867695289213</v>
      </c>
      <c r="O16" s="187">
        <f t="shared" ref="O16:Q22" si="1">O4-O27</f>
        <v>0.50046341463415089</v>
      </c>
      <c r="P16" s="189">
        <f t="shared" si="1"/>
        <v>1.9998888888888864</v>
      </c>
      <c r="Q16" s="189">
        <f t="shared" si="1"/>
        <v>0.99951219512195166</v>
      </c>
      <c r="R16" s="194">
        <f t="shared" si="0"/>
        <v>0</v>
      </c>
      <c r="S16" s="194">
        <f t="shared" si="0"/>
        <v>-6.795914113055801E-5</v>
      </c>
      <c r="T16" s="189">
        <f t="shared" si="0"/>
        <v>0</v>
      </c>
      <c r="U16" s="198">
        <f t="shared" si="0"/>
        <v>0.29163838510179829</v>
      </c>
      <c r="V16" s="194">
        <f t="shared" si="0"/>
        <v>0</v>
      </c>
      <c r="W16" s="197">
        <f t="shared" si="0"/>
        <v>0</v>
      </c>
      <c r="X16" s="188">
        <f t="shared" si="0"/>
        <v>0</v>
      </c>
      <c r="Y16" s="194">
        <f t="shared" si="0"/>
        <v>-2.5000000004382628E-5</v>
      </c>
      <c r="Z16" s="194">
        <f t="shared" si="0"/>
        <v>0</v>
      </c>
      <c r="AA16" s="194">
        <f t="shared" si="0"/>
        <v>0</v>
      </c>
      <c r="AB16" s="198">
        <f t="shared" si="0"/>
        <v>-6.2499999984311216E-6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2.2256410256410284</v>
      </c>
      <c r="L17" s="189">
        <f t="shared" si="2"/>
        <v>1.9994999999999976</v>
      </c>
      <c r="M17" s="189">
        <f t="shared" si="2"/>
        <v>3.4997441860465166</v>
      </c>
      <c r="N17" s="200">
        <f t="shared" si="2"/>
        <v>1.9312213029218874</v>
      </c>
      <c r="O17" s="187">
        <f t="shared" si="1"/>
        <v>0.49970731707317029</v>
      </c>
      <c r="P17" s="189">
        <f t="shared" si="1"/>
        <v>1.9998888888888899</v>
      </c>
      <c r="Q17" s="189">
        <f t="shared" si="1"/>
        <v>1.0002682926829216</v>
      </c>
      <c r="R17" s="189">
        <f t="shared" si="2"/>
        <v>0</v>
      </c>
      <c r="S17" s="189">
        <f t="shared" si="2"/>
        <v>-6.7959141127005296E-5</v>
      </c>
      <c r="T17" s="189">
        <f t="shared" si="2"/>
        <v>0</v>
      </c>
      <c r="U17" s="200">
        <f t="shared" si="2"/>
        <v>0.29163838510180184</v>
      </c>
      <c r="V17" s="189">
        <f t="shared" si="2"/>
        <v>0</v>
      </c>
      <c r="W17" s="199">
        <f t="shared" si="2"/>
        <v>0</v>
      </c>
      <c r="X17" s="187">
        <f t="shared" si="2"/>
        <v>0</v>
      </c>
      <c r="Y17" s="189">
        <f t="shared" si="2"/>
        <v>0</v>
      </c>
      <c r="Z17" s="189">
        <f t="shared" si="2"/>
        <v>2.5000000000829914E-5</v>
      </c>
      <c r="AA17" s="189">
        <f t="shared" si="2"/>
        <v>0</v>
      </c>
      <c r="AB17" s="200">
        <f t="shared" si="2"/>
        <v>6.2499999984311216E-6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0.26051282051281888</v>
      </c>
      <c r="L18" s="189">
        <f t="shared" si="3"/>
        <v>0.74975000000000236</v>
      </c>
      <c r="M18" s="189">
        <f t="shared" si="3"/>
        <v>0.75060465116279218</v>
      </c>
      <c r="N18" s="200">
        <f t="shared" si="3"/>
        <v>0.44021686791890247</v>
      </c>
      <c r="O18" s="187">
        <f t="shared" si="1"/>
        <v>0.24948780487804356</v>
      </c>
      <c r="P18" s="189">
        <f t="shared" si="1"/>
        <v>0.24977777777777987</v>
      </c>
      <c r="Q18" s="189">
        <f t="shared" si="1"/>
        <v>0.25024390243902062</v>
      </c>
      <c r="R18" s="189">
        <f t="shared" si="3"/>
        <v>0.24986874197689701</v>
      </c>
      <c r="S18" s="189">
        <f t="shared" si="3"/>
        <v>0.25014967688138512</v>
      </c>
      <c r="T18" s="189">
        <f t="shared" si="3"/>
        <v>2.2281852514538514E-4</v>
      </c>
      <c r="U18" s="200">
        <f t="shared" si="3"/>
        <v>0.18751943310376618</v>
      </c>
      <c r="V18" s="189">
        <f t="shared" si="3"/>
        <v>0.25003584911439702</v>
      </c>
      <c r="W18" s="199">
        <f t="shared" si="3"/>
        <v>0.2502030045617083</v>
      </c>
      <c r="X18" s="187">
        <f t="shared" si="3"/>
        <v>0.24994476942146093</v>
      </c>
      <c r="Y18" s="189">
        <f t="shared" si="3"/>
        <v>0.25012488257654653</v>
      </c>
      <c r="Z18" s="189">
        <f t="shared" si="3"/>
        <v>0.24993988587828397</v>
      </c>
      <c r="AA18" s="189">
        <f t="shared" si="3"/>
        <v>0.24999882981612842</v>
      </c>
      <c r="AB18" s="200">
        <f t="shared" si="3"/>
        <v>0.25000209192310763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0.25027906976744774</v>
      </c>
      <c r="N19" s="200">
        <f t="shared" si="4"/>
        <v>6.2569767441861046E-2</v>
      </c>
      <c r="O19" s="187">
        <f t="shared" si="1"/>
        <v>4.6341463414378836E-4</v>
      </c>
      <c r="P19" s="189">
        <f t="shared" si="1"/>
        <v>-1.1111111111006267E-4</v>
      </c>
      <c r="Q19" s="189">
        <f t="shared" si="1"/>
        <v>0</v>
      </c>
      <c r="R19" s="189">
        <f t="shared" si="4"/>
        <v>8.3412922550280655E-2</v>
      </c>
      <c r="S19" s="189">
        <f t="shared" si="4"/>
        <v>0.16681634354804942</v>
      </c>
      <c r="T19" s="189">
        <f t="shared" si="4"/>
        <v>-2.6053468495490506E-4</v>
      </c>
      <c r="U19" s="200">
        <f t="shared" si="4"/>
        <v>6.2521541480265341E-2</v>
      </c>
      <c r="V19" s="189">
        <f t="shared" si="4"/>
        <v>4.1637484437071492E-2</v>
      </c>
      <c r="W19" s="199">
        <f t="shared" si="4"/>
        <v>4.1766598708672831E-2</v>
      </c>
      <c r="X19" s="187">
        <f t="shared" si="4"/>
        <v>-1.2086786026827667E-2</v>
      </c>
      <c r="Y19" s="189">
        <f t="shared" si="4"/>
        <v>9.9033409957112184E-2</v>
      </c>
      <c r="Z19" s="189">
        <f t="shared" si="4"/>
        <v>9.6344382390157079E-2</v>
      </c>
      <c r="AA19" s="189">
        <f t="shared" si="4"/>
        <v>-1.6669976026683742E-2</v>
      </c>
      <c r="AB19" s="200">
        <f t="shared" si="4"/>
        <v>4.1655257573445681E-2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0.26051282051282243</v>
      </c>
      <c r="L20" s="189">
        <f t="shared" si="5"/>
        <v>0.49950000000000117</v>
      </c>
      <c r="M20" s="189">
        <f t="shared" si="5"/>
        <v>0.25027906976744774</v>
      </c>
      <c r="N20" s="200">
        <f t="shared" si="5"/>
        <v>0.25257297257007139</v>
      </c>
      <c r="O20" s="187">
        <f t="shared" si="1"/>
        <v>4.6341463414378836E-4</v>
      </c>
      <c r="P20" s="189">
        <f t="shared" si="1"/>
        <v>-1.1111111111006267E-4</v>
      </c>
      <c r="Q20" s="189">
        <f t="shared" si="1"/>
        <v>0</v>
      </c>
      <c r="R20" s="189">
        <f t="shared" si="5"/>
        <v>-3.8061617458495789E-4</v>
      </c>
      <c r="S20" s="189">
        <f t="shared" si="5"/>
        <v>-6.7959141127005296E-5</v>
      </c>
      <c r="T20" s="189">
        <f t="shared" si="5"/>
        <v>-2.6053468495490506E-4</v>
      </c>
      <c r="U20" s="200">
        <f t="shared" si="5"/>
        <v>-1.4791887325671382E-4</v>
      </c>
      <c r="V20" s="189">
        <f t="shared" si="5"/>
        <v>1.9193607259637702E-4</v>
      </c>
      <c r="W20" s="199">
        <f t="shared" si="5"/>
        <v>-2.1439372105902521E-4</v>
      </c>
      <c r="X20" s="187">
        <f t="shared" si="5"/>
        <v>-1.3229878947740303E-4</v>
      </c>
      <c r="Y20" s="189">
        <f t="shared" si="5"/>
        <v>-3.6990377243029116E-5</v>
      </c>
      <c r="Z20" s="189">
        <f t="shared" si="5"/>
        <v>1.5513007505774112E-4</v>
      </c>
      <c r="AA20" s="189">
        <f t="shared" si="5"/>
        <v>-1.3861393853176196E-5</v>
      </c>
      <c r="AB20" s="200">
        <f t="shared" si="5"/>
        <v>-7.005121361203237E-6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1.4241025641025651</v>
      </c>
      <c r="L21" s="189">
        <f t="shared" si="6"/>
        <v>-0.37650000000000361</v>
      </c>
      <c r="M21" s="189">
        <f t="shared" si="6"/>
        <v>0.74944186046511518</v>
      </c>
      <c r="N21" s="200">
        <f t="shared" si="6"/>
        <v>0.44926110614191828</v>
      </c>
      <c r="O21" s="187">
        <f t="shared" si="1"/>
        <v>0.49948780487804711</v>
      </c>
      <c r="P21" s="189">
        <f t="shared" si="1"/>
        <v>1.1111111111361538E-4</v>
      </c>
      <c r="Q21" s="189">
        <f t="shared" si="1"/>
        <v>0</v>
      </c>
      <c r="R21" s="189">
        <f t="shared" si="6"/>
        <v>-1.6260162595926886E-5</v>
      </c>
      <c r="S21" s="189">
        <f t="shared" si="6"/>
        <v>0.66658161350844836</v>
      </c>
      <c r="T21" s="189">
        <f t="shared" si="6"/>
        <v>0.83295681773007146</v>
      </c>
      <c r="U21" s="200">
        <f t="shared" si="6"/>
        <v>0.41651378576807474</v>
      </c>
      <c r="V21" s="189">
        <f t="shared" si="6"/>
        <v>-2.7100271005053855E-6</v>
      </c>
      <c r="W21" s="199">
        <f t="shared" si="6"/>
        <v>7.148690793101764E-5</v>
      </c>
      <c r="X21" s="187">
        <f t="shared" si="6"/>
        <v>6.6956200928558474E-5</v>
      </c>
      <c r="Y21" s="189">
        <f t="shared" si="6"/>
        <v>3.3534595143436263E-5</v>
      </c>
      <c r="Z21" s="189">
        <f t="shared" si="6"/>
        <v>5.5126387124460052E-5</v>
      </c>
      <c r="AA21" s="189">
        <f t="shared" si="6"/>
        <v>1.0696155958100917E-4</v>
      </c>
      <c r="AB21" s="200">
        <f t="shared" si="6"/>
        <v>6.5644685690813276E-5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1.4241025641025651</v>
      </c>
      <c r="L22" s="202">
        <f t="shared" si="7"/>
        <v>-0.37650000000000361</v>
      </c>
      <c r="M22" s="202">
        <f t="shared" si="7"/>
        <v>0.74944186046511518</v>
      </c>
      <c r="N22" s="207">
        <f t="shared" si="7"/>
        <v>0.44926110614191828</v>
      </c>
      <c r="O22" s="201">
        <f t="shared" si="1"/>
        <v>0.49948780487804711</v>
      </c>
      <c r="P22" s="202">
        <f t="shared" si="1"/>
        <v>1.1111111111361538E-4</v>
      </c>
      <c r="Q22" s="202">
        <f t="shared" si="1"/>
        <v>0</v>
      </c>
      <c r="R22" s="202">
        <f t="shared" si="7"/>
        <v>-1.6260162606585027E-5</v>
      </c>
      <c r="S22" s="202">
        <f t="shared" si="7"/>
        <v>0.66658161350844125</v>
      </c>
      <c r="T22" s="202">
        <f t="shared" si="7"/>
        <v>0.83295681773007502</v>
      </c>
      <c r="U22" s="207">
        <f t="shared" si="7"/>
        <v>0.41651378576807829</v>
      </c>
      <c r="V22" s="202">
        <f t="shared" si="7"/>
        <v>-2.7100270969526719E-6</v>
      </c>
      <c r="W22" s="206">
        <f t="shared" si="7"/>
        <v>7.1486907938123068E-5</v>
      </c>
      <c r="X22" s="201">
        <f t="shared" si="7"/>
        <v>6.6956200932111187E-5</v>
      </c>
      <c r="Y22" s="202">
        <f t="shared" si="7"/>
        <v>3.353459513988355E-5</v>
      </c>
      <c r="Z22" s="202">
        <f t="shared" si="7"/>
        <v>5.512638713156548E-5</v>
      </c>
      <c r="AA22" s="202">
        <f t="shared" si="7"/>
        <v>1.0696155959166731E-4</v>
      </c>
      <c r="AB22" s="207">
        <f t="shared" si="7"/>
        <v>6.5644685680155135E-5</v>
      </c>
    </row>
    <row r="25" spans="1:28" ht="13.5" thickBot="1" x14ac:dyDescent="0.25">
      <c r="A25" s="329">
        <f>A1-1</f>
        <v>37189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5.75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25.512820512820511</v>
      </c>
      <c r="L27" s="208">
        <v>25.999874999999999</v>
      </c>
      <c r="M27" s="208">
        <v>31.500325581395348</v>
      </c>
      <c r="N27" s="209">
        <v>20.753255273553965</v>
      </c>
      <c r="O27" s="189">
        <v>31</v>
      </c>
      <c r="P27" s="168">
        <v>27.499777777777783</v>
      </c>
      <c r="Q27" s="168">
        <v>24.000439024390246</v>
      </c>
      <c r="R27" s="168">
        <v>20.666719191270861</v>
      </c>
      <c r="S27" s="168">
        <v>31.666783406295604</v>
      </c>
      <c r="T27" s="168">
        <v>27.499795865633075</v>
      </c>
      <c r="U27" s="168">
        <v>26.833342682647224</v>
      </c>
      <c r="V27" s="210">
        <v>27.666599673955584</v>
      </c>
      <c r="W27" s="168">
        <v>27.686655774442357</v>
      </c>
      <c r="X27" s="167">
        <v>29.280293157073476</v>
      </c>
      <c r="Y27" s="208">
        <v>24.328324775850579</v>
      </c>
      <c r="Z27" s="208">
        <v>33.718280465928316</v>
      </c>
      <c r="AA27" s="208">
        <v>29.473339784070468</v>
      </c>
      <c r="AB27" s="209">
        <v>29.200059545730728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25.512820512820511</v>
      </c>
      <c r="L28" s="168">
        <v>26.000250000000001</v>
      </c>
      <c r="M28" s="168">
        <v>28.500093023255811</v>
      </c>
      <c r="N28" s="211">
        <v>20.00329088401908</v>
      </c>
      <c r="O28" s="189">
        <v>30.500219512195123</v>
      </c>
      <c r="P28" s="168">
        <v>27.000111111111114</v>
      </c>
      <c r="Q28" s="168">
        <v>24.500219512195127</v>
      </c>
      <c r="R28" s="168">
        <v>22.000132113821138</v>
      </c>
      <c r="S28" s="168">
        <v>33.166707317073168</v>
      </c>
      <c r="T28" s="168">
        <v>27.333475104353013</v>
      </c>
      <c r="U28" s="168">
        <v>27.458457811770277</v>
      </c>
      <c r="V28" s="210">
        <v>29.237498258574437</v>
      </c>
      <c r="W28" s="168">
        <v>29.258167595662993</v>
      </c>
      <c r="X28" s="166">
        <v>31.986038588813514</v>
      </c>
      <c r="Y28" s="168">
        <v>28.695297371530785</v>
      </c>
      <c r="Z28" s="168">
        <v>38.231042360777813</v>
      </c>
      <c r="AA28" s="168">
        <v>33.808018992248073</v>
      </c>
      <c r="AB28" s="211">
        <v>33.180099328342536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24.948717948717949</v>
      </c>
      <c r="L29" s="168">
        <v>27</v>
      </c>
      <c r="M29" s="168">
        <v>29.999744186046509</v>
      </c>
      <c r="N29" s="211">
        <v>20.487115533691114</v>
      </c>
      <c r="O29" s="189">
        <v>30.75043902439025</v>
      </c>
      <c r="P29" s="168">
        <v>30</v>
      </c>
      <c r="Q29" s="168">
        <v>28.499756097560979</v>
      </c>
      <c r="R29" s="168">
        <v>26.750205284552845</v>
      </c>
      <c r="S29" s="168">
        <v>33.999970279043453</v>
      </c>
      <c r="T29" s="168">
        <v>28.999975402504472</v>
      </c>
      <c r="U29" s="168">
        <v>29.87505400168779</v>
      </c>
      <c r="V29" s="210">
        <v>30.000067654837792</v>
      </c>
      <c r="W29" s="168">
        <v>29.999883939185523</v>
      </c>
      <c r="X29" s="166">
        <v>29.022357968243561</v>
      </c>
      <c r="Y29" s="168">
        <v>27.526316049944775</v>
      </c>
      <c r="Z29" s="168">
        <v>33.78733642320055</v>
      </c>
      <c r="AA29" s="168">
        <v>29.788675015219226</v>
      </c>
      <c r="AB29" s="211">
        <v>30.031171364152019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20.750250000000001</v>
      </c>
      <c r="M30" s="168">
        <v>27.999674418604645</v>
      </c>
      <c r="N30" s="211">
        <v>18.984356104651162</v>
      </c>
      <c r="O30" s="189">
        <v>28.249707317073174</v>
      </c>
      <c r="P30" s="168">
        <v>26.499888888888893</v>
      </c>
      <c r="Q30" s="168">
        <v>25.499902439024392</v>
      </c>
      <c r="R30" s="168">
        <v>26.500067608044503</v>
      </c>
      <c r="S30" s="168">
        <v>33.249978409124758</v>
      </c>
      <c r="T30" s="168">
        <v>27.500204929437487</v>
      </c>
      <c r="U30" s="168">
        <v>28.500020957067221</v>
      </c>
      <c r="V30" s="210">
        <v>18.791706549735029</v>
      </c>
      <c r="W30" s="168">
        <v>17.846696883526246</v>
      </c>
      <c r="X30" s="166">
        <v>23.073737025677016</v>
      </c>
      <c r="Y30" s="168">
        <v>23.399295624483784</v>
      </c>
      <c r="Z30" s="168">
        <v>33.056998583295758</v>
      </c>
      <c r="AA30" s="168">
        <v>24.760652600947296</v>
      </c>
      <c r="AB30" s="211">
        <v>26.072670958600963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24.551282051282051</v>
      </c>
      <c r="L31" s="168">
        <v>23.500250000000001</v>
      </c>
      <c r="M31" s="168">
        <v>27.999674418604645</v>
      </c>
      <c r="N31" s="211">
        <v>19.012801617471673</v>
      </c>
      <c r="O31" s="189">
        <v>28.249707317073174</v>
      </c>
      <c r="P31" s="168">
        <v>26.499888888888893</v>
      </c>
      <c r="Q31" s="168">
        <v>25.499902439024392</v>
      </c>
      <c r="R31" s="168">
        <v>26.750364356011985</v>
      </c>
      <c r="S31" s="168">
        <v>33.750131421424108</v>
      </c>
      <c r="T31" s="168">
        <v>27.500204929437487</v>
      </c>
      <c r="U31" s="168">
        <v>28.687633397133936</v>
      </c>
      <c r="V31" s="210">
        <v>28.99994576048535</v>
      </c>
      <c r="W31" s="168">
        <v>28.750117775950851</v>
      </c>
      <c r="X31" s="166">
        <v>26.898067607268683</v>
      </c>
      <c r="Y31" s="168">
        <v>26.968699994775651</v>
      </c>
      <c r="Z31" s="168">
        <v>33.984302172384879</v>
      </c>
      <c r="AA31" s="168">
        <v>27.10972386865199</v>
      </c>
      <c r="AB31" s="211">
        <v>28.740198410770297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22.762820512820511</v>
      </c>
      <c r="L32" s="168">
        <v>22.563500000000005</v>
      </c>
      <c r="M32" s="168">
        <v>24.500255813953487</v>
      </c>
      <c r="N32" s="211">
        <v>17.456644081693501</v>
      </c>
      <c r="O32" s="189">
        <v>24.500341463414639</v>
      </c>
      <c r="P32" s="168">
        <v>24.5</v>
      </c>
      <c r="Q32" s="168">
        <v>23.999853658536587</v>
      </c>
      <c r="R32" s="168">
        <v>24.500022357723577</v>
      </c>
      <c r="S32" s="168">
        <v>32.666849280800498</v>
      </c>
      <c r="T32" s="168">
        <v>24.500159809183064</v>
      </c>
      <c r="U32" s="168">
        <v>26.500107455422725</v>
      </c>
      <c r="V32" s="210">
        <v>26.374961488402842</v>
      </c>
      <c r="W32" s="168">
        <v>26.575833572790614</v>
      </c>
      <c r="X32" s="166">
        <v>26.550357440122621</v>
      </c>
      <c r="Y32" s="168">
        <v>26.395401834119479</v>
      </c>
      <c r="Z32" s="168">
        <v>30.970337118644895</v>
      </c>
      <c r="AA32" s="168">
        <v>26.799654607409675</v>
      </c>
      <c r="AB32" s="211">
        <v>27.678937750074159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23.160256410256409</v>
      </c>
      <c r="L33" s="178">
        <v>22.938500000000005</v>
      </c>
      <c r="M33" s="178">
        <v>25.221186046511626</v>
      </c>
      <c r="N33" s="212">
        <v>17.829985614192012</v>
      </c>
      <c r="O33" s="202">
        <v>25.067414634146346</v>
      </c>
      <c r="P33" s="178">
        <v>24.99</v>
      </c>
      <c r="Q33" s="178">
        <v>24.476195121951218</v>
      </c>
      <c r="R33" s="178">
        <v>25.766229032948228</v>
      </c>
      <c r="S33" s="178">
        <v>35.70708276005837</v>
      </c>
      <c r="T33" s="178">
        <v>25.321666467899025</v>
      </c>
      <c r="U33" s="178">
        <v>27.909878711567867</v>
      </c>
      <c r="V33" s="213">
        <v>27.638259555007227</v>
      </c>
      <c r="W33" s="178">
        <v>27.841691543328341</v>
      </c>
      <c r="X33" s="177">
        <v>27.453602041807944</v>
      </c>
      <c r="Y33" s="178">
        <v>27.455109678603062</v>
      </c>
      <c r="Z33" s="178">
        <v>32.683281380943384</v>
      </c>
      <c r="AA33" s="178">
        <v>27.655602373247532</v>
      </c>
      <c r="AB33" s="212">
        <v>28.811898868650491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37190</v>
      </c>
      <c r="D1" s="232">
        <f>A1</f>
        <v>37190</v>
      </c>
      <c r="J1" s="234" t="s">
        <v>94</v>
      </c>
      <c r="P1" s="232">
        <f>A1</f>
        <v>37190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33</v>
      </c>
      <c r="C18" s="233">
        <v>33</v>
      </c>
      <c r="D18" s="233">
        <v>34.700000000000003</v>
      </c>
      <c r="E18" s="233">
        <v>34.700000000000003</v>
      </c>
      <c r="F18" s="233">
        <v>34.5</v>
      </c>
      <c r="H18" s="239">
        <f t="shared" si="0"/>
        <v>0.5</v>
      </c>
      <c r="I18" s="239">
        <f t="shared" si="1"/>
        <v>0.5</v>
      </c>
      <c r="J18" s="239">
        <f t="shared" si="2"/>
        <v>1.7000000000000028</v>
      </c>
      <c r="K18" s="239">
        <f t="shared" si="3"/>
        <v>1.7000000000000028</v>
      </c>
      <c r="L18" s="239">
        <f t="shared" si="4"/>
        <v>1.5</v>
      </c>
      <c r="N18" s="233">
        <v>32.5</v>
      </c>
      <c r="O18" s="233">
        <v>32.5</v>
      </c>
      <c r="P18" s="233">
        <v>33</v>
      </c>
      <c r="Q18" s="233">
        <v>33</v>
      </c>
      <c r="R18" s="233">
        <v>33</v>
      </c>
    </row>
    <row r="19" spans="1:18" ht="12.75" customHeight="1" x14ac:dyDescent="0.2">
      <c r="A19" s="238">
        <f t="shared" si="5"/>
        <v>37225</v>
      </c>
      <c r="B19" s="233">
        <v>35.299999999999997</v>
      </c>
      <c r="C19" s="233">
        <v>35.5</v>
      </c>
      <c r="D19" s="233">
        <v>35.35</v>
      </c>
      <c r="E19" s="233">
        <v>34.1</v>
      </c>
      <c r="F19" s="233">
        <v>32.75</v>
      </c>
      <c r="H19" s="239">
        <f t="shared" si="0"/>
        <v>1.7999999999999972</v>
      </c>
      <c r="I19" s="239">
        <f t="shared" si="1"/>
        <v>1.25</v>
      </c>
      <c r="J19" s="239">
        <f t="shared" si="2"/>
        <v>0.35000000000000142</v>
      </c>
      <c r="K19" s="239">
        <f t="shared" si="3"/>
        <v>0.35000000000000142</v>
      </c>
      <c r="L19" s="239">
        <f t="shared" si="4"/>
        <v>1</v>
      </c>
      <c r="N19" s="233">
        <v>33.5</v>
      </c>
      <c r="O19" s="233">
        <v>34.25</v>
      </c>
      <c r="P19" s="233">
        <v>35</v>
      </c>
      <c r="Q19" s="233">
        <v>33.75</v>
      </c>
      <c r="R19" s="233">
        <v>31.75</v>
      </c>
    </row>
    <row r="20" spans="1:18" ht="12.75" customHeight="1" x14ac:dyDescent="0.2">
      <c r="A20" s="238">
        <f t="shared" si="5"/>
        <v>37256</v>
      </c>
      <c r="B20" s="233">
        <v>42.75</v>
      </c>
      <c r="C20" s="233">
        <v>43</v>
      </c>
      <c r="D20" s="233">
        <v>42.5</v>
      </c>
      <c r="E20" s="233">
        <v>38.5</v>
      </c>
      <c r="F20" s="233">
        <v>36.5</v>
      </c>
      <c r="H20" s="239">
        <f t="shared" si="0"/>
        <v>1.5</v>
      </c>
      <c r="I20" s="239">
        <f t="shared" si="1"/>
        <v>1.5</v>
      </c>
      <c r="J20" s="239">
        <f t="shared" si="2"/>
        <v>0.5</v>
      </c>
      <c r="K20" s="239">
        <f t="shared" si="3"/>
        <v>0.5</v>
      </c>
      <c r="L20" s="239">
        <f t="shared" si="4"/>
        <v>0.75</v>
      </c>
      <c r="N20" s="233">
        <v>41.25</v>
      </c>
      <c r="O20" s="233">
        <v>41.5</v>
      </c>
      <c r="P20" s="233">
        <v>42</v>
      </c>
      <c r="Q20" s="233">
        <v>38</v>
      </c>
      <c r="R20" s="233">
        <v>35.75</v>
      </c>
    </row>
    <row r="21" spans="1:18" ht="12.75" customHeight="1" x14ac:dyDescent="0.2">
      <c r="A21" s="238">
        <f t="shared" si="5"/>
        <v>37287</v>
      </c>
      <c r="B21" s="233">
        <v>42.75</v>
      </c>
      <c r="C21" s="233">
        <v>42.75</v>
      </c>
      <c r="D21" s="233">
        <v>42.75</v>
      </c>
      <c r="E21" s="233">
        <v>39.25</v>
      </c>
      <c r="F21" s="233">
        <v>36.75</v>
      </c>
      <c r="H21" s="239">
        <f t="shared" si="0"/>
        <v>1.5</v>
      </c>
      <c r="I21" s="239">
        <f t="shared" si="1"/>
        <v>1.5</v>
      </c>
      <c r="J21" s="239">
        <f t="shared" si="2"/>
        <v>0.5</v>
      </c>
      <c r="K21" s="239">
        <f t="shared" si="3"/>
        <v>0.75</v>
      </c>
      <c r="L21" s="239">
        <f t="shared" si="4"/>
        <v>0.75</v>
      </c>
      <c r="N21" s="233">
        <v>41.25</v>
      </c>
      <c r="O21" s="233">
        <v>41.25</v>
      </c>
      <c r="P21" s="233">
        <v>42.25</v>
      </c>
      <c r="Q21" s="233">
        <v>38.5</v>
      </c>
      <c r="R21" s="233">
        <v>36</v>
      </c>
    </row>
    <row r="22" spans="1:18" ht="12.75" customHeight="1" x14ac:dyDescent="0.2">
      <c r="A22" s="238">
        <f t="shared" si="5"/>
        <v>37315</v>
      </c>
      <c r="B22" s="233">
        <v>39</v>
      </c>
      <c r="C22" s="233">
        <v>38.9</v>
      </c>
      <c r="D22" s="233">
        <v>40.5</v>
      </c>
      <c r="E22" s="233">
        <v>37.25</v>
      </c>
      <c r="F22" s="233">
        <v>35.5</v>
      </c>
      <c r="H22" s="239">
        <f t="shared" si="0"/>
        <v>1</v>
      </c>
      <c r="I22" s="239">
        <f t="shared" si="1"/>
        <v>1</v>
      </c>
      <c r="J22" s="239">
        <f t="shared" si="2"/>
        <v>0.5</v>
      </c>
      <c r="K22" s="239">
        <f t="shared" si="3"/>
        <v>0</v>
      </c>
      <c r="L22" s="239">
        <f t="shared" si="4"/>
        <v>0.5</v>
      </c>
      <c r="N22" s="233">
        <v>38</v>
      </c>
      <c r="O22" s="233">
        <v>37.9</v>
      </c>
      <c r="P22" s="233">
        <v>40</v>
      </c>
      <c r="Q22" s="233">
        <v>37.25</v>
      </c>
      <c r="R22" s="233">
        <v>35</v>
      </c>
    </row>
    <row r="23" spans="1:18" x14ac:dyDescent="0.2">
      <c r="A23" s="238">
        <f t="shared" si="5"/>
        <v>37346</v>
      </c>
      <c r="B23" s="233">
        <v>34.25</v>
      </c>
      <c r="C23" s="233">
        <v>34.25</v>
      </c>
      <c r="D23" s="233">
        <v>38.25</v>
      </c>
      <c r="E23" s="233">
        <v>36</v>
      </c>
      <c r="F23" s="233">
        <v>35</v>
      </c>
      <c r="H23" s="239">
        <f t="shared" si="0"/>
        <v>1</v>
      </c>
      <c r="I23" s="239">
        <f t="shared" si="1"/>
        <v>1</v>
      </c>
      <c r="J23" s="239">
        <f t="shared" si="2"/>
        <v>0.5</v>
      </c>
      <c r="K23" s="239">
        <f t="shared" si="3"/>
        <v>0</v>
      </c>
      <c r="L23" s="239">
        <f t="shared" si="4"/>
        <v>0</v>
      </c>
      <c r="N23" s="233">
        <v>33.25</v>
      </c>
      <c r="O23" s="233">
        <v>33.25</v>
      </c>
      <c r="P23" s="233">
        <v>37.75</v>
      </c>
      <c r="Q23" s="233">
        <v>36</v>
      </c>
      <c r="R23" s="233">
        <v>35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33.75</v>
      </c>
      <c r="E24" s="233">
        <v>34.5</v>
      </c>
      <c r="F24" s="233">
        <v>32.5</v>
      </c>
      <c r="H24" s="239">
        <f t="shared" si="0"/>
        <v>0</v>
      </c>
      <c r="I24" s="239">
        <f t="shared" si="1"/>
        <v>0</v>
      </c>
      <c r="J24" s="239">
        <f t="shared" si="2"/>
        <v>0.5</v>
      </c>
      <c r="K24" s="239">
        <f t="shared" si="3"/>
        <v>0.75</v>
      </c>
      <c r="L24" s="239">
        <f t="shared" si="4"/>
        <v>1</v>
      </c>
      <c r="N24" s="233">
        <v>30.5</v>
      </c>
      <c r="O24" s="233">
        <v>32.5</v>
      </c>
      <c r="P24" s="233">
        <v>33.25</v>
      </c>
      <c r="Q24" s="233">
        <v>33.75</v>
      </c>
      <c r="R24" s="233">
        <v>31.5</v>
      </c>
    </row>
    <row r="25" spans="1:18" x14ac:dyDescent="0.2">
      <c r="A25" s="238">
        <f t="shared" si="5"/>
        <v>37407</v>
      </c>
      <c r="B25" s="233">
        <v>29</v>
      </c>
      <c r="C25" s="233">
        <v>31.5</v>
      </c>
      <c r="D25" s="233">
        <v>33.5</v>
      </c>
      <c r="E25" s="233">
        <v>36</v>
      </c>
      <c r="F25" s="233">
        <v>37.5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0.75</v>
      </c>
      <c r="L25" s="239">
        <f t="shared" si="4"/>
        <v>1</v>
      </c>
      <c r="N25" s="233">
        <v>29</v>
      </c>
      <c r="O25" s="233">
        <v>31.5</v>
      </c>
      <c r="P25" s="233">
        <v>33</v>
      </c>
      <c r="Q25" s="233">
        <v>35.25</v>
      </c>
      <c r="R25" s="233">
        <v>36.5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40</v>
      </c>
      <c r="E26" s="233">
        <v>42</v>
      </c>
      <c r="F26" s="233">
        <v>45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0.75</v>
      </c>
      <c r="L26" s="239">
        <f t="shared" si="4"/>
        <v>1</v>
      </c>
      <c r="N26" s="233">
        <v>29.5</v>
      </c>
      <c r="O26" s="233">
        <v>32</v>
      </c>
      <c r="P26" s="233">
        <v>39.5</v>
      </c>
      <c r="Q26" s="233">
        <v>41.25</v>
      </c>
      <c r="R26" s="233">
        <v>44</v>
      </c>
    </row>
    <row r="27" spans="1:18" x14ac:dyDescent="0.2">
      <c r="A27" s="238">
        <f t="shared" si="5"/>
        <v>37468</v>
      </c>
      <c r="B27" s="233">
        <v>43.5</v>
      </c>
      <c r="C27" s="233">
        <v>46.5</v>
      </c>
      <c r="D27" s="233">
        <v>49.75</v>
      </c>
      <c r="E27" s="233">
        <v>49.25</v>
      </c>
      <c r="F27" s="233">
        <v>53.5</v>
      </c>
      <c r="H27" s="239">
        <f t="shared" si="0"/>
        <v>0.5</v>
      </c>
      <c r="I27" s="239">
        <f t="shared" si="1"/>
        <v>0.5</v>
      </c>
      <c r="J27" s="239">
        <f t="shared" si="2"/>
        <v>0.5</v>
      </c>
      <c r="K27" s="239">
        <f t="shared" si="3"/>
        <v>0.5</v>
      </c>
      <c r="L27" s="239">
        <f t="shared" si="4"/>
        <v>0.5</v>
      </c>
      <c r="N27" s="233">
        <v>43</v>
      </c>
      <c r="O27" s="233">
        <v>46</v>
      </c>
      <c r="P27" s="233">
        <v>49.25</v>
      </c>
      <c r="Q27" s="233">
        <v>48.75</v>
      </c>
      <c r="R27" s="233">
        <v>53</v>
      </c>
    </row>
    <row r="28" spans="1:18" x14ac:dyDescent="0.2">
      <c r="A28" s="238">
        <f t="shared" si="5"/>
        <v>37499</v>
      </c>
      <c r="B28" s="233">
        <v>50.5</v>
      </c>
      <c r="C28" s="233">
        <v>53</v>
      </c>
      <c r="D28" s="233">
        <v>56</v>
      </c>
      <c r="E28" s="233">
        <v>57.25</v>
      </c>
      <c r="F28" s="233">
        <v>63.5</v>
      </c>
      <c r="H28" s="239">
        <f t="shared" si="0"/>
        <v>0.5</v>
      </c>
      <c r="I28" s="239">
        <f t="shared" si="1"/>
        <v>0.5</v>
      </c>
      <c r="J28" s="239">
        <f t="shared" si="2"/>
        <v>0.5</v>
      </c>
      <c r="K28" s="239">
        <f t="shared" si="3"/>
        <v>0.5</v>
      </c>
      <c r="L28" s="239">
        <f t="shared" si="4"/>
        <v>0.5</v>
      </c>
      <c r="N28" s="233">
        <v>50</v>
      </c>
      <c r="O28" s="233">
        <v>52.5</v>
      </c>
      <c r="P28" s="233">
        <v>55.5</v>
      </c>
      <c r="Q28" s="233">
        <v>56.75</v>
      </c>
      <c r="R28" s="233">
        <v>63</v>
      </c>
    </row>
    <row r="29" spans="1:18" x14ac:dyDescent="0.2">
      <c r="A29" s="238">
        <f t="shared" si="5"/>
        <v>37529</v>
      </c>
      <c r="B29" s="233">
        <v>43.5</v>
      </c>
      <c r="C29" s="233">
        <v>47</v>
      </c>
      <c r="D29" s="233">
        <v>48.75</v>
      </c>
      <c r="E29" s="233">
        <v>48.75</v>
      </c>
      <c r="F29" s="233">
        <v>51</v>
      </c>
      <c r="H29" s="239">
        <f t="shared" si="0"/>
        <v>0.5</v>
      </c>
      <c r="I29" s="239">
        <f t="shared" si="1"/>
        <v>0.5</v>
      </c>
      <c r="J29" s="239">
        <f t="shared" si="2"/>
        <v>0.5</v>
      </c>
      <c r="K29" s="239">
        <f t="shared" si="3"/>
        <v>0.5</v>
      </c>
      <c r="L29" s="239">
        <f t="shared" si="4"/>
        <v>1</v>
      </c>
      <c r="N29" s="233">
        <v>43</v>
      </c>
      <c r="O29" s="233">
        <v>46.5</v>
      </c>
      <c r="P29" s="233">
        <v>48.25</v>
      </c>
      <c r="Q29" s="233">
        <v>48.25</v>
      </c>
      <c r="R29" s="233">
        <v>50</v>
      </c>
    </row>
    <row r="30" spans="1:18" x14ac:dyDescent="0.2">
      <c r="A30" s="238">
        <f t="shared" si="5"/>
        <v>37560</v>
      </c>
      <c r="B30" s="233">
        <v>39</v>
      </c>
      <c r="C30" s="233">
        <v>39</v>
      </c>
      <c r="D30" s="233">
        <v>42.25</v>
      </c>
      <c r="E30" s="233">
        <v>41</v>
      </c>
      <c r="F30" s="233">
        <v>38.5</v>
      </c>
      <c r="H30" s="239">
        <f t="shared" si="0"/>
        <v>0</v>
      </c>
      <c r="I30" s="239">
        <f t="shared" si="1"/>
        <v>0</v>
      </c>
      <c r="J30" s="239">
        <f t="shared" si="2"/>
        <v>1</v>
      </c>
      <c r="K30" s="239">
        <f t="shared" si="3"/>
        <v>0.25</v>
      </c>
      <c r="L30" s="239">
        <f t="shared" si="4"/>
        <v>0.5</v>
      </c>
      <c r="N30" s="233">
        <v>39</v>
      </c>
      <c r="O30" s="233">
        <v>39</v>
      </c>
      <c r="P30" s="233">
        <v>41.25</v>
      </c>
      <c r="Q30" s="233">
        <v>40.75</v>
      </c>
      <c r="R30" s="233">
        <v>38</v>
      </c>
    </row>
    <row r="31" spans="1:18" x14ac:dyDescent="0.2">
      <c r="A31" s="238">
        <f t="shared" si="5"/>
        <v>37590</v>
      </c>
      <c r="B31" s="233">
        <v>37</v>
      </c>
      <c r="C31" s="233">
        <v>37</v>
      </c>
      <c r="D31" s="233">
        <v>41.25</v>
      </c>
      <c r="E31" s="233">
        <v>40</v>
      </c>
      <c r="F31" s="233">
        <v>36.5</v>
      </c>
      <c r="H31" s="239">
        <f t="shared" si="0"/>
        <v>0</v>
      </c>
      <c r="I31" s="239">
        <f t="shared" si="1"/>
        <v>0</v>
      </c>
      <c r="J31" s="239">
        <f t="shared" si="2"/>
        <v>1</v>
      </c>
      <c r="K31" s="239">
        <f t="shared" si="3"/>
        <v>0.25</v>
      </c>
      <c r="L31" s="239">
        <f t="shared" si="4"/>
        <v>0.5</v>
      </c>
      <c r="N31" s="233">
        <v>37</v>
      </c>
      <c r="O31" s="233">
        <v>37</v>
      </c>
      <c r="P31" s="233">
        <v>40.25</v>
      </c>
      <c r="Q31" s="233">
        <v>39.75</v>
      </c>
      <c r="R31" s="233">
        <v>36</v>
      </c>
    </row>
    <row r="32" spans="1:18" x14ac:dyDescent="0.2">
      <c r="A32" s="238">
        <f t="shared" si="5"/>
        <v>37621</v>
      </c>
      <c r="B32" s="233">
        <v>38.5</v>
      </c>
      <c r="C32" s="233">
        <v>38.5</v>
      </c>
      <c r="D32" s="233">
        <v>43.25</v>
      </c>
      <c r="E32" s="233">
        <v>42</v>
      </c>
      <c r="F32" s="233">
        <v>37</v>
      </c>
      <c r="H32" s="239">
        <f t="shared" si="0"/>
        <v>0</v>
      </c>
      <c r="I32" s="239">
        <f t="shared" si="1"/>
        <v>0</v>
      </c>
      <c r="J32" s="239">
        <f t="shared" si="2"/>
        <v>1</v>
      </c>
      <c r="K32" s="239">
        <f t="shared" si="3"/>
        <v>0.25</v>
      </c>
      <c r="L32" s="239">
        <f t="shared" si="4"/>
        <v>0.5</v>
      </c>
      <c r="N32" s="233">
        <v>38.5</v>
      </c>
      <c r="O32" s="233">
        <v>38.5</v>
      </c>
      <c r="P32" s="233">
        <v>42.25</v>
      </c>
      <c r="Q32" s="233">
        <v>41.75</v>
      </c>
      <c r="R32" s="233">
        <v>36.5</v>
      </c>
    </row>
    <row r="33" spans="1:18" x14ac:dyDescent="0.2">
      <c r="A33" s="238">
        <f t="shared" si="5"/>
        <v>37652</v>
      </c>
      <c r="B33" s="233">
        <v>42</v>
      </c>
      <c r="C33" s="233">
        <v>42.25</v>
      </c>
      <c r="D33" s="233">
        <v>44.5</v>
      </c>
      <c r="E33" s="233">
        <v>42.25</v>
      </c>
      <c r="F33" s="233">
        <v>37</v>
      </c>
      <c r="H33" s="239">
        <f t="shared" si="0"/>
        <v>0</v>
      </c>
      <c r="I33" s="239">
        <f t="shared" si="1"/>
        <v>0</v>
      </c>
      <c r="J33" s="239">
        <f t="shared" si="2"/>
        <v>0.5</v>
      </c>
      <c r="K33" s="239">
        <f t="shared" si="3"/>
        <v>0.75</v>
      </c>
      <c r="L33" s="239">
        <f t="shared" si="4"/>
        <v>0.5</v>
      </c>
      <c r="N33" s="233">
        <v>42</v>
      </c>
      <c r="O33" s="233">
        <v>42.25</v>
      </c>
      <c r="P33" s="233">
        <v>44</v>
      </c>
      <c r="Q33" s="233">
        <v>41.5</v>
      </c>
      <c r="R33" s="233">
        <v>36.5</v>
      </c>
    </row>
    <row r="34" spans="1:18" x14ac:dyDescent="0.2">
      <c r="A34" s="238">
        <f t="shared" si="5"/>
        <v>37680</v>
      </c>
      <c r="B34" s="233">
        <v>41</v>
      </c>
      <c r="C34" s="233">
        <v>41.5</v>
      </c>
      <c r="D34" s="233">
        <v>42.5</v>
      </c>
      <c r="E34" s="233">
        <v>40.75</v>
      </c>
      <c r="F34" s="233">
        <v>37</v>
      </c>
      <c r="H34" s="239">
        <f t="shared" si="0"/>
        <v>0</v>
      </c>
      <c r="I34" s="239">
        <f t="shared" si="1"/>
        <v>0</v>
      </c>
      <c r="J34" s="239">
        <f t="shared" si="2"/>
        <v>0.5</v>
      </c>
      <c r="K34" s="239">
        <f t="shared" si="3"/>
        <v>0.75</v>
      </c>
      <c r="L34" s="239">
        <f t="shared" si="4"/>
        <v>0.5</v>
      </c>
      <c r="N34" s="233">
        <v>41</v>
      </c>
      <c r="O34" s="233">
        <v>41.5</v>
      </c>
      <c r="P34" s="233">
        <v>42</v>
      </c>
      <c r="Q34" s="233">
        <v>40</v>
      </c>
      <c r="R34" s="233">
        <v>36.5</v>
      </c>
    </row>
    <row r="35" spans="1:18" x14ac:dyDescent="0.2">
      <c r="A35" s="238">
        <f t="shared" si="5"/>
        <v>37711</v>
      </c>
      <c r="B35" s="233">
        <v>36</v>
      </c>
      <c r="C35" s="233">
        <v>36.75</v>
      </c>
      <c r="D35" s="233">
        <v>40.5</v>
      </c>
      <c r="E35" s="233">
        <v>40</v>
      </c>
      <c r="F35" s="233">
        <v>36.5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0.5</v>
      </c>
      <c r="K35" s="239">
        <f t="shared" ref="K35:K56" si="9">E35-Q35</f>
        <v>0.75</v>
      </c>
      <c r="L35" s="239">
        <f t="shared" ref="L35:L56" si="10">F35-R35</f>
        <v>0.5</v>
      </c>
      <c r="N35" s="233">
        <v>36</v>
      </c>
      <c r="O35" s="233">
        <v>36.75</v>
      </c>
      <c r="P35" s="233">
        <v>40</v>
      </c>
      <c r="Q35" s="233">
        <v>39.25</v>
      </c>
      <c r="R35" s="233">
        <v>36</v>
      </c>
    </row>
    <row r="36" spans="1:18" x14ac:dyDescent="0.2">
      <c r="A36" s="238">
        <f t="shared" ref="A36:A56" si="11">EOMONTH(A35,1)</f>
        <v>37741</v>
      </c>
      <c r="B36" s="233">
        <v>33</v>
      </c>
      <c r="C36" s="233">
        <v>36.5</v>
      </c>
      <c r="D36" s="233">
        <v>35.75</v>
      </c>
      <c r="E36" s="233">
        <v>38.25</v>
      </c>
      <c r="F36" s="233">
        <v>35.5</v>
      </c>
      <c r="H36" s="239">
        <f t="shared" si="6"/>
        <v>0</v>
      </c>
      <c r="I36" s="239">
        <f t="shared" si="7"/>
        <v>0</v>
      </c>
      <c r="J36" s="239">
        <f t="shared" si="8"/>
        <v>0.5</v>
      </c>
      <c r="K36" s="239">
        <f t="shared" si="9"/>
        <v>0.25</v>
      </c>
      <c r="L36" s="239">
        <f t="shared" si="10"/>
        <v>0</v>
      </c>
      <c r="N36" s="233">
        <v>33</v>
      </c>
      <c r="O36" s="233">
        <v>36.5</v>
      </c>
      <c r="P36" s="233">
        <v>35.25</v>
      </c>
      <c r="Q36" s="233">
        <v>38</v>
      </c>
      <c r="R36" s="233">
        <v>35.5</v>
      </c>
    </row>
    <row r="37" spans="1:18" x14ac:dyDescent="0.2">
      <c r="A37" s="238">
        <f t="shared" si="11"/>
        <v>37772</v>
      </c>
      <c r="B37" s="233">
        <v>29</v>
      </c>
      <c r="C37" s="233">
        <v>32.5</v>
      </c>
      <c r="D37" s="233">
        <v>36.25</v>
      </c>
      <c r="E37" s="233">
        <v>39</v>
      </c>
      <c r="F37" s="233">
        <v>36.5</v>
      </c>
      <c r="H37" s="239">
        <f t="shared" si="6"/>
        <v>0</v>
      </c>
      <c r="I37" s="239">
        <f t="shared" si="7"/>
        <v>0</v>
      </c>
      <c r="J37" s="239">
        <f t="shared" si="8"/>
        <v>0.5</v>
      </c>
      <c r="K37" s="239">
        <f t="shared" si="9"/>
        <v>0.25</v>
      </c>
      <c r="L37" s="239">
        <f t="shared" si="10"/>
        <v>0</v>
      </c>
      <c r="N37" s="233">
        <v>29</v>
      </c>
      <c r="O37" s="233">
        <v>32.5</v>
      </c>
      <c r="P37" s="233">
        <v>35.75</v>
      </c>
      <c r="Q37" s="233">
        <v>38.75</v>
      </c>
      <c r="R37" s="233">
        <v>36.5</v>
      </c>
    </row>
    <row r="38" spans="1:18" x14ac:dyDescent="0.2">
      <c r="A38" s="238">
        <f t="shared" si="11"/>
        <v>37802</v>
      </c>
      <c r="B38" s="233">
        <v>30</v>
      </c>
      <c r="C38" s="233">
        <v>30.75</v>
      </c>
      <c r="D38" s="233">
        <v>41.25</v>
      </c>
      <c r="E38" s="233">
        <v>43.5</v>
      </c>
      <c r="F38" s="233">
        <v>43.5</v>
      </c>
      <c r="H38" s="239">
        <f t="shared" si="6"/>
        <v>0</v>
      </c>
      <c r="I38" s="239">
        <f t="shared" si="7"/>
        <v>0</v>
      </c>
      <c r="J38" s="239">
        <f t="shared" si="8"/>
        <v>0.5</v>
      </c>
      <c r="K38" s="239">
        <f t="shared" si="9"/>
        <v>0.25</v>
      </c>
      <c r="L38" s="239">
        <f t="shared" si="10"/>
        <v>0</v>
      </c>
      <c r="N38" s="233">
        <v>30</v>
      </c>
      <c r="O38" s="233">
        <v>30.75</v>
      </c>
      <c r="P38" s="233">
        <v>40.75</v>
      </c>
      <c r="Q38" s="233">
        <v>43.25</v>
      </c>
      <c r="R38" s="233">
        <v>43.5</v>
      </c>
    </row>
    <row r="39" spans="1:18" x14ac:dyDescent="0.2">
      <c r="A39" s="238">
        <f t="shared" si="11"/>
        <v>37833</v>
      </c>
      <c r="B39" s="233">
        <v>49</v>
      </c>
      <c r="C39" s="233">
        <v>53.5</v>
      </c>
      <c r="D39" s="233">
        <v>52</v>
      </c>
      <c r="E39" s="233">
        <v>57</v>
      </c>
      <c r="F39" s="233">
        <v>54.5</v>
      </c>
      <c r="H39" s="239">
        <f t="shared" si="6"/>
        <v>0</v>
      </c>
      <c r="I39" s="239">
        <f t="shared" si="7"/>
        <v>0</v>
      </c>
      <c r="J39" s="239">
        <f t="shared" si="8"/>
        <v>0.5</v>
      </c>
      <c r="K39" s="239">
        <f t="shared" si="9"/>
        <v>0.25</v>
      </c>
      <c r="L39" s="239">
        <f t="shared" si="10"/>
        <v>0.5</v>
      </c>
      <c r="N39" s="233">
        <v>49</v>
      </c>
      <c r="O39" s="233">
        <v>53.5</v>
      </c>
      <c r="P39" s="233">
        <v>51.5</v>
      </c>
      <c r="Q39" s="233">
        <v>56.75</v>
      </c>
      <c r="R39" s="233">
        <v>54</v>
      </c>
    </row>
    <row r="40" spans="1:18" x14ac:dyDescent="0.2">
      <c r="A40" s="238">
        <f t="shared" si="11"/>
        <v>37864</v>
      </c>
      <c r="B40" s="233">
        <v>57</v>
      </c>
      <c r="C40" s="233">
        <v>60.5</v>
      </c>
      <c r="D40" s="233">
        <v>60.5</v>
      </c>
      <c r="E40" s="233">
        <v>62.75</v>
      </c>
      <c r="F40" s="233">
        <v>63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0.25</v>
      </c>
      <c r="L40" s="239">
        <f t="shared" si="10"/>
        <v>1</v>
      </c>
      <c r="N40" s="233">
        <v>57</v>
      </c>
      <c r="O40" s="233">
        <v>60.5</v>
      </c>
      <c r="P40" s="233">
        <v>60</v>
      </c>
      <c r="Q40" s="233">
        <v>62.5</v>
      </c>
      <c r="R40" s="233">
        <v>62</v>
      </c>
    </row>
    <row r="41" spans="1:18" x14ac:dyDescent="0.2">
      <c r="A41" s="238">
        <f t="shared" si="11"/>
        <v>37894</v>
      </c>
      <c r="B41" s="233">
        <v>47</v>
      </c>
      <c r="C41" s="233">
        <v>50.5</v>
      </c>
      <c r="D41" s="233">
        <v>55.5</v>
      </c>
      <c r="E41" s="233">
        <v>49.75</v>
      </c>
      <c r="F41" s="233">
        <v>52</v>
      </c>
      <c r="H41" s="239">
        <f t="shared" si="6"/>
        <v>0</v>
      </c>
      <c r="I41" s="239">
        <f t="shared" si="7"/>
        <v>0</v>
      </c>
      <c r="J41" s="239">
        <f t="shared" si="8"/>
        <v>0.5</v>
      </c>
      <c r="K41" s="239">
        <f t="shared" si="9"/>
        <v>0.25</v>
      </c>
      <c r="L41" s="239">
        <f t="shared" si="10"/>
        <v>0.5</v>
      </c>
      <c r="N41" s="233">
        <v>47</v>
      </c>
      <c r="O41" s="233">
        <v>50.5</v>
      </c>
      <c r="P41" s="233">
        <v>55</v>
      </c>
      <c r="Q41" s="233">
        <v>49.5</v>
      </c>
      <c r="R41" s="233">
        <v>51.5</v>
      </c>
    </row>
    <row r="42" spans="1:18" x14ac:dyDescent="0.2">
      <c r="A42" s="238">
        <f t="shared" si="11"/>
        <v>37925</v>
      </c>
      <c r="B42" s="233">
        <v>41</v>
      </c>
      <c r="C42" s="233">
        <v>41.5</v>
      </c>
      <c r="D42" s="233">
        <v>41.75</v>
      </c>
      <c r="E42" s="233">
        <v>41</v>
      </c>
      <c r="F42" s="233">
        <v>38.5</v>
      </c>
      <c r="H42" s="239">
        <f t="shared" si="6"/>
        <v>0</v>
      </c>
      <c r="I42" s="239">
        <f t="shared" si="7"/>
        <v>0</v>
      </c>
      <c r="J42" s="239">
        <f t="shared" si="8"/>
        <v>0.5</v>
      </c>
      <c r="K42" s="239">
        <f t="shared" si="9"/>
        <v>0.75</v>
      </c>
      <c r="L42" s="239">
        <f t="shared" si="10"/>
        <v>0</v>
      </c>
      <c r="N42" s="233">
        <v>41</v>
      </c>
      <c r="O42" s="233">
        <v>41.5</v>
      </c>
      <c r="P42" s="233">
        <v>41.25</v>
      </c>
      <c r="Q42" s="233">
        <v>40.25</v>
      </c>
      <c r="R42" s="233">
        <v>38.5</v>
      </c>
    </row>
    <row r="43" spans="1:18" x14ac:dyDescent="0.2">
      <c r="A43" s="238">
        <f t="shared" si="11"/>
        <v>37955</v>
      </c>
      <c r="B43" s="233">
        <v>37</v>
      </c>
      <c r="C43" s="233">
        <v>37.5</v>
      </c>
      <c r="D43" s="233">
        <v>41.75</v>
      </c>
      <c r="E43" s="233">
        <v>40.75</v>
      </c>
      <c r="F43" s="233">
        <v>37.5</v>
      </c>
      <c r="H43" s="239">
        <f t="shared" si="6"/>
        <v>0</v>
      </c>
      <c r="I43" s="239">
        <f t="shared" si="7"/>
        <v>0</v>
      </c>
      <c r="J43" s="239">
        <f t="shared" si="8"/>
        <v>0.5</v>
      </c>
      <c r="K43" s="239">
        <f t="shared" si="9"/>
        <v>0.75</v>
      </c>
      <c r="L43" s="239">
        <f t="shared" si="10"/>
        <v>0</v>
      </c>
      <c r="N43" s="233">
        <v>37</v>
      </c>
      <c r="O43" s="233">
        <v>37.5</v>
      </c>
      <c r="P43" s="233">
        <v>41.25</v>
      </c>
      <c r="Q43" s="233">
        <v>40</v>
      </c>
      <c r="R43" s="233">
        <v>37.5</v>
      </c>
    </row>
    <row r="44" spans="1:18" x14ac:dyDescent="0.2">
      <c r="A44" s="238">
        <f t="shared" si="11"/>
        <v>37986</v>
      </c>
      <c r="B44" s="233">
        <v>39</v>
      </c>
      <c r="C44" s="233">
        <v>39.25</v>
      </c>
      <c r="D44" s="233">
        <v>44.75</v>
      </c>
      <c r="E44" s="233">
        <v>42</v>
      </c>
      <c r="F44" s="233">
        <v>37</v>
      </c>
      <c r="H44" s="239">
        <f t="shared" si="6"/>
        <v>0</v>
      </c>
      <c r="I44" s="239">
        <f t="shared" si="7"/>
        <v>0</v>
      </c>
      <c r="J44" s="239">
        <f t="shared" si="8"/>
        <v>0.5</v>
      </c>
      <c r="K44" s="239">
        <f t="shared" si="9"/>
        <v>0.75</v>
      </c>
      <c r="L44" s="239">
        <f t="shared" si="10"/>
        <v>0</v>
      </c>
      <c r="N44" s="233">
        <v>39</v>
      </c>
      <c r="O44" s="233">
        <v>39.25</v>
      </c>
      <c r="P44" s="233">
        <v>44.25</v>
      </c>
      <c r="Q44" s="233">
        <v>41.25</v>
      </c>
      <c r="R44" s="233">
        <v>37</v>
      </c>
    </row>
    <row r="45" spans="1:18" x14ac:dyDescent="0.2">
      <c r="A45" s="238">
        <f t="shared" si="11"/>
        <v>38017</v>
      </c>
      <c r="B45" s="233">
        <v>42.13</v>
      </c>
      <c r="C45" s="233">
        <v>42.61</v>
      </c>
      <c r="D45" s="233">
        <v>44.77</v>
      </c>
      <c r="E45" s="233">
        <v>42.51</v>
      </c>
      <c r="F45" s="233">
        <v>37.700000000000003</v>
      </c>
      <c r="H45" s="239">
        <f t="shared" si="6"/>
        <v>0</v>
      </c>
      <c r="I45" s="239">
        <f t="shared" si="7"/>
        <v>0</v>
      </c>
      <c r="J45" s="239">
        <f t="shared" si="8"/>
        <v>0.85000000000000142</v>
      </c>
      <c r="K45" s="239">
        <f t="shared" si="9"/>
        <v>1.0899999999999963</v>
      </c>
      <c r="L45" s="239">
        <f t="shared" si="10"/>
        <v>0.49000000000000199</v>
      </c>
      <c r="N45" s="233">
        <v>42.13</v>
      </c>
      <c r="O45" s="233">
        <v>42.61</v>
      </c>
      <c r="P45" s="233">
        <v>43.92</v>
      </c>
      <c r="Q45" s="233">
        <v>41.42</v>
      </c>
      <c r="R45" s="233">
        <v>37.21</v>
      </c>
    </row>
    <row r="46" spans="1:18" x14ac:dyDescent="0.2">
      <c r="A46" s="238">
        <f t="shared" si="11"/>
        <v>38046</v>
      </c>
      <c r="B46" s="233">
        <v>41.27</v>
      </c>
      <c r="C46" s="233">
        <v>41.96</v>
      </c>
      <c r="D46" s="233">
        <v>42.75</v>
      </c>
      <c r="E46" s="233">
        <v>40.99</v>
      </c>
      <c r="F46" s="233">
        <v>37.700000000000003</v>
      </c>
      <c r="H46" s="239">
        <f t="shared" si="6"/>
        <v>0</v>
      </c>
      <c r="I46" s="239">
        <f t="shared" si="7"/>
        <v>0</v>
      </c>
      <c r="J46" s="239">
        <f t="shared" si="8"/>
        <v>0.81000000000000227</v>
      </c>
      <c r="K46" s="239">
        <f t="shared" si="9"/>
        <v>1.0500000000000043</v>
      </c>
      <c r="L46" s="239">
        <f t="shared" si="10"/>
        <v>0.49000000000000199</v>
      </c>
      <c r="N46" s="233">
        <v>41.27</v>
      </c>
      <c r="O46" s="233">
        <v>41.96</v>
      </c>
      <c r="P46" s="233">
        <v>41.94</v>
      </c>
      <c r="Q46" s="233">
        <v>39.94</v>
      </c>
      <c r="R46" s="233">
        <v>37.21</v>
      </c>
    </row>
    <row r="47" spans="1:18" x14ac:dyDescent="0.2">
      <c r="A47" s="238">
        <f t="shared" si="11"/>
        <v>38077</v>
      </c>
      <c r="B47" s="233">
        <v>36.979999999999997</v>
      </c>
      <c r="C47" s="233">
        <v>37.89</v>
      </c>
      <c r="D47" s="233">
        <v>40.74</v>
      </c>
      <c r="E47" s="233">
        <v>40.229999999999997</v>
      </c>
      <c r="F47" s="233">
        <v>37.229999999999997</v>
      </c>
      <c r="H47" s="239">
        <f t="shared" si="6"/>
        <v>0</v>
      </c>
      <c r="I47" s="239">
        <f t="shared" si="7"/>
        <v>0</v>
      </c>
      <c r="J47" s="239">
        <f t="shared" si="8"/>
        <v>0.78999999999999915</v>
      </c>
      <c r="K47" s="239">
        <f t="shared" si="9"/>
        <v>1.019999999999996</v>
      </c>
      <c r="L47" s="239">
        <f t="shared" si="10"/>
        <v>0.47999999999999687</v>
      </c>
      <c r="N47" s="233">
        <v>36.979999999999997</v>
      </c>
      <c r="O47" s="233">
        <v>37.89</v>
      </c>
      <c r="P47" s="233">
        <v>39.950000000000003</v>
      </c>
      <c r="Q47" s="233">
        <v>39.21</v>
      </c>
      <c r="R47" s="233">
        <v>36.75</v>
      </c>
    </row>
    <row r="48" spans="1:18" x14ac:dyDescent="0.2">
      <c r="A48" s="238">
        <f t="shared" si="11"/>
        <v>38107</v>
      </c>
      <c r="B48" s="233">
        <v>34.4</v>
      </c>
      <c r="C48" s="233">
        <v>37.67</v>
      </c>
      <c r="D48" s="233">
        <v>35.96</v>
      </c>
      <c r="E48" s="233">
        <v>38.47</v>
      </c>
      <c r="F48" s="233">
        <v>36.31</v>
      </c>
      <c r="H48" s="239">
        <f t="shared" si="6"/>
        <v>0</v>
      </c>
      <c r="I48" s="239">
        <f t="shared" si="7"/>
        <v>0</v>
      </c>
      <c r="J48" s="239">
        <f t="shared" si="8"/>
        <v>0.74000000000000199</v>
      </c>
      <c r="K48" s="239">
        <f t="shared" si="9"/>
        <v>0.5</v>
      </c>
      <c r="L48" s="239">
        <f t="shared" si="10"/>
        <v>2.0000000000003126E-2</v>
      </c>
      <c r="N48" s="233">
        <v>34.4</v>
      </c>
      <c r="O48" s="233">
        <v>37.67</v>
      </c>
      <c r="P48" s="233">
        <v>35.22</v>
      </c>
      <c r="Q48" s="233">
        <v>37.97</v>
      </c>
      <c r="R48" s="233">
        <v>36.29</v>
      </c>
    </row>
    <row r="49" spans="1:18" x14ac:dyDescent="0.2">
      <c r="A49" s="238">
        <f t="shared" si="11"/>
        <v>38138</v>
      </c>
      <c r="B49" s="233">
        <v>30.97</v>
      </c>
      <c r="C49" s="233">
        <v>34.24</v>
      </c>
      <c r="D49" s="233">
        <v>36.46</v>
      </c>
      <c r="E49" s="233">
        <v>39.22</v>
      </c>
      <c r="F49" s="233">
        <v>37.229999999999997</v>
      </c>
      <c r="H49" s="239">
        <f t="shared" si="6"/>
        <v>0</v>
      </c>
      <c r="I49" s="239">
        <f t="shared" si="7"/>
        <v>0</v>
      </c>
      <c r="J49" s="239">
        <f t="shared" si="8"/>
        <v>0.71999999999999886</v>
      </c>
      <c r="K49" s="239">
        <f t="shared" si="9"/>
        <v>0.47999999999999687</v>
      </c>
      <c r="L49" s="239">
        <f t="shared" si="10"/>
        <v>1.9999999999996021E-2</v>
      </c>
      <c r="N49" s="233">
        <v>30.97</v>
      </c>
      <c r="O49" s="233">
        <v>34.24</v>
      </c>
      <c r="P49" s="233">
        <v>35.74</v>
      </c>
      <c r="Q49" s="233">
        <v>38.74</v>
      </c>
      <c r="R49" s="233">
        <v>37.21</v>
      </c>
    </row>
    <row r="50" spans="1:18" x14ac:dyDescent="0.2">
      <c r="A50" s="238">
        <f t="shared" si="11"/>
        <v>38168</v>
      </c>
      <c r="B50" s="233">
        <v>31.83</v>
      </c>
      <c r="C50" s="233">
        <v>32.74</v>
      </c>
      <c r="D50" s="233">
        <v>41.48</v>
      </c>
      <c r="E50" s="233">
        <v>43.74</v>
      </c>
      <c r="F50" s="233">
        <v>43.72</v>
      </c>
      <c r="H50" s="239">
        <f t="shared" si="6"/>
        <v>0</v>
      </c>
      <c r="I50" s="239">
        <f t="shared" si="7"/>
        <v>0</v>
      </c>
      <c r="J50" s="239">
        <f t="shared" si="8"/>
        <v>0.72999999999999687</v>
      </c>
      <c r="K50" s="239">
        <f t="shared" si="9"/>
        <v>0.49000000000000199</v>
      </c>
      <c r="L50" s="239">
        <f t="shared" si="10"/>
        <v>1.9999999999996021E-2</v>
      </c>
      <c r="N50" s="233">
        <v>31.83</v>
      </c>
      <c r="O50" s="233">
        <v>32.74</v>
      </c>
      <c r="P50" s="233">
        <v>40.75</v>
      </c>
      <c r="Q50" s="233">
        <v>43.25</v>
      </c>
      <c r="R50" s="233">
        <v>43.7</v>
      </c>
    </row>
    <row r="51" spans="1:18" x14ac:dyDescent="0.2">
      <c r="A51" s="238">
        <f t="shared" si="11"/>
        <v>38199</v>
      </c>
      <c r="B51" s="233">
        <v>48.14</v>
      </c>
      <c r="C51" s="233">
        <v>52.26</v>
      </c>
      <c r="D51" s="233">
        <v>52.29</v>
      </c>
      <c r="E51" s="233">
        <v>57.31</v>
      </c>
      <c r="F51" s="233">
        <v>53.91</v>
      </c>
      <c r="H51" s="239">
        <f t="shared" si="6"/>
        <v>0</v>
      </c>
      <c r="I51" s="239">
        <f t="shared" si="7"/>
        <v>0</v>
      </c>
      <c r="J51" s="239">
        <f t="shared" si="8"/>
        <v>0.76999999999999602</v>
      </c>
      <c r="K51" s="239">
        <f t="shared" si="9"/>
        <v>0.53999999999999915</v>
      </c>
      <c r="L51" s="239">
        <f t="shared" si="10"/>
        <v>0.47999999999999687</v>
      </c>
      <c r="N51" s="233">
        <v>48.14</v>
      </c>
      <c r="O51" s="233">
        <v>52.26</v>
      </c>
      <c r="P51" s="233">
        <v>51.52</v>
      </c>
      <c r="Q51" s="233">
        <v>56.77</v>
      </c>
      <c r="R51" s="233">
        <v>53.43</v>
      </c>
    </row>
    <row r="52" spans="1:18" x14ac:dyDescent="0.2">
      <c r="A52" s="238">
        <f t="shared" si="11"/>
        <v>38230</v>
      </c>
      <c r="B52" s="233">
        <v>55.01</v>
      </c>
      <c r="C52" s="233">
        <v>58.27</v>
      </c>
      <c r="D52" s="233">
        <v>60.83</v>
      </c>
      <c r="E52" s="233">
        <v>63.09</v>
      </c>
      <c r="F52" s="233">
        <v>61.79</v>
      </c>
      <c r="H52" s="239">
        <f t="shared" si="6"/>
        <v>0</v>
      </c>
      <c r="I52" s="239">
        <f t="shared" si="7"/>
        <v>0</v>
      </c>
      <c r="J52" s="239">
        <f t="shared" si="8"/>
        <v>0.78000000000000114</v>
      </c>
      <c r="K52" s="239">
        <f t="shared" si="9"/>
        <v>0.54000000000000625</v>
      </c>
      <c r="L52" s="239">
        <f t="shared" si="10"/>
        <v>0.94999999999999574</v>
      </c>
      <c r="N52" s="233">
        <v>55.01</v>
      </c>
      <c r="O52" s="233">
        <v>58.27</v>
      </c>
      <c r="P52" s="233">
        <v>60.05</v>
      </c>
      <c r="Q52" s="233">
        <v>62.55</v>
      </c>
      <c r="R52" s="233">
        <v>60.84</v>
      </c>
    </row>
    <row r="53" spans="1:18" x14ac:dyDescent="0.2">
      <c r="A53" s="238">
        <f t="shared" si="11"/>
        <v>38260</v>
      </c>
      <c r="B53" s="233">
        <v>46.42</v>
      </c>
      <c r="C53" s="233">
        <v>49.69</v>
      </c>
      <c r="D53" s="233">
        <v>55.79</v>
      </c>
      <c r="E53" s="233">
        <v>50.01</v>
      </c>
      <c r="F53" s="233">
        <v>51.6</v>
      </c>
      <c r="H53" s="239">
        <f t="shared" si="6"/>
        <v>0</v>
      </c>
      <c r="I53" s="239">
        <f t="shared" si="7"/>
        <v>0</v>
      </c>
      <c r="J53" s="239">
        <f t="shared" si="8"/>
        <v>0.72999999999999687</v>
      </c>
      <c r="K53" s="239">
        <f t="shared" si="9"/>
        <v>0.44999999999999574</v>
      </c>
      <c r="L53" s="239">
        <f t="shared" si="10"/>
        <v>0.49000000000000199</v>
      </c>
      <c r="N53" s="233">
        <v>46.42</v>
      </c>
      <c r="O53" s="233">
        <v>49.69</v>
      </c>
      <c r="P53" s="233">
        <v>55.06</v>
      </c>
      <c r="Q53" s="233">
        <v>49.56</v>
      </c>
      <c r="R53" s="233">
        <v>51.11</v>
      </c>
    </row>
    <row r="54" spans="1:18" x14ac:dyDescent="0.2">
      <c r="A54" s="238">
        <f t="shared" si="11"/>
        <v>38291</v>
      </c>
      <c r="B54" s="233">
        <v>41.27</v>
      </c>
      <c r="C54" s="233">
        <v>41.96</v>
      </c>
      <c r="D54" s="233">
        <v>41.97</v>
      </c>
      <c r="E54" s="233">
        <v>41.21</v>
      </c>
      <c r="F54" s="233">
        <v>39.090000000000003</v>
      </c>
      <c r="H54" s="239">
        <f t="shared" si="6"/>
        <v>0</v>
      </c>
      <c r="I54" s="239">
        <f t="shared" si="7"/>
        <v>0</v>
      </c>
      <c r="J54" s="239">
        <f t="shared" si="8"/>
        <v>0.65999999999999659</v>
      </c>
      <c r="K54" s="239">
        <f t="shared" si="9"/>
        <v>0.89999999999999858</v>
      </c>
      <c r="L54" s="239">
        <f t="shared" si="10"/>
        <v>2.0000000000003126E-2</v>
      </c>
      <c r="N54" s="233">
        <v>41.27</v>
      </c>
      <c r="O54" s="233">
        <v>41.96</v>
      </c>
      <c r="P54" s="233">
        <v>41.31</v>
      </c>
      <c r="Q54" s="233">
        <v>40.31</v>
      </c>
      <c r="R54" s="233">
        <v>39.07</v>
      </c>
    </row>
    <row r="55" spans="1:18" x14ac:dyDescent="0.2">
      <c r="A55" s="238">
        <f t="shared" si="11"/>
        <v>38321</v>
      </c>
      <c r="B55" s="233">
        <v>37.840000000000003</v>
      </c>
      <c r="C55" s="233">
        <v>38.53</v>
      </c>
      <c r="D55" s="233">
        <v>41.96</v>
      </c>
      <c r="E55" s="233">
        <v>40.96</v>
      </c>
      <c r="F55" s="233">
        <v>38.159999999999997</v>
      </c>
      <c r="H55" s="239">
        <f t="shared" si="6"/>
        <v>0</v>
      </c>
      <c r="I55" s="239">
        <f t="shared" si="7"/>
        <v>0</v>
      </c>
      <c r="J55" s="239">
        <f t="shared" si="8"/>
        <v>0.63000000000000256</v>
      </c>
      <c r="K55" s="239">
        <f t="shared" si="9"/>
        <v>0.88000000000000256</v>
      </c>
      <c r="L55" s="239">
        <f t="shared" si="10"/>
        <v>1.9999999999996021E-2</v>
      </c>
      <c r="N55" s="233">
        <v>37.840000000000003</v>
      </c>
      <c r="O55" s="233">
        <v>38.53</v>
      </c>
      <c r="P55" s="233">
        <v>41.33</v>
      </c>
      <c r="Q55" s="233">
        <v>40.08</v>
      </c>
      <c r="R55" s="233">
        <v>38.14</v>
      </c>
    </row>
    <row r="56" spans="1:18" x14ac:dyDescent="0.2">
      <c r="A56" s="238">
        <f t="shared" si="11"/>
        <v>38352</v>
      </c>
      <c r="B56" s="233">
        <v>39.56</v>
      </c>
      <c r="C56" s="233">
        <v>40.03</v>
      </c>
      <c r="D56" s="233">
        <v>44.97</v>
      </c>
      <c r="E56" s="233">
        <v>42.21</v>
      </c>
      <c r="F56" s="233">
        <v>37.700000000000003</v>
      </c>
      <c r="H56" s="239">
        <f t="shared" si="6"/>
        <v>0</v>
      </c>
      <c r="I56" s="239">
        <f t="shared" si="7"/>
        <v>0</v>
      </c>
      <c r="J56" s="239">
        <f t="shared" si="8"/>
        <v>0.61999999999999744</v>
      </c>
      <c r="K56" s="239">
        <f t="shared" si="9"/>
        <v>0.86999999999999744</v>
      </c>
      <c r="L56" s="239">
        <f t="shared" si="10"/>
        <v>2.0000000000003126E-2</v>
      </c>
      <c r="N56" s="233">
        <v>39.56</v>
      </c>
      <c r="O56" s="233">
        <v>40.03</v>
      </c>
      <c r="P56" s="233">
        <v>44.35</v>
      </c>
      <c r="Q56" s="233">
        <v>41.34</v>
      </c>
      <c r="R56" s="233">
        <v>37.68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9.2541666666666664</v>
      </c>
      <c r="C58" s="233">
        <f>SUM('P2'!K6:V6)/12</f>
        <v>9.2916666666666661</v>
      </c>
      <c r="D58" s="233">
        <f>SUM('P2'!K8:V8)/12</f>
        <v>9.3791666666666682</v>
      </c>
      <c r="E58" s="233">
        <f>SUM('P2'!K12:V12)/12</f>
        <v>8.9416666666666682</v>
      </c>
      <c r="F58" s="233">
        <f>SUM('P2'!K14:V14)/12</f>
        <v>8.6458333333333339</v>
      </c>
      <c r="H58" s="239">
        <f t="shared" ref="H58:H67" si="12">B58-N58</f>
        <v>0.31666666666666643</v>
      </c>
      <c r="I58" s="239">
        <f t="shared" ref="I58:I67" si="13">C58-O58</f>
        <v>0.27083333333333215</v>
      </c>
      <c r="J58" s="239">
        <f t="shared" ref="J58:J67" si="14">D58-P58</f>
        <v>0.21250000000000213</v>
      </c>
      <c r="K58" s="239">
        <f t="shared" ref="K58:K67" si="15">E58-Q58</f>
        <v>0.21250000000000213</v>
      </c>
      <c r="L58" s="239">
        <f t="shared" ref="L58:L67" si="16">F58-R58</f>
        <v>0.27083333333333393</v>
      </c>
      <c r="N58" s="233">
        <v>8.9375</v>
      </c>
      <c r="O58" s="233">
        <v>9.0208333333333339</v>
      </c>
      <c r="P58" s="233">
        <v>9.1666666666666661</v>
      </c>
      <c r="Q58" s="233">
        <v>8.7291666666666661</v>
      </c>
      <c r="R58" s="233">
        <v>8.375</v>
      </c>
    </row>
    <row r="59" spans="1:18" x14ac:dyDescent="0.2">
      <c r="A59" s="240" t="s">
        <v>170</v>
      </c>
      <c r="B59" s="233">
        <f>SUM('P2'!W4:AH4)/12</f>
        <v>38.083333333333336</v>
      </c>
      <c r="C59" s="233">
        <f>SUM('P2'!W6:AH6)/12</f>
        <v>39.408333333333331</v>
      </c>
      <c r="D59" s="233">
        <f>SUM('P2'!W8:AH8)/12</f>
        <v>42.5</v>
      </c>
      <c r="E59" s="233">
        <f>SUM('P2'!W12:AH12)/12</f>
        <v>41.9375</v>
      </c>
      <c r="F59" s="233">
        <f>SUM('P2'!W14:AH14)/12</f>
        <v>41.854166666666664</v>
      </c>
      <c r="H59" s="239">
        <f t="shared" si="12"/>
        <v>0.4166666666666714</v>
      </c>
      <c r="I59" s="239">
        <f t="shared" si="13"/>
        <v>0.4166666666666643</v>
      </c>
      <c r="J59" s="239">
        <f t="shared" si="14"/>
        <v>0.625</v>
      </c>
      <c r="K59" s="239">
        <f t="shared" si="15"/>
        <v>0.4375</v>
      </c>
      <c r="L59" s="239">
        <f t="shared" si="16"/>
        <v>0.6458333333333286</v>
      </c>
      <c r="N59" s="233">
        <v>37.666666666666664</v>
      </c>
      <c r="O59" s="233">
        <v>38.991666666666667</v>
      </c>
      <c r="P59" s="233">
        <v>41.875</v>
      </c>
      <c r="Q59" s="233">
        <v>41.5</v>
      </c>
      <c r="R59" s="233">
        <v>41.208333333333336</v>
      </c>
    </row>
    <row r="60" spans="1:18" x14ac:dyDescent="0.2">
      <c r="A60" s="240" t="s">
        <v>171</v>
      </c>
      <c r="B60" s="233">
        <f>SUM('P2'!AI4:AT4)/12</f>
        <v>40.083333333333336</v>
      </c>
      <c r="C60" s="233">
        <f>SUM('P2'!AI6:AT6)/12</f>
        <v>41.916666666666664</v>
      </c>
      <c r="D60" s="233">
        <f>SUM('P2'!AI8:AT8)/12</f>
        <v>44.75</v>
      </c>
      <c r="E60" s="233">
        <f>SUM('P2'!AI12:AT12)/12</f>
        <v>44.75</v>
      </c>
      <c r="F60" s="233">
        <f>SUM('P2'!AI14:AT14)/12</f>
        <v>42.375</v>
      </c>
      <c r="H60" s="239">
        <f t="shared" si="12"/>
        <v>0</v>
      </c>
      <c r="I60" s="239">
        <f t="shared" si="13"/>
        <v>0</v>
      </c>
      <c r="J60" s="239">
        <f t="shared" si="14"/>
        <v>0.5</v>
      </c>
      <c r="K60" s="239">
        <f t="shared" si="15"/>
        <v>0.5</v>
      </c>
      <c r="L60" s="239">
        <f t="shared" si="16"/>
        <v>0.2916666666666643</v>
      </c>
      <c r="N60" s="233">
        <v>40.083333333333336</v>
      </c>
      <c r="O60" s="233">
        <v>41.916666666666664</v>
      </c>
      <c r="P60" s="233">
        <v>44.25</v>
      </c>
      <c r="Q60" s="233">
        <v>44.25</v>
      </c>
      <c r="R60" s="233">
        <v>42.083333333333336</v>
      </c>
    </row>
    <row r="61" spans="1:18" x14ac:dyDescent="0.2">
      <c r="A61" s="240" t="s">
        <v>172</v>
      </c>
      <c r="B61" s="233">
        <f>SUM('P2'!AU4:BF4)/12</f>
        <v>40.484999999999999</v>
      </c>
      <c r="C61" s="233">
        <f>SUM('P2'!AU6:BF6)/12</f>
        <v>42.320833333333326</v>
      </c>
      <c r="D61" s="233">
        <f>SUM('P2'!AU8:BF8)/12</f>
        <v>44.997500000000002</v>
      </c>
      <c r="E61" s="233">
        <f>SUM('P2'!AU12:BF12)/12</f>
        <v>44.995833333333337</v>
      </c>
      <c r="F61" s="233">
        <f>SUM('P2'!AU14:BF14)/12</f>
        <v>42.678333333333335</v>
      </c>
      <c r="H61" s="239">
        <f t="shared" si="12"/>
        <v>0</v>
      </c>
      <c r="I61" s="239">
        <f t="shared" si="13"/>
        <v>0</v>
      </c>
      <c r="J61" s="239">
        <f t="shared" si="14"/>
        <v>0.73583333333333911</v>
      </c>
      <c r="K61" s="239">
        <f t="shared" si="15"/>
        <v>0.73416666666667396</v>
      </c>
      <c r="L61" s="239">
        <f t="shared" si="16"/>
        <v>0.2916666666666714</v>
      </c>
      <c r="N61" s="233">
        <v>40.484999999999999</v>
      </c>
      <c r="O61" s="233">
        <v>42.320833333333326</v>
      </c>
      <c r="P61" s="233">
        <v>44.261666666666663</v>
      </c>
      <c r="Q61" s="233">
        <v>44.261666666666663</v>
      </c>
      <c r="R61" s="233">
        <v>42.386666666666663</v>
      </c>
    </row>
    <row r="62" spans="1:18" x14ac:dyDescent="0.2">
      <c r="A62" s="240" t="s">
        <v>173</v>
      </c>
      <c r="B62" s="233">
        <f>SUM('P2'!BG4:BR4)/12</f>
        <v>40.836666666666666</v>
      </c>
      <c r="C62" s="233">
        <f>SUM('P2'!BG6:BR6)/12</f>
        <v>42.672500000000007</v>
      </c>
      <c r="D62" s="233">
        <f>SUM('P2'!BG8:BR8)/12</f>
        <v>45.196666666666665</v>
      </c>
      <c r="E62" s="233">
        <f>SUM('P2'!BG12:BR12)/12</f>
        <v>45.199166666666663</v>
      </c>
      <c r="F62" s="233">
        <f>SUM('P2'!BG14:BR14)/12</f>
        <v>42.976666666666667</v>
      </c>
      <c r="H62" s="239">
        <f t="shared" si="12"/>
        <v>0</v>
      </c>
      <c r="I62" s="239">
        <f t="shared" si="13"/>
        <v>0</v>
      </c>
      <c r="J62" s="239">
        <f t="shared" si="14"/>
        <v>0.73499999999999943</v>
      </c>
      <c r="K62" s="239">
        <f t="shared" si="15"/>
        <v>0.73833333333332973</v>
      </c>
      <c r="L62" s="239">
        <f t="shared" si="16"/>
        <v>0.2916666666666643</v>
      </c>
      <c r="N62" s="233">
        <v>40.836666666666666</v>
      </c>
      <c r="O62" s="233">
        <v>42.672499999999999</v>
      </c>
      <c r="P62" s="233">
        <v>44.461666666666666</v>
      </c>
      <c r="Q62" s="233">
        <v>44.460833333333333</v>
      </c>
      <c r="R62" s="233">
        <v>42.685000000000002</v>
      </c>
    </row>
    <row r="63" spans="1:18" x14ac:dyDescent="0.2">
      <c r="A63" s="240" t="s">
        <v>174</v>
      </c>
      <c r="B63" s="233">
        <f>SUM('P2'!BS4:CD4)/12</f>
        <v>41.236666666666672</v>
      </c>
      <c r="C63" s="233">
        <f>SUM('P2'!BS6:CD6)/12</f>
        <v>43.422499999999992</v>
      </c>
      <c r="D63" s="233">
        <f>SUM('P2'!BS8:CD8)/12</f>
        <v>45.397500000000008</v>
      </c>
      <c r="E63" s="233">
        <f>SUM('P2'!BS12:CD12)/12</f>
        <v>45.395833333333336</v>
      </c>
      <c r="F63" s="233">
        <f>SUM('P2'!BS14:CD14)/12</f>
        <v>43.279166666666669</v>
      </c>
      <c r="H63" s="239">
        <f t="shared" si="12"/>
        <v>0</v>
      </c>
      <c r="I63" s="239">
        <f t="shared" si="13"/>
        <v>0</v>
      </c>
      <c r="J63" s="239">
        <f t="shared" si="14"/>
        <v>0.73583333333333911</v>
      </c>
      <c r="K63" s="239">
        <f t="shared" si="15"/>
        <v>0.73583333333333911</v>
      </c>
      <c r="L63" s="239">
        <f t="shared" si="16"/>
        <v>0.29249999999999687</v>
      </c>
      <c r="N63" s="233">
        <v>41.236666666666672</v>
      </c>
      <c r="O63" s="233">
        <v>43.422499999999999</v>
      </c>
      <c r="P63" s="233">
        <v>44.661666666666669</v>
      </c>
      <c r="Q63" s="233">
        <v>44.66</v>
      </c>
      <c r="R63" s="233">
        <v>42.986666666666672</v>
      </c>
    </row>
    <row r="64" spans="1:18" x14ac:dyDescent="0.2">
      <c r="A64" s="240" t="s">
        <v>175</v>
      </c>
      <c r="B64" s="233">
        <f>SUM('P2'!CE4:CP4)/12</f>
        <v>41.637499999999996</v>
      </c>
      <c r="C64" s="233">
        <f>SUM('P2'!CE6:CP6)/12</f>
        <v>44.173333333333339</v>
      </c>
      <c r="D64" s="233">
        <f>SUM('P2'!CE8:CP8)/12</f>
        <v>45.596666666666671</v>
      </c>
      <c r="E64" s="233">
        <f>SUM('P2'!CE12:CP12)/12</f>
        <v>45.595833333333331</v>
      </c>
      <c r="F64" s="233">
        <f>SUM('P2'!CE14:CP14)/12</f>
        <v>43.576666666666675</v>
      </c>
      <c r="H64" s="239">
        <f t="shared" si="12"/>
        <v>0</v>
      </c>
      <c r="I64" s="239">
        <f t="shared" si="13"/>
        <v>0</v>
      </c>
      <c r="J64" s="239">
        <f t="shared" si="14"/>
        <v>0.73083333333332945</v>
      </c>
      <c r="K64" s="239">
        <f t="shared" si="15"/>
        <v>0.72833333333333172</v>
      </c>
      <c r="L64" s="239">
        <f t="shared" si="16"/>
        <v>0.29000000000001336</v>
      </c>
      <c r="N64" s="233">
        <v>41.637500000000003</v>
      </c>
      <c r="O64" s="233">
        <v>44.173333333333339</v>
      </c>
      <c r="P64" s="233">
        <v>44.865833333333342</v>
      </c>
      <c r="Q64" s="233">
        <v>44.8675</v>
      </c>
      <c r="R64" s="233">
        <v>43.286666666666662</v>
      </c>
    </row>
    <row r="65" spans="1:18" x14ac:dyDescent="0.2">
      <c r="A65" s="240" t="s">
        <v>176</v>
      </c>
      <c r="B65" s="233">
        <f>SUM('P2'!CQ4:DB4)/12</f>
        <v>42.137500000000003</v>
      </c>
      <c r="C65" s="233">
        <f>SUM('P2'!CQ6:DB6)/12</f>
        <v>44.923333333333325</v>
      </c>
      <c r="D65" s="233">
        <f>SUM('P2'!CQ8:DB8)/12</f>
        <v>45.79583333333332</v>
      </c>
      <c r="E65" s="233">
        <f>SUM('P2'!CQ12:DB12)/12</f>
        <v>45.795833333333327</v>
      </c>
      <c r="F65" s="233">
        <f>SUM('P2'!CQ14:DB14)/12</f>
        <v>43.87916666666667</v>
      </c>
      <c r="H65" s="239">
        <f t="shared" si="12"/>
        <v>0</v>
      </c>
      <c r="I65" s="239">
        <f t="shared" si="13"/>
        <v>0</v>
      </c>
      <c r="J65" s="239">
        <f t="shared" si="14"/>
        <v>0.62749999999999062</v>
      </c>
      <c r="K65" s="239">
        <f t="shared" si="15"/>
        <v>0.62916666666666288</v>
      </c>
      <c r="L65" s="239">
        <f t="shared" si="16"/>
        <v>0.29333333333333655</v>
      </c>
      <c r="N65" s="233">
        <v>42.137500000000003</v>
      </c>
      <c r="O65" s="233">
        <v>44.923333333333325</v>
      </c>
      <c r="P65" s="233">
        <v>45.168333333333329</v>
      </c>
      <c r="Q65" s="233">
        <v>45.166666666666664</v>
      </c>
      <c r="R65" s="233">
        <v>43.585833333333333</v>
      </c>
    </row>
    <row r="66" spans="1:18" x14ac:dyDescent="0.2">
      <c r="A66" s="240" t="s">
        <v>177</v>
      </c>
      <c r="B66" s="233">
        <f>SUM('P2'!DC4:DN4)/12</f>
        <v>42.636666666666663</v>
      </c>
      <c r="C66" s="233">
        <f>SUM('P2'!DC6:DN6)/12</f>
        <v>45.670833333333327</v>
      </c>
      <c r="D66" s="233">
        <f>SUM('P2'!DC8:DN8)/12</f>
        <v>45.997500000000002</v>
      </c>
      <c r="E66" s="233">
        <f>SUM('P2'!DC12:DN12)/12</f>
        <v>45.998333333333335</v>
      </c>
      <c r="F66" s="233">
        <f>SUM('P2'!DC14:DN14)/12</f>
        <v>44.176666666666669</v>
      </c>
      <c r="H66" s="239">
        <f t="shared" si="12"/>
        <v>0</v>
      </c>
      <c r="I66" s="239">
        <f t="shared" si="13"/>
        <v>0</v>
      </c>
      <c r="J66" s="239">
        <f t="shared" si="14"/>
        <v>0.53000000000000114</v>
      </c>
      <c r="K66" s="239">
        <f t="shared" si="15"/>
        <v>0.53166666666666629</v>
      </c>
      <c r="L66" s="239">
        <f t="shared" si="16"/>
        <v>0.28999999999999204</v>
      </c>
      <c r="N66" s="233">
        <v>42.636666666666663</v>
      </c>
      <c r="O66" s="233">
        <v>45.670833333333327</v>
      </c>
      <c r="P66" s="233">
        <v>45.467500000000001</v>
      </c>
      <c r="Q66" s="233">
        <v>45.466666666666669</v>
      </c>
      <c r="R66" s="233">
        <v>43.886666666666677</v>
      </c>
    </row>
    <row r="67" spans="1:18" x14ac:dyDescent="0.2">
      <c r="A67" s="240" t="s">
        <v>178</v>
      </c>
      <c r="B67" s="233">
        <f>SUM('P2'!DO4:DZ4)/12</f>
        <v>43.136666666666677</v>
      </c>
      <c r="C67" s="233">
        <f>SUM('P2'!DO6:DZ6)/12</f>
        <v>46.422499999999992</v>
      </c>
      <c r="D67" s="233">
        <f>SUM('P2'!DO8:DZ8)/12</f>
        <v>46.198333333333323</v>
      </c>
      <c r="E67" s="233">
        <f>SUM('P2'!DO12:DZ12)/12</f>
        <v>46.197500000000012</v>
      </c>
      <c r="F67" s="233">
        <f>SUM('P2'!DO14:DZ14)/12</f>
        <v>44.477499999999992</v>
      </c>
      <c r="H67" s="239">
        <f t="shared" si="12"/>
        <v>0</v>
      </c>
      <c r="I67" s="239">
        <f t="shared" si="13"/>
        <v>0</v>
      </c>
      <c r="J67" s="239">
        <f t="shared" si="14"/>
        <v>0.43166666666666487</v>
      </c>
      <c r="K67" s="239">
        <f t="shared" si="15"/>
        <v>0.43000000000001393</v>
      </c>
      <c r="L67" s="239">
        <f t="shared" si="16"/>
        <v>0.29083333333332462</v>
      </c>
      <c r="N67" s="233">
        <v>43.136666666666677</v>
      </c>
      <c r="O67" s="233">
        <v>46.422499999999999</v>
      </c>
      <c r="P67" s="233">
        <v>45.766666666666659</v>
      </c>
      <c r="Q67" s="233">
        <v>45.767499999999998</v>
      </c>
      <c r="R67" s="233">
        <v>44.186666666666667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37190</v>
      </c>
      <c r="D1" s="232">
        <f>A1</f>
        <v>37190</v>
      </c>
      <c r="J1" s="234" t="s">
        <v>94</v>
      </c>
      <c r="P1" s="232">
        <f>A1</f>
        <v>37190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</v>
      </c>
      <c r="C18" s="233">
        <v>28.8</v>
      </c>
      <c r="D18" s="233">
        <v>25</v>
      </c>
      <c r="E18" s="233">
        <v>24.5</v>
      </c>
      <c r="F18" s="233">
        <v>23.75</v>
      </c>
      <c r="H18" s="239">
        <f t="shared" si="0"/>
        <v>2</v>
      </c>
      <c r="I18" s="239">
        <f t="shared" si="1"/>
        <v>2.8000000000000007</v>
      </c>
      <c r="J18" s="239">
        <f t="shared" si="2"/>
        <v>0</v>
      </c>
      <c r="K18" s="239">
        <f t="shared" si="3"/>
        <v>0</v>
      </c>
      <c r="L18" s="239">
        <f t="shared" si="4"/>
        <v>1.5</v>
      </c>
      <c r="N18" s="233">
        <v>26</v>
      </c>
      <c r="O18" s="233">
        <v>26</v>
      </c>
      <c r="P18" s="233">
        <v>25</v>
      </c>
      <c r="Q18" s="233">
        <v>24.5</v>
      </c>
      <c r="R18" s="233">
        <v>22.25</v>
      </c>
    </row>
    <row r="19" spans="1:18" ht="12.75" customHeight="1" x14ac:dyDescent="0.2">
      <c r="A19" s="238">
        <f t="shared" si="5"/>
        <v>37225</v>
      </c>
      <c r="B19" s="233">
        <v>30.521000000000001</v>
      </c>
      <c r="C19" s="233">
        <v>30.333000000000002</v>
      </c>
      <c r="D19" s="233">
        <v>28.163</v>
      </c>
      <c r="E19" s="233">
        <v>23.473000000000003</v>
      </c>
      <c r="F19" s="233">
        <v>21.396000000000001</v>
      </c>
      <c r="H19" s="239">
        <f t="shared" si="0"/>
        <v>2.666999999999998</v>
      </c>
      <c r="I19" s="239">
        <f t="shared" si="1"/>
        <v>2.6660000000000004</v>
      </c>
      <c r="J19" s="239">
        <f t="shared" si="2"/>
        <v>0.91300000000000026</v>
      </c>
      <c r="K19" s="239">
        <f t="shared" si="3"/>
        <v>0.57600000000000051</v>
      </c>
      <c r="L19" s="239">
        <f t="shared" si="4"/>
        <v>-0.75100000000000122</v>
      </c>
      <c r="N19" s="233">
        <v>27.854000000000003</v>
      </c>
      <c r="O19" s="233">
        <v>27.667000000000002</v>
      </c>
      <c r="P19" s="233">
        <v>27.25</v>
      </c>
      <c r="Q19" s="233">
        <v>22.897000000000002</v>
      </c>
      <c r="R19" s="233">
        <v>22.147000000000002</v>
      </c>
    </row>
    <row r="20" spans="1:18" ht="12.75" customHeight="1" x14ac:dyDescent="0.2">
      <c r="A20" s="238">
        <f t="shared" si="5"/>
        <v>37256</v>
      </c>
      <c r="B20" s="233">
        <v>31.976000000000003</v>
      </c>
      <c r="C20" s="233">
        <v>31.903000000000002</v>
      </c>
      <c r="D20" s="233">
        <v>30.315000000000001</v>
      </c>
      <c r="E20" s="233">
        <v>28.008000000000003</v>
      </c>
      <c r="F20" s="233">
        <v>24.427</v>
      </c>
      <c r="H20" s="239">
        <f t="shared" si="0"/>
        <v>0.25800000000000267</v>
      </c>
      <c r="I20" s="239">
        <f t="shared" si="1"/>
        <v>4.4190000000000005</v>
      </c>
      <c r="J20" s="239">
        <f t="shared" si="2"/>
        <v>0.8960000000000008</v>
      </c>
      <c r="K20" s="239">
        <f t="shared" si="3"/>
        <v>0.20200000000000173</v>
      </c>
      <c r="L20" s="239">
        <f t="shared" si="4"/>
        <v>0.82199999999999918</v>
      </c>
      <c r="N20" s="233">
        <v>31.718</v>
      </c>
      <c r="O20" s="233">
        <v>27.484000000000002</v>
      </c>
      <c r="P20" s="233">
        <v>29.419</v>
      </c>
      <c r="Q20" s="233">
        <v>27.806000000000001</v>
      </c>
      <c r="R20" s="233">
        <v>23.605</v>
      </c>
    </row>
    <row r="21" spans="1:18" ht="12.75" customHeight="1" x14ac:dyDescent="0.2">
      <c r="A21" s="238">
        <f t="shared" si="5"/>
        <v>37287</v>
      </c>
      <c r="B21" s="233">
        <v>31.319000000000003</v>
      </c>
      <c r="C21" s="233">
        <v>30.657</v>
      </c>
      <c r="D21" s="233">
        <v>30.657</v>
      </c>
      <c r="E21" s="233">
        <v>27.867000000000001</v>
      </c>
      <c r="F21" s="233">
        <v>24.173000000000002</v>
      </c>
      <c r="H21" s="239">
        <f t="shared" si="0"/>
        <v>0.29900000000000304</v>
      </c>
      <c r="I21" s="239">
        <f t="shared" si="1"/>
        <v>0.29799999999999827</v>
      </c>
      <c r="J21" s="239">
        <f t="shared" si="2"/>
        <v>0.20899999999999963</v>
      </c>
      <c r="K21" s="239">
        <f t="shared" si="3"/>
        <v>-0.18100000000000094</v>
      </c>
      <c r="L21" s="239">
        <f t="shared" si="4"/>
        <v>0.4789999999999992</v>
      </c>
      <c r="N21" s="233">
        <v>31.02</v>
      </c>
      <c r="O21" s="233">
        <v>30.359000000000002</v>
      </c>
      <c r="P21" s="233">
        <v>30.448</v>
      </c>
      <c r="Q21" s="233">
        <v>28.048000000000002</v>
      </c>
      <c r="R21" s="233">
        <v>23.694000000000003</v>
      </c>
    </row>
    <row r="22" spans="1:18" ht="12.75" customHeight="1" x14ac:dyDescent="0.2">
      <c r="A22" s="238">
        <f t="shared" si="5"/>
        <v>37315</v>
      </c>
      <c r="B22" s="233">
        <v>29.571000000000002</v>
      </c>
      <c r="C22" s="233">
        <v>28.95</v>
      </c>
      <c r="D22" s="233">
        <v>30.214000000000002</v>
      </c>
      <c r="E22" s="233">
        <v>26.089000000000002</v>
      </c>
      <c r="F22" s="233">
        <v>23.893000000000001</v>
      </c>
      <c r="H22" s="239">
        <f t="shared" si="0"/>
        <v>2.3569999999999993</v>
      </c>
      <c r="I22" s="239">
        <f t="shared" si="1"/>
        <v>2.3569999999999993</v>
      </c>
      <c r="J22" s="239">
        <f t="shared" si="2"/>
        <v>0.21400000000000219</v>
      </c>
      <c r="K22" s="239">
        <f t="shared" si="3"/>
        <v>0</v>
      </c>
      <c r="L22" s="239">
        <f t="shared" si="4"/>
        <v>-0.10699999999999932</v>
      </c>
      <c r="N22" s="233">
        <v>27.214000000000002</v>
      </c>
      <c r="O22" s="233">
        <v>26.593</v>
      </c>
      <c r="P22" s="233">
        <v>30</v>
      </c>
      <c r="Q22" s="233">
        <v>26.089000000000002</v>
      </c>
      <c r="R22" s="233">
        <v>24</v>
      </c>
    </row>
    <row r="23" spans="1:18" x14ac:dyDescent="0.2">
      <c r="A23" s="238">
        <f t="shared" si="5"/>
        <v>37346</v>
      </c>
      <c r="B23" s="233">
        <v>24.778000000000002</v>
      </c>
      <c r="C23" s="233">
        <v>25.44</v>
      </c>
      <c r="D23" s="233">
        <v>28.77</v>
      </c>
      <c r="E23" s="233">
        <v>25.016000000000002</v>
      </c>
      <c r="F23" s="233">
        <v>23.274000000000001</v>
      </c>
      <c r="H23" s="239">
        <f t="shared" si="0"/>
        <v>1.0800000000000018</v>
      </c>
      <c r="I23" s="239">
        <f t="shared" si="1"/>
        <v>1.0809999999999995</v>
      </c>
      <c r="J23" s="239">
        <f t="shared" si="2"/>
        <v>0.21000000000000085</v>
      </c>
      <c r="K23" s="239">
        <f t="shared" si="3"/>
        <v>0</v>
      </c>
      <c r="L23" s="239">
        <f t="shared" si="4"/>
        <v>0</v>
      </c>
      <c r="N23" s="233">
        <v>23.698</v>
      </c>
      <c r="O23" s="233">
        <v>24.359000000000002</v>
      </c>
      <c r="P23" s="233">
        <v>28.56</v>
      </c>
      <c r="Q23" s="233">
        <v>25.016000000000002</v>
      </c>
      <c r="R23" s="233">
        <v>23.274000000000001</v>
      </c>
    </row>
    <row r="24" spans="1:18" x14ac:dyDescent="0.2">
      <c r="A24" s="238">
        <f t="shared" si="5"/>
        <v>37376</v>
      </c>
      <c r="B24" s="233">
        <v>19.233000000000001</v>
      </c>
      <c r="C24" s="233">
        <v>20.100000000000001</v>
      </c>
      <c r="D24" s="233">
        <v>24.917000000000002</v>
      </c>
      <c r="E24" s="233">
        <v>25.4</v>
      </c>
      <c r="F24" s="233">
        <v>23.9</v>
      </c>
      <c r="H24" s="239">
        <f t="shared" si="0"/>
        <v>0</v>
      </c>
      <c r="I24" s="239">
        <f t="shared" si="1"/>
        <v>0</v>
      </c>
      <c r="J24" s="239">
        <f t="shared" si="2"/>
        <v>0.2170000000000023</v>
      </c>
      <c r="K24" s="239">
        <f t="shared" si="3"/>
        <v>-0.15000000000000213</v>
      </c>
      <c r="L24" s="239">
        <f t="shared" si="4"/>
        <v>-0.20000000000000284</v>
      </c>
      <c r="N24" s="233">
        <v>19.233000000000001</v>
      </c>
      <c r="O24" s="233">
        <v>20.100000000000001</v>
      </c>
      <c r="P24" s="233">
        <v>24.7</v>
      </c>
      <c r="Q24" s="233">
        <v>25.55</v>
      </c>
      <c r="R24" s="233">
        <v>24.1</v>
      </c>
    </row>
    <row r="25" spans="1:18" x14ac:dyDescent="0.2">
      <c r="A25" s="238">
        <f t="shared" si="5"/>
        <v>37407</v>
      </c>
      <c r="B25" s="233">
        <v>20.097000000000001</v>
      </c>
      <c r="C25" s="233">
        <v>21.476000000000003</v>
      </c>
      <c r="D25" s="233">
        <v>27.274000000000001</v>
      </c>
      <c r="E25" s="233">
        <v>26.008000000000003</v>
      </c>
      <c r="F25" s="233">
        <v>23.331</v>
      </c>
      <c r="H25" s="239">
        <f t="shared" si="0"/>
        <v>0</v>
      </c>
      <c r="I25" s="239">
        <f t="shared" si="1"/>
        <v>0</v>
      </c>
      <c r="J25" s="239">
        <f t="shared" si="2"/>
        <v>0.20899999999999963</v>
      </c>
      <c r="K25" s="239">
        <f t="shared" si="3"/>
        <v>-0.18199999999999861</v>
      </c>
      <c r="L25" s="239">
        <f t="shared" si="4"/>
        <v>-0.24200000000000088</v>
      </c>
      <c r="N25" s="233">
        <v>20.097000000000001</v>
      </c>
      <c r="O25" s="233">
        <v>21.476000000000003</v>
      </c>
      <c r="P25" s="233">
        <v>27.065000000000001</v>
      </c>
      <c r="Q25" s="233">
        <v>26.19</v>
      </c>
      <c r="R25" s="233">
        <v>23.573</v>
      </c>
    </row>
    <row r="26" spans="1:18" x14ac:dyDescent="0.2">
      <c r="A26" s="238">
        <f t="shared" si="5"/>
        <v>37437</v>
      </c>
      <c r="B26" s="233">
        <v>21.292000000000002</v>
      </c>
      <c r="C26" s="233">
        <v>22.667000000000002</v>
      </c>
      <c r="D26" s="233">
        <v>29</v>
      </c>
      <c r="E26" s="233">
        <v>27.5</v>
      </c>
      <c r="F26" s="233">
        <v>22.083000000000002</v>
      </c>
      <c r="H26" s="239">
        <f t="shared" si="0"/>
        <v>0</v>
      </c>
      <c r="I26" s="239">
        <f t="shared" si="1"/>
        <v>0</v>
      </c>
      <c r="J26" s="239">
        <f t="shared" si="2"/>
        <v>0.20799999999999841</v>
      </c>
      <c r="K26" s="239">
        <f t="shared" si="3"/>
        <v>-0.18800000000000239</v>
      </c>
      <c r="L26" s="239">
        <f t="shared" si="4"/>
        <v>-0.25</v>
      </c>
      <c r="N26" s="233">
        <v>21.292000000000002</v>
      </c>
      <c r="O26" s="233">
        <v>22.667000000000002</v>
      </c>
      <c r="P26" s="233">
        <v>28.792000000000002</v>
      </c>
      <c r="Q26" s="233">
        <v>27.688000000000002</v>
      </c>
      <c r="R26" s="233">
        <v>22.333000000000002</v>
      </c>
    </row>
    <row r="27" spans="1:18" x14ac:dyDescent="0.2">
      <c r="A27" s="238">
        <f t="shared" si="5"/>
        <v>37468</v>
      </c>
      <c r="B27" s="233">
        <v>30.476000000000003</v>
      </c>
      <c r="C27" s="233">
        <v>31.734000000000002</v>
      </c>
      <c r="D27" s="233">
        <v>32.600999999999999</v>
      </c>
      <c r="E27" s="233">
        <v>33.383000000000003</v>
      </c>
      <c r="F27" s="233">
        <v>30.702000000000002</v>
      </c>
      <c r="H27" s="239">
        <f t="shared" si="0"/>
        <v>-0.12099999999999866</v>
      </c>
      <c r="I27" s="239">
        <f t="shared" si="1"/>
        <v>-0.12099999999999866</v>
      </c>
      <c r="J27" s="239">
        <f t="shared" si="2"/>
        <v>0.21000000000000085</v>
      </c>
      <c r="K27" s="239">
        <f t="shared" si="3"/>
        <v>-0.12100000000000222</v>
      </c>
      <c r="L27" s="239">
        <f t="shared" si="4"/>
        <v>-0.12099999999999866</v>
      </c>
      <c r="N27" s="233">
        <v>30.597000000000001</v>
      </c>
      <c r="O27" s="233">
        <v>31.855</v>
      </c>
      <c r="P27" s="233">
        <v>32.390999999999998</v>
      </c>
      <c r="Q27" s="233">
        <v>33.504000000000005</v>
      </c>
      <c r="R27" s="233">
        <v>30.823</v>
      </c>
    </row>
    <row r="28" spans="1:18" x14ac:dyDescent="0.2">
      <c r="A28" s="238">
        <f t="shared" si="5"/>
        <v>37499</v>
      </c>
      <c r="B28" s="233">
        <v>33</v>
      </c>
      <c r="C28" s="233">
        <v>34.402999999999999</v>
      </c>
      <c r="D28" s="233">
        <v>33.508000000000003</v>
      </c>
      <c r="E28" s="233">
        <v>33.895000000000003</v>
      </c>
      <c r="F28" s="233">
        <v>33</v>
      </c>
      <c r="H28" s="239">
        <f t="shared" si="0"/>
        <v>-9.7000000000001307E-2</v>
      </c>
      <c r="I28" s="239">
        <f t="shared" si="1"/>
        <v>-9.7000000000001307E-2</v>
      </c>
      <c r="J28" s="239">
        <f t="shared" si="2"/>
        <v>0.21800000000000352</v>
      </c>
      <c r="K28" s="239">
        <f t="shared" si="3"/>
        <v>-9.7000000000001307E-2</v>
      </c>
      <c r="L28" s="239">
        <f t="shared" si="4"/>
        <v>1.1609999999999978</v>
      </c>
      <c r="N28" s="233">
        <v>33.097000000000001</v>
      </c>
      <c r="O28" s="233">
        <v>34.5</v>
      </c>
      <c r="P28" s="233">
        <v>33.29</v>
      </c>
      <c r="Q28" s="233">
        <v>33.992000000000004</v>
      </c>
      <c r="R28" s="233">
        <v>31.839000000000002</v>
      </c>
    </row>
    <row r="29" spans="1:18" x14ac:dyDescent="0.2">
      <c r="A29" s="238">
        <f t="shared" si="5"/>
        <v>37529</v>
      </c>
      <c r="B29" s="233">
        <v>28.95</v>
      </c>
      <c r="C29" s="233">
        <v>30</v>
      </c>
      <c r="D29" s="233">
        <v>32.625</v>
      </c>
      <c r="E29" s="233">
        <v>29.125</v>
      </c>
      <c r="F29" s="233">
        <v>28.1</v>
      </c>
      <c r="H29" s="239">
        <f t="shared" si="0"/>
        <v>-0.15000000000000213</v>
      </c>
      <c r="I29" s="239">
        <f t="shared" si="1"/>
        <v>-0.14999999999999858</v>
      </c>
      <c r="J29" s="239">
        <f t="shared" si="2"/>
        <v>0.20000000000000284</v>
      </c>
      <c r="K29" s="239">
        <f t="shared" si="3"/>
        <v>-0.14999999999999858</v>
      </c>
      <c r="L29" s="239">
        <f t="shared" si="4"/>
        <v>1.1000000000000014</v>
      </c>
      <c r="N29" s="233">
        <v>29.1</v>
      </c>
      <c r="O29" s="233">
        <v>30.15</v>
      </c>
      <c r="P29" s="233">
        <v>32.424999999999997</v>
      </c>
      <c r="Q29" s="233">
        <v>29.274999999999999</v>
      </c>
      <c r="R29" s="233">
        <v>27</v>
      </c>
    </row>
    <row r="30" spans="1:18" x14ac:dyDescent="0.2">
      <c r="A30" s="238">
        <f t="shared" si="5"/>
        <v>37560</v>
      </c>
      <c r="B30" s="233">
        <v>27.677</v>
      </c>
      <c r="C30" s="233">
        <v>29.565000000000001</v>
      </c>
      <c r="D30" s="233">
        <v>26.734000000000002</v>
      </c>
      <c r="E30" s="233">
        <v>26.661000000000001</v>
      </c>
      <c r="F30" s="233">
        <v>25.258000000000003</v>
      </c>
      <c r="H30" s="239">
        <f t="shared" si="0"/>
        <v>0</v>
      </c>
      <c r="I30" s="239">
        <f t="shared" si="1"/>
        <v>0</v>
      </c>
      <c r="J30" s="239">
        <f t="shared" si="2"/>
        <v>-0.19299999999999784</v>
      </c>
      <c r="K30" s="239">
        <f t="shared" si="3"/>
        <v>-4.8999999999999488E-2</v>
      </c>
      <c r="L30" s="239">
        <f t="shared" si="4"/>
        <v>0.53200000000000003</v>
      </c>
      <c r="N30" s="233">
        <v>27.677</v>
      </c>
      <c r="O30" s="233">
        <v>29.565000000000001</v>
      </c>
      <c r="P30" s="233">
        <v>26.927</v>
      </c>
      <c r="Q30" s="233">
        <v>26.71</v>
      </c>
      <c r="R30" s="233">
        <v>24.726000000000003</v>
      </c>
    </row>
    <row r="31" spans="1:18" x14ac:dyDescent="0.2">
      <c r="A31" s="238">
        <f t="shared" si="5"/>
        <v>37590</v>
      </c>
      <c r="B31" s="233">
        <v>24.75</v>
      </c>
      <c r="C31" s="233">
        <v>23.417000000000002</v>
      </c>
      <c r="D31" s="233">
        <v>28.021000000000001</v>
      </c>
      <c r="E31" s="233">
        <v>24.667000000000002</v>
      </c>
      <c r="F31" s="233">
        <v>24.208000000000002</v>
      </c>
      <c r="H31" s="239">
        <f t="shared" si="0"/>
        <v>0</v>
      </c>
      <c r="I31" s="239">
        <f t="shared" si="1"/>
        <v>0</v>
      </c>
      <c r="J31" s="239">
        <f t="shared" si="2"/>
        <v>-0.25</v>
      </c>
      <c r="K31" s="239">
        <f t="shared" si="3"/>
        <v>-6.2000000000001165E-2</v>
      </c>
      <c r="L31" s="239">
        <f t="shared" si="4"/>
        <v>1.208000000000002</v>
      </c>
      <c r="N31" s="233">
        <v>24.75</v>
      </c>
      <c r="O31" s="233">
        <v>23.417000000000002</v>
      </c>
      <c r="P31" s="233">
        <v>28.271000000000001</v>
      </c>
      <c r="Q31" s="233">
        <v>24.729000000000003</v>
      </c>
      <c r="R31" s="233">
        <v>23</v>
      </c>
    </row>
    <row r="32" spans="1:18" x14ac:dyDescent="0.2">
      <c r="A32" s="238">
        <f t="shared" si="5"/>
        <v>37621</v>
      </c>
      <c r="B32" s="233">
        <v>29.048000000000002</v>
      </c>
      <c r="C32" s="233">
        <v>27.661000000000001</v>
      </c>
      <c r="D32" s="233">
        <v>29.75</v>
      </c>
      <c r="E32" s="233">
        <v>28.032</v>
      </c>
      <c r="F32" s="233">
        <v>23.934999999999999</v>
      </c>
      <c r="H32" s="239">
        <f t="shared" si="0"/>
        <v>0</v>
      </c>
      <c r="I32" s="239">
        <f t="shared" si="1"/>
        <v>0</v>
      </c>
      <c r="J32" s="239">
        <f t="shared" si="2"/>
        <v>-0.28999999999999915</v>
      </c>
      <c r="K32" s="239">
        <f t="shared" si="3"/>
        <v>-7.3000000000000398E-2</v>
      </c>
      <c r="L32" s="239">
        <f t="shared" si="4"/>
        <v>1.2409999999999961</v>
      </c>
      <c r="N32" s="233">
        <v>29.048000000000002</v>
      </c>
      <c r="O32" s="233">
        <v>27.661000000000001</v>
      </c>
      <c r="P32" s="233">
        <v>30.04</v>
      </c>
      <c r="Q32" s="233">
        <v>28.105</v>
      </c>
      <c r="R32" s="233">
        <v>22.694000000000003</v>
      </c>
    </row>
    <row r="33" spans="1:18" x14ac:dyDescent="0.2">
      <c r="A33" s="238">
        <f t="shared" si="5"/>
        <v>37652</v>
      </c>
      <c r="B33" s="233">
        <v>28.855</v>
      </c>
      <c r="C33" s="233">
        <v>27.472000000000001</v>
      </c>
      <c r="D33" s="233">
        <v>29.903000000000002</v>
      </c>
      <c r="E33" s="233">
        <v>26.48</v>
      </c>
      <c r="F33" s="233">
        <v>23.452000000000002</v>
      </c>
      <c r="H33" s="239">
        <f t="shared" si="0"/>
        <v>0</v>
      </c>
      <c r="I33" s="239">
        <f t="shared" si="1"/>
        <v>0</v>
      </c>
      <c r="J33" s="239">
        <f t="shared" si="2"/>
        <v>0.20899999999999963</v>
      </c>
      <c r="K33" s="239">
        <f t="shared" si="3"/>
        <v>-0.18100000000000094</v>
      </c>
      <c r="L33" s="239">
        <f t="shared" si="4"/>
        <v>-0.12099999999999866</v>
      </c>
      <c r="N33" s="233">
        <v>28.855</v>
      </c>
      <c r="O33" s="233">
        <v>27.472000000000001</v>
      </c>
      <c r="P33" s="233">
        <v>29.694000000000003</v>
      </c>
      <c r="Q33" s="233">
        <v>26.661000000000001</v>
      </c>
      <c r="R33" s="233">
        <v>23.573</v>
      </c>
    </row>
    <row r="34" spans="1:18" x14ac:dyDescent="0.2">
      <c r="A34" s="238">
        <f t="shared" si="5"/>
        <v>37680</v>
      </c>
      <c r="B34" s="233">
        <v>27.857000000000003</v>
      </c>
      <c r="C34" s="233">
        <v>27.429000000000002</v>
      </c>
      <c r="D34" s="233">
        <v>28.179000000000002</v>
      </c>
      <c r="E34" s="233">
        <v>26.304000000000002</v>
      </c>
      <c r="F34" s="233">
        <v>23.571000000000002</v>
      </c>
      <c r="H34" s="239">
        <f t="shared" si="0"/>
        <v>0</v>
      </c>
      <c r="I34" s="239">
        <f t="shared" si="1"/>
        <v>0</v>
      </c>
      <c r="J34" s="239">
        <f t="shared" si="2"/>
        <v>0.21499999999999986</v>
      </c>
      <c r="K34" s="239">
        <f t="shared" si="3"/>
        <v>-0.16000000000000014</v>
      </c>
      <c r="L34" s="239">
        <f t="shared" si="4"/>
        <v>-0.10800000000000054</v>
      </c>
      <c r="N34" s="233">
        <v>27.857000000000003</v>
      </c>
      <c r="O34" s="233">
        <v>27.429000000000002</v>
      </c>
      <c r="P34" s="233">
        <v>27.964000000000002</v>
      </c>
      <c r="Q34" s="233">
        <v>26.464000000000002</v>
      </c>
      <c r="R34" s="233">
        <v>23.679000000000002</v>
      </c>
    </row>
    <row r="35" spans="1:18" x14ac:dyDescent="0.2">
      <c r="A35" s="238">
        <f t="shared" si="5"/>
        <v>37711</v>
      </c>
      <c r="B35" s="233">
        <v>25.677</v>
      </c>
      <c r="C35" s="233">
        <v>26.157</v>
      </c>
      <c r="D35" s="233">
        <v>27.234000000000002</v>
      </c>
      <c r="E35" s="233">
        <v>25.702000000000002</v>
      </c>
      <c r="F35" s="233">
        <v>22.911000000000001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0.21000000000000085</v>
      </c>
      <c r="K35" s="239">
        <f t="shared" ref="K35:K56" si="9">E35-Q35</f>
        <v>-0.18100000000000094</v>
      </c>
      <c r="L35" s="239">
        <f t="shared" ref="L35:L56" si="10">F35-R35</f>
        <v>-0.12099999999999866</v>
      </c>
      <c r="N35" s="233">
        <v>25.677</v>
      </c>
      <c r="O35" s="233">
        <v>26.157</v>
      </c>
      <c r="P35" s="233">
        <v>27.024000000000001</v>
      </c>
      <c r="Q35" s="233">
        <v>25.883000000000003</v>
      </c>
      <c r="R35" s="233">
        <v>23.032</v>
      </c>
    </row>
    <row r="36" spans="1:18" x14ac:dyDescent="0.2">
      <c r="A36" s="238">
        <f t="shared" ref="A36:A56" si="11">EOMONTH(A35,1)</f>
        <v>37741</v>
      </c>
      <c r="B36" s="233">
        <v>22.533000000000001</v>
      </c>
      <c r="C36" s="233">
        <v>24.683</v>
      </c>
      <c r="D36" s="233">
        <v>26.417000000000002</v>
      </c>
      <c r="E36" s="233">
        <v>26.233000000000001</v>
      </c>
      <c r="F36" s="233">
        <v>22.667000000000002</v>
      </c>
      <c r="H36" s="239">
        <f t="shared" si="6"/>
        <v>0</v>
      </c>
      <c r="I36" s="239">
        <f t="shared" si="7"/>
        <v>0</v>
      </c>
      <c r="J36" s="239">
        <f t="shared" si="8"/>
        <v>0.2170000000000023</v>
      </c>
      <c r="K36" s="239">
        <f t="shared" si="9"/>
        <v>-5.0000000000000711E-2</v>
      </c>
      <c r="L36" s="239">
        <f t="shared" si="10"/>
        <v>0</v>
      </c>
      <c r="N36" s="233">
        <v>22.533000000000001</v>
      </c>
      <c r="O36" s="233">
        <v>24.683</v>
      </c>
      <c r="P36" s="233">
        <v>26.2</v>
      </c>
      <c r="Q36" s="233">
        <v>26.283000000000001</v>
      </c>
      <c r="R36" s="233">
        <v>22.667000000000002</v>
      </c>
    </row>
    <row r="37" spans="1:18" x14ac:dyDescent="0.2">
      <c r="A37" s="238">
        <f t="shared" si="11"/>
        <v>37772</v>
      </c>
      <c r="B37" s="233">
        <v>12.823</v>
      </c>
      <c r="C37" s="233">
        <v>15.944000000000001</v>
      </c>
      <c r="D37" s="233">
        <v>27.27</v>
      </c>
      <c r="E37" s="233">
        <v>25.944000000000003</v>
      </c>
      <c r="F37" s="233">
        <v>22.25</v>
      </c>
      <c r="H37" s="239">
        <f t="shared" si="6"/>
        <v>0</v>
      </c>
      <c r="I37" s="239">
        <f t="shared" si="7"/>
        <v>0</v>
      </c>
      <c r="J37" s="239">
        <f t="shared" si="8"/>
        <v>0.21000000000000085</v>
      </c>
      <c r="K37" s="239">
        <f t="shared" si="9"/>
        <v>-5.9999999999998721E-2</v>
      </c>
      <c r="L37" s="239">
        <f t="shared" si="10"/>
        <v>0</v>
      </c>
      <c r="N37" s="233">
        <v>12.823</v>
      </c>
      <c r="O37" s="233">
        <v>15.944000000000001</v>
      </c>
      <c r="P37" s="233">
        <v>27.06</v>
      </c>
      <c r="Q37" s="233">
        <v>26.004000000000001</v>
      </c>
      <c r="R37" s="233">
        <v>22.25</v>
      </c>
    </row>
    <row r="38" spans="1:18" x14ac:dyDescent="0.2">
      <c r="A38" s="238">
        <f t="shared" si="11"/>
        <v>37802</v>
      </c>
      <c r="B38" s="233">
        <v>16.5</v>
      </c>
      <c r="C38" s="233">
        <v>20.979000000000003</v>
      </c>
      <c r="D38" s="233">
        <v>29.021000000000001</v>
      </c>
      <c r="E38" s="233">
        <v>26.792000000000002</v>
      </c>
      <c r="F38" s="233">
        <v>22.458000000000002</v>
      </c>
      <c r="H38" s="239">
        <f t="shared" si="6"/>
        <v>0</v>
      </c>
      <c r="I38" s="239">
        <f t="shared" si="7"/>
        <v>0</v>
      </c>
      <c r="J38" s="239">
        <f t="shared" si="8"/>
        <v>0.20799999999999841</v>
      </c>
      <c r="K38" s="239">
        <f t="shared" si="9"/>
        <v>-6.2000000000001165E-2</v>
      </c>
      <c r="L38" s="239">
        <f t="shared" si="10"/>
        <v>0</v>
      </c>
      <c r="N38" s="233">
        <v>16.5</v>
      </c>
      <c r="O38" s="233">
        <v>20.979000000000003</v>
      </c>
      <c r="P38" s="233">
        <v>28.813000000000002</v>
      </c>
      <c r="Q38" s="233">
        <v>26.854000000000003</v>
      </c>
      <c r="R38" s="233">
        <v>22.458000000000002</v>
      </c>
    </row>
    <row r="39" spans="1:18" x14ac:dyDescent="0.2">
      <c r="A39" s="238">
        <f t="shared" si="11"/>
        <v>37833</v>
      </c>
      <c r="B39" s="233">
        <v>35.758000000000003</v>
      </c>
      <c r="C39" s="233">
        <v>37.314999999999998</v>
      </c>
      <c r="D39" s="233">
        <v>31.726000000000003</v>
      </c>
      <c r="E39" s="233">
        <v>29.524000000000001</v>
      </c>
      <c r="F39" s="233">
        <v>27.815000000000001</v>
      </c>
      <c r="H39" s="239">
        <f t="shared" si="6"/>
        <v>0</v>
      </c>
      <c r="I39" s="239">
        <f t="shared" si="7"/>
        <v>0</v>
      </c>
      <c r="J39" s="239">
        <f t="shared" si="8"/>
        <v>0.21000000000000085</v>
      </c>
      <c r="K39" s="239">
        <f t="shared" si="9"/>
        <v>-6.0999999999999943E-2</v>
      </c>
      <c r="L39" s="239">
        <f t="shared" si="10"/>
        <v>-0.11999999999999744</v>
      </c>
      <c r="N39" s="233">
        <v>35.758000000000003</v>
      </c>
      <c r="O39" s="233">
        <v>37.314999999999998</v>
      </c>
      <c r="P39" s="233">
        <v>31.516000000000002</v>
      </c>
      <c r="Q39" s="233">
        <v>29.585000000000001</v>
      </c>
      <c r="R39" s="233">
        <v>27.934999999999999</v>
      </c>
    </row>
    <row r="40" spans="1:18" x14ac:dyDescent="0.2">
      <c r="A40" s="238">
        <f t="shared" si="11"/>
        <v>37864</v>
      </c>
      <c r="B40" s="233">
        <v>37.79</v>
      </c>
      <c r="C40" s="233">
        <v>39.39</v>
      </c>
      <c r="D40" s="233">
        <v>31.653000000000002</v>
      </c>
      <c r="E40" s="233">
        <v>33.423000000000002</v>
      </c>
      <c r="F40" s="233">
        <v>31.048000000000002</v>
      </c>
      <c r="H40" s="239">
        <f t="shared" si="6"/>
        <v>0</v>
      </c>
      <c r="I40" s="239">
        <f t="shared" si="7"/>
        <v>0</v>
      </c>
      <c r="J40" s="239">
        <f t="shared" si="8"/>
        <v>0.20899999999999963</v>
      </c>
      <c r="K40" s="239">
        <f t="shared" si="9"/>
        <v>-6.0999999999999943E-2</v>
      </c>
      <c r="L40" s="239">
        <f t="shared" si="10"/>
        <v>-0.24199999999999733</v>
      </c>
      <c r="N40" s="233">
        <v>37.79</v>
      </c>
      <c r="O40" s="233">
        <v>39.39</v>
      </c>
      <c r="P40" s="233">
        <v>31.444000000000003</v>
      </c>
      <c r="Q40" s="233">
        <v>33.484000000000002</v>
      </c>
      <c r="R40" s="233">
        <v>31.29</v>
      </c>
    </row>
    <row r="41" spans="1:18" x14ac:dyDescent="0.2">
      <c r="A41" s="238">
        <f t="shared" si="11"/>
        <v>37894</v>
      </c>
      <c r="B41" s="233">
        <v>32.25</v>
      </c>
      <c r="C41" s="233">
        <v>33.707999999999998</v>
      </c>
      <c r="D41" s="233">
        <v>30.792000000000002</v>
      </c>
      <c r="E41" s="233">
        <v>31.896000000000001</v>
      </c>
      <c r="F41" s="233">
        <v>29</v>
      </c>
      <c r="H41" s="239">
        <f t="shared" si="6"/>
        <v>0</v>
      </c>
      <c r="I41" s="239">
        <f t="shared" si="7"/>
        <v>0</v>
      </c>
      <c r="J41" s="239">
        <f t="shared" si="8"/>
        <v>0.20899999999999963</v>
      </c>
      <c r="K41" s="239">
        <f t="shared" si="9"/>
        <v>-6.2000000000001165E-2</v>
      </c>
      <c r="L41" s="239">
        <f t="shared" si="10"/>
        <v>-0.125</v>
      </c>
      <c r="N41" s="233">
        <v>32.25</v>
      </c>
      <c r="O41" s="233">
        <v>33.707999999999998</v>
      </c>
      <c r="P41" s="233">
        <v>30.583000000000002</v>
      </c>
      <c r="Q41" s="233">
        <v>31.958000000000002</v>
      </c>
      <c r="R41" s="233">
        <v>29.125</v>
      </c>
    </row>
    <row r="42" spans="1:18" x14ac:dyDescent="0.2">
      <c r="A42" s="238">
        <f t="shared" si="11"/>
        <v>37925</v>
      </c>
      <c r="B42" s="233">
        <v>28.548000000000002</v>
      </c>
      <c r="C42" s="233">
        <v>30.653000000000002</v>
      </c>
      <c r="D42" s="233">
        <v>29.032</v>
      </c>
      <c r="E42" s="233">
        <v>25.403000000000002</v>
      </c>
      <c r="F42" s="233">
        <v>25.887</v>
      </c>
      <c r="H42" s="239">
        <f t="shared" si="6"/>
        <v>0</v>
      </c>
      <c r="I42" s="239">
        <f t="shared" si="7"/>
        <v>0</v>
      </c>
      <c r="J42" s="239">
        <f t="shared" si="8"/>
        <v>0.21699999999999875</v>
      </c>
      <c r="K42" s="239">
        <f t="shared" si="9"/>
        <v>-0.14499999999999957</v>
      </c>
      <c r="L42" s="239">
        <f t="shared" si="10"/>
        <v>0</v>
      </c>
      <c r="N42" s="233">
        <v>28.548000000000002</v>
      </c>
      <c r="O42" s="233">
        <v>30.653000000000002</v>
      </c>
      <c r="P42" s="233">
        <v>28.815000000000001</v>
      </c>
      <c r="Q42" s="233">
        <v>25.548000000000002</v>
      </c>
      <c r="R42" s="233">
        <v>25.887</v>
      </c>
    </row>
    <row r="43" spans="1:18" x14ac:dyDescent="0.2">
      <c r="A43" s="238">
        <f t="shared" si="11"/>
        <v>37955</v>
      </c>
      <c r="B43" s="233">
        <v>23.9</v>
      </c>
      <c r="C43" s="233">
        <v>26.2</v>
      </c>
      <c r="D43" s="233">
        <v>28.425000000000001</v>
      </c>
      <c r="E43" s="233">
        <v>24.524999999999999</v>
      </c>
      <c r="F43" s="233">
        <v>21.65</v>
      </c>
      <c r="H43" s="239">
        <f t="shared" si="6"/>
        <v>0</v>
      </c>
      <c r="I43" s="239">
        <f t="shared" si="7"/>
        <v>0</v>
      </c>
      <c r="J43" s="239">
        <f t="shared" si="8"/>
        <v>0.19999999999999929</v>
      </c>
      <c r="K43" s="239">
        <f t="shared" si="9"/>
        <v>-0.22500000000000142</v>
      </c>
      <c r="L43" s="239">
        <f t="shared" si="10"/>
        <v>0</v>
      </c>
      <c r="N43" s="233">
        <v>23.9</v>
      </c>
      <c r="O43" s="233">
        <v>26.2</v>
      </c>
      <c r="P43" s="233">
        <v>28.225000000000001</v>
      </c>
      <c r="Q43" s="233">
        <v>24.75</v>
      </c>
      <c r="R43" s="233">
        <v>21.65</v>
      </c>
    </row>
    <row r="44" spans="1:18" x14ac:dyDescent="0.2">
      <c r="A44" s="238">
        <f t="shared" si="11"/>
        <v>37986</v>
      </c>
      <c r="B44" s="233">
        <v>30.242000000000001</v>
      </c>
      <c r="C44" s="233">
        <v>32.496000000000002</v>
      </c>
      <c r="D44" s="233">
        <v>30.504000000000001</v>
      </c>
      <c r="E44" s="233">
        <v>28.194000000000003</v>
      </c>
      <c r="F44" s="233">
        <v>22.79</v>
      </c>
      <c r="H44" s="239">
        <f t="shared" si="6"/>
        <v>0</v>
      </c>
      <c r="I44" s="239">
        <f t="shared" si="7"/>
        <v>0</v>
      </c>
      <c r="J44" s="239">
        <f t="shared" si="8"/>
        <v>0.21000000000000085</v>
      </c>
      <c r="K44" s="239">
        <f t="shared" si="9"/>
        <v>-0.18099999999999739</v>
      </c>
      <c r="L44" s="239">
        <f t="shared" si="10"/>
        <v>0</v>
      </c>
      <c r="N44" s="233">
        <v>30.242000000000001</v>
      </c>
      <c r="O44" s="233">
        <v>32.496000000000002</v>
      </c>
      <c r="P44" s="233">
        <v>30.294</v>
      </c>
      <c r="Q44" s="233">
        <v>28.375</v>
      </c>
      <c r="R44" s="233">
        <v>22.79</v>
      </c>
    </row>
    <row r="45" spans="1:18" x14ac:dyDescent="0.2">
      <c r="A45" s="238">
        <f t="shared" si="11"/>
        <v>38017</v>
      </c>
      <c r="B45" s="233">
        <v>28.189</v>
      </c>
      <c r="C45" s="233">
        <v>27.371000000000002</v>
      </c>
      <c r="D45" s="233">
        <v>29.838000000000001</v>
      </c>
      <c r="E45" s="233">
        <v>26.1</v>
      </c>
      <c r="F45" s="233">
        <v>23.957000000000001</v>
      </c>
      <c r="H45" s="239">
        <f t="shared" si="6"/>
        <v>0</v>
      </c>
      <c r="I45" s="239">
        <f t="shared" si="7"/>
        <v>0</v>
      </c>
      <c r="J45" s="239">
        <f t="shared" si="8"/>
        <v>0.125</v>
      </c>
      <c r="K45" s="239">
        <f t="shared" si="9"/>
        <v>-0.26299999999999812</v>
      </c>
      <c r="L45" s="239">
        <f t="shared" si="10"/>
        <v>-0.11799999999999855</v>
      </c>
      <c r="N45" s="233">
        <v>28.189</v>
      </c>
      <c r="O45" s="233">
        <v>27.371000000000002</v>
      </c>
      <c r="P45" s="233">
        <v>29.713000000000001</v>
      </c>
      <c r="Q45" s="233">
        <v>26.363</v>
      </c>
      <c r="R45" s="233">
        <v>24.074999999999999</v>
      </c>
    </row>
    <row r="46" spans="1:18" x14ac:dyDescent="0.2">
      <c r="A46" s="238">
        <f t="shared" si="11"/>
        <v>38046</v>
      </c>
      <c r="B46" s="233">
        <v>27.291</v>
      </c>
      <c r="C46" s="233">
        <v>27.22</v>
      </c>
      <c r="D46" s="233">
        <v>27.944000000000003</v>
      </c>
      <c r="E46" s="233">
        <v>25.736000000000001</v>
      </c>
      <c r="F46" s="233">
        <v>23.884</v>
      </c>
      <c r="H46" s="239">
        <f t="shared" si="6"/>
        <v>0</v>
      </c>
      <c r="I46" s="239">
        <f t="shared" si="7"/>
        <v>0</v>
      </c>
      <c r="J46" s="239">
        <f t="shared" si="8"/>
        <v>0.12700000000000244</v>
      </c>
      <c r="K46" s="239">
        <f t="shared" si="9"/>
        <v>-0.27200000000000202</v>
      </c>
      <c r="L46" s="239">
        <f t="shared" si="10"/>
        <v>-0.12700000000000244</v>
      </c>
      <c r="N46" s="233">
        <v>27.291</v>
      </c>
      <c r="O46" s="233">
        <v>27.22</v>
      </c>
      <c r="P46" s="233">
        <v>27.817</v>
      </c>
      <c r="Q46" s="233">
        <v>26.008000000000003</v>
      </c>
      <c r="R46" s="233">
        <v>24.011000000000003</v>
      </c>
    </row>
    <row r="47" spans="1:18" x14ac:dyDescent="0.2">
      <c r="A47" s="238">
        <f t="shared" si="11"/>
        <v>38077</v>
      </c>
      <c r="B47" s="233">
        <v>25.829000000000001</v>
      </c>
      <c r="C47" s="233">
        <v>26.521000000000001</v>
      </c>
      <c r="D47" s="233">
        <v>27.341000000000001</v>
      </c>
      <c r="E47" s="233">
        <v>25.577000000000002</v>
      </c>
      <c r="F47" s="233">
        <v>23.743000000000002</v>
      </c>
      <c r="H47" s="239">
        <f t="shared" si="6"/>
        <v>0</v>
      </c>
      <c r="I47" s="239">
        <f t="shared" si="7"/>
        <v>0</v>
      </c>
      <c r="J47" s="239">
        <f t="shared" si="8"/>
        <v>0.16199999999999903</v>
      </c>
      <c r="K47" s="239">
        <f t="shared" si="9"/>
        <v>-0.19799999999999685</v>
      </c>
      <c r="L47" s="239">
        <f t="shared" si="10"/>
        <v>-9.1999999999998749E-2</v>
      </c>
      <c r="N47" s="233">
        <v>25.829000000000001</v>
      </c>
      <c r="O47" s="233">
        <v>26.521000000000001</v>
      </c>
      <c r="P47" s="233">
        <v>27.179000000000002</v>
      </c>
      <c r="Q47" s="233">
        <v>25.774999999999999</v>
      </c>
      <c r="R47" s="233">
        <v>23.835000000000001</v>
      </c>
    </row>
    <row r="48" spans="1:18" x14ac:dyDescent="0.2">
      <c r="A48" s="238">
        <f t="shared" si="11"/>
        <v>38107</v>
      </c>
      <c r="B48" s="233">
        <v>23.254000000000001</v>
      </c>
      <c r="C48" s="233">
        <v>25.298000000000002</v>
      </c>
      <c r="D48" s="233">
        <v>26.375</v>
      </c>
      <c r="E48" s="233">
        <v>25.898</v>
      </c>
      <c r="F48" s="233">
        <v>23.379000000000001</v>
      </c>
      <c r="H48" s="239">
        <f t="shared" si="6"/>
        <v>0</v>
      </c>
      <c r="I48" s="239">
        <f t="shared" si="7"/>
        <v>0</v>
      </c>
      <c r="J48" s="239">
        <f t="shared" si="8"/>
        <v>0.16900000000000048</v>
      </c>
      <c r="K48" s="239">
        <f t="shared" si="9"/>
        <v>-0.10000000000000142</v>
      </c>
      <c r="L48" s="239">
        <f t="shared" si="10"/>
        <v>-4.0000000000013358E-3</v>
      </c>
      <c r="N48" s="233">
        <v>23.254000000000001</v>
      </c>
      <c r="O48" s="233">
        <v>25.298000000000002</v>
      </c>
      <c r="P48" s="233">
        <v>26.206</v>
      </c>
      <c r="Q48" s="233">
        <v>25.998000000000001</v>
      </c>
      <c r="R48" s="233">
        <v>23.383000000000003</v>
      </c>
    </row>
    <row r="49" spans="1:18" x14ac:dyDescent="0.2">
      <c r="A49" s="238">
        <f t="shared" si="11"/>
        <v>38138</v>
      </c>
      <c r="B49" s="233">
        <v>14.95</v>
      </c>
      <c r="C49" s="233">
        <v>17.801000000000002</v>
      </c>
      <c r="D49" s="233">
        <v>27.213000000000001</v>
      </c>
      <c r="E49" s="233">
        <v>25.399000000000001</v>
      </c>
      <c r="F49" s="233">
        <v>22.759</v>
      </c>
      <c r="H49" s="239">
        <f t="shared" si="6"/>
        <v>0</v>
      </c>
      <c r="I49" s="239">
        <f t="shared" si="7"/>
        <v>0</v>
      </c>
      <c r="J49" s="239">
        <f t="shared" si="8"/>
        <v>0.13800000000000168</v>
      </c>
      <c r="K49" s="239">
        <f t="shared" si="9"/>
        <v>-0.14000000000000057</v>
      </c>
      <c r="L49" s="239">
        <f t="shared" si="10"/>
        <v>-6.0000000000002274E-3</v>
      </c>
      <c r="N49" s="233">
        <v>14.95</v>
      </c>
      <c r="O49" s="233">
        <v>17.801000000000002</v>
      </c>
      <c r="P49" s="233">
        <v>27.074999999999999</v>
      </c>
      <c r="Q49" s="233">
        <v>25.539000000000001</v>
      </c>
      <c r="R49" s="233">
        <v>22.765000000000001</v>
      </c>
    </row>
    <row r="50" spans="1:18" x14ac:dyDescent="0.2">
      <c r="A50" s="238">
        <f t="shared" si="11"/>
        <v>38168</v>
      </c>
      <c r="B50" s="233">
        <v>18.638000000000002</v>
      </c>
      <c r="C50" s="233">
        <v>22.446000000000002</v>
      </c>
      <c r="D50" s="233">
        <v>29.071000000000002</v>
      </c>
      <c r="E50" s="233">
        <v>26.731000000000002</v>
      </c>
      <c r="F50" s="233">
        <v>23.48</v>
      </c>
      <c r="H50" s="239">
        <f t="shared" si="6"/>
        <v>0</v>
      </c>
      <c r="I50" s="239">
        <f t="shared" si="7"/>
        <v>0</v>
      </c>
      <c r="J50" s="239">
        <f t="shared" si="8"/>
        <v>0.17100000000000293</v>
      </c>
      <c r="K50" s="239">
        <f t="shared" si="9"/>
        <v>-9.7999999999998977E-2</v>
      </c>
      <c r="L50" s="239">
        <f t="shared" si="10"/>
        <v>-4.0000000000013358E-3</v>
      </c>
      <c r="N50" s="233">
        <v>18.638000000000002</v>
      </c>
      <c r="O50" s="233">
        <v>22.446000000000002</v>
      </c>
      <c r="P50" s="233">
        <v>28.9</v>
      </c>
      <c r="Q50" s="233">
        <v>26.829000000000001</v>
      </c>
      <c r="R50" s="233">
        <v>23.484000000000002</v>
      </c>
    </row>
    <row r="51" spans="1:18" x14ac:dyDescent="0.2">
      <c r="A51" s="238">
        <f t="shared" si="11"/>
        <v>38199</v>
      </c>
      <c r="B51" s="233">
        <v>34.034999999999997</v>
      </c>
      <c r="C51" s="233">
        <v>35.578000000000003</v>
      </c>
      <c r="D51" s="233">
        <v>31.656000000000002</v>
      </c>
      <c r="E51" s="233">
        <v>29.079000000000001</v>
      </c>
      <c r="F51" s="233">
        <v>27.164000000000001</v>
      </c>
      <c r="H51" s="239">
        <f t="shared" si="6"/>
        <v>0</v>
      </c>
      <c r="I51" s="239">
        <f t="shared" si="7"/>
        <v>0</v>
      </c>
      <c r="J51" s="239">
        <f t="shared" si="8"/>
        <v>0.14499999999999957</v>
      </c>
      <c r="K51" s="239">
        <f t="shared" si="9"/>
        <v>-0.13100000000000023</v>
      </c>
      <c r="L51" s="239">
        <f t="shared" si="10"/>
        <v>-0.11599999999999966</v>
      </c>
      <c r="N51" s="233">
        <v>34.034999999999997</v>
      </c>
      <c r="O51" s="233">
        <v>35.578000000000003</v>
      </c>
      <c r="P51" s="233">
        <v>31.511000000000003</v>
      </c>
      <c r="Q51" s="233">
        <v>29.21</v>
      </c>
      <c r="R51" s="233">
        <v>27.28</v>
      </c>
    </row>
    <row r="52" spans="1:18" x14ac:dyDescent="0.2">
      <c r="A52" s="238">
        <f t="shared" si="11"/>
        <v>38230</v>
      </c>
      <c r="B52" s="233">
        <v>35.68</v>
      </c>
      <c r="C52" s="233">
        <v>37.271000000000001</v>
      </c>
      <c r="D52" s="233">
        <v>31.573</v>
      </c>
      <c r="E52" s="233">
        <v>32.917999999999999</v>
      </c>
      <c r="F52" s="233">
        <v>29.635000000000002</v>
      </c>
      <c r="H52" s="239">
        <f t="shared" si="6"/>
        <v>0</v>
      </c>
      <c r="I52" s="239">
        <f t="shared" si="7"/>
        <v>0</v>
      </c>
      <c r="J52" s="239">
        <f t="shared" si="8"/>
        <v>0.14199999999999946</v>
      </c>
      <c r="K52" s="239">
        <f t="shared" si="9"/>
        <v>-0.13100000000000023</v>
      </c>
      <c r="L52" s="239">
        <f t="shared" si="10"/>
        <v>-0.22999999999999687</v>
      </c>
      <c r="N52" s="233">
        <v>35.68</v>
      </c>
      <c r="O52" s="233">
        <v>37.271000000000001</v>
      </c>
      <c r="P52" s="233">
        <v>31.431000000000001</v>
      </c>
      <c r="Q52" s="233">
        <v>33.048999999999999</v>
      </c>
      <c r="R52" s="233">
        <v>29.864999999999998</v>
      </c>
    </row>
    <row r="53" spans="1:18" x14ac:dyDescent="0.2">
      <c r="A53" s="238">
        <f t="shared" si="11"/>
        <v>38260</v>
      </c>
      <c r="B53" s="233">
        <v>31.248000000000001</v>
      </c>
      <c r="C53" s="233">
        <v>32.724000000000004</v>
      </c>
      <c r="D53" s="233">
        <v>30.719000000000001</v>
      </c>
      <c r="E53" s="233">
        <v>31.444000000000003</v>
      </c>
      <c r="F53" s="233">
        <v>28.193000000000001</v>
      </c>
      <c r="H53" s="239">
        <f t="shared" si="6"/>
        <v>0</v>
      </c>
      <c r="I53" s="239">
        <f t="shared" si="7"/>
        <v>0</v>
      </c>
      <c r="J53" s="239">
        <f t="shared" si="8"/>
        <v>0.1509999999999998</v>
      </c>
      <c r="K53" s="239">
        <f t="shared" si="9"/>
        <v>-0.11299999999999955</v>
      </c>
      <c r="L53" s="239">
        <f t="shared" si="10"/>
        <v>-0.12300000000000111</v>
      </c>
      <c r="N53" s="233">
        <v>31.248000000000001</v>
      </c>
      <c r="O53" s="233">
        <v>32.724000000000004</v>
      </c>
      <c r="P53" s="233">
        <v>30.568000000000001</v>
      </c>
      <c r="Q53" s="233">
        <v>31.557000000000002</v>
      </c>
      <c r="R53" s="233">
        <v>28.316000000000003</v>
      </c>
    </row>
    <row r="54" spans="1:18" x14ac:dyDescent="0.2">
      <c r="A54" s="238">
        <f t="shared" si="11"/>
        <v>38291</v>
      </c>
      <c r="B54" s="233">
        <v>28.211000000000002</v>
      </c>
      <c r="C54" s="233">
        <v>30.319000000000003</v>
      </c>
      <c r="D54" s="233">
        <v>28.862000000000002</v>
      </c>
      <c r="E54" s="233">
        <v>24.774000000000001</v>
      </c>
      <c r="F54" s="233">
        <v>25.842000000000002</v>
      </c>
      <c r="H54" s="239">
        <f t="shared" si="6"/>
        <v>0</v>
      </c>
      <c r="I54" s="239">
        <f t="shared" si="7"/>
        <v>0</v>
      </c>
      <c r="J54" s="239">
        <f t="shared" si="8"/>
        <v>0.17099999999999937</v>
      </c>
      <c r="K54" s="239">
        <f t="shared" si="9"/>
        <v>-0.21799999999999997</v>
      </c>
      <c r="L54" s="239">
        <f t="shared" si="10"/>
        <v>-4.9999999999990052E-3</v>
      </c>
      <c r="N54" s="233">
        <v>28.211000000000002</v>
      </c>
      <c r="O54" s="233">
        <v>30.319000000000003</v>
      </c>
      <c r="P54" s="233">
        <v>28.691000000000003</v>
      </c>
      <c r="Q54" s="233">
        <v>24.992000000000001</v>
      </c>
      <c r="R54" s="233">
        <v>25.847000000000001</v>
      </c>
    </row>
    <row r="55" spans="1:18" x14ac:dyDescent="0.2">
      <c r="A55" s="238">
        <f t="shared" si="11"/>
        <v>38321</v>
      </c>
      <c r="B55" s="233">
        <v>24.687000000000001</v>
      </c>
      <c r="C55" s="233">
        <v>26.807000000000002</v>
      </c>
      <c r="D55" s="233">
        <v>28.51</v>
      </c>
      <c r="E55" s="233">
        <v>24.452999999999999</v>
      </c>
      <c r="F55" s="233">
        <v>22.74</v>
      </c>
      <c r="H55" s="239">
        <f t="shared" si="6"/>
        <v>0</v>
      </c>
      <c r="I55" s="239">
        <f t="shared" si="7"/>
        <v>0</v>
      </c>
      <c r="J55" s="239">
        <f t="shared" si="8"/>
        <v>0.17600000000000193</v>
      </c>
      <c r="K55" s="239">
        <f t="shared" si="9"/>
        <v>-0.22000000000000242</v>
      </c>
      <c r="L55" s="239">
        <f t="shared" si="10"/>
        <v>-5.000000000002558E-3</v>
      </c>
      <c r="N55" s="233">
        <v>24.687000000000001</v>
      </c>
      <c r="O55" s="233">
        <v>26.807000000000002</v>
      </c>
      <c r="P55" s="233">
        <v>28.334</v>
      </c>
      <c r="Q55" s="233">
        <v>24.673000000000002</v>
      </c>
      <c r="R55" s="233">
        <v>22.745000000000001</v>
      </c>
    </row>
    <row r="56" spans="1:18" x14ac:dyDescent="0.2">
      <c r="A56" s="238">
        <f t="shared" si="11"/>
        <v>38352</v>
      </c>
      <c r="B56" s="233">
        <v>29.802000000000003</v>
      </c>
      <c r="C56" s="233">
        <v>31.963000000000001</v>
      </c>
      <c r="D56" s="233">
        <v>30.451000000000001</v>
      </c>
      <c r="E56" s="233">
        <v>27.812000000000001</v>
      </c>
      <c r="F56" s="233">
        <v>23.454000000000001</v>
      </c>
      <c r="H56" s="239">
        <f t="shared" si="6"/>
        <v>0</v>
      </c>
      <c r="I56" s="239">
        <f t="shared" si="7"/>
        <v>0</v>
      </c>
      <c r="J56" s="239">
        <f t="shared" si="8"/>
        <v>0.18100000000000094</v>
      </c>
      <c r="K56" s="239">
        <f t="shared" si="9"/>
        <v>-0.21099999999999852</v>
      </c>
      <c r="L56" s="239">
        <f t="shared" si="10"/>
        <v>-4.9999999999990052E-3</v>
      </c>
      <c r="N56" s="233">
        <v>29.802000000000003</v>
      </c>
      <c r="O56" s="233">
        <v>31.963000000000001</v>
      </c>
      <c r="P56" s="233">
        <v>30.27</v>
      </c>
      <c r="Q56" s="233">
        <v>28.023</v>
      </c>
      <c r="R56" s="233">
        <v>23.459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7.5414166666666667</v>
      </c>
      <c r="C58" s="233">
        <f>SUM('P2'!K7:V7)/12</f>
        <v>7.5863333333333332</v>
      </c>
      <c r="D58" s="233">
        <f>SUM('P2'!K9:V9)/12</f>
        <v>6.9564999999999992</v>
      </c>
      <c r="E58" s="233">
        <f>SUM('P2'!K13:V13)/12</f>
        <v>6.3317499999999995</v>
      </c>
      <c r="F58" s="233">
        <f>SUM('P2'!K15:V15)/12</f>
        <v>5.7977500000000006</v>
      </c>
      <c r="H58" s="239">
        <f t="shared" ref="H58:H67" si="12">B58-N58</f>
        <v>0.41041666666666643</v>
      </c>
      <c r="I58" s="239">
        <f t="shared" ref="I58:I67" si="13">C58-O58</f>
        <v>0.82374999999999865</v>
      </c>
      <c r="J58" s="239">
        <f t="shared" ref="J58:J67" si="14">D58-P58</f>
        <v>0.1507499999999995</v>
      </c>
      <c r="K58" s="239">
        <f t="shared" ref="K58:K67" si="15">E58-Q58</f>
        <v>6.4833333333332632E-2</v>
      </c>
      <c r="L58" s="239">
        <f t="shared" ref="L58:L67" si="16">F58-R58</f>
        <v>0.13091666666666679</v>
      </c>
      <c r="N58" s="233">
        <v>7.1310000000000002</v>
      </c>
      <c r="O58" s="233">
        <v>6.7625833333333345</v>
      </c>
      <c r="P58" s="233">
        <v>6.8057499999999997</v>
      </c>
      <c r="Q58" s="233">
        <v>6.2669166666666669</v>
      </c>
      <c r="R58" s="233">
        <v>5.6668333333333338</v>
      </c>
    </row>
    <row r="59" spans="1:18" x14ac:dyDescent="0.2">
      <c r="A59" s="240" t="s">
        <v>170</v>
      </c>
      <c r="B59" s="233">
        <f>SUM('P2'!W5:AH5)/12</f>
        <v>26.682583333333337</v>
      </c>
      <c r="C59" s="233">
        <f>SUM('P2'!W7:AH7)/12</f>
        <v>27.172499999999999</v>
      </c>
      <c r="D59" s="233">
        <f>SUM('P2'!W9:AH9)/12</f>
        <v>29.505916666666668</v>
      </c>
      <c r="E59" s="233">
        <f>SUM('P2'!W13:AH13)/12</f>
        <v>27.803583333333339</v>
      </c>
      <c r="F59" s="233">
        <f>SUM('P2'!W15:AH15)/12</f>
        <v>25.488083333333336</v>
      </c>
      <c r="H59" s="239">
        <f t="shared" si="12"/>
        <v>0.28066666666666862</v>
      </c>
      <c r="I59" s="239">
        <f t="shared" si="13"/>
        <v>0.28066666666666151</v>
      </c>
      <c r="J59" s="239">
        <f t="shared" si="14"/>
        <v>9.6833333333329108E-2</v>
      </c>
      <c r="K59" s="239">
        <f t="shared" si="15"/>
        <v>-0.10441666666666549</v>
      </c>
      <c r="L59" s="239">
        <f t="shared" si="16"/>
        <v>0.40008333333333113</v>
      </c>
      <c r="N59" s="233">
        <v>26.401916666666668</v>
      </c>
      <c r="O59" s="233">
        <v>26.891833333333338</v>
      </c>
      <c r="P59" s="233">
        <v>29.409083333333339</v>
      </c>
      <c r="Q59" s="233">
        <v>27.908000000000005</v>
      </c>
      <c r="R59" s="233">
        <v>25.088000000000005</v>
      </c>
    </row>
    <row r="60" spans="1:18" x14ac:dyDescent="0.2">
      <c r="A60" s="240" t="s">
        <v>171</v>
      </c>
      <c r="B60" s="233">
        <f>SUM('P2'!AI5:AT5)/12</f>
        <v>26.894416666666668</v>
      </c>
      <c r="C60" s="233">
        <f>SUM('P2'!AI7:AT7)/12</f>
        <v>28.535499999999999</v>
      </c>
      <c r="D60" s="233">
        <f>SUM('P2'!AI9:AT9)/12</f>
        <v>29.179666666666666</v>
      </c>
      <c r="E60" s="233">
        <f>SUM('P2'!AI13:AT13)/12</f>
        <v>27.535</v>
      </c>
      <c r="F60" s="233">
        <f>SUM('P2'!AI15:AT15)/12</f>
        <v>24.624916666666667</v>
      </c>
      <c r="H60" s="239">
        <f t="shared" si="12"/>
        <v>0</v>
      </c>
      <c r="I60" s="239">
        <f t="shared" si="13"/>
        <v>0</v>
      </c>
      <c r="J60" s="239">
        <f t="shared" si="14"/>
        <v>0.21033333333333104</v>
      </c>
      <c r="K60" s="239">
        <f t="shared" si="15"/>
        <v>-0.11908333333333587</v>
      </c>
      <c r="L60" s="239">
        <f t="shared" si="16"/>
        <v>-6.9749999999999091E-2</v>
      </c>
      <c r="N60" s="233">
        <v>26.894416666666668</v>
      </c>
      <c r="O60" s="233">
        <v>28.535499999999999</v>
      </c>
      <c r="P60" s="233">
        <v>28.969333333333335</v>
      </c>
      <c r="Q60" s="233">
        <v>27.654083333333336</v>
      </c>
      <c r="R60" s="233">
        <v>24.694666666666667</v>
      </c>
    </row>
    <row r="61" spans="1:18" x14ac:dyDescent="0.2">
      <c r="A61" s="240" t="s">
        <v>172</v>
      </c>
      <c r="B61" s="233">
        <f>SUM('P2'!AU5:BF5)/12</f>
        <v>26.817833333333336</v>
      </c>
      <c r="C61" s="233">
        <f>SUM('P2'!AU7:BF7)/12</f>
        <v>28.443250000000006</v>
      </c>
      <c r="D61" s="233">
        <f>SUM('P2'!AU9:BF9)/12</f>
        <v>29.129416666666671</v>
      </c>
      <c r="E61" s="233">
        <f>SUM('P2'!AU13:BF13)/12</f>
        <v>27.160083333333333</v>
      </c>
      <c r="F61" s="233">
        <f>SUM('P2'!AU15:BF15)/12</f>
        <v>24.852500000000003</v>
      </c>
      <c r="H61" s="239">
        <f t="shared" si="12"/>
        <v>0</v>
      </c>
      <c r="I61" s="239">
        <f t="shared" si="13"/>
        <v>0</v>
      </c>
      <c r="J61" s="239">
        <f t="shared" si="14"/>
        <v>0.1548333333333396</v>
      </c>
      <c r="K61" s="239">
        <f t="shared" si="15"/>
        <v>-0.17458333333334153</v>
      </c>
      <c r="L61" s="239">
        <f t="shared" si="16"/>
        <v>-6.9583333333330444E-2</v>
      </c>
      <c r="N61" s="233">
        <v>26.817833333333336</v>
      </c>
      <c r="O61" s="233">
        <v>28.443250000000006</v>
      </c>
      <c r="P61" s="233">
        <v>28.974583333333332</v>
      </c>
      <c r="Q61" s="233">
        <v>27.334666666666674</v>
      </c>
      <c r="R61" s="233">
        <v>24.922083333333333</v>
      </c>
    </row>
    <row r="62" spans="1:18" x14ac:dyDescent="0.2">
      <c r="A62" s="240" t="s">
        <v>173</v>
      </c>
      <c r="B62" s="233">
        <f>SUM('P2'!BG5:BR5)/12</f>
        <v>27.206416666666669</v>
      </c>
      <c r="C62" s="233">
        <f>SUM('P2'!BG7:BR7)/12</f>
        <v>28.83175</v>
      </c>
      <c r="D62" s="233">
        <f>SUM('P2'!BG9:BR9)/12</f>
        <v>29.108166666666666</v>
      </c>
      <c r="E62" s="233">
        <f>SUM('P2'!BG13:BR13)/12</f>
        <v>26.798249999999999</v>
      </c>
      <c r="F62" s="233">
        <f>SUM('P2'!BG15:BR15)/12</f>
        <v>25.059166666666666</v>
      </c>
      <c r="H62" s="239">
        <f t="shared" si="12"/>
        <v>0</v>
      </c>
      <c r="I62" s="239">
        <f t="shared" si="13"/>
        <v>0</v>
      </c>
      <c r="J62" s="239">
        <f t="shared" si="14"/>
        <v>0.1545000000000023</v>
      </c>
      <c r="K62" s="239">
        <f t="shared" si="15"/>
        <v>-0.17583333333333684</v>
      </c>
      <c r="L62" s="239">
        <f t="shared" si="16"/>
        <v>-6.7916666666665293E-2</v>
      </c>
      <c r="N62" s="233">
        <v>27.206416666666669</v>
      </c>
      <c r="O62" s="233">
        <v>28.83175</v>
      </c>
      <c r="P62" s="233">
        <v>28.953666666666663</v>
      </c>
      <c r="Q62" s="233">
        <v>26.974083333333336</v>
      </c>
      <c r="R62" s="233">
        <v>25.127083333333331</v>
      </c>
    </row>
    <row r="63" spans="1:18" x14ac:dyDescent="0.2">
      <c r="A63" s="240" t="s">
        <v>174</v>
      </c>
      <c r="B63" s="233">
        <f>SUM('P2'!BS5:CD5)/12</f>
        <v>27.516250000000003</v>
      </c>
      <c r="C63" s="233">
        <f>SUM('P2'!BS7:CD7)/12</f>
        <v>29.139499999999998</v>
      </c>
      <c r="D63" s="233">
        <f>SUM('P2'!BS9:CD9)/12</f>
        <v>29.04333333333334</v>
      </c>
      <c r="E63" s="233">
        <f>SUM('P2'!BS13:CD13)/12</f>
        <v>26.802333333333333</v>
      </c>
      <c r="F63" s="233">
        <f>SUM('P2'!BS15:CD15)/12</f>
        <v>25.236833333333333</v>
      </c>
      <c r="H63" s="239">
        <f t="shared" si="12"/>
        <v>0</v>
      </c>
      <c r="I63" s="239">
        <f t="shared" si="13"/>
        <v>0</v>
      </c>
      <c r="J63" s="239">
        <f t="shared" si="14"/>
        <v>0.1530000000000058</v>
      </c>
      <c r="K63" s="239">
        <f t="shared" si="15"/>
        <v>-0.1788333333333334</v>
      </c>
      <c r="L63" s="239">
        <f t="shared" si="16"/>
        <v>-6.8166666666666487E-2</v>
      </c>
      <c r="N63" s="233">
        <v>27.516249999999999</v>
      </c>
      <c r="O63" s="233">
        <v>29.139499999999998</v>
      </c>
      <c r="P63" s="233">
        <v>28.890333333333334</v>
      </c>
      <c r="Q63" s="233">
        <v>26.981166666666667</v>
      </c>
      <c r="R63" s="233">
        <v>25.305</v>
      </c>
    </row>
    <row r="64" spans="1:18" x14ac:dyDescent="0.2">
      <c r="A64" s="240" t="s">
        <v>175</v>
      </c>
      <c r="B64" s="233">
        <f>SUM('P2'!CE5:CP5)/12</f>
        <v>27.760249999999999</v>
      </c>
      <c r="C64" s="233">
        <f>SUM('P2'!CE7:CP7)/12</f>
        <v>29.597166666666663</v>
      </c>
      <c r="D64" s="233">
        <f>SUM('P2'!CE9:CP9)/12</f>
        <v>28.976083333333335</v>
      </c>
      <c r="E64" s="233">
        <f>SUM('P2'!CE13:CP13)/12</f>
        <v>26.849500000000006</v>
      </c>
      <c r="F64" s="233">
        <f>SUM('P2'!CE15:CP15)/12</f>
        <v>25.412083333333332</v>
      </c>
      <c r="H64" s="239">
        <f t="shared" si="12"/>
        <v>0</v>
      </c>
      <c r="I64" s="239">
        <f t="shared" si="13"/>
        <v>0</v>
      </c>
      <c r="J64" s="239">
        <f t="shared" si="14"/>
        <v>0.15633333333333255</v>
      </c>
      <c r="K64" s="239">
        <f t="shared" si="15"/>
        <v>-0.17058333333332953</v>
      </c>
      <c r="L64" s="239">
        <f t="shared" si="16"/>
        <v>-6.7500000000002558E-2</v>
      </c>
      <c r="N64" s="233">
        <v>27.760249999999999</v>
      </c>
      <c r="O64" s="233">
        <v>29.597166666666663</v>
      </c>
      <c r="P64" s="233">
        <v>28.819750000000003</v>
      </c>
      <c r="Q64" s="233">
        <v>27.020083333333336</v>
      </c>
      <c r="R64" s="233">
        <v>25.479583333333334</v>
      </c>
    </row>
    <row r="65" spans="1:18" x14ac:dyDescent="0.2">
      <c r="A65" s="240" t="s">
        <v>176</v>
      </c>
      <c r="B65" s="233">
        <f>SUM('P2'!CQ5:DB5)/12</f>
        <v>27.945583333333332</v>
      </c>
      <c r="C65" s="233">
        <f>SUM('P2'!CQ7:DB7)/12</f>
        <v>30.667666666666666</v>
      </c>
      <c r="D65" s="233">
        <f>SUM('P2'!CQ9:DB9)/12</f>
        <v>28.932583333333337</v>
      </c>
      <c r="E65" s="233">
        <f>SUM('P2'!CQ13:DB13)/12</f>
        <v>26.848166666666671</v>
      </c>
      <c r="F65" s="233">
        <f>SUM('P2'!CQ15:DB15)/12</f>
        <v>25.591500000000007</v>
      </c>
      <c r="H65" s="239">
        <f t="shared" si="12"/>
        <v>-8.3333333336099713E-5</v>
      </c>
      <c r="I65" s="239">
        <f t="shared" si="13"/>
        <v>0</v>
      </c>
      <c r="J65" s="239">
        <f t="shared" si="14"/>
        <v>0.18083333333333584</v>
      </c>
      <c r="K65" s="239">
        <f t="shared" si="15"/>
        <v>-0.14874999999999616</v>
      </c>
      <c r="L65" s="239">
        <f t="shared" si="16"/>
        <v>-6.9833333333328085E-2</v>
      </c>
      <c r="N65" s="233">
        <v>27.945666666666668</v>
      </c>
      <c r="O65" s="233">
        <v>30.667666666666666</v>
      </c>
      <c r="P65" s="233">
        <v>28.751750000000001</v>
      </c>
      <c r="Q65" s="233">
        <v>26.996916666666667</v>
      </c>
      <c r="R65" s="233">
        <v>25.661333333333335</v>
      </c>
    </row>
    <row r="66" spans="1:18" x14ac:dyDescent="0.2">
      <c r="A66" s="240" t="s">
        <v>177</v>
      </c>
      <c r="B66" s="233">
        <f>SUM('P2'!DC5:DN5)/12</f>
        <v>28.148416666666666</v>
      </c>
      <c r="C66" s="233">
        <f>SUM('P2'!DC7:DN7)/12</f>
        <v>31.852916666666673</v>
      </c>
      <c r="D66" s="233">
        <f>SUM('P2'!DC9:DN9)/12</f>
        <v>28.890500000000003</v>
      </c>
      <c r="E66" s="233">
        <f>SUM('P2'!DC13:DN13)/12</f>
        <v>26.87341666666666</v>
      </c>
      <c r="F66" s="233">
        <f>SUM('P2'!DC15:DN15)/12</f>
        <v>25.806749999999997</v>
      </c>
      <c r="H66" s="239">
        <f t="shared" si="12"/>
        <v>0</v>
      </c>
      <c r="I66" s="239">
        <f t="shared" si="13"/>
        <v>0</v>
      </c>
      <c r="J66" s="239">
        <f t="shared" si="14"/>
        <v>0.20399999999999707</v>
      </c>
      <c r="K66" s="239">
        <f t="shared" si="15"/>
        <v>-0.12608333333334087</v>
      </c>
      <c r="L66" s="239">
        <f t="shared" si="16"/>
        <v>-6.9250000000003809E-2</v>
      </c>
      <c r="N66" s="233">
        <v>28.148416666666666</v>
      </c>
      <c r="O66" s="233">
        <v>31.852916666666673</v>
      </c>
      <c r="P66" s="233">
        <v>28.686500000000006</v>
      </c>
      <c r="Q66" s="233">
        <v>26.999500000000001</v>
      </c>
      <c r="R66" s="233">
        <v>25.876000000000001</v>
      </c>
    </row>
    <row r="67" spans="1:18" x14ac:dyDescent="0.2">
      <c r="A67" s="240" t="s">
        <v>178</v>
      </c>
      <c r="B67" s="233">
        <f>SUM('P2'!DO5:DZ5)/12</f>
        <v>28.358833333333337</v>
      </c>
      <c r="C67" s="233">
        <f>SUM('P2'!DO7:DZ7)/12</f>
        <v>33.055000000000007</v>
      </c>
      <c r="D67" s="233">
        <f>SUM('P2'!DO9:DZ9)/12</f>
        <v>28.842583333333337</v>
      </c>
      <c r="E67" s="233">
        <f>SUM('P2'!DO13:DZ13)/12</f>
        <v>26.889750000000003</v>
      </c>
      <c r="F67" s="233">
        <f>SUM('P2'!DO15:DZ15)/12</f>
        <v>26.002500000000008</v>
      </c>
      <c r="H67" s="239">
        <f t="shared" si="12"/>
        <v>0</v>
      </c>
      <c r="I67" s="239">
        <f t="shared" si="13"/>
        <v>8.3333333328994286E-5</v>
      </c>
      <c r="J67" s="239">
        <f t="shared" si="14"/>
        <v>0.22708333333333997</v>
      </c>
      <c r="K67" s="239">
        <f t="shared" si="15"/>
        <v>-0.10224999999999795</v>
      </c>
      <c r="L67" s="239">
        <f t="shared" si="16"/>
        <v>-6.9499999999994344E-2</v>
      </c>
      <c r="N67" s="233">
        <v>28.358833333333337</v>
      </c>
      <c r="O67" s="233">
        <v>33.054916666666678</v>
      </c>
      <c r="P67" s="233">
        <v>28.615499999999997</v>
      </c>
      <c r="Q67" s="233">
        <v>26.992000000000001</v>
      </c>
      <c r="R67" s="233">
        <v>26.072000000000003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37191</v>
      </c>
      <c r="B7" s="57">
        <v>32.9</v>
      </c>
      <c r="C7" s="58">
        <v>33</v>
      </c>
      <c r="D7" s="57">
        <v>33</v>
      </c>
      <c r="E7" s="58">
        <v>32.89</v>
      </c>
      <c r="F7" s="57">
        <v>32.75</v>
      </c>
      <c r="G7" s="58">
        <v>33.9</v>
      </c>
      <c r="H7" s="57"/>
      <c r="I7" s="58">
        <v>32.75</v>
      </c>
      <c r="J7" s="57"/>
      <c r="K7" s="58"/>
      <c r="L7" s="57"/>
      <c r="M7" s="58"/>
      <c r="N7" s="57"/>
      <c r="O7" s="58"/>
      <c r="Q7" s="57"/>
      <c r="R7" s="58">
        <v>47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37193</v>
      </c>
      <c r="B8" s="57">
        <v>34</v>
      </c>
      <c r="C8" s="58">
        <v>33.450000000000003</v>
      </c>
      <c r="D8" s="57">
        <v>32.65</v>
      </c>
      <c r="E8" s="58">
        <v>33.81</v>
      </c>
      <c r="F8" s="57">
        <v>33.049999999999997</v>
      </c>
      <c r="G8" s="58">
        <v>35</v>
      </c>
      <c r="H8" s="57"/>
      <c r="I8" s="58">
        <v>33.049999999999997</v>
      </c>
      <c r="J8" s="57"/>
      <c r="K8" s="58"/>
      <c r="L8" s="57"/>
      <c r="M8" s="58"/>
      <c r="N8" s="57"/>
      <c r="O8" s="58"/>
      <c r="Q8" s="57"/>
      <c r="R8" s="58">
        <v>55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37194</v>
      </c>
      <c r="B9" s="57">
        <v>34.5</v>
      </c>
      <c r="C9" s="58">
        <v>33</v>
      </c>
      <c r="D9" s="57">
        <v>33</v>
      </c>
      <c r="E9" s="58">
        <v>34.700000000000003</v>
      </c>
      <c r="F9" s="57">
        <v>34.700000000000003</v>
      </c>
      <c r="G9" s="58">
        <v>35.5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37195</v>
      </c>
      <c r="B10" s="57">
        <v>34.5</v>
      </c>
      <c r="C10" s="58">
        <v>33</v>
      </c>
      <c r="D10" s="57">
        <v>33</v>
      </c>
      <c r="E10" s="58">
        <v>34.700000000000003</v>
      </c>
      <c r="F10" s="57">
        <v>34.700000000000003</v>
      </c>
      <c r="G10" s="58">
        <v>35.5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37196</v>
      </c>
      <c r="B11" s="57">
        <v>32.75</v>
      </c>
      <c r="C11" s="58">
        <v>35.5</v>
      </c>
      <c r="D11" s="57">
        <v>35.299999999999997</v>
      </c>
      <c r="E11" s="58">
        <v>35.35</v>
      </c>
      <c r="F11" s="57">
        <v>34.1</v>
      </c>
      <c r="G11" s="58">
        <v>33.75</v>
      </c>
      <c r="H11" s="57"/>
      <c r="I11" s="58">
        <v>24.9</v>
      </c>
      <c r="J11" s="57"/>
      <c r="K11" s="58"/>
      <c r="L11" s="57"/>
      <c r="M11" s="58"/>
      <c r="N11" s="57"/>
      <c r="O11" s="58"/>
      <c r="Q11" s="57"/>
      <c r="R11" s="58">
        <v>54.499996185302734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7" x14ac:dyDescent="0.2">
      <c r="A12" s="82">
        <v>37197</v>
      </c>
      <c r="B12" s="57">
        <v>32.75</v>
      </c>
      <c r="C12" s="58">
        <v>35.5</v>
      </c>
      <c r="D12" s="57">
        <v>35.299999999999997</v>
      </c>
      <c r="E12" s="58">
        <v>35.35</v>
      </c>
      <c r="F12" s="57">
        <v>34.1</v>
      </c>
      <c r="G12" s="58">
        <v>33.75</v>
      </c>
      <c r="H12" s="57"/>
      <c r="I12" s="58">
        <v>24.9</v>
      </c>
      <c r="J12" s="57"/>
      <c r="K12" s="58"/>
      <c r="L12" s="57"/>
      <c r="M12" s="58"/>
      <c r="N12" s="57"/>
      <c r="O12" s="58"/>
      <c r="Q12" s="57"/>
      <c r="R12" s="58"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7" x14ac:dyDescent="0.2">
      <c r="A13" s="82">
        <v>37198</v>
      </c>
      <c r="B13" s="57">
        <v>32.75</v>
      </c>
      <c r="C13" s="58">
        <v>35.5</v>
      </c>
      <c r="D13" s="57">
        <v>35.299999999999997</v>
      </c>
      <c r="E13" s="58">
        <v>35.35</v>
      </c>
      <c r="F13" s="57">
        <v>34.1</v>
      </c>
      <c r="G13" s="58">
        <v>33.75</v>
      </c>
      <c r="H13" s="57"/>
      <c r="I13" s="58">
        <v>24.899999618530298</v>
      </c>
      <c r="J13" s="57"/>
      <c r="K13" s="58"/>
      <c r="L13" s="57"/>
      <c r="M13" s="58"/>
      <c r="N13" s="57"/>
      <c r="O13" s="58"/>
      <c r="Q13" s="57"/>
      <c r="R13" s="58">
        <v>47.599994049072265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7" s="83" customFormat="1" x14ac:dyDescent="0.2">
      <c r="A14" s="82">
        <v>37200</v>
      </c>
      <c r="B14" s="57">
        <v>32.75</v>
      </c>
      <c r="C14" s="58">
        <v>35.5</v>
      </c>
      <c r="D14" s="57">
        <v>35.299999999999997</v>
      </c>
      <c r="E14" s="58">
        <v>35.35</v>
      </c>
      <c r="F14" s="57">
        <v>34.1</v>
      </c>
      <c r="G14" s="58">
        <v>33.75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54.499996185302734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1.32</v>
      </c>
      <c r="AO14" s="83">
        <v>4.4870000000000001</v>
      </c>
      <c r="AP14" s="83">
        <v>4.4999999999999998E-2</v>
      </c>
      <c r="AQ14" s="83">
        <v>3.2120000000000002</v>
      </c>
      <c r="AR14" s="83">
        <v>1.32</v>
      </c>
      <c r="AS14" s="83">
        <v>4.4870000000000001</v>
      </c>
      <c r="AT14" s="83">
        <v>2.2949999999999999</v>
      </c>
      <c r="AU14" s="83">
        <v>5.4619999999999997</v>
      </c>
    </row>
    <row r="15" spans="1:47" s="83" customFormat="1" x14ac:dyDescent="0.2">
      <c r="A15" s="82">
        <v>37201</v>
      </c>
      <c r="B15" s="57">
        <v>32.75</v>
      </c>
      <c r="C15" s="58">
        <v>35.5</v>
      </c>
      <c r="D15" s="57">
        <v>35.299999999999997</v>
      </c>
      <c r="E15" s="58">
        <v>35.35</v>
      </c>
      <c r="F15" s="57">
        <v>34.1</v>
      </c>
      <c r="G15" s="58">
        <v>33.75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54.499996185302734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0.64</v>
      </c>
      <c r="AO15" s="83">
        <v>2.9350000000000001</v>
      </c>
      <c r="AP15" s="83">
        <v>4.4999999999999998E-2</v>
      </c>
      <c r="AQ15" s="83">
        <v>2.34</v>
      </c>
      <c r="AR15" s="83">
        <v>0.64</v>
      </c>
      <c r="AS15" s="83">
        <v>2.9350000000000001</v>
      </c>
      <c r="AT15" s="83">
        <v>0.81</v>
      </c>
      <c r="AU15" s="83">
        <v>3.105</v>
      </c>
    </row>
    <row r="16" spans="1:47" x14ac:dyDescent="0.2">
      <c r="A16" s="82">
        <v>37202</v>
      </c>
      <c r="B16" s="57">
        <v>32.75</v>
      </c>
      <c r="C16" s="58">
        <v>35.5</v>
      </c>
      <c r="D16" s="57">
        <v>35.299999999999997</v>
      </c>
      <c r="E16" s="58">
        <v>35.35</v>
      </c>
      <c r="F16" s="57">
        <v>34.1</v>
      </c>
      <c r="G16" s="58">
        <v>33.75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37203</v>
      </c>
      <c r="B17" s="57">
        <v>32.75</v>
      </c>
      <c r="C17" s="58">
        <v>35.5</v>
      </c>
      <c r="D17" s="57">
        <v>35.299999999999997</v>
      </c>
      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">
      <c r="A18" s="82">
        <v>37204</v>
      </c>
      <c r="B18" s="57">
        <v>32.75</v>
      </c>
      <c r="C18" s="58">
        <v>35.5</v>
      </c>
      <c r="D18" s="57">
        <v>35.299999999999997</v>
      </c>
      <c r="E18" s="58">
        <v>35.35</v>
      </c>
      <c r="F18" s="57">
        <v>34.1</v>
      </c>
      <c r="G18" s="58">
        <v>33.75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">
      <c r="A19" s="82">
        <v>37205</v>
      </c>
      <c r="B19" s="57">
        <v>32.75</v>
      </c>
      <c r="C19" s="58">
        <v>35.5</v>
      </c>
      <c r="D19" s="57">
        <v>35.299999999999997</v>
      </c>
      <c r="E19" s="58">
        <v>35.35</v>
      </c>
      <c r="F19" s="57">
        <v>34.1</v>
      </c>
      <c r="G19" s="58">
        <v>33.75</v>
      </c>
      <c r="H19" s="57"/>
      <c r="I19" s="58">
        <v>26</v>
      </c>
      <c r="J19" s="57"/>
      <c r="K19" s="58"/>
      <c r="L19" s="57"/>
      <c r="M19" s="58"/>
      <c r="N19" s="57"/>
      <c r="O19" s="58"/>
      <c r="Q19" s="57"/>
      <c r="R19" s="58">
        <v>47.599994049072265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">
      <c r="A20" s="82">
        <v>37207</v>
      </c>
      <c r="B20" s="57">
        <v>32.75</v>
      </c>
      <c r="C20" s="58">
        <v>35.5</v>
      </c>
      <c r="D20" s="57">
        <v>35.299999999999997</v>
      </c>
      <c r="E20" s="58">
        <v>35.35</v>
      </c>
      <c r="F20" s="57">
        <v>34.1</v>
      </c>
      <c r="G20" s="58">
        <v>33.75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s="83" customFormat="1" x14ac:dyDescent="0.2">
      <c r="A21" s="82">
        <v>37208</v>
      </c>
      <c r="B21" s="57">
        <v>32.75</v>
      </c>
      <c r="C21" s="58">
        <v>35.5</v>
      </c>
      <c r="D21" s="57">
        <v>35.299999999999997</v>
      </c>
      <c r="E21" s="58">
        <v>35.35</v>
      </c>
      <c r="F21" s="57">
        <v>34.1</v>
      </c>
      <c r="G21" s="58">
        <v>33.75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54.499996185302734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3.1949999999999998</v>
      </c>
      <c r="AN21" s="83">
        <v>0.44</v>
      </c>
      <c r="AO21" s="83">
        <v>3.6349999999999998</v>
      </c>
      <c r="AP21" s="83">
        <v>0.13500000000000001</v>
      </c>
      <c r="AQ21" s="83">
        <v>3.33</v>
      </c>
      <c r="AR21" s="83">
        <v>0.34</v>
      </c>
      <c r="AS21" s="83">
        <v>3.5350000000000001</v>
      </c>
      <c r="AT21" s="83">
        <v>0.39</v>
      </c>
      <c r="AU21" s="83">
        <v>3.585</v>
      </c>
    </row>
    <row r="22" spans="1:47" s="83" customFormat="1" x14ac:dyDescent="0.2">
      <c r="A22" s="82">
        <v>37209</v>
      </c>
      <c r="B22" s="57">
        <v>32.75</v>
      </c>
      <c r="C22" s="58">
        <v>35.5</v>
      </c>
      <c r="D22" s="57">
        <v>35.299999999999997</v>
      </c>
      <c r="E22" s="58">
        <v>35.35</v>
      </c>
      <c r="F22" s="57">
        <v>34.1</v>
      </c>
      <c r="G22" s="58">
        <v>33.75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54.499996185302734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3.0950000000000002</v>
      </c>
      <c r="AN22" s="83">
        <v>0.48</v>
      </c>
      <c r="AO22" s="83">
        <v>3.5750000000000002</v>
      </c>
      <c r="AP22" s="83">
        <v>0.16</v>
      </c>
      <c r="AQ22" s="83">
        <v>3.2549999999999999</v>
      </c>
      <c r="AR22" s="83">
        <v>0.38</v>
      </c>
      <c r="AS22" s="83">
        <v>3.4750000000000001</v>
      </c>
      <c r="AT22" s="83">
        <v>0.41</v>
      </c>
      <c r="AU22" s="83">
        <v>3.5049999999999999</v>
      </c>
    </row>
    <row r="23" spans="1:47" x14ac:dyDescent="0.2">
      <c r="A23" s="82">
        <v>37210</v>
      </c>
      <c r="B23" s="57">
        <v>32.75</v>
      </c>
      <c r="C23" s="58">
        <v>35.5</v>
      </c>
      <c r="D23" s="57">
        <v>35.299999999999997</v>
      </c>
      <c r="E23" s="58">
        <v>35.35</v>
      </c>
      <c r="F23" s="57">
        <v>34.1</v>
      </c>
      <c r="G23" s="58">
        <v>33.75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">
      <c r="A24" s="82">
        <v>37211</v>
      </c>
      <c r="B24" s="57">
        <v>32.75</v>
      </c>
      <c r="C24" s="58">
        <v>35.5</v>
      </c>
      <c r="D24" s="57">
        <v>35.299999999999997</v>
      </c>
      <c r="E24" s="58">
        <v>35.35</v>
      </c>
      <c r="F24" s="57">
        <v>34.1</v>
      </c>
      <c r="G24" s="58">
        <v>33.75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">
      <c r="A25" s="82">
        <v>37212</v>
      </c>
      <c r="B25" s="57">
        <v>32.75</v>
      </c>
      <c r="C25" s="58">
        <v>35.5</v>
      </c>
      <c r="D25" s="57">
        <v>35.299999999999997</v>
      </c>
      <c r="E25" s="58">
        <v>35.35</v>
      </c>
      <c r="F25" s="57">
        <v>34.1</v>
      </c>
      <c r="G25" s="58">
        <v>33.75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47.599994049072265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">
      <c r="A26" s="82">
        <v>37214</v>
      </c>
      <c r="B26" s="57">
        <v>32.75</v>
      </c>
      <c r="C26" s="58">
        <v>35.5</v>
      </c>
      <c r="D26" s="57">
        <v>35.299999999999997</v>
      </c>
      <c r="E26" s="58">
        <v>35.35</v>
      </c>
      <c r="F26" s="57">
        <v>34.1</v>
      </c>
      <c r="G26" s="58">
        <v>33.75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54.499996185302734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">
      <c r="A27" s="82">
        <v>37215</v>
      </c>
      <c r="B27" s="57">
        <v>32.75</v>
      </c>
      <c r="C27" s="58">
        <v>35.5</v>
      </c>
      <c r="D27" s="57">
        <v>35.299999999999997</v>
      </c>
      <c r="E27" s="58">
        <v>35.35</v>
      </c>
      <c r="F27" s="57">
        <v>34.1</v>
      </c>
      <c r="G27" s="58">
        <v>33.75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s="83" customFormat="1" x14ac:dyDescent="0.2">
      <c r="A28" s="82">
        <v>37216</v>
      </c>
      <c r="B28" s="57">
        <v>32.75</v>
      </c>
      <c r="C28" s="58">
        <v>35.5</v>
      </c>
      <c r="D28" s="57">
        <v>35.299999999999997</v>
      </c>
      <c r="E28" s="58">
        <v>35.35</v>
      </c>
      <c r="F28" s="57">
        <v>34.1</v>
      </c>
      <c r="G28" s="58">
        <v>33.75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54.499996185302734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3.2650000000000001</v>
      </c>
      <c r="AN28" s="83">
        <v>0.36</v>
      </c>
      <c r="AO28" s="83">
        <v>3.625</v>
      </c>
      <c r="AP28" s="83">
        <v>0.04</v>
      </c>
      <c r="AQ28" s="83">
        <v>3.3050000000000002</v>
      </c>
      <c r="AR28" s="83">
        <v>0.36</v>
      </c>
      <c r="AS28" s="83">
        <v>3.625</v>
      </c>
      <c r="AT28" s="83">
        <v>0.38</v>
      </c>
      <c r="AU28" s="83">
        <v>3.645</v>
      </c>
    </row>
    <row r="29" spans="1:47" s="83" customFormat="1" x14ac:dyDescent="0.2">
      <c r="A29" s="82">
        <v>37218</v>
      </c>
      <c r="B29" s="57">
        <v>32.75</v>
      </c>
      <c r="C29" s="58">
        <v>35.5</v>
      </c>
      <c r="D29" s="57">
        <v>35.299999999999997</v>
      </c>
      <c r="E29" s="58">
        <v>35.35</v>
      </c>
      <c r="F29" s="57">
        <v>34.1</v>
      </c>
      <c r="G29" s="58">
        <v>33.75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54.499996185302734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3.4330000000000003</v>
      </c>
      <c r="AN29" s="83">
        <v>0.32500000000000001</v>
      </c>
      <c r="AO29" s="83">
        <v>3.7580000000000005</v>
      </c>
      <c r="AP29" s="83">
        <v>0.04</v>
      </c>
      <c r="AQ29" s="83">
        <v>3.4730000000000003</v>
      </c>
      <c r="AR29" s="83">
        <v>0.32500000000000001</v>
      </c>
      <c r="AS29" s="83">
        <v>3.7580000000000005</v>
      </c>
      <c r="AT29" s="83">
        <v>0.33</v>
      </c>
      <c r="AU29" s="83">
        <v>3.7630000000000003</v>
      </c>
    </row>
    <row r="30" spans="1:47" x14ac:dyDescent="0.2">
      <c r="A30" s="82">
        <v>37219</v>
      </c>
      <c r="B30" s="57">
        <v>32.75</v>
      </c>
      <c r="C30" s="58">
        <v>35.5</v>
      </c>
      <c r="D30" s="57">
        <v>35.299999999999997</v>
      </c>
      <c r="E30" s="58">
        <v>35.35</v>
      </c>
      <c r="F30" s="57">
        <v>34.1</v>
      </c>
      <c r="G30" s="58">
        <v>33.75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47.599994049072265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">
      <c r="A31" s="82">
        <v>37221</v>
      </c>
      <c r="B31" s="57">
        <v>32.75</v>
      </c>
      <c r="C31" s="58">
        <v>35.5</v>
      </c>
      <c r="D31" s="57">
        <v>35.299999999999997</v>
      </c>
      <c r="E31" s="58">
        <v>35.35</v>
      </c>
      <c r="F31" s="57">
        <v>34.1</v>
      </c>
      <c r="G31" s="58">
        <v>33.75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54.499994049072264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">
      <c r="A32" s="82">
        <v>37225</v>
      </c>
      <c r="B32" s="57">
        <v>32.75</v>
      </c>
      <c r="C32" s="58">
        <v>35.5</v>
      </c>
      <c r="D32" s="57">
        <v>35.299999999999997</v>
      </c>
      <c r="E32" s="58">
        <v>35.35</v>
      </c>
      <c r="F32" s="57">
        <v>34.1</v>
      </c>
      <c r="G32" s="58">
        <v>33.75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54.499996185302734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">
      <c r="A33" s="82">
        <v>37226</v>
      </c>
      <c r="B33" s="57">
        <v>36.5</v>
      </c>
      <c r="C33" s="58">
        <v>43</v>
      </c>
      <c r="D33" s="57">
        <v>42.75</v>
      </c>
      <c r="E33" s="58">
        <v>42.5</v>
      </c>
      <c r="F33" s="57">
        <v>38.5</v>
      </c>
      <c r="G33" s="58">
        <v>38.5</v>
      </c>
      <c r="H33" s="57"/>
      <c r="I33" s="58">
        <v>38.5</v>
      </c>
      <c r="J33" s="57"/>
      <c r="K33" s="58"/>
      <c r="L33" s="57"/>
      <c r="M33" s="58"/>
      <c r="N33" s="57"/>
      <c r="O33" s="58"/>
      <c r="Q33" s="57"/>
      <c r="R33" s="58">
        <v>60.049999237060547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">
      <c r="A34" s="82">
        <v>37257</v>
      </c>
      <c r="B34" s="57">
        <v>36.75</v>
      </c>
      <c r="C34" s="58">
        <v>42.75</v>
      </c>
      <c r="D34" s="57">
        <v>42.75</v>
      </c>
      <c r="E34" s="58">
        <v>42.75</v>
      </c>
      <c r="F34" s="57">
        <v>39.25</v>
      </c>
      <c r="G34" s="58">
        <v>38.25</v>
      </c>
      <c r="H34" s="57"/>
      <c r="I34" s="58">
        <v>39.25</v>
      </c>
      <c r="J34" s="57"/>
      <c r="K34" s="58"/>
      <c r="L34" s="57"/>
      <c r="M34" s="58"/>
      <c r="N34" s="57"/>
      <c r="O34" s="58"/>
      <c r="Q34" s="57"/>
      <c r="R34" s="58">
        <v>66.258518981933591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s="83" customFormat="1" x14ac:dyDescent="0.2">
      <c r="A35" s="82">
        <v>37288</v>
      </c>
      <c r="B35" s="57">
        <v>35.5</v>
      </c>
      <c r="C35" s="58">
        <v>38.9</v>
      </c>
      <c r="D35" s="57">
        <v>39</v>
      </c>
      <c r="E35" s="58">
        <v>40.5</v>
      </c>
      <c r="F35" s="57">
        <v>37.25</v>
      </c>
      <c r="G35" s="58">
        <v>36.75</v>
      </c>
      <c r="H35" s="57"/>
      <c r="I35" s="58">
        <v>37.25</v>
      </c>
      <c r="J35" s="57"/>
      <c r="K35" s="58"/>
      <c r="L35" s="57"/>
      <c r="M35" s="58"/>
      <c r="N35" s="57"/>
      <c r="O35" s="58"/>
      <c r="P35" s="40"/>
      <c r="Q35" s="57"/>
      <c r="R35" s="58">
        <v>65.224741210937495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3.4350000000000001</v>
      </c>
      <c r="AN35" s="83">
        <v>0.56000000000000005</v>
      </c>
      <c r="AO35" s="83">
        <v>3.9950000000000001</v>
      </c>
      <c r="AP35" s="83">
        <v>0.14000000000000001</v>
      </c>
      <c r="AQ35" s="83">
        <v>3.5750000000000002</v>
      </c>
      <c r="AR35" s="83">
        <v>0.46</v>
      </c>
      <c r="AS35" s="83">
        <v>3.895</v>
      </c>
      <c r="AT35" s="83">
        <v>0.72</v>
      </c>
      <c r="AU35" s="83">
        <v>4.1550000000000002</v>
      </c>
    </row>
    <row r="36" spans="1:47" s="83" customFormat="1" x14ac:dyDescent="0.2">
      <c r="A36" s="82">
        <v>37316</v>
      </c>
      <c r="B36" s="57">
        <v>35</v>
      </c>
      <c r="C36" s="58">
        <v>34.25</v>
      </c>
      <c r="D36" s="57">
        <v>34.25</v>
      </c>
      <c r="E36" s="58">
        <v>38.25</v>
      </c>
      <c r="F36" s="57">
        <v>36</v>
      </c>
      <c r="G36" s="58">
        <v>36.25</v>
      </c>
      <c r="H36" s="57"/>
      <c r="I36" s="58">
        <v>36</v>
      </c>
      <c r="J36" s="57"/>
      <c r="K36" s="58"/>
      <c r="L36" s="57"/>
      <c r="M36" s="58"/>
      <c r="N36" s="57"/>
      <c r="O36" s="58"/>
      <c r="P36" s="40"/>
      <c r="Q36" s="57"/>
      <c r="R36" s="58">
        <v>63.379048156738278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3.4550000000000001</v>
      </c>
      <c r="AN36" s="83">
        <v>0.77</v>
      </c>
      <c r="AO36" s="83">
        <v>4.2249999999999996</v>
      </c>
      <c r="AP36" s="83">
        <v>0.14000000000000001</v>
      </c>
      <c r="AQ36" s="83">
        <v>3.5950000000000002</v>
      </c>
      <c r="AR36" s="83">
        <v>0.77</v>
      </c>
      <c r="AS36" s="83">
        <v>4.2249999999999996</v>
      </c>
      <c r="AT36" s="83">
        <v>0.97</v>
      </c>
      <c r="AU36" s="83">
        <v>4.4249999999999998</v>
      </c>
    </row>
    <row r="37" spans="1:47" x14ac:dyDescent="0.2">
      <c r="A37" s="82">
        <v>37347</v>
      </c>
      <c r="B37" s="57">
        <v>32.5</v>
      </c>
      <c r="C37" s="58">
        <v>32.5</v>
      </c>
      <c r="D37" s="57">
        <v>30.5</v>
      </c>
      <c r="E37" s="58">
        <v>33.75</v>
      </c>
      <c r="F37" s="57">
        <v>34.5</v>
      </c>
      <c r="G37" s="58">
        <v>34.5</v>
      </c>
      <c r="H37" s="57"/>
      <c r="I37" s="58">
        <v>33.75</v>
      </c>
      <c r="J37" s="57"/>
      <c r="K37" s="58"/>
      <c r="L37" s="57"/>
      <c r="M37" s="58"/>
      <c r="N37" s="57"/>
      <c r="O37" s="58"/>
      <c r="Q37" s="57"/>
      <c r="R37" s="58">
        <v>59.274271240234377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">
      <c r="A38" s="82">
        <v>37377</v>
      </c>
      <c r="B38" s="57">
        <v>37.5</v>
      </c>
      <c r="C38" s="58">
        <v>31.5</v>
      </c>
      <c r="D38" s="57">
        <v>29</v>
      </c>
      <c r="E38" s="58">
        <v>33.5</v>
      </c>
      <c r="F38" s="57">
        <v>36</v>
      </c>
      <c r="G38" s="58">
        <v>40.5</v>
      </c>
      <c r="H38" s="57"/>
      <c r="I38" s="58">
        <v>33.5</v>
      </c>
      <c r="J38" s="57"/>
      <c r="K38" s="58"/>
      <c r="L38" s="57"/>
      <c r="M38" s="58"/>
      <c r="N38" s="57"/>
      <c r="O38" s="58"/>
      <c r="Q38" s="57"/>
      <c r="R38" s="58">
        <v>59.95928955078125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">
      <c r="A39" s="82">
        <v>37408</v>
      </c>
      <c r="B39" s="57">
        <v>45</v>
      </c>
      <c r="C39" s="58">
        <v>32</v>
      </c>
      <c r="D39" s="57">
        <v>29.5</v>
      </c>
      <c r="E39" s="58">
        <v>40</v>
      </c>
      <c r="F39" s="57">
        <v>42</v>
      </c>
      <c r="G39" s="58">
        <v>50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60.850542965024957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">
      <c r="A40" s="82">
        <v>37438</v>
      </c>
      <c r="B40" s="57">
        <v>53.5</v>
      </c>
      <c r="C40" s="58">
        <v>46.5</v>
      </c>
      <c r="D40" s="57">
        <v>43.5</v>
      </c>
      <c r="E40" s="58">
        <v>49.75</v>
      </c>
      <c r="F40" s="57">
        <v>49.25</v>
      </c>
      <c r="G40" s="58">
        <v>60.5</v>
      </c>
      <c r="H40" s="57"/>
      <c r="I40" s="58">
        <v>49.25</v>
      </c>
      <c r="J40" s="57"/>
      <c r="K40" s="58"/>
      <c r="L40" s="57"/>
      <c r="M40" s="58"/>
      <c r="N40" s="57"/>
      <c r="O40" s="58"/>
      <c r="Q40" s="57"/>
      <c r="R40" s="58">
        <v>51.459633316700994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">
      <c r="A41" s="82">
        <v>37469</v>
      </c>
      <c r="B41" s="57">
        <v>63.5</v>
      </c>
      <c r="C41" s="58">
        <v>53</v>
      </c>
      <c r="D41" s="57">
        <v>50.5</v>
      </c>
      <c r="E41" s="58">
        <v>56</v>
      </c>
      <c r="F41" s="57">
        <v>57.25</v>
      </c>
      <c r="G41" s="58">
        <v>73.5</v>
      </c>
      <c r="H41" s="57"/>
      <c r="I41" s="58">
        <v>56</v>
      </c>
      <c r="J41" s="57"/>
      <c r="K41" s="58"/>
      <c r="L41" s="57"/>
      <c r="M41" s="58"/>
      <c r="N41" s="57"/>
      <c r="O41" s="58"/>
      <c r="Q41" s="57"/>
      <c r="R41" s="58">
        <v>52.115465797843349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">
      <c r="A42" s="82">
        <v>37500</v>
      </c>
      <c r="B42" s="57">
        <v>51</v>
      </c>
      <c r="C42" s="58">
        <v>47</v>
      </c>
      <c r="D42" s="57">
        <v>43.5</v>
      </c>
      <c r="E42" s="58">
        <v>48.75</v>
      </c>
      <c r="F42" s="57">
        <v>48.75</v>
      </c>
      <c r="G42" s="58">
        <v>58</v>
      </c>
      <c r="H42" s="57"/>
      <c r="I42" s="58">
        <v>48.75</v>
      </c>
      <c r="J42" s="57"/>
      <c r="K42" s="58"/>
      <c r="L42" s="57"/>
      <c r="M42" s="58"/>
      <c r="N42" s="57"/>
      <c r="O42" s="58"/>
      <c r="Q42" s="57"/>
      <c r="R42" s="58">
        <v>52.115423541163942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">
      <c r="A43" s="82">
        <v>37530</v>
      </c>
      <c r="B43" s="57">
        <v>38.5</v>
      </c>
      <c r="C43" s="58">
        <v>39</v>
      </c>
      <c r="D43" s="57">
        <v>39</v>
      </c>
      <c r="E43" s="58">
        <v>42.25</v>
      </c>
      <c r="F43" s="57">
        <v>41</v>
      </c>
      <c r="G43" s="58">
        <v>41</v>
      </c>
      <c r="H43" s="57"/>
      <c r="I43" s="58">
        <v>41</v>
      </c>
      <c r="J43" s="57"/>
      <c r="K43" s="58"/>
      <c r="L43" s="57"/>
      <c r="M43" s="58"/>
      <c r="N43" s="57"/>
      <c r="O43" s="58"/>
      <c r="Q43" s="57"/>
      <c r="R43" s="58">
        <v>56.769619931995564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">
      <c r="A44" s="82">
        <v>37561</v>
      </c>
      <c r="B44" s="57">
        <v>36.5</v>
      </c>
      <c r="C44" s="58">
        <v>37</v>
      </c>
      <c r="D44" s="57">
        <v>37</v>
      </c>
      <c r="E44" s="58">
        <v>41.25</v>
      </c>
      <c r="F44" s="57">
        <v>40</v>
      </c>
      <c r="G44" s="58">
        <v>38.5</v>
      </c>
      <c r="H44" s="57"/>
      <c r="I44" s="58">
        <v>40</v>
      </c>
      <c r="J44" s="57"/>
      <c r="K44" s="58"/>
      <c r="L44" s="57"/>
      <c r="M44" s="58"/>
      <c r="N44" s="57"/>
      <c r="O44" s="58"/>
      <c r="Q44" s="57"/>
      <c r="R44" s="58">
        <v>61.718535598879207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">
      <c r="A45" s="82">
        <v>37591</v>
      </c>
      <c r="B45" s="57">
        <v>37</v>
      </c>
      <c r="C45" s="58">
        <v>38.5</v>
      </c>
      <c r="D45" s="57">
        <v>38.5</v>
      </c>
      <c r="E45" s="58">
        <v>43.25</v>
      </c>
      <c r="F45" s="57">
        <v>42</v>
      </c>
      <c r="G45" s="58">
        <v>39</v>
      </c>
      <c r="H45" s="57"/>
      <c r="I45" s="58">
        <v>42</v>
      </c>
      <c r="J45" s="57"/>
      <c r="K45" s="58"/>
      <c r="L45" s="57"/>
      <c r="M45" s="58"/>
      <c r="N45" s="57"/>
      <c r="O45" s="58"/>
      <c r="Q45" s="57"/>
      <c r="R45" s="58">
        <v>65.393538519789828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">
      <c r="A46" s="82">
        <v>37622</v>
      </c>
      <c r="B46" s="57">
        <v>37</v>
      </c>
      <c r="C46" s="58">
        <v>42.25</v>
      </c>
      <c r="D46" s="57">
        <v>42</v>
      </c>
      <c r="E46" s="58">
        <v>44.5</v>
      </c>
      <c r="F46" s="57">
        <v>42.25</v>
      </c>
      <c r="G46" s="58">
        <v>39</v>
      </c>
      <c r="H46" s="57"/>
      <c r="I46" s="58">
        <v>32.25</v>
      </c>
      <c r="J46" s="57"/>
      <c r="K46" s="58"/>
      <c r="L46" s="57"/>
      <c r="M46" s="58"/>
      <c r="N46" s="57"/>
      <c r="O46" s="58"/>
      <c r="Q46" s="57"/>
      <c r="R46" s="58">
        <v>52.591152343626561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">
      <c r="A47" s="82">
        <v>37653</v>
      </c>
      <c r="B47" s="57">
        <v>37</v>
      </c>
      <c r="C47" s="58">
        <v>41.5</v>
      </c>
      <c r="D47" s="57">
        <v>41</v>
      </c>
      <c r="E47" s="58">
        <v>42.5</v>
      </c>
      <c r="F47" s="57">
        <v>40.75</v>
      </c>
      <c r="G47" s="58">
        <v>39</v>
      </c>
      <c r="H47" s="57"/>
      <c r="I47" s="58">
        <v>30.75</v>
      </c>
      <c r="J47" s="57"/>
      <c r="K47" s="58"/>
      <c r="L47" s="57"/>
      <c r="M47" s="58"/>
      <c r="N47" s="57"/>
      <c r="O47" s="58"/>
      <c r="Q47" s="57"/>
      <c r="R47" s="58">
        <v>51.148643561441801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">
      <c r="A48" s="82">
        <v>37681</v>
      </c>
      <c r="B48" s="57">
        <v>36.5</v>
      </c>
      <c r="C48" s="58">
        <v>36.75</v>
      </c>
      <c r="D48" s="57">
        <v>36</v>
      </c>
      <c r="E48" s="58">
        <v>40.5</v>
      </c>
      <c r="F48" s="57">
        <v>40</v>
      </c>
      <c r="G48" s="58">
        <v>38.5</v>
      </c>
      <c r="H48" s="57"/>
      <c r="I48" s="58">
        <v>30</v>
      </c>
      <c r="J48" s="57"/>
      <c r="K48" s="58"/>
      <c r="L48" s="57"/>
      <c r="M48" s="58"/>
      <c r="N48" s="57"/>
      <c r="O48" s="58"/>
      <c r="Q48" s="57"/>
      <c r="R48" s="58">
        <v>49.658466438423794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">
      <c r="A49" s="82">
        <v>37712</v>
      </c>
      <c r="B49" s="57">
        <v>35.5</v>
      </c>
      <c r="C49" s="58">
        <v>36.5</v>
      </c>
      <c r="D49" s="57">
        <v>33</v>
      </c>
      <c r="E49" s="58">
        <v>35.75</v>
      </c>
      <c r="F49" s="57">
        <v>38.25</v>
      </c>
      <c r="G49" s="58">
        <v>37.5</v>
      </c>
      <c r="H49" s="57"/>
      <c r="I49" s="58">
        <v>25.75</v>
      </c>
      <c r="J49" s="57"/>
      <c r="K49" s="58"/>
      <c r="L49" s="57"/>
      <c r="M49" s="58"/>
      <c r="N49" s="57"/>
      <c r="O49" s="58"/>
      <c r="Q49" s="57"/>
      <c r="R49" s="58">
        <v>47.46053627121168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">
      <c r="A50" s="82">
        <v>37742</v>
      </c>
      <c r="B50" s="57">
        <v>36.5</v>
      </c>
      <c r="C50" s="58">
        <v>32.5</v>
      </c>
      <c r="D50" s="57">
        <v>29</v>
      </c>
      <c r="E50" s="58">
        <v>36.25</v>
      </c>
      <c r="F50" s="57">
        <v>39</v>
      </c>
      <c r="G50" s="58">
        <v>38.5</v>
      </c>
      <c r="H50" s="57"/>
      <c r="I50" s="58">
        <v>26.25</v>
      </c>
      <c r="J50" s="57"/>
      <c r="K50" s="58"/>
      <c r="L50" s="57"/>
      <c r="M50" s="58"/>
      <c r="N50" s="57"/>
      <c r="O50" s="58"/>
      <c r="Q50" s="57"/>
      <c r="R50" s="58">
        <v>47.462304341228005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">
      <c r="A51" s="82">
        <v>37773</v>
      </c>
      <c r="B51" s="57">
        <v>43.5</v>
      </c>
      <c r="C51" s="58">
        <v>30.75</v>
      </c>
      <c r="D51" s="57">
        <v>30</v>
      </c>
      <c r="E51" s="58">
        <v>41.25</v>
      </c>
      <c r="F51" s="57">
        <v>43.5</v>
      </c>
      <c r="G51" s="58">
        <v>48</v>
      </c>
      <c r="H51" s="57"/>
      <c r="I51" s="58">
        <v>31.25</v>
      </c>
      <c r="J51" s="57"/>
      <c r="K51" s="58"/>
      <c r="L51" s="57"/>
      <c r="M51" s="58"/>
      <c r="N51" s="57"/>
      <c r="O51" s="58"/>
      <c r="Q51" s="57"/>
      <c r="R51" s="58">
        <v>47.778308251202205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">
      <c r="A52" s="82">
        <v>37803</v>
      </c>
      <c r="B52" s="57">
        <v>54.5</v>
      </c>
      <c r="C52" s="58">
        <v>53.5</v>
      </c>
      <c r="D52" s="57">
        <v>49</v>
      </c>
      <c r="E52" s="58">
        <v>52</v>
      </c>
      <c r="F52" s="57">
        <v>57</v>
      </c>
      <c r="G52" s="58">
        <v>60.5</v>
      </c>
      <c r="H52" s="57"/>
      <c r="I52" s="58">
        <v>42</v>
      </c>
      <c r="J52" s="57"/>
      <c r="K52" s="58"/>
      <c r="L52" s="57"/>
      <c r="M52" s="58"/>
      <c r="N52" s="57"/>
      <c r="O52" s="58"/>
      <c r="Q52" s="57"/>
      <c r="R52" s="58">
        <v>48.172131541311686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">
      <c r="A53" s="82">
        <v>37834</v>
      </c>
      <c r="B53" s="57">
        <v>63</v>
      </c>
      <c r="C53" s="58">
        <v>60.5</v>
      </c>
      <c r="D53" s="57">
        <v>57</v>
      </c>
      <c r="E53" s="58">
        <v>60.5</v>
      </c>
      <c r="F53" s="57">
        <v>62.75</v>
      </c>
      <c r="G53" s="58">
        <v>71</v>
      </c>
      <c r="H53" s="57"/>
      <c r="I53" s="58">
        <v>50.5</v>
      </c>
      <c r="J53" s="57"/>
      <c r="K53" s="58"/>
      <c r="L53" s="57"/>
      <c r="M53" s="58"/>
      <c r="N53" s="57"/>
      <c r="O53" s="58"/>
      <c r="Q53" s="57"/>
      <c r="R53" s="58">
        <v>48.674917009371846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">
      <c r="A54" s="82">
        <v>37865</v>
      </c>
      <c r="B54" s="57">
        <v>52</v>
      </c>
      <c r="C54" s="58">
        <v>50.5</v>
      </c>
      <c r="D54" s="57">
        <v>47</v>
      </c>
      <c r="E54" s="58">
        <v>55.5</v>
      </c>
      <c r="F54" s="57">
        <v>49.75</v>
      </c>
      <c r="G54" s="58">
        <v>58</v>
      </c>
      <c r="H54" s="57"/>
      <c r="I54" s="58">
        <v>39.75</v>
      </c>
      <c r="J54" s="57"/>
      <c r="K54" s="58"/>
      <c r="L54" s="57"/>
      <c r="M54" s="58"/>
      <c r="N54" s="57"/>
      <c r="O54" s="58"/>
      <c r="Q54" s="57"/>
      <c r="R54" s="58">
        <v>48.753040681867404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">
      <c r="A55" s="82">
        <v>37895</v>
      </c>
      <c r="B55" s="40">
        <v>38.5</v>
      </c>
      <c r="C55" s="40">
        <v>41.5</v>
      </c>
      <c r="D55" s="40">
        <v>41</v>
      </c>
      <c r="E55" s="40">
        <v>41.75</v>
      </c>
      <c r="F55" s="40">
        <v>41</v>
      </c>
      <c r="G55" s="40">
        <v>40.75</v>
      </c>
      <c r="I55" s="40">
        <v>31</v>
      </c>
      <c r="R55" s="40">
        <v>49.067219301895946</v>
      </c>
      <c r="AI55" s="50"/>
      <c r="AJ55" s="70"/>
      <c r="AL55" s="4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">
      <c r="A56" s="82">
        <v>37926</v>
      </c>
      <c r="B56" s="40">
        <v>37.5</v>
      </c>
      <c r="C56" s="40">
        <v>37.5</v>
      </c>
      <c r="D56" s="40">
        <v>37</v>
      </c>
      <c r="E56" s="40">
        <v>41.75</v>
      </c>
      <c r="F56" s="40">
        <v>40.75</v>
      </c>
      <c r="G56" s="40">
        <v>39.25</v>
      </c>
      <c r="I56" s="40">
        <v>30.75</v>
      </c>
      <c r="R56" s="40">
        <v>52.099654947150768</v>
      </c>
      <c r="AI56" s="50"/>
      <c r="AJ56" s="70"/>
      <c r="AL56" s="4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">
      <c r="A57" s="82">
        <v>37956</v>
      </c>
      <c r="B57" s="40">
        <v>37</v>
      </c>
      <c r="C57" s="40">
        <v>39.25</v>
      </c>
      <c r="D57" s="40">
        <v>39</v>
      </c>
      <c r="E57" s="40">
        <v>44.75</v>
      </c>
      <c r="F57" s="40">
        <v>42</v>
      </c>
      <c r="G57" s="40">
        <v>38.5</v>
      </c>
      <c r="I57" s="40">
        <v>32</v>
      </c>
      <c r="R57" s="40">
        <v>54.480527119849967</v>
      </c>
      <c r="AI57" s="50"/>
      <c r="AJ57" s="70"/>
      <c r="AL57" s="4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">
      <c r="A58" s="82">
        <v>37987</v>
      </c>
      <c r="B58" s="40">
        <v>37.700000000000003</v>
      </c>
      <c r="C58" s="40">
        <v>42.61</v>
      </c>
      <c r="D58" s="40">
        <v>42.13</v>
      </c>
      <c r="E58" s="40">
        <v>44.77</v>
      </c>
      <c r="F58" s="40">
        <v>42.51</v>
      </c>
      <c r="G58" s="40">
        <v>39.9</v>
      </c>
      <c r="I58" s="40">
        <v>31.16</v>
      </c>
      <c r="R58" s="40">
        <v>51.310286671953875</v>
      </c>
      <c r="AI58" s="50"/>
      <c r="AJ58" s="70"/>
      <c r="AL58" s="4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">
      <c r="A59" s="82">
        <v>38018</v>
      </c>
      <c r="B59" s="40">
        <v>37.700000000000003</v>
      </c>
      <c r="C59" s="40">
        <v>41.96</v>
      </c>
      <c r="D59" s="40">
        <v>41.27</v>
      </c>
      <c r="E59" s="40">
        <v>42.75</v>
      </c>
      <c r="F59" s="40">
        <v>40.99</v>
      </c>
      <c r="G59" s="40">
        <v>39.9</v>
      </c>
      <c r="I59" s="40">
        <v>29.61</v>
      </c>
      <c r="R59" s="40">
        <v>50.017783380436796</v>
      </c>
      <c r="AI59" s="50"/>
      <c r="AJ59" s="70"/>
      <c r="AL59" s="4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">
      <c r="A60" s="82">
        <v>38047</v>
      </c>
      <c r="B60" s="40">
        <v>37.229999999999997</v>
      </c>
      <c r="C60" s="40">
        <v>37.89</v>
      </c>
      <c r="D60" s="40">
        <v>36.979999999999997</v>
      </c>
      <c r="E60" s="40">
        <v>40.74</v>
      </c>
      <c r="F60" s="40">
        <v>40.229999999999997</v>
      </c>
      <c r="G60" s="40">
        <v>39.43</v>
      </c>
      <c r="I60" s="40">
        <v>28.78</v>
      </c>
      <c r="R60" s="40">
        <v>47.981797471639517</v>
      </c>
      <c r="AI60" s="50"/>
      <c r="AJ60" s="70"/>
      <c r="AL60" s="4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">
      <c r="A61" s="82">
        <v>38078</v>
      </c>
      <c r="B61" s="40">
        <v>36.31</v>
      </c>
      <c r="C61" s="40">
        <v>37.67</v>
      </c>
      <c r="D61" s="40">
        <v>34.4</v>
      </c>
      <c r="E61" s="40">
        <v>35.96</v>
      </c>
      <c r="F61" s="40">
        <v>38.47</v>
      </c>
      <c r="G61" s="40">
        <v>38.51</v>
      </c>
      <c r="I61" s="40">
        <v>24.62</v>
      </c>
      <c r="R61" s="40">
        <v>45.292637478288732</v>
      </c>
      <c r="AI61" s="50"/>
      <c r="AJ61" s="70"/>
      <c r="AL61" s="4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">
      <c r="A62" s="82">
        <v>38108</v>
      </c>
      <c r="B62" s="40">
        <v>37.229999999999997</v>
      </c>
      <c r="C62" s="40">
        <v>34.24</v>
      </c>
      <c r="D62" s="40">
        <v>30.97</v>
      </c>
      <c r="E62" s="40">
        <v>36.46</v>
      </c>
      <c r="F62" s="40">
        <v>39.22</v>
      </c>
      <c r="G62" s="40">
        <v>39.43</v>
      </c>
      <c r="I62" s="40">
        <v>25.01</v>
      </c>
      <c r="R62" s="40">
        <v>45.363358228943547</v>
      </c>
      <c r="AI62" s="50"/>
      <c r="AJ62" s="70"/>
      <c r="AL62" s="4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">
      <c r="A63" s="82">
        <v>38139</v>
      </c>
      <c r="B63" s="40">
        <v>43.72</v>
      </c>
      <c r="C63" s="40">
        <v>32.74</v>
      </c>
      <c r="D63" s="40">
        <v>31.83</v>
      </c>
      <c r="E63" s="40">
        <v>41.48</v>
      </c>
      <c r="F63" s="40">
        <v>43.74</v>
      </c>
      <c r="G63" s="40">
        <v>48.05</v>
      </c>
      <c r="I63" s="40">
        <v>29.67</v>
      </c>
      <c r="R63" s="40">
        <v>45.914972176804483</v>
      </c>
      <c r="AI63" s="50"/>
      <c r="AJ63" s="70"/>
      <c r="AL63" s="4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">
      <c r="A64" s="82">
        <v>38169</v>
      </c>
      <c r="B64" s="40">
        <v>53.91</v>
      </c>
      <c r="C64" s="40">
        <v>52.26</v>
      </c>
      <c r="D64" s="40">
        <v>48.14</v>
      </c>
      <c r="E64" s="40">
        <v>52.29</v>
      </c>
      <c r="F64" s="40">
        <v>57.31</v>
      </c>
      <c r="G64" s="40">
        <v>59.51</v>
      </c>
      <c r="I64" s="40">
        <v>39.72</v>
      </c>
      <c r="R64" s="40">
        <v>46.570629148571022</v>
      </c>
      <c r="AI64" s="50"/>
      <c r="AJ64" s="70"/>
      <c r="AL64" s="4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">
      <c r="A65" s="82">
        <v>38200</v>
      </c>
      <c r="B65" s="40">
        <v>61.79</v>
      </c>
      <c r="C65" s="40">
        <v>58.27</v>
      </c>
      <c r="D65" s="40">
        <v>55.01</v>
      </c>
      <c r="E65" s="40">
        <v>60.83</v>
      </c>
      <c r="F65" s="40">
        <v>63.09</v>
      </c>
      <c r="G65" s="40">
        <v>69.09</v>
      </c>
      <c r="I65" s="40">
        <v>47.59</v>
      </c>
      <c r="R65" s="40">
        <v>47.126597216043926</v>
      </c>
      <c r="AI65" s="50"/>
      <c r="AJ65" s="70"/>
      <c r="AL65" s="4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">
      <c r="A66" s="82">
        <v>38231</v>
      </c>
      <c r="B66" s="40">
        <v>51.6</v>
      </c>
      <c r="C66" s="40">
        <v>49.69</v>
      </c>
      <c r="D66" s="40">
        <v>46.42</v>
      </c>
      <c r="E66" s="40">
        <v>55.79</v>
      </c>
      <c r="F66" s="40">
        <v>50.01</v>
      </c>
      <c r="G66" s="40">
        <v>57.2</v>
      </c>
      <c r="I66" s="40">
        <v>37.32</v>
      </c>
      <c r="R66" s="40">
        <v>47.041096943708652</v>
      </c>
      <c r="AI66" s="50"/>
      <c r="AJ66" s="70"/>
      <c r="AL66" s="4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">
      <c r="A67" s="82">
        <v>38261</v>
      </c>
      <c r="B67" s="40">
        <v>39.090000000000003</v>
      </c>
      <c r="C67" s="40">
        <v>41.96</v>
      </c>
      <c r="D67" s="40">
        <v>41.27</v>
      </c>
      <c r="E67" s="40">
        <v>41.97</v>
      </c>
      <c r="F67" s="40">
        <v>41.21</v>
      </c>
      <c r="G67" s="40">
        <v>41.5</v>
      </c>
      <c r="I67" s="40">
        <v>28.99</v>
      </c>
      <c r="R67" s="40">
        <v>47.045589842261634</v>
      </c>
      <c r="AI67" s="50"/>
      <c r="AJ67" s="70"/>
      <c r="AL67" s="4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">
      <c r="A68" s="82">
        <v>38292</v>
      </c>
      <c r="B68" s="40">
        <v>38.159999999999997</v>
      </c>
      <c r="C68" s="40">
        <v>38.53</v>
      </c>
      <c r="D68" s="40">
        <v>37.840000000000003</v>
      </c>
      <c r="E68" s="40">
        <v>41.96</v>
      </c>
      <c r="F68" s="40">
        <v>40.96</v>
      </c>
      <c r="G68" s="40">
        <v>40.14</v>
      </c>
      <c r="I68" s="40">
        <v>28.65</v>
      </c>
      <c r="R68" s="40">
        <v>49.659281106946025</v>
      </c>
      <c r="AI68" s="50"/>
      <c r="AJ68" s="70"/>
      <c r="AL68" s="4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">
      <c r="A69" s="82">
        <v>38322</v>
      </c>
      <c r="B69" s="40">
        <v>37.700000000000003</v>
      </c>
      <c r="C69" s="40">
        <v>40.03</v>
      </c>
      <c r="D69" s="40">
        <v>39.56</v>
      </c>
      <c r="E69" s="40">
        <v>44.97</v>
      </c>
      <c r="F69" s="40">
        <v>42.21</v>
      </c>
      <c r="G69" s="40">
        <v>39.47</v>
      </c>
      <c r="I69" s="40">
        <v>29.7</v>
      </c>
      <c r="R69" s="40">
        <v>51.860295210820247</v>
      </c>
      <c r="AI69" s="50"/>
      <c r="AJ69" s="70"/>
      <c r="AL69" s="4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">
      <c r="A70" s="82">
        <v>38353</v>
      </c>
      <c r="B70" s="40">
        <v>37.96</v>
      </c>
      <c r="C70" s="40">
        <v>42.88</v>
      </c>
      <c r="D70" s="40">
        <v>42.24</v>
      </c>
      <c r="E70" s="40">
        <v>44.97</v>
      </c>
      <c r="F70" s="40">
        <v>42.7</v>
      </c>
      <c r="G70" s="40">
        <v>40.28</v>
      </c>
      <c r="I70" s="40">
        <v>27.06</v>
      </c>
      <c r="R70" s="40">
        <v>51.332249864173875</v>
      </c>
      <c r="AI70" s="50"/>
      <c r="AJ70" s="70"/>
      <c r="AL70" s="4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">
      <c r="A71" s="82">
        <v>38384</v>
      </c>
      <c r="B71" s="40">
        <v>37.96</v>
      </c>
      <c r="C71" s="40">
        <v>42.34</v>
      </c>
      <c r="D71" s="40">
        <v>41.5</v>
      </c>
      <c r="E71" s="40">
        <v>42.94</v>
      </c>
      <c r="F71" s="40">
        <v>41.18</v>
      </c>
      <c r="G71" s="40">
        <v>40.28</v>
      </c>
      <c r="I71" s="40">
        <v>25.92</v>
      </c>
      <c r="R71" s="40">
        <v>50.068514539888476</v>
      </c>
      <c r="AI71" s="50"/>
      <c r="AJ71" s="70"/>
      <c r="AL71" s="4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">
      <c r="A72" s="82">
        <v>38412</v>
      </c>
      <c r="B72" s="40">
        <v>37.49</v>
      </c>
      <c r="C72" s="40">
        <v>38.85</v>
      </c>
      <c r="D72" s="40">
        <v>37.83</v>
      </c>
      <c r="E72" s="40">
        <v>40.92</v>
      </c>
      <c r="F72" s="40">
        <v>40.409999999999997</v>
      </c>
      <c r="G72" s="40">
        <v>39.81</v>
      </c>
      <c r="I72" s="40">
        <v>25.42</v>
      </c>
      <c r="R72" s="40">
        <v>48.082302708722928</v>
      </c>
      <c r="AI72" s="50"/>
      <c r="AJ72" s="70"/>
      <c r="AL72" s="4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">
      <c r="A73" s="82">
        <v>38443</v>
      </c>
      <c r="B73" s="40">
        <v>36.56</v>
      </c>
      <c r="C73" s="40">
        <v>38.67</v>
      </c>
      <c r="D73" s="40">
        <v>35.619999999999997</v>
      </c>
      <c r="E73" s="40">
        <v>36.119999999999997</v>
      </c>
      <c r="F73" s="40">
        <v>38.64</v>
      </c>
      <c r="G73" s="40">
        <v>38.880000000000003</v>
      </c>
      <c r="I73" s="40">
        <v>21.92</v>
      </c>
      <c r="R73" s="40">
        <v>45.319240648880353</v>
      </c>
      <c r="AI73" s="50"/>
      <c r="AJ73" s="70"/>
      <c r="AL73" s="4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">
      <c r="A74" s="82">
        <v>38473</v>
      </c>
      <c r="B74" s="40">
        <v>37.5</v>
      </c>
      <c r="C74" s="40">
        <v>35.74</v>
      </c>
      <c r="D74" s="40">
        <v>32.68</v>
      </c>
      <c r="E74" s="40">
        <v>36.619999999999997</v>
      </c>
      <c r="F74" s="40">
        <v>39.4</v>
      </c>
      <c r="G74" s="40">
        <v>39.82</v>
      </c>
      <c r="I74" s="40">
        <v>22.46</v>
      </c>
      <c r="R74" s="40">
        <v>45.38465071243386</v>
      </c>
      <c r="AI74" s="50"/>
      <c r="AJ74" s="70"/>
      <c r="AL74" s="4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">
      <c r="A75" s="82">
        <v>38504</v>
      </c>
      <c r="B75" s="40">
        <v>44.03</v>
      </c>
      <c r="C75" s="40">
        <v>34.46</v>
      </c>
      <c r="D75" s="40">
        <v>33.409999999999997</v>
      </c>
      <c r="E75" s="40">
        <v>41.66</v>
      </c>
      <c r="F75" s="40">
        <v>43.94</v>
      </c>
      <c r="G75" s="40">
        <v>48.16</v>
      </c>
      <c r="I75" s="40">
        <v>26.87</v>
      </c>
      <c r="R75" s="40">
        <v>45.917817876456901</v>
      </c>
      <c r="AI75" s="50"/>
      <c r="AJ75" s="70"/>
      <c r="AL75" s="4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">
      <c r="A76" s="82">
        <v>38534</v>
      </c>
      <c r="B76" s="40">
        <v>54.29</v>
      </c>
      <c r="C76" s="40">
        <v>51.2</v>
      </c>
      <c r="D76" s="40">
        <v>47.4</v>
      </c>
      <c r="E76" s="40">
        <v>52.52</v>
      </c>
      <c r="F76" s="40">
        <v>57.57</v>
      </c>
      <c r="G76" s="40">
        <v>59.49</v>
      </c>
      <c r="I76" s="40">
        <v>36.29</v>
      </c>
      <c r="R76" s="40">
        <v>46.552467468542673</v>
      </c>
      <c r="AI76" s="50"/>
      <c r="AJ76" s="70"/>
      <c r="AL76" s="4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">
      <c r="A77" s="82">
        <v>38565</v>
      </c>
      <c r="B77" s="40">
        <v>62.22</v>
      </c>
      <c r="C77" s="40">
        <v>56.35</v>
      </c>
      <c r="D77" s="40">
        <v>53.29</v>
      </c>
      <c r="E77" s="40">
        <v>61.1</v>
      </c>
      <c r="F77" s="40">
        <v>63.37</v>
      </c>
      <c r="G77" s="40">
        <v>68.86</v>
      </c>
      <c r="I77" s="40">
        <v>43.85</v>
      </c>
      <c r="R77" s="40">
        <v>47.089806449957813</v>
      </c>
      <c r="AI77" s="50"/>
      <c r="AJ77" s="70"/>
      <c r="AL77" s="4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">
      <c r="A78" s="82">
        <v>38596</v>
      </c>
      <c r="B78" s="40">
        <v>51.96</v>
      </c>
      <c r="C78" s="40">
        <v>49</v>
      </c>
      <c r="D78" s="40">
        <v>45.93</v>
      </c>
      <c r="E78" s="40">
        <v>56.04</v>
      </c>
      <c r="F78" s="40">
        <v>50.24</v>
      </c>
      <c r="G78" s="40">
        <v>57.16</v>
      </c>
      <c r="I78" s="40">
        <v>34.69</v>
      </c>
      <c r="R78" s="40">
        <v>47.002930107172944</v>
      </c>
      <c r="AI78" s="50"/>
      <c r="AJ78" s="70"/>
      <c r="AL78" s="4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">
      <c r="A79" s="82">
        <v>38626</v>
      </c>
      <c r="B79" s="40">
        <v>39.36</v>
      </c>
      <c r="C79" s="40">
        <v>42.39</v>
      </c>
      <c r="D79" s="40">
        <v>41.52</v>
      </c>
      <c r="E79" s="40">
        <v>42.15</v>
      </c>
      <c r="F79" s="40">
        <v>41.4</v>
      </c>
      <c r="G79" s="40">
        <v>41.86</v>
      </c>
      <c r="I79" s="40">
        <v>27.19</v>
      </c>
      <c r="R79" s="40">
        <v>47.002792471166167</v>
      </c>
      <c r="AI79" s="50"/>
      <c r="AJ79" s="70"/>
      <c r="AL79" s="4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">
      <c r="A80" s="82">
        <v>38657</v>
      </c>
      <c r="B80" s="40">
        <v>38.43</v>
      </c>
      <c r="C80" s="40">
        <v>39.450000000000003</v>
      </c>
      <c r="D80" s="40">
        <v>38.57</v>
      </c>
      <c r="E80" s="40">
        <v>42.15</v>
      </c>
      <c r="F80" s="40">
        <v>41.14</v>
      </c>
      <c r="G80" s="40">
        <v>40.57</v>
      </c>
      <c r="I80" s="40">
        <v>27.11</v>
      </c>
      <c r="R80" s="40">
        <v>49.687504145236787</v>
      </c>
      <c r="AI80" s="50"/>
      <c r="AJ80" s="70"/>
      <c r="AL80" s="4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">
      <c r="A81" s="82">
        <v>38687</v>
      </c>
      <c r="B81" s="40">
        <v>37.96</v>
      </c>
      <c r="C81" s="40">
        <v>40.74</v>
      </c>
      <c r="D81" s="40">
        <v>40.049999999999997</v>
      </c>
      <c r="E81" s="40">
        <v>45.17</v>
      </c>
      <c r="F81" s="40">
        <v>42.4</v>
      </c>
      <c r="G81" s="40">
        <v>39.92</v>
      </c>
      <c r="I81" s="40">
        <v>28.35</v>
      </c>
      <c r="R81" s="40">
        <v>51.847767148337496</v>
      </c>
      <c r="AI81" s="50"/>
      <c r="AJ81" s="70"/>
      <c r="AL81" s="4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">
      <c r="A82" s="82">
        <v>38718</v>
      </c>
      <c r="B82" s="40">
        <v>38.229999999999997</v>
      </c>
      <c r="C82" s="40">
        <v>43.61</v>
      </c>
      <c r="D82" s="40">
        <v>42.51</v>
      </c>
      <c r="E82" s="40">
        <v>45.17</v>
      </c>
      <c r="F82" s="40">
        <v>42.88</v>
      </c>
      <c r="G82" s="40">
        <v>40.65</v>
      </c>
      <c r="I82" s="40">
        <v>22.29</v>
      </c>
      <c r="R82" s="40">
        <v>47.715050316348304</v>
      </c>
      <c r="AI82" s="50"/>
      <c r="AJ82" s="70"/>
      <c r="AL82" s="4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">
      <c r="A83" s="82">
        <v>38749</v>
      </c>
      <c r="B83" s="40">
        <v>38.229999999999997</v>
      </c>
      <c r="C83" s="40">
        <v>43.11</v>
      </c>
      <c r="D83" s="40">
        <v>41.84</v>
      </c>
      <c r="E83" s="40">
        <v>43.13</v>
      </c>
      <c r="F83" s="40">
        <v>41.36</v>
      </c>
      <c r="G83" s="40">
        <v>40.65</v>
      </c>
      <c r="I83" s="40">
        <v>22.32</v>
      </c>
      <c r="R83" s="40">
        <v>46.601775006745093</v>
      </c>
      <c r="AI83" s="50"/>
      <c r="AJ83" s="70"/>
      <c r="AL83" s="4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">
      <c r="A84" s="82">
        <v>38777</v>
      </c>
      <c r="B84" s="40">
        <v>37.76</v>
      </c>
      <c r="C84" s="40">
        <v>39.92</v>
      </c>
      <c r="D84" s="40">
        <v>38.5</v>
      </c>
      <c r="E84" s="40">
        <v>41.1</v>
      </c>
      <c r="F84" s="40">
        <v>40.590000000000003</v>
      </c>
      <c r="G84" s="40">
        <v>40.18</v>
      </c>
      <c r="I84" s="40">
        <v>22.82</v>
      </c>
      <c r="R84" s="40">
        <v>44.83105596952111</v>
      </c>
      <c r="AI84" s="50"/>
      <c r="AJ84" s="70"/>
      <c r="AL84" s="4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">
      <c r="A85" s="82">
        <v>38808</v>
      </c>
      <c r="B85" s="40">
        <v>36.82</v>
      </c>
      <c r="C85" s="40">
        <v>39.76</v>
      </c>
      <c r="D85" s="40">
        <v>36.49</v>
      </c>
      <c r="E85" s="40">
        <v>36.28</v>
      </c>
      <c r="F85" s="40">
        <v>38.81</v>
      </c>
      <c r="G85" s="40">
        <v>39.24</v>
      </c>
      <c r="I85" s="40">
        <v>20.49</v>
      </c>
      <c r="R85" s="40">
        <v>42.354031171057692</v>
      </c>
      <c r="AI85" s="50"/>
      <c r="AJ85" s="70"/>
      <c r="AL85" s="4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">
      <c r="A86" s="82">
        <v>38838</v>
      </c>
      <c r="B86" s="40">
        <v>37.76</v>
      </c>
      <c r="C86" s="40">
        <v>37.07</v>
      </c>
      <c r="D86" s="40">
        <v>33.82</v>
      </c>
      <c r="E86" s="40">
        <v>36.78</v>
      </c>
      <c r="F86" s="40">
        <v>39.57</v>
      </c>
      <c r="G86" s="40">
        <v>40.18</v>
      </c>
      <c r="I86" s="40">
        <v>21.82</v>
      </c>
      <c r="R86" s="40">
        <v>42.435237175791272</v>
      </c>
      <c r="AI86" s="50"/>
      <c r="AJ86" s="70"/>
      <c r="AL86" s="4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">
      <c r="A87" s="82">
        <v>38869</v>
      </c>
      <c r="B87" s="40">
        <v>44.33</v>
      </c>
      <c r="C87" s="40">
        <v>35.9</v>
      </c>
      <c r="D87" s="40">
        <v>34.49</v>
      </c>
      <c r="E87" s="40">
        <v>41.85</v>
      </c>
      <c r="F87" s="40">
        <v>44.13</v>
      </c>
      <c r="G87" s="40">
        <v>48.29</v>
      </c>
      <c r="I87" s="40">
        <v>27.1</v>
      </c>
      <c r="R87" s="40">
        <v>42.942428367319714</v>
      </c>
      <c r="AI87" s="50"/>
      <c r="AJ87" s="70"/>
      <c r="AL87" s="4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">
      <c r="A88" s="82">
        <v>38899</v>
      </c>
      <c r="B88" s="40">
        <v>54.67</v>
      </c>
      <c r="C88" s="40">
        <v>51.23</v>
      </c>
      <c r="D88" s="40">
        <v>47.2</v>
      </c>
      <c r="E88" s="40">
        <v>52.75</v>
      </c>
      <c r="F88" s="40">
        <v>57.82</v>
      </c>
      <c r="G88" s="40">
        <v>59.53</v>
      </c>
      <c r="I88" s="40">
        <v>37.94</v>
      </c>
      <c r="R88" s="40">
        <v>43.540207299063617</v>
      </c>
      <c r="AI88" s="50"/>
      <c r="AJ88" s="70"/>
      <c r="AL88" s="4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">
      <c r="A89" s="82">
        <v>38930</v>
      </c>
      <c r="B89" s="40">
        <v>62.66</v>
      </c>
      <c r="C89" s="40">
        <v>55.95</v>
      </c>
      <c r="D89" s="40">
        <v>52.56</v>
      </c>
      <c r="E89" s="40">
        <v>61.37</v>
      </c>
      <c r="F89" s="40">
        <v>63.65</v>
      </c>
      <c r="G89" s="40">
        <v>68.739999999999995</v>
      </c>
      <c r="I89" s="40">
        <v>47.46</v>
      </c>
      <c r="R89" s="40">
        <v>44.04960474599941</v>
      </c>
      <c r="AI89" s="50"/>
      <c r="AJ89" s="70"/>
      <c r="AL89" s="4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">
      <c r="A90" s="82">
        <v>38961</v>
      </c>
      <c r="B90" s="40">
        <v>52.32</v>
      </c>
      <c r="C90" s="40">
        <v>49.22</v>
      </c>
      <c r="D90" s="40">
        <v>45.87</v>
      </c>
      <c r="E90" s="40">
        <v>56.29</v>
      </c>
      <c r="F90" s="40">
        <v>50.46</v>
      </c>
      <c r="G90" s="40">
        <v>57.18</v>
      </c>
      <c r="I90" s="40">
        <v>38.82</v>
      </c>
      <c r="R90" s="40">
        <v>43.993064463952692</v>
      </c>
      <c r="AI90" s="50"/>
      <c r="AJ90" s="70"/>
      <c r="AL90" s="4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">
      <c r="A91" s="82">
        <v>38991</v>
      </c>
      <c r="B91" s="40">
        <v>39.64</v>
      </c>
      <c r="C91" s="40">
        <v>43.16</v>
      </c>
      <c r="D91" s="40">
        <v>41.86</v>
      </c>
      <c r="E91" s="40">
        <v>42.34</v>
      </c>
      <c r="F91" s="40">
        <v>41.58</v>
      </c>
      <c r="G91" s="40">
        <v>42.21</v>
      </c>
      <c r="I91" s="40">
        <v>31.42</v>
      </c>
      <c r="R91" s="40">
        <v>44.013791319968114</v>
      </c>
      <c r="AI91" s="50"/>
      <c r="AJ91" s="70"/>
      <c r="AL91" s="4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">
      <c r="A92" s="82">
        <v>39022</v>
      </c>
      <c r="B92" s="40">
        <v>38.700000000000003</v>
      </c>
      <c r="C92" s="40">
        <v>40.479999999999997</v>
      </c>
      <c r="D92" s="40">
        <v>39.18</v>
      </c>
      <c r="E92" s="40">
        <v>42.34</v>
      </c>
      <c r="F92" s="40">
        <v>41.32</v>
      </c>
      <c r="G92" s="40">
        <v>40.96</v>
      </c>
      <c r="I92" s="40">
        <v>32.32</v>
      </c>
      <c r="R92" s="40">
        <v>46.467363016030355</v>
      </c>
      <c r="AI92" s="50"/>
      <c r="AJ92" s="70"/>
      <c r="AL92" s="4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">
      <c r="A93" s="82">
        <v>39052</v>
      </c>
      <c r="B93" s="40">
        <v>38.229999999999997</v>
      </c>
      <c r="C93" s="40">
        <v>41.66</v>
      </c>
      <c r="D93" s="40">
        <v>40.520000000000003</v>
      </c>
      <c r="E93" s="40">
        <v>45.37</v>
      </c>
      <c r="F93" s="40">
        <v>42.58</v>
      </c>
      <c r="G93" s="40">
        <v>40.340000000000003</v>
      </c>
      <c r="I93" s="40">
        <v>34.840000000000003</v>
      </c>
      <c r="R93" s="40">
        <v>48.427351313517505</v>
      </c>
      <c r="AI93" s="50"/>
      <c r="AJ93" s="70"/>
      <c r="AL93" s="4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">
      <c r="A94" s="82">
        <v>39083</v>
      </c>
      <c r="B94" s="40">
        <v>38.49</v>
      </c>
      <c r="C94" s="40">
        <v>44.34</v>
      </c>
      <c r="D94" s="40">
        <v>42.78</v>
      </c>
      <c r="E94" s="40">
        <v>45.37</v>
      </c>
      <c r="F94" s="40">
        <v>43.07</v>
      </c>
      <c r="G94" s="40">
        <v>40.94</v>
      </c>
      <c r="I94" s="40">
        <v>39.520000000000003</v>
      </c>
      <c r="R94" s="40">
        <v>49.232761707906214</v>
      </c>
      <c r="AI94" s="50"/>
      <c r="AJ94" s="70"/>
      <c r="AL94" s="4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">
      <c r="A95" s="82">
        <v>39114</v>
      </c>
      <c r="B95" s="40">
        <v>38.49</v>
      </c>
      <c r="C95" s="40">
        <v>43.88</v>
      </c>
      <c r="D95" s="40">
        <v>42.18</v>
      </c>
      <c r="E95" s="40">
        <v>43.32</v>
      </c>
      <c r="F95" s="40">
        <v>41.54</v>
      </c>
      <c r="G95" s="40">
        <v>40.94</v>
      </c>
      <c r="I95" s="40">
        <v>37.86</v>
      </c>
      <c r="R95" s="40">
        <v>48.096877037825678</v>
      </c>
      <c r="AI95" s="50"/>
      <c r="AJ95" s="70"/>
      <c r="AL95" s="4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">
      <c r="A96" s="82">
        <v>39142</v>
      </c>
      <c r="B96" s="40">
        <v>38.020000000000003</v>
      </c>
      <c r="C96" s="40">
        <v>40.96</v>
      </c>
      <c r="D96" s="40">
        <v>39.14</v>
      </c>
      <c r="E96" s="40">
        <v>41.28</v>
      </c>
      <c r="F96" s="40">
        <v>40.770000000000003</v>
      </c>
      <c r="G96" s="40">
        <v>40.47</v>
      </c>
      <c r="I96" s="40">
        <v>37.11</v>
      </c>
      <c r="R96" s="40">
        <v>46.303230634952151</v>
      </c>
      <c r="AI96" s="50"/>
      <c r="AJ96" s="70"/>
      <c r="AL96" s="4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">
      <c r="A97" s="82">
        <v>39173</v>
      </c>
      <c r="B97" s="40">
        <v>37.07</v>
      </c>
      <c r="C97" s="40">
        <v>40.82</v>
      </c>
      <c r="D97" s="40">
        <v>37.32</v>
      </c>
      <c r="E97" s="40">
        <v>36.44</v>
      </c>
      <c r="F97" s="40">
        <v>38.979999999999997</v>
      </c>
      <c r="G97" s="40">
        <v>39.53</v>
      </c>
      <c r="I97" s="40">
        <v>32.01</v>
      </c>
      <c r="R97" s="40">
        <v>43.671127286278441</v>
      </c>
      <c r="AI97" s="50"/>
      <c r="AJ97" s="70"/>
      <c r="AL97" s="4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">
      <c r="A98" s="82">
        <v>39203</v>
      </c>
      <c r="B98" s="40">
        <v>38.020000000000003</v>
      </c>
      <c r="C98" s="40">
        <v>38.36</v>
      </c>
      <c r="D98" s="40">
        <v>34.89</v>
      </c>
      <c r="E98" s="40">
        <v>36.94</v>
      </c>
      <c r="F98" s="40">
        <v>39.74</v>
      </c>
      <c r="G98" s="40">
        <v>40.47</v>
      </c>
      <c r="I98" s="40">
        <v>32.79</v>
      </c>
      <c r="R98" s="40">
        <v>43.734606079641516</v>
      </c>
      <c r="AI98" s="50"/>
      <c r="AJ98" s="70"/>
      <c r="AL98" s="4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">
      <c r="A99" s="82">
        <v>39234</v>
      </c>
      <c r="B99" s="40">
        <v>44.64</v>
      </c>
      <c r="C99" s="40">
        <v>37.28</v>
      </c>
      <c r="D99" s="40">
        <v>35.51</v>
      </c>
      <c r="E99" s="40">
        <v>42.03</v>
      </c>
      <c r="F99" s="40">
        <v>44.33</v>
      </c>
      <c r="G99" s="40">
        <v>48.48</v>
      </c>
      <c r="I99" s="40">
        <v>39.22</v>
      </c>
      <c r="R99" s="40">
        <v>44.223550186861004</v>
      </c>
      <c r="AI99" s="50"/>
      <c r="AJ99" s="70"/>
      <c r="AL99" s="4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">
      <c r="A100" s="82">
        <v>39264</v>
      </c>
      <c r="B100" s="40">
        <v>55.05</v>
      </c>
      <c r="C100" s="40">
        <v>51.32</v>
      </c>
      <c r="D100" s="40">
        <v>47.06</v>
      </c>
      <c r="E100" s="40">
        <v>52.98</v>
      </c>
      <c r="F100" s="40">
        <v>58.08</v>
      </c>
      <c r="G100" s="40">
        <v>59.69</v>
      </c>
      <c r="I100" s="40">
        <v>52.97</v>
      </c>
      <c r="R100" s="40">
        <v>44.802687021641859</v>
      </c>
      <c r="AI100" s="50"/>
      <c r="AJ100" s="70"/>
      <c r="AL100" s="4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">
      <c r="A101" s="82">
        <v>39295</v>
      </c>
      <c r="B101" s="40">
        <v>63.09</v>
      </c>
      <c r="C101" s="40">
        <v>55.65</v>
      </c>
      <c r="D101" s="40">
        <v>51.93</v>
      </c>
      <c r="E101" s="40">
        <v>61.64</v>
      </c>
      <c r="F101" s="40">
        <v>63.93</v>
      </c>
      <c r="G101" s="40">
        <v>68.83</v>
      </c>
      <c r="I101" s="40">
        <v>64</v>
      </c>
      <c r="R101" s="40">
        <v>45.291377603807803</v>
      </c>
      <c r="AI101" s="50"/>
      <c r="AJ101" s="70"/>
      <c r="AL101" s="4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">
      <c r="A102" s="82">
        <v>39326</v>
      </c>
      <c r="B102" s="40">
        <v>52.68</v>
      </c>
      <c r="C102" s="40">
        <v>49.48</v>
      </c>
      <c r="D102" s="40">
        <v>45.85</v>
      </c>
      <c r="E102" s="40">
        <v>56.54</v>
      </c>
      <c r="F102" s="40">
        <v>50.68</v>
      </c>
      <c r="G102" s="40">
        <v>57.32</v>
      </c>
      <c r="I102" s="40">
        <v>50.62</v>
      </c>
      <c r="R102" s="40">
        <v>45.212522630927914</v>
      </c>
      <c r="AI102" s="50"/>
      <c r="AJ102" s="70"/>
      <c r="AL102" s="4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">
      <c r="A103" s="82">
        <v>39356</v>
      </c>
      <c r="B103" s="40">
        <v>39.909999999999997</v>
      </c>
      <c r="C103" s="40">
        <v>43.94</v>
      </c>
      <c r="D103" s="40">
        <v>42.21</v>
      </c>
      <c r="E103" s="40">
        <v>42.53</v>
      </c>
      <c r="F103" s="40">
        <v>41.76</v>
      </c>
      <c r="G103" s="40">
        <v>42.49</v>
      </c>
      <c r="I103" s="40">
        <v>39.67</v>
      </c>
      <c r="R103" s="40">
        <v>45.210996126813114</v>
      </c>
      <c r="AI103" s="50"/>
      <c r="AJ103" s="70"/>
      <c r="AL103" s="4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">
      <c r="A104" s="82">
        <v>39387</v>
      </c>
      <c r="B104" s="40">
        <v>38.97</v>
      </c>
      <c r="C104" s="40">
        <v>41.48</v>
      </c>
      <c r="D104" s="40">
        <v>39.78</v>
      </c>
      <c r="E104" s="40">
        <v>42.52</v>
      </c>
      <c r="F104" s="40">
        <v>41.5</v>
      </c>
      <c r="G104" s="40">
        <v>41.28</v>
      </c>
      <c r="I104" s="40">
        <v>39.54</v>
      </c>
      <c r="R104" s="40">
        <v>47.646444605355235</v>
      </c>
      <c r="AI104" s="50"/>
      <c r="AJ104" s="70"/>
      <c r="AL104" s="4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">
      <c r="A105" s="82">
        <v>39417</v>
      </c>
      <c r="B105" s="40">
        <v>38.49</v>
      </c>
      <c r="C105" s="40">
        <v>42.57</v>
      </c>
      <c r="D105" s="40">
        <v>41</v>
      </c>
      <c r="E105" s="40">
        <v>45.57</v>
      </c>
      <c r="F105" s="40">
        <v>42.77</v>
      </c>
      <c r="G105" s="40">
        <v>40.659999999999997</v>
      </c>
      <c r="I105" s="40">
        <v>41.35</v>
      </c>
      <c r="R105" s="40">
        <v>49.604574596687982</v>
      </c>
      <c r="AI105" s="50"/>
      <c r="AJ105" s="70"/>
      <c r="AL105" s="4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">
      <c r="A106" s="82">
        <v>39448</v>
      </c>
      <c r="B106" s="40">
        <v>38.76</v>
      </c>
      <c r="C106" s="40">
        <v>45.07</v>
      </c>
      <c r="D106" s="40">
        <v>43.2</v>
      </c>
      <c r="E106" s="40">
        <v>45.57</v>
      </c>
      <c r="F106" s="40">
        <v>43.26</v>
      </c>
      <c r="G106" s="40">
        <v>41.22</v>
      </c>
      <c r="I106" s="40">
        <v>39.799999999999997</v>
      </c>
      <c r="R106" s="40">
        <v>50.440614704404403</v>
      </c>
      <c r="AI106" s="50"/>
      <c r="AJ106" s="70"/>
      <c r="AL106" s="4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">
      <c r="A107" s="82">
        <v>39479</v>
      </c>
      <c r="B107" s="40">
        <v>38.76</v>
      </c>
      <c r="C107" s="40">
        <v>44.65</v>
      </c>
      <c r="D107" s="40">
        <v>42.64</v>
      </c>
      <c r="E107" s="40">
        <v>43.51</v>
      </c>
      <c r="F107" s="40">
        <v>41.72</v>
      </c>
      <c r="G107" s="40">
        <v>41.22</v>
      </c>
      <c r="I107" s="40">
        <v>38.130000000000003</v>
      </c>
      <c r="R107" s="40">
        <v>49.303802895738535</v>
      </c>
      <c r="AI107" s="50"/>
      <c r="AJ107" s="70"/>
      <c r="AL107" s="4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">
      <c r="A108" s="82">
        <v>39508</v>
      </c>
      <c r="B108" s="40">
        <v>38.28</v>
      </c>
      <c r="C108" s="40">
        <v>41.92</v>
      </c>
      <c r="D108" s="40">
        <v>39.81</v>
      </c>
      <c r="E108" s="40">
        <v>41.46</v>
      </c>
      <c r="F108" s="40">
        <v>40.950000000000003</v>
      </c>
      <c r="G108" s="40">
        <v>40.74</v>
      </c>
      <c r="I108" s="40">
        <v>37.380000000000003</v>
      </c>
      <c r="R108" s="40">
        <v>47.509601116504165</v>
      </c>
      <c r="AI108" s="50"/>
      <c r="AJ108" s="70"/>
      <c r="AL108" s="4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">
      <c r="A109" s="82">
        <v>39539</v>
      </c>
      <c r="B109" s="40">
        <v>37.33</v>
      </c>
      <c r="C109" s="40">
        <v>41.78</v>
      </c>
      <c r="D109" s="40">
        <v>38.119999999999997</v>
      </c>
      <c r="E109" s="40">
        <v>36.6</v>
      </c>
      <c r="F109" s="40">
        <v>39.159999999999997</v>
      </c>
      <c r="G109" s="40">
        <v>39.799999999999997</v>
      </c>
      <c r="I109" s="40">
        <v>32.24</v>
      </c>
      <c r="R109" s="40">
        <v>44.812873441407106</v>
      </c>
      <c r="AI109" s="50"/>
      <c r="AJ109" s="70"/>
      <c r="AL109" s="4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">
      <c r="A110" s="82">
        <v>39569</v>
      </c>
      <c r="B110" s="40">
        <v>38.28</v>
      </c>
      <c r="C110" s="40">
        <v>39.479999999999997</v>
      </c>
      <c r="D110" s="40">
        <v>35.86</v>
      </c>
      <c r="E110" s="40">
        <v>37.1</v>
      </c>
      <c r="F110" s="40">
        <v>39.92</v>
      </c>
      <c r="G110" s="40">
        <v>40.75</v>
      </c>
      <c r="I110" s="40">
        <v>33.020000000000003</v>
      </c>
      <c r="R110" s="40">
        <v>44.875151697443037</v>
      </c>
      <c r="AI110" s="50"/>
      <c r="AJ110" s="70"/>
      <c r="AL110" s="4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">
      <c r="A111" s="82">
        <v>39600</v>
      </c>
      <c r="B111" s="40">
        <v>44.95</v>
      </c>
      <c r="C111" s="40">
        <v>38.479999999999997</v>
      </c>
      <c r="D111" s="40">
        <v>36.43</v>
      </c>
      <c r="E111" s="40">
        <v>42.22</v>
      </c>
      <c r="F111" s="40">
        <v>44.52</v>
      </c>
      <c r="G111" s="40">
        <v>48.69</v>
      </c>
      <c r="I111" s="40">
        <v>39.5</v>
      </c>
      <c r="R111" s="40">
        <v>45.36264791048626</v>
      </c>
      <c r="AI111" s="50"/>
      <c r="AJ111" s="70"/>
      <c r="AL111" s="4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">
      <c r="A112" s="82">
        <v>39630</v>
      </c>
      <c r="B112" s="40">
        <v>55.43</v>
      </c>
      <c r="C112" s="40">
        <v>51.61</v>
      </c>
      <c r="D112" s="40">
        <v>47.19</v>
      </c>
      <c r="E112" s="40">
        <v>53.21</v>
      </c>
      <c r="F112" s="40">
        <v>58.33</v>
      </c>
      <c r="G112" s="40">
        <v>59.9</v>
      </c>
      <c r="I112" s="40">
        <v>53.35</v>
      </c>
      <c r="R112" s="40">
        <v>45.940303661648322</v>
      </c>
      <c r="AI112" s="50"/>
      <c r="AJ112" s="70"/>
      <c r="AL112" s="4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">
      <c r="A113" s="82">
        <v>39661</v>
      </c>
      <c r="B113" s="40">
        <v>63.53</v>
      </c>
      <c r="C113" s="40">
        <v>55.66</v>
      </c>
      <c r="D113" s="40">
        <v>51.72</v>
      </c>
      <c r="E113" s="40">
        <v>61.91</v>
      </c>
      <c r="F113" s="40">
        <v>64.209999999999994</v>
      </c>
      <c r="G113" s="40">
        <v>69.010000000000005</v>
      </c>
      <c r="I113" s="40">
        <v>64.45</v>
      </c>
      <c r="R113" s="40">
        <v>46.427488523970595</v>
      </c>
      <c r="AI113" s="50"/>
      <c r="AJ113" s="70"/>
      <c r="AL113" s="4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">
      <c r="A114" s="82">
        <v>39692</v>
      </c>
      <c r="B114" s="40">
        <v>53.05</v>
      </c>
      <c r="C114" s="40">
        <v>49.89</v>
      </c>
      <c r="D114" s="40">
        <v>46.06</v>
      </c>
      <c r="E114" s="40">
        <v>56.78</v>
      </c>
      <c r="F114" s="40">
        <v>50.9</v>
      </c>
      <c r="G114" s="40">
        <v>57.52</v>
      </c>
      <c r="I114" s="40">
        <v>50.98</v>
      </c>
      <c r="R114" s="40">
        <v>46.347414681805034</v>
      </c>
      <c r="AI114" s="50"/>
      <c r="AJ114" s="70"/>
      <c r="AL114" s="4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">
      <c r="A115" s="82">
        <v>39722</v>
      </c>
      <c r="B115" s="40">
        <v>40.19</v>
      </c>
      <c r="C115" s="40">
        <v>44.71</v>
      </c>
      <c r="D115" s="40">
        <v>42.67</v>
      </c>
      <c r="E115" s="40">
        <v>42.71</v>
      </c>
      <c r="F115" s="40">
        <v>41.94</v>
      </c>
      <c r="G115" s="40">
        <v>42.77</v>
      </c>
      <c r="I115" s="40">
        <v>39.950000000000003</v>
      </c>
      <c r="R115" s="40">
        <v>46.344667067293905</v>
      </c>
      <c r="AI115" s="50"/>
      <c r="AJ115" s="70"/>
      <c r="AL115" s="4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">
      <c r="A116" s="82">
        <v>39753</v>
      </c>
      <c r="B116" s="40">
        <v>39.229999999999997</v>
      </c>
      <c r="C116" s="40">
        <v>42.41</v>
      </c>
      <c r="D116" s="40">
        <v>40.409999999999997</v>
      </c>
      <c r="E116" s="40">
        <v>42.71</v>
      </c>
      <c r="F116" s="40">
        <v>41.68</v>
      </c>
      <c r="G116" s="40">
        <v>41.56</v>
      </c>
      <c r="I116" s="40">
        <v>39.82</v>
      </c>
      <c r="R116" s="40">
        <v>48.585799634642427</v>
      </c>
      <c r="AI116" s="50"/>
      <c r="AJ116" s="70"/>
      <c r="AL116" s="4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">
      <c r="A117" s="82">
        <v>39783</v>
      </c>
      <c r="B117" s="40">
        <v>38.76</v>
      </c>
      <c r="C117" s="40">
        <v>43.42</v>
      </c>
      <c r="D117" s="40">
        <v>41.54</v>
      </c>
      <c r="E117" s="40">
        <v>45.77</v>
      </c>
      <c r="F117" s="40">
        <v>42.96</v>
      </c>
      <c r="G117" s="40">
        <v>40.96</v>
      </c>
      <c r="I117" s="40">
        <v>41.65</v>
      </c>
      <c r="R117" s="40">
        <v>50.568849308467037</v>
      </c>
      <c r="AI117" s="50"/>
      <c r="AJ117" s="70"/>
      <c r="AL117" s="4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">
      <c r="A118" s="82">
        <v>39814</v>
      </c>
      <c r="B118" s="40">
        <v>39.020000000000003</v>
      </c>
      <c r="C118" s="40">
        <v>45.81</v>
      </c>
      <c r="D118" s="40">
        <v>43.62</v>
      </c>
      <c r="E118" s="40">
        <v>45.77</v>
      </c>
      <c r="F118" s="40">
        <v>43.45</v>
      </c>
      <c r="G118" s="40">
        <v>41.49</v>
      </c>
      <c r="I118" s="40">
        <v>40.090000000000003</v>
      </c>
      <c r="R118" s="40">
        <v>51.465129132462003</v>
      </c>
      <c r="AI118" s="50"/>
      <c r="AJ118" s="70"/>
      <c r="AL118" s="4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">
      <c r="A119" s="82">
        <v>39845</v>
      </c>
      <c r="B119" s="40">
        <v>39.020000000000003</v>
      </c>
      <c r="C119" s="40">
        <v>45.41</v>
      </c>
      <c r="D119" s="40">
        <v>43.1</v>
      </c>
      <c r="E119" s="40">
        <v>43.71</v>
      </c>
      <c r="F119" s="40">
        <v>41.91</v>
      </c>
      <c r="G119" s="40">
        <v>41.49</v>
      </c>
      <c r="I119" s="40">
        <v>38.4</v>
      </c>
      <c r="R119" s="40">
        <v>50.355872167545293</v>
      </c>
      <c r="AI119" s="50"/>
      <c r="AJ119" s="70"/>
      <c r="AL119" s="4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">
      <c r="A120" s="82">
        <v>39873</v>
      </c>
      <c r="B120" s="40">
        <v>38.54</v>
      </c>
      <c r="C120" s="40">
        <v>42.86</v>
      </c>
      <c r="D120" s="40">
        <v>40.47</v>
      </c>
      <c r="E120" s="40">
        <v>41.64</v>
      </c>
      <c r="F120" s="40">
        <v>41.13</v>
      </c>
      <c r="G120" s="40">
        <v>41.01</v>
      </c>
      <c r="I120" s="40">
        <v>37.64</v>
      </c>
      <c r="R120" s="40">
        <v>48.584908355147356</v>
      </c>
      <c r="AI120" s="50"/>
      <c r="AJ120" s="70"/>
      <c r="AL120" s="4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">
      <c r="A121" s="82">
        <v>39904</v>
      </c>
      <c r="B121" s="40">
        <v>37.58</v>
      </c>
      <c r="C121" s="40">
        <v>42.73</v>
      </c>
      <c r="D121" s="40">
        <v>38.9</v>
      </c>
      <c r="E121" s="40">
        <v>36.76</v>
      </c>
      <c r="F121" s="40">
        <v>39.33</v>
      </c>
      <c r="G121" s="40">
        <v>40.049999999999997</v>
      </c>
      <c r="I121" s="40">
        <v>32.47</v>
      </c>
      <c r="R121" s="40">
        <v>45.458539442359395</v>
      </c>
      <c r="AI121" s="50"/>
      <c r="AJ121" s="70"/>
      <c r="AL121" s="4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">
      <c r="A122" s="82">
        <v>39934</v>
      </c>
      <c r="B122" s="40">
        <v>38.54</v>
      </c>
      <c r="C122" s="40">
        <v>40.58</v>
      </c>
      <c r="D122" s="40">
        <v>36.79</v>
      </c>
      <c r="E122" s="40">
        <v>37.270000000000003</v>
      </c>
      <c r="F122" s="40">
        <v>40.090000000000003</v>
      </c>
      <c r="G122" s="40">
        <v>41.01</v>
      </c>
      <c r="I122" s="40">
        <v>33.26</v>
      </c>
      <c r="R122" s="40">
        <v>45.547263572541262</v>
      </c>
      <c r="AI122" s="50"/>
      <c r="AJ122" s="70"/>
      <c r="AL122" s="4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">
      <c r="A123" s="82">
        <v>39965</v>
      </c>
      <c r="B123" s="40">
        <v>45.26</v>
      </c>
      <c r="C123" s="40">
        <v>39.64</v>
      </c>
      <c r="D123" s="40">
        <v>37.32</v>
      </c>
      <c r="E123" s="40">
        <v>42.4</v>
      </c>
      <c r="F123" s="40">
        <v>44.72</v>
      </c>
      <c r="G123" s="40">
        <v>48.91</v>
      </c>
      <c r="I123" s="40">
        <v>39.78</v>
      </c>
      <c r="R123" s="40">
        <v>46.064190291616171</v>
      </c>
      <c r="AI123" s="50"/>
      <c r="AJ123" s="70"/>
      <c r="AL123" s="4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">
      <c r="A124" s="82">
        <v>39995</v>
      </c>
      <c r="B124" s="40">
        <v>55.81</v>
      </c>
      <c r="C124" s="40">
        <v>51.93</v>
      </c>
      <c r="D124" s="40">
        <v>47.34</v>
      </c>
      <c r="E124" s="40">
        <v>53.45</v>
      </c>
      <c r="F124" s="40">
        <v>58.59</v>
      </c>
      <c r="G124" s="40">
        <v>60.11</v>
      </c>
      <c r="I124" s="40">
        <v>53.72</v>
      </c>
      <c r="R124" s="40">
        <v>46.671918153553257</v>
      </c>
      <c r="AI124" s="50"/>
      <c r="AJ124" s="70"/>
      <c r="AL124" s="4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">
      <c r="A125" s="82">
        <v>40026</v>
      </c>
      <c r="B125" s="40">
        <v>63.96</v>
      </c>
      <c r="C125" s="40">
        <v>55.71</v>
      </c>
      <c r="D125" s="40">
        <v>51.56</v>
      </c>
      <c r="E125" s="40">
        <v>62.18</v>
      </c>
      <c r="F125" s="40">
        <v>64.489999999999995</v>
      </c>
      <c r="G125" s="40">
        <v>69.19</v>
      </c>
      <c r="I125" s="40">
        <v>64.91</v>
      </c>
      <c r="R125" s="40">
        <v>47.191043222816241</v>
      </c>
      <c r="AI125" s="50"/>
      <c r="AJ125" s="70"/>
      <c r="AL125" s="4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">
      <c r="A126" s="82">
        <v>40057</v>
      </c>
      <c r="B126" s="40">
        <v>53.41</v>
      </c>
      <c r="C126" s="40">
        <v>50.32</v>
      </c>
      <c r="D126" s="40">
        <v>46.29</v>
      </c>
      <c r="E126" s="40">
        <v>57.03</v>
      </c>
      <c r="F126" s="40">
        <v>51.12</v>
      </c>
      <c r="G126" s="40">
        <v>57.72</v>
      </c>
      <c r="I126" s="40">
        <v>51.34</v>
      </c>
      <c r="R126" s="40">
        <v>47.141207675237027</v>
      </c>
      <c r="AI126" s="50"/>
      <c r="AJ126" s="70"/>
      <c r="AL126" s="4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">
      <c r="A127" s="82">
        <v>40087</v>
      </c>
      <c r="B127" s="40">
        <v>40.46</v>
      </c>
      <c r="C127" s="40">
        <v>45.47</v>
      </c>
      <c r="D127" s="40">
        <v>43.13</v>
      </c>
      <c r="E127" s="40">
        <v>42.9</v>
      </c>
      <c r="F127" s="40">
        <v>42.13</v>
      </c>
      <c r="G127" s="40">
        <v>43.03</v>
      </c>
      <c r="I127" s="40">
        <v>40.229999999999997</v>
      </c>
      <c r="R127" s="40">
        <v>47.168676005102576</v>
      </c>
      <c r="AI127" s="50"/>
      <c r="AJ127" s="70"/>
      <c r="AL127" s="4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">
      <c r="A128" s="82">
        <v>40118</v>
      </c>
      <c r="B128" s="40">
        <v>39.5</v>
      </c>
      <c r="C128" s="40">
        <v>43.32</v>
      </c>
      <c r="D128" s="40">
        <v>41.03</v>
      </c>
      <c r="E128" s="40">
        <v>42.89</v>
      </c>
      <c r="F128" s="40">
        <v>41.87</v>
      </c>
      <c r="G128" s="40">
        <v>41.84</v>
      </c>
      <c r="I128" s="40">
        <v>40.11</v>
      </c>
      <c r="R128" s="40">
        <v>49.908677520262081</v>
      </c>
      <c r="AI128" s="50"/>
      <c r="AJ128" s="70"/>
      <c r="AL128" s="4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6" x14ac:dyDescent="0.2">
      <c r="A129" s="82">
        <v>40148</v>
      </c>
      <c r="B129" s="40">
        <v>39.020000000000003</v>
      </c>
      <c r="C129" s="40">
        <v>44.27</v>
      </c>
      <c r="D129" s="40">
        <v>42.09</v>
      </c>
      <c r="E129" s="40">
        <v>45.97</v>
      </c>
      <c r="F129" s="40">
        <v>43.15</v>
      </c>
      <c r="G129" s="40">
        <v>41.24</v>
      </c>
      <c r="I129" s="40">
        <v>41.94</v>
      </c>
      <c r="R129" s="40">
        <v>51.91169816944857</v>
      </c>
      <c r="AI129" s="50"/>
      <c r="AJ129" s="70"/>
    </row>
    <row r="130" spans="1:36" x14ac:dyDescent="0.2">
      <c r="A130" s="82">
        <v>40179</v>
      </c>
      <c r="B130" s="40">
        <v>39.29</v>
      </c>
      <c r="C130" s="40">
        <v>46.55</v>
      </c>
      <c r="D130" s="40">
        <v>44.05</v>
      </c>
      <c r="E130" s="40">
        <v>45.97</v>
      </c>
      <c r="F130" s="40">
        <v>43.64</v>
      </c>
      <c r="G130" s="40">
        <v>41.71</v>
      </c>
      <c r="I130" s="40">
        <v>40.369999999999997</v>
      </c>
      <c r="R130" s="40">
        <v>52.853790146819776</v>
      </c>
      <c r="AI130" s="50"/>
      <c r="AJ130" s="70"/>
    </row>
    <row r="131" spans="1:36" x14ac:dyDescent="0.2">
      <c r="A131" s="82">
        <v>40210</v>
      </c>
      <c r="B131" s="40">
        <v>39.29</v>
      </c>
      <c r="C131" s="40">
        <v>46.18</v>
      </c>
      <c r="D131" s="40">
        <v>43.57</v>
      </c>
      <c r="E131" s="40">
        <v>43.9</v>
      </c>
      <c r="F131" s="40">
        <v>42.09</v>
      </c>
      <c r="G131" s="40">
        <v>41.71</v>
      </c>
      <c r="I131" s="40">
        <v>38.67</v>
      </c>
      <c r="R131" s="40">
        <v>51.74425495043419</v>
      </c>
      <c r="AI131" s="50"/>
      <c r="AJ131" s="70"/>
    </row>
    <row r="132" spans="1:36" x14ac:dyDescent="0.2">
      <c r="A132" s="82">
        <v>40238</v>
      </c>
      <c r="B132" s="40">
        <v>38.799999999999997</v>
      </c>
      <c r="C132" s="40">
        <v>43.79</v>
      </c>
      <c r="D132" s="40">
        <v>41.12</v>
      </c>
      <c r="E132" s="40">
        <v>41.83</v>
      </c>
      <c r="F132" s="40">
        <v>41.31</v>
      </c>
      <c r="G132" s="40">
        <v>41.23</v>
      </c>
      <c r="I132" s="40">
        <v>37.909999999999997</v>
      </c>
      <c r="R132" s="40">
        <v>49.967384010913712</v>
      </c>
      <c r="AI132" s="50"/>
      <c r="AJ132" s="70"/>
    </row>
    <row r="133" spans="1:36" x14ac:dyDescent="0.2">
      <c r="A133" s="82">
        <v>40269</v>
      </c>
      <c r="B133" s="40">
        <v>37.840000000000003</v>
      </c>
      <c r="C133" s="40">
        <v>43.67</v>
      </c>
      <c r="D133" s="40">
        <v>39.65</v>
      </c>
      <c r="E133" s="40">
        <v>36.92</v>
      </c>
      <c r="F133" s="40">
        <v>39.5</v>
      </c>
      <c r="G133" s="40">
        <v>40.270000000000003</v>
      </c>
      <c r="I133" s="40">
        <v>32.69</v>
      </c>
      <c r="R133" s="40">
        <v>46.370197080291398</v>
      </c>
      <c r="AI133" s="50"/>
      <c r="AJ133" s="70"/>
    </row>
    <row r="134" spans="1:36" x14ac:dyDescent="0.2">
      <c r="A134" s="82">
        <v>40299</v>
      </c>
      <c r="B134" s="40">
        <v>38.799999999999997</v>
      </c>
      <c r="C134" s="40">
        <v>41.66</v>
      </c>
      <c r="D134" s="40">
        <v>37.700000000000003</v>
      </c>
      <c r="E134" s="40">
        <v>37.43</v>
      </c>
      <c r="F134" s="40">
        <v>40.270000000000003</v>
      </c>
      <c r="G134" s="40">
        <v>41.23</v>
      </c>
      <c r="I134" s="40">
        <v>33.49</v>
      </c>
      <c r="R134" s="40">
        <v>46.465705889447584</v>
      </c>
      <c r="AI134" s="50"/>
      <c r="AJ134" s="70"/>
    </row>
    <row r="135" spans="1:36" x14ac:dyDescent="0.2">
      <c r="A135" s="82">
        <v>40330</v>
      </c>
      <c r="B135" s="40">
        <v>45.56</v>
      </c>
      <c r="C135" s="40">
        <v>40.78</v>
      </c>
      <c r="D135" s="40">
        <v>38.19</v>
      </c>
      <c r="E135" s="40">
        <v>42.59</v>
      </c>
      <c r="F135" s="40">
        <v>44.91</v>
      </c>
      <c r="G135" s="40">
        <v>49.06</v>
      </c>
      <c r="I135" s="40">
        <v>40.06</v>
      </c>
      <c r="R135" s="40">
        <v>46.992833062798788</v>
      </c>
      <c r="AI135" s="50"/>
      <c r="AJ135" s="70"/>
    </row>
    <row r="136" spans="1:36" x14ac:dyDescent="0.2">
      <c r="A136" s="82">
        <v>40360</v>
      </c>
      <c r="B136" s="40">
        <v>56.19</v>
      </c>
      <c r="C136" s="40">
        <v>52.27</v>
      </c>
      <c r="D136" s="40">
        <v>47.51</v>
      </c>
      <c r="E136" s="40">
        <v>53.68</v>
      </c>
      <c r="F136" s="40">
        <v>58.84</v>
      </c>
      <c r="G136" s="40">
        <v>60.28</v>
      </c>
      <c r="I136" s="40">
        <v>54.1</v>
      </c>
      <c r="R136" s="40">
        <v>47.611379223912635</v>
      </c>
      <c r="AI136" s="50"/>
      <c r="AJ136" s="70"/>
    </row>
    <row r="137" spans="1:36" x14ac:dyDescent="0.2">
      <c r="A137" s="82">
        <v>40391</v>
      </c>
      <c r="B137" s="40">
        <v>64.39</v>
      </c>
      <c r="C137" s="40">
        <v>55.81</v>
      </c>
      <c r="D137" s="40">
        <v>51.44</v>
      </c>
      <c r="E137" s="40">
        <v>62.45</v>
      </c>
      <c r="F137" s="40">
        <v>64.77</v>
      </c>
      <c r="G137" s="40">
        <v>69.33</v>
      </c>
      <c r="I137" s="40">
        <v>65.36</v>
      </c>
      <c r="R137" s="40">
        <v>48.141014002756627</v>
      </c>
      <c r="AI137" s="50"/>
      <c r="AJ137" s="70"/>
    </row>
    <row r="138" spans="1:36" x14ac:dyDescent="0.2">
      <c r="A138" s="82">
        <v>40422</v>
      </c>
      <c r="B138" s="40">
        <v>53.77</v>
      </c>
      <c r="C138" s="40">
        <v>50.77</v>
      </c>
      <c r="D138" s="40">
        <v>46.54</v>
      </c>
      <c r="E138" s="40">
        <v>57.28</v>
      </c>
      <c r="F138" s="40">
        <v>51.35</v>
      </c>
      <c r="G138" s="40">
        <v>57.87</v>
      </c>
      <c r="I138" s="40">
        <v>51.7</v>
      </c>
      <c r="R138" s="40">
        <v>48.097381602597707</v>
      </c>
      <c r="AI138" s="50"/>
      <c r="AJ138" s="70"/>
    </row>
    <row r="139" spans="1:36" x14ac:dyDescent="0.2">
      <c r="A139" s="82">
        <v>40452</v>
      </c>
      <c r="B139" s="40">
        <v>40.74</v>
      </c>
      <c r="C139" s="40">
        <v>46.24</v>
      </c>
      <c r="D139" s="40">
        <v>43.6</v>
      </c>
      <c r="E139" s="40">
        <v>43.08</v>
      </c>
      <c r="F139" s="40">
        <v>42.31</v>
      </c>
      <c r="G139" s="40">
        <v>43.26</v>
      </c>
      <c r="I139" s="40">
        <v>40.520000000000003</v>
      </c>
      <c r="R139" s="40">
        <v>48.131447972991751</v>
      </c>
      <c r="AI139" s="50"/>
      <c r="AJ139" s="70"/>
    </row>
    <row r="140" spans="1:36" x14ac:dyDescent="0.2">
      <c r="A140" s="82">
        <v>40483</v>
      </c>
      <c r="B140" s="40">
        <v>39.770000000000003</v>
      </c>
      <c r="C140" s="40">
        <v>44.23</v>
      </c>
      <c r="D140" s="40">
        <v>41.64</v>
      </c>
      <c r="E140" s="40">
        <v>43.08</v>
      </c>
      <c r="F140" s="40">
        <v>42.05</v>
      </c>
      <c r="G140" s="40">
        <v>42.08</v>
      </c>
      <c r="I140" s="40">
        <v>40.39</v>
      </c>
      <c r="R140" s="40">
        <v>50.507885634993521</v>
      </c>
      <c r="AI140" s="50"/>
      <c r="AJ140" s="70"/>
    </row>
    <row r="141" spans="1:36" x14ac:dyDescent="0.2">
      <c r="A141" s="82">
        <v>40513</v>
      </c>
      <c r="B141" s="40">
        <v>39.29</v>
      </c>
      <c r="C141" s="40">
        <v>45.12</v>
      </c>
      <c r="D141" s="40">
        <v>42.63</v>
      </c>
      <c r="E141" s="40">
        <v>46.17</v>
      </c>
      <c r="F141" s="40">
        <v>43.33</v>
      </c>
      <c r="G141" s="40">
        <v>41.49</v>
      </c>
      <c r="I141" s="40">
        <v>42.24</v>
      </c>
      <c r="R141" s="40">
        <v>52.533791721774485</v>
      </c>
      <c r="AI141" s="50"/>
      <c r="AJ141" s="70"/>
    </row>
    <row r="142" spans="1:36" x14ac:dyDescent="0.2">
      <c r="A142" s="82">
        <v>40544</v>
      </c>
      <c r="B142" s="40">
        <v>39.549999999999997</v>
      </c>
      <c r="C142" s="40">
        <v>47.29</v>
      </c>
      <c r="D142" s="40">
        <v>44.49</v>
      </c>
      <c r="E142" s="40">
        <v>46.17</v>
      </c>
      <c r="F142" s="40">
        <v>43.83</v>
      </c>
      <c r="G142" s="40">
        <v>41.92</v>
      </c>
      <c r="I142" s="40">
        <v>40.65</v>
      </c>
      <c r="R142" s="40">
        <v>42.778498398243684</v>
      </c>
      <c r="AI142" s="50"/>
      <c r="AJ142" s="70"/>
    </row>
    <row r="143" spans="1:36" x14ac:dyDescent="0.2">
      <c r="A143" s="82">
        <v>40575</v>
      </c>
      <c r="B143" s="40">
        <v>39.549999999999997</v>
      </c>
      <c r="C143" s="40">
        <v>46.94</v>
      </c>
      <c r="D143" s="40">
        <v>44.04</v>
      </c>
      <c r="E143" s="40">
        <v>44.09</v>
      </c>
      <c r="F143" s="40">
        <v>42.27</v>
      </c>
      <c r="G143" s="40">
        <v>41.92</v>
      </c>
      <c r="I143" s="40">
        <v>38.94</v>
      </c>
      <c r="R143" s="40">
        <v>41.856469286555331</v>
      </c>
      <c r="AI143" s="50"/>
      <c r="AJ143" s="70"/>
    </row>
    <row r="144" spans="1:36" x14ac:dyDescent="0.2">
      <c r="A144" s="82">
        <v>40603</v>
      </c>
      <c r="B144" s="40">
        <v>39.07</v>
      </c>
      <c r="C144" s="40">
        <v>44.71</v>
      </c>
      <c r="D144" s="40">
        <v>41.76</v>
      </c>
      <c r="E144" s="40">
        <v>42.01</v>
      </c>
      <c r="F144" s="40">
        <v>41.49</v>
      </c>
      <c r="G144" s="40">
        <v>41.45</v>
      </c>
      <c r="I144" s="40">
        <v>38.17</v>
      </c>
      <c r="R144" s="40">
        <v>40.384420660833982</v>
      </c>
      <c r="AI144" s="50"/>
      <c r="AJ144" s="70"/>
    </row>
    <row r="145" spans="1:36" x14ac:dyDescent="0.2">
      <c r="A145" s="82">
        <v>40634</v>
      </c>
      <c r="B145" s="40">
        <v>38.090000000000003</v>
      </c>
      <c r="C145" s="40">
        <v>44.6</v>
      </c>
      <c r="D145" s="40">
        <v>40.39</v>
      </c>
      <c r="E145" s="40">
        <v>37.08</v>
      </c>
      <c r="F145" s="40">
        <v>39.67</v>
      </c>
      <c r="G145" s="40">
        <v>40.47</v>
      </c>
      <c r="I145" s="40">
        <v>32.92</v>
      </c>
      <c r="R145" s="40">
        <v>37.785741326254005</v>
      </c>
      <c r="AI145" s="50"/>
      <c r="AJ145" s="70"/>
    </row>
    <row r="146" spans="1:36" x14ac:dyDescent="0.2">
      <c r="A146" s="82">
        <v>40664</v>
      </c>
      <c r="B146" s="40">
        <v>39.07</v>
      </c>
      <c r="C146" s="40">
        <v>42.72</v>
      </c>
      <c r="D146" s="40">
        <v>38.57</v>
      </c>
      <c r="E146" s="40">
        <v>37.590000000000003</v>
      </c>
      <c r="F146" s="40">
        <v>40.44</v>
      </c>
      <c r="G146" s="40">
        <v>41.45</v>
      </c>
      <c r="I146" s="40">
        <v>33.72</v>
      </c>
      <c r="R146" s="40">
        <v>37.859490000839116</v>
      </c>
      <c r="AI146" s="50"/>
      <c r="AJ146" s="70"/>
    </row>
    <row r="147" spans="1:36" x14ac:dyDescent="0.2">
      <c r="A147" s="82">
        <v>40695</v>
      </c>
      <c r="B147" s="40">
        <v>45.87</v>
      </c>
      <c r="C147" s="40">
        <v>41.9</v>
      </c>
      <c r="D147" s="40">
        <v>39.03</v>
      </c>
      <c r="E147" s="40">
        <v>42.77</v>
      </c>
      <c r="F147" s="40">
        <v>45.1</v>
      </c>
      <c r="G147" s="40">
        <v>49.23</v>
      </c>
      <c r="I147" s="40">
        <v>40.340000000000003</v>
      </c>
      <c r="R147" s="40">
        <v>38.289166350567875</v>
      </c>
      <c r="AI147" s="50"/>
      <c r="AJ147" s="70"/>
    </row>
    <row r="148" spans="1:36" x14ac:dyDescent="0.2">
      <c r="A148" s="82">
        <v>40725</v>
      </c>
      <c r="B148" s="40">
        <v>56.57</v>
      </c>
      <c r="C148" s="40">
        <v>52.64</v>
      </c>
      <c r="D148" s="40">
        <v>47.71</v>
      </c>
      <c r="E148" s="40">
        <v>53.91</v>
      </c>
      <c r="F148" s="40">
        <v>59.1</v>
      </c>
      <c r="G148" s="40">
        <v>60.46</v>
      </c>
      <c r="I148" s="40">
        <v>54.48</v>
      </c>
      <c r="R148" s="40">
        <v>38.79431781538846</v>
      </c>
      <c r="AI148" s="50"/>
      <c r="AJ148" s="70"/>
    </row>
    <row r="149" spans="1:36" x14ac:dyDescent="0.2">
      <c r="A149" s="82">
        <v>40756</v>
      </c>
      <c r="B149" s="40">
        <v>64.83</v>
      </c>
      <c r="C149" s="40">
        <v>55.95</v>
      </c>
      <c r="D149" s="40">
        <v>51.37</v>
      </c>
      <c r="E149" s="40">
        <v>62.72</v>
      </c>
      <c r="F149" s="40">
        <v>65.05</v>
      </c>
      <c r="G149" s="40">
        <v>69.5</v>
      </c>
      <c r="I149" s="40">
        <v>65.819999999999993</v>
      </c>
      <c r="R149" s="40">
        <v>39.225821462970821</v>
      </c>
      <c r="AI149" s="50"/>
      <c r="AJ149" s="70"/>
    </row>
    <row r="150" spans="1:36" x14ac:dyDescent="0.2">
      <c r="A150" s="82">
        <v>40787</v>
      </c>
      <c r="B150" s="40">
        <v>54.14</v>
      </c>
      <c r="C150" s="40">
        <v>51.24</v>
      </c>
      <c r="D150" s="40">
        <v>46.81</v>
      </c>
      <c r="E150" s="40">
        <v>57.53</v>
      </c>
      <c r="F150" s="40">
        <v>51.57</v>
      </c>
      <c r="G150" s="40">
        <v>58.04</v>
      </c>
      <c r="I150" s="40">
        <v>52.06</v>
      </c>
      <c r="R150" s="40">
        <v>39.184397494388023</v>
      </c>
      <c r="AI150" s="50"/>
      <c r="AJ150" s="70"/>
    </row>
    <row r="151" spans="1:36" x14ac:dyDescent="0.2">
      <c r="A151" s="82">
        <v>40817</v>
      </c>
      <c r="B151" s="40">
        <v>41.01</v>
      </c>
      <c r="C151" s="40">
        <v>47</v>
      </c>
      <c r="D151" s="40">
        <v>44.07</v>
      </c>
      <c r="E151" s="40">
        <v>43.27</v>
      </c>
      <c r="F151" s="40">
        <v>42.49</v>
      </c>
      <c r="G151" s="40">
        <v>43.47</v>
      </c>
      <c r="I151" s="40">
        <v>40.799999999999997</v>
      </c>
      <c r="R151" s="40">
        <v>39.207229534741622</v>
      </c>
      <c r="AI151" s="50"/>
      <c r="AJ151" s="70"/>
    </row>
    <row r="152" spans="1:36" x14ac:dyDescent="0.2">
      <c r="A152" s="82">
        <v>40848</v>
      </c>
      <c r="B152" s="40">
        <v>40.04</v>
      </c>
      <c r="C152" s="40">
        <v>45.12</v>
      </c>
      <c r="D152" s="40">
        <v>42.25</v>
      </c>
      <c r="E152" s="40">
        <v>43.27</v>
      </c>
      <c r="F152" s="40">
        <v>42.23</v>
      </c>
      <c r="G152" s="40">
        <v>42.31</v>
      </c>
      <c r="I152" s="40">
        <v>40.67</v>
      </c>
      <c r="R152" s="40">
        <v>41.484755160408476</v>
      </c>
      <c r="AI152" s="50"/>
      <c r="AJ152" s="70"/>
    </row>
    <row r="153" spans="1:36" x14ac:dyDescent="0.2">
      <c r="A153" s="82">
        <v>40878</v>
      </c>
      <c r="B153" s="40">
        <v>39.549999999999997</v>
      </c>
      <c r="C153" s="40">
        <v>45.96</v>
      </c>
      <c r="D153" s="40">
        <v>43.17</v>
      </c>
      <c r="E153" s="40">
        <v>46.37</v>
      </c>
      <c r="F153" s="40">
        <v>43.52</v>
      </c>
      <c r="G153" s="40">
        <v>41.71</v>
      </c>
      <c r="I153" s="40">
        <v>42.53</v>
      </c>
      <c r="R153" s="40">
        <v>43.149692508808641</v>
      </c>
      <c r="AI153" s="50"/>
      <c r="AJ153" s="70"/>
    </row>
    <row r="154" spans="1:36" x14ac:dyDescent="0.2">
      <c r="A154" s="82">
        <v>40909</v>
      </c>
      <c r="B154" s="40">
        <v>39.82</v>
      </c>
      <c r="C154" s="40">
        <v>48.01</v>
      </c>
      <c r="D154" s="40">
        <v>44.93</v>
      </c>
      <c r="E154" s="40">
        <v>46.36</v>
      </c>
      <c r="F154" s="40">
        <v>44.02</v>
      </c>
      <c r="G154" s="40">
        <v>42.14</v>
      </c>
      <c r="I154" s="40">
        <v>40.93</v>
      </c>
      <c r="R154" s="40">
        <v>42.778498398243684</v>
      </c>
      <c r="AI154" s="50"/>
      <c r="AJ154" s="70"/>
    </row>
    <row r="155" spans="1:36" x14ac:dyDescent="0.2">
      <c r="A155" s="82">
        <v>40940</v>
      </c>
      <c r="B155" s="40">
        <v>39.82</v>
      </c>
      <c r="C155" s="40">
        <v>47.69</v>
      </c>
      <c r="D155" s="40">
        <v>44.51</v>
      </c>
      <c r="E155" s="40">
        <v>44.28</v>
      </c>
      <c r="F155" s="40">
        <v>42.45</v>
      </c>
      <c r="G155" s="40">
        <v>42.14</v>
      </c>
      <c r="I155" s="40">
        <v>39.21</v>
      </c>
      <c r="R155" s="40">
        <v>41.856469286555331</v>
      </c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37193</v>
      </c>
      <c r="B7" s="57">
        <v>34</v>
      </c>
      <c r="C7" s="58">
        <v>33.450000000000003</v>
      </c>
      <c r="D7" s="57">
        <v>32.65</v>
      </c>
      <c r="E7" s="58">
        <v>33.81</v>
      </c>
      <c r="F7" s="57">
        <v>33.049999999999997</v>
      </c>
      <c r="G7" s="58">
        <v>35</v>
      </c>
      <c r="H7" s="57"/>
      <c r="I7" s="58">
        <v>33.049999999999997</v>
      </c>
      <c r="J7" s="57"/>
      <c r="K7" s="58"/>
      <c r="L7" s="57"/>
      <c r="M7" s="58"/>
      <c r="N7" s="57"/>
      <c r="O7" s="58"/>
      <c r="Q7" s="57"/>
      <c r="R7" s="58">
        <v>55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37194</v>
      </c>
      <c r="B8" s="57">
        <v>34.5</v>
      </c>
      <c r="C8" s="58">
        <v>33</v>
      </c>
      <c r="D8" s="57">
        <v>33</v>
      </c>
      <c r="E8" s="58">
        <v>34.700000000000003</v>
      </c>
      <c r="F8" s="57">
        <v>34.700000000000003</v>
      </c>
      <c r="G8" s="58">
        <v>35.5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53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0.13</v>
      </c>
      <c r="AQ8" s="40">
        <v>6.423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37195</v>
      </c>
      <c r="B9" s="57">
        <v>34.5</v>
      </c>
      <c r="C9" s="58">
        <v>33</v>
      </c>
      <c r="D9" s="57">
        <v>33</v>
      </c>
      <c r="E9" s="58">
        <v>34.700000000000003</v>
      </c>
      <c r="F9" s="57">
        <v>34.700000000000003</v>
      </c>
      <c r="G9" s="58">
        <v>35.5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37196</v>
      </c>
      <c r="B10" s="57">
        <v>32.75</v>
      </c>
      <c r="C10" s="58">
        <v>35.5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24.9</v>
      </c>
      <c r="J10" s="57"/>
      <c r="K10" s="58"/>
      <c r="L10" s="57"/>
      <c r="M10" s="58"/>
      <c r="N10" s="57"/>
      <c r="O10" s="58"/>
      <c r="Q10" s="57"/>
      <c r="R10" s="58">
        <v>54.499996185302734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0.19500000000000001</v>
      </c>
      <c r="AQ10" s="40">
        <v>5.5790000000000006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37197</v>
      </c>
      <c r="B11" s="57">
        <v>32.75</v>
      </c>
      <c r="C11" s="58">
        <v>35.5</v>
      </c>
      <c r="D11" s="57">
        <v>35.299999999999997</v>
      </c>
      <c r="E11" s="58">
        <v>35.35</v>
      </c>
      <c r="F11" s="57">
        <v>34.1</v>
      </c>
      <c r="G11" s="58">
        <v>33.75</v>
      </c>
      <c r="H11" s="57"/>
      <c r="I11" s="58">
        <v>24.9</v>
      </c>
      <c r="J11" s="57"/>
      <c r="K11" s="58"/>
      <c r="L11" s="57"/>
      <c r="M11" s="58"/>
      <c r="N11" s="57"/>
      <c r="O11" s="58"/>
      <c r="Q11" s="57"/>
      <c r="R11" s="58">
        <v>54.499996185302734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</v>
      </c>
      <c r="AO11" s="40">
        <v>5.391</v>
      </c>
      <c r="AP11" s="40">
        <v>0.16500000000000001</v>
      </c>
      <c r="AQ11" s="40">
        <v>5.056</v>
      </c>
      <c r="AR11" s="40">
        <v>0.4</v>
      </c>
      <c r="AS11" s="40">
        <v>5.2910000000000004</v>
      </c>
      <c r="AT11" s="40">
        <v>0.51</v>
      </c>
      <c r="AU11" s="40">
        <v>5.4009999999999998</v>
      </c>
    </row>
    <row r="12" spans="1:47" x14ac:dyDescent="0.2">
      <c r="A12" s="82">
        <v>37200</v>
      </c>
      <c r="B12" s="57">
        <v>32.75</v>
      </c>
      <c r="C12" s="58">
        <v>35.5</v>
      </c>
      <c r="D12" s="57">
        <v>35.299999999999997</v>
      </c>
      <c r="E12" s="58">
        <v>35.35</v>
      </c>
      <c r="F12" s="57">
        <v>34.1</v>
      </c>
      <c r="G12" s="58">
        <v>33.75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0.85</v>
      </c>
      <c r="AO12" s="40">
        <v>4.5880000000000001</v>
      </c>
      <c r="AP12" s="40">
        <v>0.13500000000000001</v>
      </c>
      <c r="AQ12" s="40">
        <v>3.8730000000000002</v>
      </c>
      <c r="AR12" s="40">
        <v>0.85</v>
      </c>
      <c r="AS12" s="40">
        <v>4.5880000000000001</v>
      </c>
      <c r="AT12" s="40">
        <v>1.22</v>
      </c>
      <c r="AU12" s="40">
        <v>4.9580000000000002</v>
      </c>
    </row>
    <row r="13" spans="1:47" x14ac:dyDescent="0.2">
      <c r="A13" s="82">
        <v>37201</v>
      </c>
      <c r="B13" s="57">
        <v>32.75</v>
      </c>
      <c r="C13" s="58">
        <v>35.5</v>
      </c>
      <c r="D13" s="57">
        <v>35.299999999999997</v>
      </c>
      <c r="E13" s="58">
        <v>35.35</v>
      </c>
      <c r="F13" s="57">
        <v>34.1</v>
      </c>
      <c r="G13" s="58">
        <v>33.75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54.499996185302734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1.34</v>
      </c>
      <c r="AO13" s="40">
        <v>4.5220000000000002</v>
      </c>
      <c r="AP13" s="40">
        <v>4.4999999999999998E-2</v>
      </c>
      <c r="AQ13" s="40">
        <v>3.2269999999999999</v>
      </c>
      <c r="AR13" s="40">
        <v>1.34</v>
      </c>
      <c r="AS13" s="40">
        <v>4.5220000000000002</v>
      </c>
      <c r="AT13" s="40">
        <v>2.4249999999999998</v>
      </c>
      <c r="AU13" s="40">
        <v>5.6069999999999993</v>
      </c>
    </row>
    <row r="14" spans="1:47" s="83" customFormat="1" x14ac:dyDescent="0.2">
      <c r="A14" s="82">
        <v>37202</v>
      </c>
      <c r="B14" s="57">
        <v>32.75</v>
      </c>
      <c r="C14" s="58">
        <v>35.5</v>
      </c>
      <c r="D14" s="57">
        <v>35.299999999999997</v>
      </c>
      <c r="E14" s="58">
        <v>35.35</v>
      </c>
      <c r="F14" s="57">
        <v>34.1</v>
      </c>
      <c r="G14" s="58">
        <v>33.75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54.499996185302734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1.32</v>
      </c>
      <c r="AO14" s="83">
        <v>4.4870000000000001</v>
      </c>
      <c r="AP14" s="83">
        <v>4.4999999999999998E-2</v>
      </c>
      <c r="AQ14" s="83">
        <v>3.2120000000000002</v>
      </c>
      <c r="AR14" s="83">
        <v>1.32</v>
      </c>
      <c r="AS14" s="83">
        <v>4.4870000000000001</v>
      </c>
      <c r="AT14" s="83">
        <v>2.2949999999999999</v>
      </c>
      <c r="AU14" s="83">
        <v>5.4619999999999997</v>
      </c>
    </row>
    <row r="15" spans="1:47" s="83" customFormat="1" x14ac:dyDescent="0.2">
      <c r="A15" s="82">
        <v>37203</v>
      </c>
      <c r="B15" s="57">
        <v>32.75</v>
      </c>
      <c r="C15" s="58">
        <v>35.5</v>
      </c>
      <c r="D15" s="57">
        <v>35.299999999999997</v>
      </c>
      <c r="E15" s="58">
        <v>35.35</v>
      </c>
      <c r="F15" s="57">
        <v>34.1</v>
      </c>
      <c r="G15" s="58">
        <v>33.75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54.499996185302734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0.64</v>
      </c>
      <c r="AO15" s="83">
        <v>2.9350000000000001</v>
      </c>
      <c r="AP15" s="83">
        <v>4.4999999999999998E-2</v>
      </c>
      <c r="AQ15" s="83">
        <v>2.34</v>
      </c>
      <c r="AR15" s="83">
        <v>0.64</v>
      </c>
      <c r="AS15" s="83">
        <v>2.9350000000000001</v>
      </c>
      <c r="AT15" s="83">
        <v>0.81</v>
      </c>
      <c r="AU15" s="83">
        <v>3.105</v>
      </c>
    </row>
    <row r="16" spans="1:47" x14ac:dyDescent="0.2">
      <c r="A16" s="82">
        <v>37204</v>
      </c>
      <c r="B16" s="57">
        <v>32.75</v>
      </c>
      <c r="C16" s="58">
        <v>35.5</v>
      </c>
      <c r="D16" s="57">
        <v>35.299999999999997</v>
      </c>
      <c r="E16" s="58">
        <v>35.35</v>
      </c>
      <c r="F16" s="57">
        <v>34.1</v>
      </c>
      <c r="G16" s="58">
        <v>33.75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4.4999999999999998E-2</v>
      </c>
      <c r="AQ16" s="40">
        <v>1.875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">
      <c r="A17" s="82">
        <v>37207</v>
      </c>
      <c r="B17" s="57">
        <v>32.75</v>
      </c>
      <c r="C17" s="58">
        <v>35.5</v>
      </c>
      <c r="D17" s="57">
        <v>35.299999999999997</v>
      </c>
      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2.9380000000000002</v>
      </c>
      <c r="AN17" s="40">
        <v>0.33</v>
      </c>
      <c r="AO17" s="40">
        <v>3.2680000000000002</v>
      </c>
      <c r="AP17" s="40">
        <v>4.4999999999999998E-2</v>
      </c>
      <c r="AQ17" s="40">
        <v>2.9830000000000001</v>
      </c>
      <c r="AR17" s="40">
        <v>0.33</v>
      </c>
      <c r="AS17" s="40">
        <v>3.2680000000000002</v>
      </c>
      <c r="AT17" s="40">
        <v>0.39</v>
      </c>
      <c r="AU17" s="40">
        <v>3.3280000000000003</v>
      </c>
    </row>
    <row r="18" spans="1:47" x14ac:dyDescent="0.2">
      <c r="A18" s="82">
        <v>37208</v>
      </c>
      <c r="B18" s="57">
        <v>32.75</v>
      </c>
      <c r="C18" s="58">
        <v>35.5</v>
      </c>
      <c r="D18" s="57">
        <v>35.299999999999997</v>
      </c>
      <c r="E18" s="58">
        <v>35.35</v>
      </c>
      <c r="F18" s="57">
        <v>34.1</v>
      </c>
      <c r="G18" s="58">
        <v>33.75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3.1030000000000002</v>
      </c>
      <c r="AN18" s="40">
        <v>0.33</v>
      </c>
      <c r="AO18" s="40">
        <v>3.4330000000000003</v>
      </c>
      <c r="AP18" s="40">
        <v>4.4999999999999998E-2</v>
      </c>
      <c r="AQ18" s="40">
        <v>3.1480000000000001</v>
      </c>
      <c r="AR18" s="40">
        <v>0.33</v>
      </c>
      <c r="AS18" s="40">
        <v>3.4330000000000003</v>
      </c>
      <c r="AT18" s="40">
        <v>0.37</v>
      </c>
      <c r="AU18" s="40">
        <v>3.4730000000000003</v>
      </c>
    </row>
    <row r="19" spans="1:47" x14ac:dyDescent="0.2">
      <c r="A19" s="82">
        <v>37209</v>
      </c>
      <c r="B19" s="57">
        <v>32.75</v>
      </c>
      <c r="C19" s="58">
        <v>35.5</v>
      </c>
      <c r="D19" s="57">
        <v>35.299999999999997</v>
      </c>
      <c r="E19" s="58">
        <v>35.35</v>
      </c>
      <c r="F19" s="57">
        <v>34.1</v>
      </c>
      <c r="G19" s="58">
        <v>33.75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54.499996185302734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</v>
      </c>
      <c r="AN19" s="40">
        <v>0.44500000000000001</v>
      </c>
      <c r="AO19" s="40">
        <v>3.6949999999999998</v>
      </c>
      <c r="AP19" s="40">
        <v>4.4999999999999998E-2</v>
      </c>
      <c r="AQ19" s="40">
        <v>3.2949999999999999</v>
      </c>
      <c r="AR19" s="40">
        <v>0.34499999999999997</v>
      </c>
      <c r="AS19" s="40">
        <v>3.5950000000000002</v>
      </c>
      <c r="AT19" s="40">
        <v>0.44</v>
      </c>
      <c r="AU19" s="40">
        <v>3.69</v>
      </c>
    </row>
    <row r="20" spans="1:47" x14ac:dyDescent="0.2">
      <c r="A20" s="82">
        <v>37210</v>
      </c>
      <c r="B20" s="57">
        <v>32.75</v>
      </c>
      <c r="C20" s="58">
        <v>35.5</v>
      </c>
      <c r="D20" s="57">
        <v>35.299999999999997</v>
      </c>
      <c r="E20" s="58">
        <v>35.35</v>
      </c>
      <c r="F20" s="57">
        <v>34.1</v>
      </c>
      <c r="G20" s="58">
        <v>33.75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3.2480000000000002</v>
      </c>
      <c r="AN20" s="40">
        <v>0.44500000000000001</v>
      </c>
      <c r="AO20" s="40">
        <v>3.6930000000000001</v>
      </c>
      <c r="AP20" s="40">
        <v>0.1</v>
      </c>
      <c r="AQ20" s="40">
        <v>3.3480000000000003</v>
      </c>
      <c r="AR20" s="40">
        <v>0.34499999999999997</v>
      </c>
      <c r="AS20" s="40">
        <v>3.593</v>
      </c>
      <c r="AT20" s="40">
        <v>0.44</v>
      </c>
      <c r="AU20" s="40">
        <v>3.6880000000000002</v>
      </c>
    </row>
    <row r="21" spans="1:47" s="83" customFormat="1" x14ac:dyDescent="0.2">
      <c r="A21" s="82">
        <v>37211</v>
      </c>
      <c r="B21" s="57">
        <v>32.75</v>
      </c>
      <c r="C21" s="58">
        <v>35.5</v>
      </c>
      <c r="D21" s="57">
        <v>35.299999999999997</v>
      </c>
      <c r="E21" s="58">
        <v>35.35</v>
      </c>
      <c r="F21" s="57">
        <v>34.1</v>
      </c>
      <c r="G21" s="58">
        <v>33.75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54.499996185302734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3.1949999999999998</v>
      </c>
      <c r="AN21" s="83">
        <v>0.44</v>
      </c>
      <c r="AO21" s="83">
        <v>3.6349999999999998</v>
      </c>
      <c r="AP21" s="83">
        <v>0.13500000000000001</v>
      </c>
      <c r="AQ21" s="83">
        <v>3.33</v>
      </c>
      <c r="AR21" s="83">
        <v>0.34</v>
      </c>
      <c r="AS21" s="83">
        <v>3.5350000000000001</v>
      </c>
      <c r="AT21" s="83">
        <v>0.39</v>
      </c>
      <c r="AU21" s="83">
        <v>3.585</v>
      </c>
    </row>
    <row r="22" spans="1:47" s="83" customFormat="1" x14ac:dyDescent="0.2">
      <c r="A22" s="82">
        <v>37214</v>
      </c>
      <c r="B22" s="57">
        <v>32.75</v>
      </c>
      <c r="C22" s="58">
        <v>35.5</v>
      </c>
      <c r="D22" s="57">
        <v>35.299999999999997</v>
      </c>
      <c r="E22" s="58">
        <v>35.35</v>
      </c>
      <c r="F22" s="57">
        <v>34.1</v>
      </c>
      <c r="G22" s="58">
        <v>33.75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54.499996185302734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3.0950000000000002</v>
      </c>
      <c r="AN22" s="83">
        <v>0.48</v>
      </c>
      <c r="AO22" s="83">
        <v>3.5750000000000002</v>
      </c>
      <c r="AP22" s="83">
        <v>0.16</v>
      </c>
      <c r="AQ22" s="83">
        <v>3.2549999999999999</v>
      </c>
      <c r="AR22" s="83">
        <v>0.38</v>
      </c>
      <c r="AS22" s="83">
        <v>3.4750000000000001</v>
      </c>
      <c r="AT22" s="83">
        <v>0.41</v>
      </c>
      <c r="AU22" s="83">
        <v>3.5049999999999999</v>
      </c>
    </row>
    <row r="23" spans="1:47" x14ac:dyDescent="0.2">
      <c r="A23" s="82">
        <v>37215</v>
      </c>
      <c r="B23" s="57">
        <v>32.75</v>
      </c>
      <c r="C23" s="58">
        <v>35.5</v>
      </c>
      <c r="D23" s="57">
        <v>35.299999999999997</v>
      </c>
      <c r="E23" s="58">
        <v>35.35</v>
      </c>
      <c r="F23" s="57">
        <v>34.1</v>
      </c>
      <c r="G23" s="58">
        <v>33.75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3.125</v>
      </c>
      <c r="AN23" s="40">
        <v>0.62</v>
      </c>
      <c r="AO23" s="40">
        <v>3.7450000000000001</v>
      </c>
      <c r="AP23" s="40">
        <v>0.155</v>
      </c>
      <c r="AQ23" s="40">
        <v>3.28</v>
      </c>
      <c r="AR23" s="40">
        <v>0.52</v>
      </c>
      <c r="AS23" s="40">
        <v>3.645</v>
      </c>
      <c r="AT23" s="40">
        <v>0.66</v>
      </c>
      <c r="AU23" s="40">
        <v>3.7850000000000001</v>
      </c>
    </row>
    <row r="24" spans="1:47" x14ac:dyDescent="0.2">
      <c r="A24" s="82">
        <v>37216</v>
      </c>
      <c r="B24" s="57">
        <v>32.75</v>
      </c>
      <c r="C24" s="58">
        <v>35.5</v>
      </c>
      <c r="D24" s="57">
        <v>35.299999999999997</v>
      </c>
      <c r="E24" s="58">
        <v>35.35</v>
      </c>
      <c r="F24" s="57">
        <v>34.1</v>
      </c>
      <c r="G24" s="58">
        <v>33.75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3.165</v>
      </c>
      <c r="AN24" s="40">
        <v>0.86</v>
      </c>
      <c r="AO24" s="40">
        <v>4.0250000000000004</v>
      </c>
      <c r="AP24" s="40">
        <v>0.15</v>
      </c>
      <c r="AQ24" s="40">
        <v>3.3149999999999999</v>
      </c>
      <c r="AR24" s="40">
        <v>0.86</v>
      </c>
      <c r="AS24" s="40">
        <v>4.0250000000000004</v>
      </c>
      <c r="AT24" s="40">
        <v>1.01</v>
      </c>
      <c r="AU24" s="40">
        <v>4.1749999999999998</v>
      </c>
    </row>
    <row r="25" spans="1:47" x14ac:dyDescent="0.2">
      <c r="A25" s="82">
        <v>37218</v>
      </c>
      <c r="B25" s="57">
        <v>32.75</v>
      </c>
      <c r="C25" s="58">
        <v>35.5</v>
      </c>
      <c r="D25" s="57">
        <v>35.299999999999997</v>
      </c>
      <c r="E25" s="58">
        <v>35.35</v>
      </c>
      <c r="F25" s="57">
        <v>34.1</v>
      </c>
      <c r="G25" s="58">
        <v>33.75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54.499996185302734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</v>
      </c>
      <c r="AN25" s="40">
        <v>1.1200000000000001</v>
      </c>
      <c r="AO25" s="40">
        <v>4.32</v>
      </c>
      <c r="AP25" s="40">
        <v>0.04</v>
      </c>
      <c r="AQ25" s="40">
        <v>3.24</v>
      </c>
      <c r="AR25" s="40">
        <v>1.1200000000000001</v>
      </c>
      <c r="AS25" s="40">
        <v>4.32</v>
      </c>
      <c r="AT25" s="40">
        <v>1.89</v>
      </c>
      <c r="AU25" s="40">
        <v>5.09</v>
      </c>
    </row>
    <row r="26" spans="1:47" x14ac:dyDescent="0.2">
      <c r="A26" s="82">
        <v>37221</v>
      </c>
      <c r="B26" s="57">
        <v>32.75</v>
      </c>
      <c r="C26" s="58">
        <v>35.5</v>
      </c>
      <c r="D26" s="57">
        <v>35.299999999999997</v>
      </c>
      <c r="E26" s="58">
        <v>35.35</v>
      </c>
      <c r="F26" s="57">
        <v>34.1</v>
      </c>
      <c r="G26" s="58">
        <v>33.75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54.499994049072264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3.2349999999999999</v>
      </c>
      <c r="AN26" s="40">
        <v>1.1200000000000001</v>
      </c>
      <c r="AO26" s="40">
        <v>4.3550000000000004</v>
      </c>
      <c r="AP26" s="40">
        <v>0.04</v>
      </c>
      <c r="AQ26" s="40">
        <v>3.2749999999999999</v>
      </c>
      <c r="AR26" s="40">
        <v>1.1200000000000001</v>
      </c>
      <c r="AS26" s="40">
        <v>4.3550000000000004</v>
      </c>
      <c r="AT26" s="40">
        <v>1.89</v>
      </c>
      <c r="AU26" s="40">
        <v>5.125</v>
      </c>
    </row>
    <row r="27" spans="1:47" x14ac:dyDescent="0.2">
      <c r="A27" s="82">
        <v>37225</v>
      </c>
      <c r="B27" s="57">
        <v>32.75</v>
      </c>
      <c r="C27" s="58">
        <v>35.5</v>
      </c>
      <c r="D27" s="57">
        <v>35.299999999999997</v>
      </c>
      <c r="E27" s="58">
        <v>35.35</v>
      </c>
      <c r="F27" s="57">
        <v>34.1</v>
      </c>
      <c r="G27" s="58">
        <v>33.75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3.2349999999999999</v>
      </c>
      <c r="AN27" s="40">
        <v>0.63</v>
      </c>
      <c r="AO27" s="40">
        <v>3.8650000000000002</v>
      </c>
      <c r="AP27" s="40">
        <v>0.04</v>
      </c>
      <c r="AQ27" s="40">
        <v>3.2749999999999999</v>
      </c>
      <c r="AR27" s="40">
        <v>0.63</v>
      </c>
      <c r="AS27" s="40">
        <v>3.8650000000000002</v>
      </c>
      <c r="AT27" s="40">
        <v>0.7</v>
      </c>
      <c r="AU27" s="40">
        <v>3.9350000000000001</v>
      </c>
    </row>
    <row r="28" spans="1:47" s="83" customFormat="1" x14ac:dyDescent="0.2">
      <c r="A28" s="82">
        <v>37226</v>
      </c>
      <c r="B28" s="57">
        <v>36.5</v>
      </c>
      <c r="C28" s="58">
        <v>43</v>
      </c>
      <c r="D28" s="57">
        <v>42.75</v>
      </c>
      <c r="E28" s="58">
        <v>42.5</v>
      </c>
      <c r="F28" s="57">
        <v>38.5</v>
      </c>
      <c r="G28" s="58">
        <v>38.5</v>
      </c>
      <c r="H28" s="57"/>
      <c r="I28" s="58">
        <v>38.5</v>
      </c>
      <c r="J28" s="57"/>
      <c r="K28" s="58"/>
      <c r="L28" s="57"/>
      <c r="M28" s="58"/>
      <c r="N28" s="57"/>
      <c r="O28" s="58"/>
      <c r="P28" s="40"/>
      <c r="Q28" s="57"/>
      <c r="R28" s="58">
        <v>60.049999237060547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3.2650000000000001</v>
      </c>
      <c r="AN28" s="83">
        <v>0.36</v>
      </c>
      <c r="AO28" s="83">
        <v>3.625</v>
      </c>
      <c r="AP28" s="83">
        <v>0.04</v>
      </c>
      <c r="AQ28" s="83">
        <v>3.3050000000000002</v>
      </c>
      <c r="AR28" s="83">
        <v>0.36</v>
      </c>
      <c r="AS28" s="83">
        <v>3.625</v>
      </c>
      <c r="AT28" s="83">
        <v>0.38</v>
      </c>
      <c r="AU28" s="83">
        <v>3.645</v>
      </c>
    </row>
    <row r="29" spans="1:47" s="83" customFormat="1" x14ac:dyDescent="0.2">
      <c r="A29" s="82">
        <v>37257</v>
      </c>
      <c r="B29" s="57">
        <v>36.75</v>
      </c>
      <c r="C29" s="58">
        <v>42.75</v>
      </c>
      <c r="D29" s="57">
        <v>42.75</v>
      </c>
      <c r="E29" s="58">
        <v>42.75</v>
      </c>
      <c r="F29" s="57">
        <v>39.25</v>
      </c>
      <c r="G29" s="58">
        <v>38.25</v>
      </c>
      <c r="H29" s="57"/>
      <c r="I29" s="58">
        <v>39.25</v>
      </c>
      <c r="J29" s="57"/>
      <c r="K29" s="58"/>
      <c r="L29" s="57"/>
      <c r="M29" s="58"/>
      <c r="N29" s="57"/>
      <c r="O29" s="58"/>
      <c r="P29" s="40"/>
      <c r="Q29" s="57"/>
      <c r="R29" s="58">
        <v>66.258518981933591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3.4330000000000003</v>
      </c>
      <c r="AN29" s="83">
        <v>0.32500000000000001</v>
      </c>
      <c r="AO29" s="83">
        <v>3.7580000000000005</v>
      </c>
      <c r="AP29" s="83">
        <v>0.04</v>
      </c>
      <c r="AQ29" s="83">
        <v>3.4730000000000003</v>
      </c>
      <c r="AR29" s="83">
        <v>0.32500000000000001</v>
      </c>
      <c r="AS29" s="83">
        <v>3.7580000000000005</v>
      </c>
      <c r="AT29" s="83">
        <v>0.33</v>
      </c>
      <c r="AU29" s="83">
        <v>3.7630000000000003</v>
      </c>
    </row>
    <row r="30" spans="1:47" x14ac:dyDescent="0.2">
      <c r="A30" s="82">
        <v>37288</v>
      </c>
      <c r="B30" s="57">
        <v>35.5</v>
      </c>
      <c r="C30" s="58">
        <v>38.9</v>
      </c>
      <c r="D30" s="57">
        <v>39</v>
      </c>
      <c r="E30" s="58">
        <v>40.5</v>
      </c>
      <c r="F30" s="57">
        <v>37.25</v>
      </c>
      <c r="G30" s="58">
        <v>36.75</v>
      </c>
      <c r="H30" s="57"/>
      <c r="I30" s="58">
        <v>37.25</v>
      </c>
      <c r="J30" s="57"/>
      <c r="K30" s="58"/>
      <c r="L30" s="57"/>
      <c r="M30" s="58"/>
      <c r="N30" s="57"/>
      <c r="O30" s="58"/>
      <c r="Q30" s="57"/>
      <c r="R30" s="58">
        <v>65.224741210937495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3.6220000000000003</v>
      </c>
      <c r="AN30" s="40">
        <v>0.33500000000000002</v>
      </c>
      <c r="AO30" s="40">
        <v>3.9570000000000003</v>
      </c>
      <c r="AP30" s="40">
        <v>0.04</v>
      </c>
      <c r="AQ30" s="40">
        <v>3.6620000000000004</v>
      </c>
      <c r="AR30" s="40">
        <v>0.33500000000000002</v>
      </c>
      <c r="AS30" s="40">
        <v>3.9570000000000003</v>
      </c>
      <c r="AT30" s="40">
        <v>0.37</v>
      </c>
      <c r="AU30" s="40">
        <v>3.9920000000000004</v>
      </c>
    </row>
    <row r="31" spans="1:47" x14ac:dyDescent="0.2">
      <c r="A31" s="82">
        <v>37316</v>
      </c>
      <c r="B31" s="57">
        <v>35</v>
      </c>
      <c r="C31" s="58">
        <v>34.25</v>
      </c>
      <c r="D31" s="57">
        <v>34.25</v>
      </c>
      <c r="E31" s="58">
        <v>38.25</v>
      </c>
      <c r="F31" s="57">
        <v>36</v>
      </c>
      <c r="G31" s="58">
        <v>36.25</v>
      </c>
      <c r="H31" s="57"/>
      <c r="I31" s="58">
        <v>36</v>
      </c>
      <c r="J31" s="57"/>
      <c r="K31" s="58"/>
      <c r="L31" s="57"/>
      <c r="M31" s="58"/>
      <c r="N31" s="57"/>
      <c r="O31" s="58"/>
      <c r="Q31" s="57"/>
      <c r="R31" s="58">
        <v>63.379048156738278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3.7470000000000003</v>
      </c>
      <c r="AN31" s="40">
        <v>0.45</v>
      </c>
      <c r="AO31" s="40">
        <v>4.1970000000000001</v>
      </c>
      <c r="AP31" s="40">
        <v>0.04</v>
      </c>
      <c r="AQ31" s="40">
        <v>3.7870000000000004</v>
      </c>
      <c r="AR31" s="40">
        <v>0.35</v>
      </c>
      <c r="AS31" s="40">
        <v>4.0970000000000004</v>
      </c>
      <c r="AT31" s="40">
        <v>0.41</v>
      </c>
      <c r="AU31" s="40">
        <v>4.157</v>
      </c>
    </row>
    <row r="32" spans="1:47" x14ac:dyDescent="0.2">
      <c r="A32" s="82">
        <v>37347</v>
      </c>
      <c r="B32" s="57">
        <v>32.5</v>
      </c>
      <c r="C32" s="58">
        <v>32.5</v>
      </c>
      <c r="D32" s="57">
        <v>30.5</v>
      </c>
      <c r="E32" s="58">
        <v>33.75</v>
      </c>
      <c r="F32" s="57">
        <v>34.5</v>
      </c>
      <c r="G32" s="58">
        <v>34.5</v>
      </c>
      <c r="H32" s="57"/>
      <c r="I32" s="58">
        <v>33.75</v>
      </c>
      <c r="J32" s="57"/>
      <c r="K32" s="58"/>
      <c r="L32" s="57"/>
      <c r="M32" s="58"/>
      <c r="N32" s="57"/>
      <c r="O32" s="58"/>
      <c r="Q32" s="57"/>
      <c r="R32" s="58">
        <v>59.274271240234377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3.6549999999999998</v>
      </c>
      <c r="AN32" s="40">
        <v>0.45</v>
      </c>
      <c r="AO32" s="40">
        <v>4.1050000000000004</v>
      </c>
      <c r="AP32" s="40">
        <v>0.14000000000000001</v>
      </c>
      <c r="AQ32" s="40">
        <v>3.7949999999999999</v>
      </c>
      <c r="AR32" s="40">
        <v>0.35</v>
      </c>
      <c r="AS32" s="40">
        <v>4.0049999999999999</v>
      </c>
      <c r="AT32" s="40">
        <v>0.41</v>
      </c>
      <c r="AU32" s="40">
        <v>4.0650000000000004</v>
      </c>
    </row>
    <row r="33" spans="1:47" x14ac:dyDescent="0.2">
      <c r="A33" s="82">
        <v>37377</v>
      </c>
      <c r="B33" s="57">
        <v>37.5</v>
      </c>
      <c r="C33" s="58">
        <v>31.5</v>
      </c>
      <c r="D33" s="57">
        <v>29</v>
      </c>
      <c r="E33" s="58">
        <v>33.5</v>
      </c>
      <c r="F33" s="57">
        <v>36</v>
      </c>
      <c r="G33" s="58">
        <v>40.5</v>
      </c>
      <c r="H33" s="57"/>
      <c r="I33" s="58">
        <v>33.5</v>
      </c>
      <c r="J33" s="57"/>
      <c r="K33" s="58"/>
      <c r="L33" s="57"/>
      <c r="M33" s="58"/>
      <c r="N33" s="57"/>
      <c r="O33" s="58"/>
      <c r="Q33" s="57"/>
      <c r="R33" s="58">
        <v>59.95928955078125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3.56</v>
      </c>
      <c r="AN33" s="40">
        <v>0.41499999999999998</v>
      </c>
      <c r="AO33" s="40">
        <v>3.9750000000000001</v>
      </c>
      <c r="AP33" s="40">
        <v>0.14000000000000001</v>
      </c>
      <c r="AQ33" s="40">
        <v>3.7</v>
      </c>
      <c r="AR33" s="40">
        <v>0.315</v>
      </c>
      <c r="AS33" s="40">
        <v>3.875</v>
      </c>
      <c r="AT33" s="40">
        <v>0.36</v>
      </c>
      <c r="AU33" s="40">
        <v>3.92</v>
      </c>
    </row>
    <row r="34" spans="1:47" x14ac:dyDescent="0.2">
      <c r="A34" s="82">
        <v>37408</v>
      </c>
      <c r="B34" s="57">
        <v>45</v>
      </c>
      <c r="C34" s="58">
        <v>32</v>
      </c>
      <c r="D34" s="57">
        <v>29.5</v>
      </c>
      <c r="E34" s="58">
        <v>40</v>
      </c>
      <c r="F34" s="57">
        <v>42</v>
      </c>
      <c r="G34" s="58">
        <v>50</v>
      </c>
      <c r="H34" s="57"/>
      <c r="I34" s="58">
        <v>40</v>
      </c>
      <c r="J34" s="57"/>
      <c r="K34" s="58"/>
      <c r="L34" s="57"/>
      <c r="M34" s="58"/>
      <c r="N34" s="57"/>
      <c r="O34" s="58"/>
      <c r="Q34" s="57"/>
      <c r="R34" s="58">
        <v>60.850542965024957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3.4350000000000001</v>
      </c>
      <c r="AN34" s="40">
        <v>0.46</v>
      </c>
      <c r="AO34" s="40">
        <v>3.895</v>
      </c>
      <c r="AP34" s="40">
        <v>0.14000000000000001</v>
      </c>
      <c r="AQ34" s="40">
        <v>3.5750000000000002</v>
      </c>
      <c r="AR34" s="40">
        <v>0.36</v>
      </c>
      <c r="AS34" s="40">
        <v>3.7949999999999999</v>
      </c>
      <c r="AT34" s="40">
        <v>0.4</v>
      </c>
      <c r="AU34" s="40">
        <v>3.835</v>
      </c>
    </row>
    <row r="35" spans="1:47" s="83" customFormat="1" x14ac:dyDescent="0.2">
      <c r="A35" s="82">
        <v>37438</v>
      </c>
      <c r="B35" s="57">
        <v>53.5</v>
      </c>
      <c r="C35" s="58">
        <v>46.5</v>
      </c>
      <c r="D35" s="57">
        <v>43.5</v>
      </c>
      <c r="E35" s="58">
        <v>49.75</v>
      </c>
      <c r="F35" s="57">
        <v>49.25</v>
      </c>
      <c r="G35" s="58">
        <v>60.5</v>
      </c>
      <c r="H35" s="57"/>
      <c r="I35" s="58">
        <v>49.25</v>
      </c>
      <c r="J35" s="57"/>
      <c r="K35" s="58"/>
      <c r="L35" s="57"/>
      <c r="M35" s="58"/>
      <c r="N35" s="57"/>
      <c r="O35" s="58"/>
      <c r="P35" s="40"/>
      <c r="Q35" s="57"/>
      <c r="R35" s="58">
        <v>51.459633316700994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3.4350000000000001</v>
      </c>
      <c r="AN35" s="83">
        <v>0.56000000000000005</v>
      </c>
      <c r="AO35" s="83">
        <v>3.9950000000000001</v>
      </c>
      <c r="AP35" s="83">
        <v>0.14000000000000001</v>
      </c>
      <c r="AQ35" s="83">
        <v>3.5750000000000002</v>
      </c>
      <c r="AR35" s="83">
        <v>0.46</v>
      </c>
      <c r="AS35" s="83">
        <v>3.895</v>
      </c>
      <c r="AT35" s="83">
        <v>0.72</v>
      </c>
      <c r="AU35" s="83">
        <v>4.1550000000000002</v>
      </c>
    </row>
    <row r="36" spans="1:47" s="83" customFormat="1" x14ac:dyDescent="0.2">
      <c r="A36" s="82">
        <v>37469</v>
      </c>
      <c r="B36" s="57">
        <v>63.5</v>
      </c>
      <c r="C36" s="58">
        <v>53</v>
      </c>
      <c r="D36" s="57">
        <v>50.5</v>
      </c>
      <c r="E36" s="58">
        <v>56</v>
      </c>
      <c r="F36" s="57">
        <v>57.25</v>
      </c>
      <c r="G36" s="58">
        <v>73.5</v>
      </c>
      <c r="H36" s="57"/>
      <c r="I36" s="58">
        <v>56</v>
      </c>
      <c r="J36" s="57"/>
      <c r="K36" s="58"/>
      <c r="L36" s="57"/>
      <c r="M36" s="58"/>
      <c r="N36" s="57"/>
      <c r="O36" s="58"/>
      <c r="P36" s="40"/>
      <c r="Q36" s="57"/>
      <c r="R36" s="58">
        <v>52.115465797843349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3.4550000000000001</v>
      </c>
      <c r="AN36" s="83">
        <v>0.77</v>
      </c>
      <c r="AO36" s="83">
        <v>4.2249999999999996</v>
      </c>
      <c r="AP36" s="83">
        <v>0.14000000000000001</v>
      </c>
      <c r="AQ36" s="83">
        <v>3.5950000000000002</v>
      </c>
      <c r="AR36" s="83">
        <v>0.77</v>
      </c>
      <c r="AS36" s="83">
        <v>4.2249999999999996</v>
      </c>
      <c r="AT36" s="83">
        <v>0.97</v>
      </c>
      <c r="AU36" s="83">
        <v>4.4249999999999998</v>
      </c>
    </row>
    <row r="37" spans="1:47" x14ac:dyDescent="0.2">
      <c r="A37" s="82">
        <v>37500</v>
      </c>
      <c r="B37" s="57">
        <v>51</v>
      </c>
      <c r="C37" s="58">
        <v>47</v>
      </c>
      <c r="D37" s="57">
        <v>43.5</v>
      </c>
      <c r="E37" s="58">
        <v>48.75</v>
      </c>
      <c r="F37" s="57">
        <v>48.75</v>
      </c>
      <c r="G37" s="58">
        <v>58</v>
      </c>
      <c r="H37" s="57"/>
      <c r="I37" s="58">
        <v>48.75</v>
      </c>
      <c r="J37" s="57"/>
      <c r="K37" s="58"/>
      <c r="L37" s="57"/>
      <c r="M37" s="58"/>
      <c r="N37" s="57"/>
      <c r="O37" s="58"/>
      <c r="Q37" s="57"/>
      <c r="R37" s="58">
        <v>52.115423541163942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3.48</v>
      </c>
      <c r="AN37" s="40">
        <v>1.04</v>
      </c>
      <c r="AO37" s="40">
        <v>4.5199999999999996</v>
      </c>
      <c r="AP37" s="40">
        <v>0.04</v>
      </c>
      <c r="AQ37" s="40">
        <v>3.52</v>
      </c>
      <c r="AR37" s="40">
        <v>1.04</v>
      </c>
      <c r="AS37" s="40">
        <v>4.5199999999999996</v>
      </c>
      <c r="AT37" s="40">
        <v>1.6</v>
      </c>
      <c r="AU37" s="40">
        <v>5.08</v>
      </c>
    </row>
    <row r="38" spans="1:47" x14ac:dyDescent="0.2">
      <c r="A38" s="82">
        <v>37530</v>
      </c>
      <c r="B38" s="57">
        <v>38.5</v>
      </c>
      <c r="C38" s="58">
        <v>39</v>
      </c>
      <c r="D38" s="57">
        <v>39</v>
      </c>
      <c r="E38" s="58">
        <v>42.25</v>
      </c>
      <c r="F38" s="57">
        <v>41</v>
      </c>
      <c r="G38" s="58">
        <v>41</v>
      </c>
      <c r="H38" s="57"/>
      <c r="I38" s="58">
        <v>41</v>
      </c>
      <c r="J38" s="57"/>
      <c r="K38" s="58"/>
      <c r="L38" s="57"/>
      <c r="M38" s="58"/>
      <c r="N38" s="57"/>
      <c r="O38" s="58"/>
      <c r="Q38" s="57"/>
      <c r="R38" s="58">
        <v>56.769619931995564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3.512</v>
      </c>
      <c r="AN38" s="40">
        <v>1.04</v>
      </c>
      <c r="AO38" s="40">
        <v>4.5519999999999996</v>
      </c>
      <c r="AP38" s="40">
        <v>0.04</v>
      </c>
      <c r="AQ38" s="40">
        <v>3.552</v>
      </c>
      <c r="AR38" s="40">
        <v>1.04</v>
      </c>
      <c r="AS38" s="40">
        <v>4.5519999999999996</v>
      </c>
      <c r="AT38" s="40">
        <v>1.6</v>
      </c>
      <c r="AU38" s="40">
        <v>5.1120000000000001</v>
      </c>
    </row>
    <row r="39" spans="1:47" x14ac:dyDescent="0.2">
      <c r="A39" s="82">
        <v>37561</v>
      </c>
      <c r="B39" s="57">
        <v>36.5</v>
      </c>
      <c r="C39" s="58">
        <v>37</v>
      </c>
      <c r="D39" s="57">
        <v>37</v>
      </c>
      <c r="E39" s="58">
        <v>41.25</v>
      </c>
      <c r="F39" s="57">
        <v>40</v>
      </c>
      <c r="G39" s="58">
        <v>38.5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61.718535598879207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3.5170000000000003</v>
      </c>
      <c r="AN39" s="40">
        <v>0.54</v>
      </c>
      <c r="AO39" s="40">
        <v>4.0570000000000004</v>
      </c>
      <c r="AP39" s="40">
        <v>0.04</v>
      </c>
      <c r="AQ39" s="40">
        <v>3.5570000000000004</v>
      </c>
      <c r="AR39" s="40">
        <v>0.54</v>
      </c>
      <c r="AS39" s="40">
        <v>4.0570000000000004</v>
      </c>
      <c r="AT39" s="40">
        <v>0.71</v>
      </c>
      <c r="AU39" s="40">
        <v>4.2270000000000003</v>
      </c>
    </row>
    <row r="40" spans="1:47" x14ac:dyDescent="0.2">
      <c r="A40" s="82">
        <v>37591</v>
      </c>
      <c r="B40" s="57">
        <v>37</v>
      </c>
      <c r="C40" s="58">
        <v>38.5</v>
      </c>
      <c r="D40" s="57">
        <v>38.5</v>
      </c>
      <c r="E40" s="58">
        <v>43.25</v>
      </c>
      <c r="F40" s="57">
        <v>42</v>
      </c>
      <c r="G40" s="58">
        <v>39</v>
      </c>
      <c r="H40" s="57"/>
      <c r="I40" s="58">
        <v>42</v>
      </c>
      <c r="J40" s="57"/>
      <c r="K40" s="58"/>
      <c r="L40" s="57"/>
      <c r="M40" s="58"/>
      <c r="N40" s="57"/>
      <c r="O40" s="58"/>
      <c r="Q40" s="57"/>
      <c r="R40" s="58">
        <v>65.393538519789828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3.5370000000000004</v>
      </c>
      <c r="AN40" s="40">
        <v>0.36</v>
      </c>
      <c r="AO40" s="40">
        <v>3.8970000000000002</v>
      </c>
      <c r="AP40" s="40">
        <v>0.04</v>
      </c>
      <c r="AQ40" s="40">
        <v>3.5770000000000004</v>
      </c>
      <c r="AR40" s="40">
        <v>0.36</v>
      </c>
      <c r="AS40" s="40">
        <v>3.8970000000000002</v>
      </c>
      <c r="AT40" s="40">
        <v>0.38</v>
      </c>
      <c r="AU40" s="40">
        <v>3.9170000000000003</v>
      </c>
    </row>
    <row r="41" spans="1:47" x14ac:dyDescent="0.2">
      <c r="A41" s="82">
        <v>37622</v>
      </c>
      <c r="B41" s="57">
        <v>37</v>
      </c>
      <c r="C41" s="58">
        <v>42.25</v>
      </c>
      <c r="D41" s="57">
        <v>42</v>
      </c>
      <c r="E41" s="58">
        <v>44.5</v>
      </c>
      <c r="F41" s="57">
        <v>42.25</v>
      </c>
      <c r="G41" s="58">
        <v>39</v>
      </c>
      <c r="H41" s="57"/>
      <c r="I41" s="58">
        <v>32.25</v>
      </c>
      <c r="J41" s="57"/>
      <c r="K41" s="58"/>
      <c r="L41" s="57"/>
      <c r="M41" s="58"/>
      <c r="N41" s="57"/>
      <c r="O41" s="58"/>
      <c r="Q41" s="57"/>
      <c r="R41" s="58">
        <v>52.591152343626561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3.7050000000000001</v>
      </c>
      <c r="AN41" s="40">
        <v>0.32500000000000001</v>
      </c>
      <c r="AO41" s="40">
        <v>4.03</v>
      </c>
      <c r="AP41" s="40">
        <v>0.04</v>
      </c>
      <c r="AQ41" s="40">
        <v>3.7450000000000001</v>
      </c>
      <c r="AR41" s="40">
        <v>0.32500000000000001</v>
      </c>
      <c r="AS41" s="40">
        <v>4.03</v>
      </c>
      <c r="AT41" s="40">
        <v>0.33</v>
      </c>
      <c r="AU41" s="40">
        <v>4.0350000000000001</v>
      </c>
    </row>
    <row r="42" spans="1:47" x14ac:dyDescent="0.2">
      <c r="A42" s="82">
        <v>37653</v>
      </c>
      <c r="B42" s="57">
        <v>37</v>
      </c>
      <c r="C42" s="58">
        <v>41.5</v>
      </c>
      <c r="D42" s="57">
        <v>41</v>
      </c>
      <c r="E42" s="58">
        <v>42.5</v>
      </c>
      <c r="F42" s="57">
        <v>40.75</v>
      </c>
      <c r="G42" s="58">
        <v>39</v>
      </c>
      <c r="H42" s="57"/>
      <c r="I42" s="58">
        <v>30.75</v>
      </c>
      <c r="J42" s="57"/>
      <c r="K42" s="58"/>
      <c r="L42" s="57"/>
      <c r="M42" s="58"/>
      <c r="N42" s="57"/>
      <c r="O42" s="58"/>
      <c r="Q42" s="57"/>
      <c r="R42" s="58">
        <v>51.148643561441801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3.8570000000000002</v>
      </c>
      <c r="AN42" s="40">
        <v>0.33500000000000002</v>
      </c>
      <c r="AO42" s="40">
        <v>4.1920000000000002</v>
      </c>
      <c r="AP42" s="40">
        <v>0.04</v>
      </c>
      <c r="AQ42" s="40">
        <v>3.8970000000000002</v>
      </c>
      <c r="AR42" s="40">
        <v>0.33500000000000002</v>
      </c>
      <c r="AS42" s="40">
        <v>4.1920000000000002</v>
      </c>
      <c r="AT42" s="40">
        <v>0.37</v>
      </c>
      <c r="AU42" s="40">
        <v>4.2270000000000003</v>
      </c>
    </row>
    <row r="43" spans="1:47" x14ac:dyDescent="0.2">
      <c r="A43" s="82">
        <v>37681</v>
      </c>
      <c r="B43" s="57">
        <v>36.5</v>
      </c>
      <c r="C43" s="58">
        <v>36.75</v>
      </c>
      <c r="D43" s="57">
        <v>36</v>
      </c>
      <c r="E43" s="58">
        <v>40.5</v>
      </c>
      <c r="F43" s="57">
        <v>40</v>
      </c>
      <c r="G43" s="58">
        <v>38.5</v>
      </c>
      <c r="H43" s="57"/>
      <c r="I43" s="58">
        <v>30</v>
      </c>
      <c r="J43" s="57"/>
      <c r="K43" s="58"/>
      <c r="L43" s="57"/>
      <c r="M43" s="58"/>
      <c r="N43" s="57"/>
      <c r="O43" s="58"/>
      <c r="Q43" s="57"/>
      <c r="R43" s="58">
        <v>49.658466438423794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3.907</v>
      </c>
      <c r="AN43" s="40">
        <v>0.45</v>
      </c>
      <c r="AO43" s="40">
        <v>4.3570000000000002</v>
      </c>
      <c r="AP43" s="40">
        <v>0.04</v>
      </c>
      <c r="AQ43" s="40">
        <v>3.9470000000000001</v>
      </c>
      <c r="AR43" s="40">
        <v>0.35</v>
      </c>
      <c r="AS43" s="40">
        <v>4.2569999999999997</v>
      </c>
      <c r="AT43" s="40">
        <v>0.41</v>
      </c>
      <c r="AU43" s="40">
        <v>4.3170000000000002</v>
      </c>
    </row>
    <row r="44" spans="1:47" x14ac:dyDescent="0.2">
      <c r="A44" s="82">
        <v>37712</v>
      </c>
      <c r="B44" s="57">
        <v>35.5</v>
      </c>
      <c r="C44" s="58">
        <v>36.5</v>
      </c>
      <c r="D44" s="57">
        <v>33</v>
      </c>
      <c r="E44" s="58">
        <v>35.75</v>
      </c>
      <c r="F44" s="57">
        <v>38.25</v>
      </c>
      <c r="G44" s="58">
        <v>37.5</v>
      </c>
      <c r="H44" s="57"/>
      <c r="I44" s="58">
        <v>25.75</v>
      </c>
      <c r="J44" s="57"/>
      <c r="K44" s="58"/>
      <c r="L44" s="57"/>
      <c r="M44" s="58"/>
      <c r="N44" s="57"/>
      <c r="O44" s="58"/>
      <c r="Q44" s="57"/>
      <c r="R44" s="58">
        <v>47.46053627121168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3.8190000000000004</v>
      </c>
      <c r="AN44" s="40">
        <v>0.45</v>
      </c>
      <c r="AO44" s="40">
        <v>4.2690000000000001</v>
      </c>
      <c r="AP44" s="40">
        <v>0.13</v>
      </c>
      <c r="AQ44" s="40">
        <v>3.9490000000000003</v>
      </c>
      <c r="AR44" s="40">
        <v>0.35</v>
      </c>
      <c r="AS44" s="40">
        <v>4.1690000000000005</v>
      </c>
      <c r="AT44" s="40">
        <v>0.41</v>
      </c>
      <c r="AU44" s="40">
        <v>4.2290000000000001</v>
      </c>
    </row>
    <row r="45" spans="1:47" x14ac:dyDescent="0.2">
      <c r="A45" s="82">
        <v>37742</v>
      </c>
      <c r="B45" s="57">
        <v>36.5</v>
      </c>
      <c r="C45" s="58">
        <v>32.5</v>
      </c>
      <c r="D45" s="57">
        <v>29</v>
      </c>
      <c r="E45" s="58">
        <v>36.25</v>
      </c>
      <c r="F45" s="57">
        <v>39</v>
      </c>
      <c r="G45" s="58">
        <v>38.5</v>
      </c>
      <c r="H45" s="57"/>
      <c r="I45" s="58">
        <v>26.25</v>
      </c>
      <c r="J45" s="57"/>
      <c r="K45" s="58"/>
      <c r="L45" s="57"/>
      <c r="M45" s="58"/>
      <c r="N45" s="57"/>
      <c r="O45" s="58"/>
      <c r="Q45" s="57"/>
      <c r="R45" s="58">
        <v>47.462304341228005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3.68</v>
      </c>
      <c r="AN45" s="40">
        <v>0.41499999999999998</v>
      </c>
      <c r="AO45" s="40">
        <v>4.0949999999999998</v>
      </c>
      <c r="AP45" s="40">
        <v>0.13</v>
      </c>
      <c r="AQ45" s="40">
        <v>3.81</v>
      </c>
      <c r="AR45" s="40">
        <v>0.315</v>
      </c>
      <c r="AS45" s="40">
        <v>3.9950000000000001</v>
      </c>
      <c r="AT45" s="40">
        <v>0.36</v>
      </c>
      <c r="AU45" s="40">
        <v>4.04</v>
      </c>
    </row>
    <row r="46" spans="1:47" x14ac:dyDescent="0.2">
      <c r="A46" s="82">
        <v>37773</v>
      </c>
      <c r="B46" s="57">
        <v>43.5</v>
      </c>
      <c r="C46" s="58">
        <v>30.75</v>
      </c>
      <c r="D46" s="57">
        <v>30</v>
      </c>
      <c r="E46" s="58">
        <v>41.25</v>
      </c>
      <c r="F46" s="57">
        <v>43.5</v>
      </c>
      <c r="G46" s="58">
        <v>48</v>
      </c>
      <c r="H46" s="57"/>
      <c r="I46" s="58">
        <v>31.25</v>
      </c>
      <c r="J46" s="57"/>
      <c r="K46" s="58"/>
      <c r="L46" s="57"/>
      <c r="M46" s="58"/>
      <c r="N46" s="57"/>
      <c r="O46" s="58"/>
      <c r="Q46" s="57"/>
      <c r="R46" s="58">
        <v>47.778308251202205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3.5260000000000002</v>
      </c>
      <c r="AN46" s="40">
        <v>0.46</v>
      </c>
      <c r="AO46" s="40">
        <v>3.9860000000000002</v>
      </c>
      <c r="AP46" s="40">
        <v>0.13</v>
      </c>
      <c r="AQ46" s="40">
        <v>3.6560000000000001</v>
      </c>
      <c r="AR46" s="40">
        <v>0.36</v>
      </c>
      <c r="AS46" s="40">
        <v>3.8860000000000001</v>
      </c>
      <c r="AT46" s="40">
        <v>0.4</v>
      </c>
      <c r="AU46" s="40">
        <v>3.9260000000000002</v>
      </c>
    </row>
    <row r="47" spans="1:47" x14ac:dyDescent="0.2">
      <c r="A47" s="82">
        <v>37803</v>
      </c>
      <c r="B47" s="57">
        <v>54.5</v>
      </c>
      <c r="C47" s="58">
        <v>53.5</v>
      </c>
      <c r="D47" s="57">
        <v>49</v>
      </c>
      <c r="E47" s="58">
        <v>52</v>
      </c>
      <c r="F47" s="57">
        <v>57</v>
      </c>
      <c r="G47" s="58">
        <v>60.5</v>
      </c>
      <c r="H47" s="57"/>
      <c r="I47" s="58">
        <v>42</v>
      </c>
      <c r="J47" s="57"/>
      <c r="K47" s="58"/>
      <c r="L47" s="57"/>
      <c r="M47" s="58"/>
      <c r="N47" s="57"/>
      <c r="O47" s="58"/>
      <c r="Q47" s="57"/>
      <c r="R47" s="58">
        <v>48.172131541311686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3.5310000000000001</v>
      </c>
      <c r="AN47" s="40">
        <v>0.56000000000000005</v>
      </c>
      <c r="AO47" s="40">
        <v>4.0910000000000002</v>
      </c>
      <c r="AP47" s="40">
        <v>0.13</v>
      </c>
      <c r="AQ47" s="40">
        <v>3.661</v>
      </c>
      <c r="AR47" s="40">
        <v>0.46</v>
      </c>
      <c r="AS47" s="40">
        <v>3.9910000000000001</v>
      </c>
      <c r="AT47" s="40">
        <v>0.72499999999999998</v>
      </c>
      <c r="AU47" s="40">
        <v>4.2560000000000002</v>
      </c>
    </row>
    <row r="48" spans="1:47" x14ac:dyDescent="0.2">
      <c r="A48" s="82">
        <v>37834</v>
      </c>
      <c r="B48" s="57">
        <v>63</v>
      </c>
      <c r="C48" s="58">
        <v>60.5</v>
      </c>
      <c r="D48" s="57">
        <v>57</v>
      </c>
      <c r="E48" s="58">
        <v>60.5</v>
      </c>
      <c r="F48" s="57">
        <v>62.75</v>
      </c>
      <c r="G48" s="58">
        <v>71</v>
      </c>
      <c r="H48" s="57"/>
      <c r="I48" s="58">
        <v>50.5</v>
      </c>
      <c r="J48" s="57"/>
      <c r="K48" s="58"/>
      <c r="L48" s="57"/>
      <c r="M48" s="58"/>
      <c r="N48" s="57"/>
      <c r="O48" s="58"/>
      <c r="Q48" s="57"/>
      <c r="R48" s="58">
        <v>48.674917009371846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3.569</v>
      </c>
      <c r="AN48" s="40">
        <v>0.77</v>
      </c>
      <c r="AO48" s="40">
        <v>4.3390000000000004</v>
      </c>
      <c r="AP48" s="40">
        <v>0.13</v>
      </c>
      <c r="AQ48" s="40">
        <v>3.6989999999999998</v>
      </c>
      <c r="AR48" s="40">
        <v>0.77</v>
      </c>
      <c r="AS48" s="40">
        <v>4.3390000000000004</v>
      </c>
      <c r="AT48" s="40">
        <v>0.98</v>
      </c>
      <c r="AU48" s="40">
        <v>4.5489999999999995</v>
      </c>
    </row>
    <row r="49" spans="1:47" x14ac:dyDescent="0.2">
      <c r="A49" s="82">
        <v>37865</v>
      </c>
      <c r="B49" s="57">
        <v>52</v>
      </c>
      <c r="C49" s="58">
        <v>50.5</v>
      </c>
      <c r="D49" s="57">
        <v>47</v>
      </c>
      <c r="E49" s="58">
        <v>55.5</v>
      </c>
      <c r="F49" s="57">
        <v>49.75</v>
      </c>
      <c r="G49" s="58">
        <v>58</v>
      </c>
      <c r="H49" s="57"/>
      <c r="I49" s="58">
        <v>39.75</v>
      </c>
      <c r="J49" s="57"/>
      <c r="K49" s="58"/>
      <c r="L49" s="57"/>
      <c r="M49" s="58"/>
      <c r="N49" s="57"/>
      <c r="O49" s="58"/>
      <c r="Q49" s="57"/>
      <c r="R49" s="58">
        <v>48.753040681867404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3.6140000000000003</v>
      </c>
      <c r="AN49" s="40">
        <v>1.04</v>
      </c>
      <c r="AO49" s="40">
        <v>4.6539999999999999</v>
      </c>
      <c r="AP49" s="40">
        <v>4.4999999999999998E-2</v>
      </c>
      <c r="AQ49" s="40">
        <v>3.6590000000000003</v>
      </c>
      <c r="AR49" s="40">
        <v>1.04</v>
      </c>
      <c r="AS49" s="40">
        <v>4.6539999999999999</v>
      </c>
      <c r="AT49" s="40">
        <v>1.615</v>
      </c>
      <c r="AU49" s="40">
        <v>5.2290000000000001</v>
      </c>
    </row>
    <row r="50" spans="1:47" x14ac:dyDescent="0.2">
      <c r="A50" s="82">
        <v>37895</v>
      </c>
      <c r="B50" s="57">
        <v>38.5</v>
      </c>
      <c r="C50" s="58">
        <v>41.5</v>
      </c>
      <c r="D50" s="57">
        <v>41</v>
      </c>
      <c r="E50" s="58">
        <v>41.75</v>
      </c>
      <c r="F50" s="57">
        <v>41</v>
      </c>
      <c r="G50" s="58">
        <v>40.75</v>
      </c>
      <c r="H50" s="57"/>
      <c r="I50" s="58">
        <v>31</v>
      </c>
      <c r="J50" s="57"/>
      <c r="K50" s="58"/>
      <c r="L50" s="57"/>
      <c r="M50" s="58"/>
      <c r="N50" s="57"/>
      <c r="O50" s="58"/>
      <c r="Q50" s="57"/>
      <c r="R50" s="58">
        <v>49.067219301895946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3.6520000000000001</v>
      </c>
      <c r="AN50" s="40">
        <v>1.04</v>
      </c>
      <c r="AO50" s="40">
        <v>4.6920000000000002</v>
      </c>
      <c r="AP50" s="40">
        <v>4.4999999999999998E-2</v>
      </c>
      <c r="AQ50" s="40">
        <v>3.6970000000000001</v>
      </c>
      <c r="AR50" s="40">
        <v>1.04</v>
      </c>
      <c r="AS50" s="40">
        <v>4.6920000000000002</v>
      </c>
      <c r="AT50" s="40">
        <v>1.615</v>
      </c>
      <c r="AU50" s="40">
        <v>5.2670000000000003</v>
      </c>
    </row>
    <row r="51" spans="1:47" x14ac:dyDescent="0.2">
      <c r="A51" s="82">
        <v>37926</v>
      </c>
      <c r="B51" s="57">
        <v>37.5</v>
      </c>
      <c r="C51" s="58">
        <v>37.5</v>
      </c>
      <c r="D51" s="57">
        <v>37</v>
      </c>
      <c r="E51" s="58">
        <v>41.75</v>
      </c>
      <c r="F51" s="57">
        <v>40.75</v>
      </c>
      <c r="G51" s="58">
        <v>39.25</v>
      </c>
      <c r="H51" s="57"/>
      <c r="I51" s="58">
        <v>30.75</v>
      </c>
      <c r="J51" s="57"/>
      <c r="K51" s="58"/>
      <c r="L51" s="57"/>
      <c r="M51" s="58"/>
      <c r="N51" s="57"/>
      <c r="O51" s="58"/>
      <c r="Q51" s="57"/>
      <c r="R51" s="58">
        <v>52.099654947150768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3.6460000000000004</v>
      </c>
      <c r="AN51" s="40">
        <v>0.54</v>
      </c>
      <c r="AO51" s="40">
        <v>4.1859999999999999</v>
      </c>
      <c r="AP51" s="40">
        <v>4.4999999999999998E-2</v>
      </c>
      <c r="AQ51" s="40">
        <v>3.6910000000000003</v>
      </c>
      <c r="AR51" s="40">
        <v>0.54</v>
      </c>
      <c r="AS51" s="40">
        <v>4.1859999999999999</v>
      </c>
      <c r="AT51" s="40">
        <v>0.71499999999999997</v>
      </c>
      <c r="AU51" s="40">
        <v>4.3610000000000007</v>
      </c>
    </row>
    <row r="52" spans="1:47" x14ac:dyDescent="0.2">
      <c r="A52" s="82">
        <v>37956</v>
      </c>
      <c r="B52" s="57">
        <v>37</v>
      </c>
      <c r="C52" s="58">
        <v>39.25</v>
      </c>
      <c r="D52" s="57">
        <v>39</v>
      </c>
      <c r="E52" s="58">
        <v>44.75</v>
      </c>
      <c r="F52" s="57">
        <v>42</v>
      </c>
      <c r="G52" s="58">
        <v>38.5</v>
      </c>
      <c r="H52" s="57"/>
      <c r="I52" s="58">
        <v>32</v>
      </c>
      <c r="J52" s="57"/>
      <c r="K52" s="58"/>
      <c r="L52" s="57"/>
      <c r="M52" s="58"/>
      <c r="N52" s="57"/>
      <c r="O52" s="58"/>
      <c r="Q52" s="57"/>
      <c r="R52" s="58">
        <v>54.480527119849967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3.6460000000000004</v>
      </c>
      <c r="AN52" s="40">
        <v>0.36</v>
      </c>
      <c r="AO52" s="40">
        <v>4.0060000000000002</v>
      </c>
      <c r="AP52" s="40">
        <v>4.4999999999999998E-2</v>
      </c>
      <c r="AQ52" s="40">
        <v>3.6910000000000003</v>
      </c>
      <c r="AR52" s="40">
        <v>0.36</v>
      </c>
      <c r="AS52" s="40">
        <v>4.0060000000000002</v>
      </c>
      <c r="AT52" s="40">
        <v>0.38</v>
      </c>
      <c r="AU52" s="40">
        <v>4.0260000000000007</v>
      </c>
    </row>
    <row r="53" spans="1:47" x14ac:dyDescent="0.2">
      <c r="A53" s="82">
        <v>37987</v>
      </c>
      <c r="B53" s="57">
        <v>37.700000000000003</v>
      </c>
      <c r="C53" s="58">
        <v>42.61</v>
      </c>
      <c r="D53" s="57">
        <v>42.13</v>
      </c>
      <c r="E53" s="58">
        <v>44.77</v>
      </c>
      <c r="F53" s="57">
        <v>42.51</v>
      </c>
      <c r="G53" s="58">
        <v>39.9</v>
      </c>
      <c r="H53" s="57"/>
      <c r="I53" s="58">
        <v>31.16</v>
      </c>
      <c r="J53" s="57"/>
      <c r="K53" s="58"/>
      <c r="L53" s="57"/>
      <c r="M53" s="58"/>
      <c r="N53" s="57"/>
      <c r="O53" s="58"/>
      <c r="Q53" s="57"/>
      <c r="R53" s="58">
        <v>51.310286671953875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3.7949999999999999</v>
      </c>
      <c r="AN53" s="40">
        <v>0.32500000000000001</v>
      </c>
      <c r="AO53" s="40">
        <v>4.12</v>
      </c>
      <c r="AP53" s="40">
        <v>4.4999999999999998E-2</v>
      </c>
      <c r="AQ53" s="40">
        <v>3.84</v>
      </c>
      <c r="AR53" s="40">
        <v>0.32500000000000001</v>
      </c>
      <c r="AS53" s="40">
        <v>4.12</v>
      </c>
      <c r="AT53" s="40">
        <v>0.33</v>
      </c>
      <c r="AU53" s="40">
        <v>4.125</v>
      </c>
    </row>
    <row r="54" spans="1:47" x14ac:dyDescent="0.2">
      <c r="A54" s="82">
        <v>38018</v>
      </c>
      <c r="B54" s="57">
        <v>37.700000000000003</v>
      </c>
      <c r="C54" s="58">
        <v>41.96</v>
      </c>
      <c r="D54" s="57">
        <v>41.27</v>
      </c>
      <c r="E54" s="58">
        <v>42.75</v>
      </c>
      <c r="F54" s="57">
        <v>40.99</v>
      </c>
      <c r="G54" s="58">
        <v>39.9</v>
      </c>
      <c r="H54" s="57"/>
      <c r="I54" s="58">
        <v>29.61</v>
      </c>
      <c r="J54" s="57"/>
      <c r="K54" s="58"/>
      <c r="L54" s="57"/>
      <c r="M54" s="58"/>
      <c r="N54" s="57"/>
      <c r="O54" s="58"/>
      <c r="Q54" s="57"/>
      <c r="R54" s="58">
        <v>50.017783380436796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3.9470000000000001</v>
      </c>
      <c r="AN54" s="40">
        <v>0.33500000000000002</v>
      </c>
      <c r="AO54" s="40">
        <v>4.282</v>
      </c>
      <c r="AP54" s="40">
        <v>4.4999999999999998E-2</v>
      </c>
      <c r="AQ54" s="40">
        <v>3.992</v>
      </c>
      <c r="AR54" s="40">
        <v>0.33500000000000002</v>
      </c>
      <c r="AS54" s="40">
        <v>4.282</v>
      </c>
      <c r="AT54" s="40">
        <v>0.37</v>
      </c>
      <c r="AU54" s="40">
        <v>4.3170000000000002</v>
      </c>
    </row>
    <row r="55" spans="1:47" x14ac:dyDescent="0.2">
      <c r="A55" s="82">
        <v>38047</v>
      </c>
      <c r="B55" s="40">
        <v>37.229999999999997</v>
      </c>
      <c r="C55" s="40">
        <v>37.89</v>
      </c>
      <c r="D55" s="40">
        <v>36.979999999999997</v>
      </c>
      <c r="E55" s="40">
        <v>40.74</v>
      </c>
      <c r="F55" s="40">
        <v>40.229999999999997</v>
      </c>
      <c r="G55" s="40">
        <v>39.43</v>
      </c>
      <c r="I55" s="40">
        <v>28.78</v>
      </c>
      <c r="R55" s="40">
        <v>47.981797471639517</v>
      </c>
      <c r="AI55" s="50"/>
      <c r="AJ55" s="70"/>
      <c r="AL55" s="40">
        <v>38534</v>
      </c>
      <c r="AM55" s="40">
        <v>4.0070000000000006</v>
      </c>
      <c r="AN55" s="40">
        <v>0.45</v>
      </c>
      <c r="AO55" s="40">
        <v>4.4570000000000007</v>
      </c>
      <c r="AP55" s="40">
        <v>4.4999999999999998E-2</v>
      </c>
      <c r="AQ55" s="40">
        <v>4.0520000000000005</v>
      </c>
      <c r="AR55" s="40">
        <v>0.35</v>
      </c>
      <c r="AS55" s="40">
        <v>4.3570000000000002</v>
      </c>
      <c r="AT55" s="40">
        <v>0.41</v>
      </c>
      <c r="AU55" s="40">
        <v>4.4170000000000007</v>
      </c>
    </row>
    <row r="56" spans="1:47" x14ac:dyDescent="0.2">
      <c r="A56" s="82">
        <v>38078</v>
      </c>
      <c r="B56" s="40">
        <v>36.31</v>
      </c>
      <c r="C56" s="40">
        <v>37.67</v>
      </c>
      <c r="D56" s="40">
        <v>34.4</v>
      </c>
      <c r="E56" s="40">
        <v>35.96</v>
      </c>
      <c r="F56" s="40">
        <v>38.47</v>
      </c>
      <c r="G56" s="40">
        <v>38.51</v>
      </c>
      <c r="I56" s="40">
        <v>24.62</v>
      </c>
      <c r="R56" s="40">
        <v>45.292637478288732</v>
      </c>
      <c r="AI56" s="50"/>
      <c r="AJ56" s="70"/>
      <c r="AL56" s="40">
        <v>38565</v>
      </c>
      <c r="AM56" s="40">
        <v>3.919</v>
      </c>
      <c r="AN56" s="40">
        <v>0.45</v>
      </c>
      <c r="AO56" s="40">
        <v>4.3689999999999998</v>
      </c>
      <c r="AP56" s="40">
        <v>0.13</v>
      </c>
      <c r="AQ56" s="40">
        <v>4.0490000000000004</v>
      </c>
      <c r="AR56" s="40">
        <v>0.35</v>
      </c>
      <c r="AS56" s="40">
        <v>4.2690000000000001</v>
      </c>
      <c r="AT56" s="40">
        <v>0.41</v>
      </c>
      <c r="AU56" s="40">
        <v>4.3289999999999997</v>
      </c>
    </row>
    <row r="57" spans="1:47" x14ac:dyDescent="0.2">
      <c r="A57" s="82">
        <v>38108</v>
      </c>
      <c r="B57" s="40">
        <v>37.229999999999997</v>
      </c>
      <c r="C57" s="40">
        <v>34.24</v>
      </c>
      <c r="D57" s="40">
        <v>30.97</v>
      </c>
      <c r="E57" s="40">
        <v>36.46</v>
      </c>
      <c r="F57" s="40">
        <v>39.22</v>
      </c>
      <c r="G57" s="40">
        <v>39.43</v>
      </c>
      <c r="I57" s="40">
        <v>25.01</v>
      </c>
      <c r="R57" s="40">
        <v>45.363358228943547</v>
      </c>
      <c r="AI57" s="50"/>
      <c r="AJ57" s="70"/>
      <c r="AL57" s="40">
        <v>38596</v>
      </c>
      <c r="AM57" s="40">
        <v>3.78</v>
      </c>
      <c r="AN57" s="40">
        <v>0.41499999999999998</v>
      </c>
      <c r="AO57" s="40">
        <v>4.1950000000000003</v>
      </c>
      <c r="AP57" s="40">
        <v>0.13</v>
      </c>
      <c r="AQ57" s="40">
        <v>3.91</v>
      </c>
      <c r="AR57" s="40">
        <v>0.315</v>
      </c>
      <c r="AS57" s="40">
        <v>4.0949999999999998</v>
      </c>
      <c r="AT57" s="40">
        <v>0.36</v>
      </c>
      <c r="AU57" s="40">
        <v>4.1399999999999997</v>
      </c>
    </row>
    <row r="58" spans="1:47" x14ac:dyDescent="0.2">
      <c r="A58" s="82">
        <v>38139</v>
      </c>
      <c r="B58" s="40">
        <v>43.72</v>
      </c>
      <c r="C58" s="40">
        <v>32.74</v>
      </c>
      <c r="D58" s="40">
        <v>31.83</v>
      </c>
      <c r="E58" s="40">
        <v>41.48</v>
      </c>
      <c r="F58" s="40">
        <v>43.74</v>
      </c>
      <c r="G58" s="40">
        <v>48.05</v>
      </c>
      <c r="I58" s="40">
        <v>29.67</v>
      </c>
      <c r="R58" s="40">
        <v>45.914972176804483</v>
      </c>
      <c r="AI58" s="50"/>
      <c r="AJ58" s="70"/>
      <c r="AL58" s="40">
        <v>38626</v>
      </c>
      <c r="AM58" s="40">
        <v>3.6260000000000003</v>
      </c>
      <c r="AN58" s="40">
        <v>0.46</v>
      </c>
      <c r="AO58" s="40">
        <v>4.0860000000000003</v>
      </c>
      <c r="AP58" s="40">
        <v>0.13</v>
      </c>
      <c r="AQ58" s="40">
        <v>3.7560000000000002</v>
      </c>
      <c r="AR58" s="40">
        <v>0.36</v>
      </c>
      <c r="AS58" s="40">
        <v>3.9860000000000002</v>
      </c>
      <c r="AT58" s="40">
        <v>0.4</v>
      </c>
      <c r="AU58" s="40">
        <v>4.0260000000000007</v>
      </c>
    </row>
    <row r="59" spans="1:47" x14ac:dyDescent="0.2">
      <c r="A59" s="82">
        <v>38169</v>
      </c>
      <c r="B59" s="40">
        <v>53.91</v>
      </c>
      <c r="C59" s="40">
        <v>52.26</v>
      </c>
      <c r="D59" s="40">
        <v>48.14</v>
      </c>
      <c r="E59" s="40">
        <v>52.29</v>
      </c>
      <c r="F59" s="40">
        <v>57.31</v>
      </c>
      <c r="G59" s="40">
        <v>59.51</v>
      </c>
      <c r="I59" s="40">
        <v>39.72</v>
      </c>
      <c r="R59" s="40">
        <v>46.570629148571022</v>
      </c>
      <c r="AI59" s="50"/>
      <c r="AJ59" s="70"/>
      <c r="AL59" s="40">
        <v>38657</v>
      </c>
      <c r="AM59" s="40">
        <v>3.6310000000000002</v>
      </c>
      <c r="AN59" s="40">
        <v>0.56000000000000005</v>
      </c>
      <c r="AO59" s="40">
        <v>4.1910000000000007</v>
      </c>
      <c r="AP59" s="40">
        <v>0.13</v>
      </c>
      <c r="AQ59" s="40">
        <v>3.7610000000000001</v>
      </c>
      <c r="AR59" s="40">
        <v>0.46</v>
      </c>
      <c r="AS59" s="40">
        <v>4.0910000000000002</v>
      </c>
      <c r="AT59" s="40">
        <v>0.73</v>
      </c>
      <c r="AU59" s="40">
        <v>4.3610000000000007</v>
      </c>
    </row>
    <row r="60" spans="1:47" x14ac:dyDescent="0.2">
      <c r="A60" s="82">
        <v>38200</v>
      </c>
      <c r="B60" s="40">
        <v>61.79</v>
      </c>
      <c r="C60" s="40">
        <v>58.27</v>
      </c>
      <c r="D60" s="40">
        <v>55.01</v>
      </c>
      <c r="E60" s="40">
        <v>60.83</v>
      </c>
      <c r="F60" s="40">
        <v>63.09</v>
      </c>
      <c r="G60" s="40">
        <v>69.09</v>
      </c>
      <c r="I60" s="40">
        <v>47.59</v>
      </c>
      <c r="R60" s="40">
        <v>47.126597216043926</v>
      </c>
      <c r="AI60" s="50"/>
      <c r="AJ60" s="70"/>
      <c r="AL60" s="40">
        <v>38687</v>
      </c>
      <c r="AM60" s="40">
        <v>3.669</v>
      </c>
      <c r="AN60" s="40">
        <v>0.77</v>
      </c>
      <c r="AO60" s="40">
        <v>4.4390000000000001</v>
      </c>
      <c r="AP60" s="40">
        <v>0.13</v>
      </c>
      <c r="AQ60" s="40">
        <v>3.7989999999999999</v>
      </c>
      <c r="AR60" s="40">
        <v>0.77</v>
      </c>
      <c r="AS60" s="40">
        <v>4.4390000000000001</v>
      </c>
      <c r="AT60" s="40">
        <v>0.98</v>
      </c>
      <c r="AU60" s="40">
        <v>4.649</v>
      </c>
    </row>
    <row r="61" spans="1:47" x14ac:dyDescent="0.2">
      <c r="A61" s="82">
        <v>38231</v>
      </c>
      <c r="B61" s="40">
        <v>51.6</v>
      </c>
      <c r="C61" s="40">
        <v>49.69</v>
      </c>
      <c r="D61" s="40">
        <v>46.42</v>
      </c>
      <c r="E61" s="40">
        <v>55.79</v>
      </c>
      <c r="F61" s="40">
        <v>50.01</v>
      </c>
      <c r="G61" s="40">
        <v>57.2</v>
      </c>
      <c r="I61" s="40">
        <v>37.32</v>
      </c>
      <c r="R61" s="40">
        <v>47.041096943708652</v>
      </c>
      <c r="AI61" s="50"/>
      <c r="AJ61" s="70"/>
      <c r="AL61" s="40">
        <v>38718</v>
      </c>
      <c r="AM61" s="40">
        <v>3.714</v>
      </c>
      <c r="AN61" s="40">
        <v>1.04</v>
      </c>
      <c r="AO61" s="40">
        <v>4.7539999999999996</v>
      </c>
      <c r="AP61" s="40">
        <v>4.4999999999999998E-2</v>
      </c>
      <c r="AQ61" s="40">
        <v>3.7589999999999999</v>
      </c>
      <c r="AR61" s="40">
        <v>1.04</v>
      </c>
      <c r="AS61" s="40">
        <v>4.7539999999999996</v>
      </c>
      <c r="AT61" s="40">
        <v>1.6</v>
      </c>
      <c r="AU61" s="40">
        <v>5.3140000000000001</v>
      </c>
    </row>
    <row r="62" spans="1:47" x14ac:dyDescent="0.2">
      <c r="A62" s="82">
        <v>38261</v>
      </c>
      <c r="B62" s="40">
        <v>39.090000000000003</v>
      </c>
      <c r="C62" s="40">
        <v>41.96</v>
      </c>
      <c r="D62" s="40">
        <v>41.27</v>
      </c>
      <c r="E62" s="40">
        <v>41.97</v>
      </c>
      <c r="F62" s="40">
        <v>41.21</v>
      </c>
      <c r="G62" s="40">
        <v>41.5</v>
      </c>
      <c r="I62" s="40">
        <v>28.99</v>
      </c>
      <c r="R62" s="40">
        <v>47.045589842261634</v>
      </c>
      <c r="AI62" s="50"/>
      <c r="AJ62" s="70"/>
      <c r="AL62" s="40">
        <v>38749</v>
      </c>
      <c r="AM62" s="40">
        <v>3.7520000000000002</v>
      </c>
      <c r="AN62" s="40">
        <v>1.04</v>
      </c>
      <c r="AO62" s="40">
        <v>4.7919999999999998</v>
      </c>
      <c r="AP62" s="40">
        <v>4.4999999999999998E-2</v>
      </c>
      <c r="AQ62" s="40">
        <v>3.7970000000000002</v>
      </c>
      <c r="AR62" s="40">
        <v>1.04</v>
      </c>
      <c r="AS62" s="40">
        <v>4.7919999999999998</v>
      </c>
      <c r="AT62" s="40">
        <v>1.6</v>
      </c>
      <c r="AU62" s="40">
        <v>5.3520000000000003</v>
      </c>
    </row>
    <row r="63" spans="1:47" x14ac:dyDescent="0.2">
      <c r="A63" s="82">
        <v>38292</v>
      </c>
      <c r="B63" s="40">
        <v>38.159999999999997</v>
      </c>
      <c r="C63" s="40">
        <v>38.53</v>
      </c>
      <c r="D63" s="40">
        <v>37.840000000000003</v>
      </c>
      <c r="E63" s="40">
        <v>41.96</v>
      </c>
      <c r="F63" s="40">
        <v>40.96</v>
      </c>
      <c r="G63" s="40">
        <v>40.14</v>
      </c>
      <c r="I63" s="40">
        <v>28.65</v>
      </c>
      <c r="R63" s="40">
        <v>49.659281106946025</v>
      </c>
      <c r="AI63" s="50"/>
      <c r="AJ63" s="70"/>
      <c r="AL63" s="40">
        <v>38777</v>
      </c>
      <c r="AM63" s="40">
        <v>3.746</v>
      </c>
      <c r="AN63" s="40">
        <v>0.54</v>
      </c>
      <c r="AO63" s="40">
        <v>4.2859999999999996</v>
      </c>
      <c r="AP63" s="40">
        <v>4.4999999999999998E-2</v>
      </c>
      <c r="AQ63" s="40">
        <v>3.7909999999999999</v>
      </c>
      <c r="AR63" s="40">
        <v>0.54</v>
      </c>
      <c r="AS63" s="40">
        <v>4.2859999999999996</v>
      </c>
      <c r="AT63" s="40">
        <v>0.72</v>
      </c>
      <c r="AU63" s="40">
        <v>4.4660000000000002</v>
      </c>
    </row>
    <row r="64" spans="1:47" x14ac:dyDescent="0.2">
      <c r="A64" s="82">
        <v>38322</v>
      </c>
      <c r="B64" s="40">
        <v>37.700000000000003</v>
      </c>
      <c r="C64" s="40">
        <v>40.03</v>
      </c>
      <c r="D64" s="40">
        <v>39.56</v>
      </c>
      <c r="E64" s="40">
        <v>44.97</v>
      </c>
      <c r="F64" s="40">
        <v>42.21</v>
      </c>
      <c r="G64" s="40">
        <v>39.47</v>
      </c>
      <c r="I64" s="40">
        <v>29.7</v>
      </c>
      <c r="R64" s="40">
        <v>51.860295210820247</v>
      </c>
      <c r="AI64" s="50"/>
      <c r="AJ64" s="70"/>
      <c r="AL64" s="40">
        <v>38808</v>
      </c>
      <c r="AM64" s="40">
        <v>3.746</v>
      </c>
      <c r="AN64" s="40">
        <v>0.36</v>
      </c>
      <c r="AO64" s="40">
        <v>4.1059999999999999</v>
      </c>
      <c r="AP64" s="40">
        <v>4.4999999999999998E-2</v>
      </c>
      <c r="AQ64" s="40">
        <v>3.7909999999999999</v>
      </c>
      <c r="AR64" s="40">
        <v>0.36</v>
      </c>
      <c r="AS64" s="40">
        <v>4.1059999999999999</v>
      </c>
      <c r="AT64" s="40">
        <v>0.38</v>
      </c>
      <c r="AU64" s="40">
        <v>4.1260000000000003</v>
      </c>
    </row>
    <row r="65" spans="1:47" x14ac:dyDescent="0.2">
      <c r="A65" s="82">
        <v>38353</v>
      </c>
      <c r="B65" s="40">
        <v>37.96</v>
      </c>
      <c r="C65" s="40">
        <v>42.88</v>
      </c>
      <c r="D65" s="40">
        <v>42.24</v>
      </c>
      <c r="E65" s="40">
        <v>44.97</v>
      </c>
      <c r="F65" s="40">
        <v>42.7</v>
      </c>
      <c r="G65" s="40">
        <v>40.28</v>
      </c>
      <c r="I65" s="40">
        <v>27.06</v>
      </c>
      <c r="R65" s="40">
        <v>51.332249864173875</v>
      </c>
      <c r="AI65" s="50"/>
      <c r="AJ65" s="70"/>
      <c r="AL65" s="40">
        <v>38838</v>
      </c>
      <c r="AM65" s="40">
        <v>3.895</v>
      </c>
      <c r="AN65" s="40">
        <v>0.32500000000000001</v>
      </c>
      <c r="AO65" s="40">
        <v>4.22</v>
      </c>
      <c r="AP65" s="40">
        <v>4.4999999999999998E-2</v>
      </c>
      <c r="AQ65" s="40">
        <v>3.94</v>
      </c>
      <c r="AR65" s="40">
        <v>0.32500000000000001</v>
      </c>
      <c r="AS65" s="40">
        <v>4.22</v>
      </c>
      <c r="AT65" s="40">
        <v>0.33</v>
      </c>
      <c r="AU65" s="40">
        <v>4.2249999999999996</v>
      </c>
    </row>
    <row r="66" spans="1:47" x14ac:dyDescent="0.2">
      <c r="A66" s="82">
        <v>38384</v>
      </c>
      <c r="B66" s="40">
        <v>37.96</v>
      </c>
      <c r="C66" s="40">
        <v>42.34</v>
      </c>
      <c r="D66" s="40">
        <v>41.5</v>
      </c>
      <c r="E66" s="40">
        <v>42.94</v>
      </c>
      <c r="F66" s="40">
        <v>41.18</v>
      </c>
      <c r="G66" s="40">
        <v>40.28</v>
      </c>
      <c r="I66" s="40">
        <v>25.92</v>
      </c>
      <c r="R66" s="40">
        <v>50.068514539888476</v>
      </c>
      <c r="AI66" s="50"/>
      <c r="AJ66" s="70"/>
      <c r="AL66" s="40">
        <v>38869</v>
      </c>
      <c r="AM66" s="40">
        <v>4.0470000000000006</v>
      </c>
      <c r="AN66" s="40">
        <v>0.33500000000000002</v>
      </c>
      <c r="AO66" s="40">
        <v>4.3820000000000006</v>
      </c>
      <c r="AP66" s="40">
        <v>4.4999999999999998E-2</v>
      </c>
      <c r="AQ66" s="40">
        <v>4.0920000000000005</v>
      </c>
      <c r="AR66" s="40">
        <v>0.33500000000000002</v>
      </c>
      <c r="AS66" s="40">
        <v>4.3820000000000006</v>
      </c>
      <c r="AT66" s="40">
        <v>0.37</v>
      </c>
      <c r="AU66" s="40">
        <v>4.4170000000000007</v>
      </c>
    </row>
    <row r="67" spans="1:47" x14ac:dyDescent="0.2">
      <c r="A67" s="82">
        <v>38412</v>
      </c>
      <c r="B67" s="40">
        <v>37.49</v>
      </c>
      <c r="C67" s="40">
        <v>38.85</v>
      </c>
      <c r="D67" s="40">
        <v>37.83</v>
      </c>
      <c r="E67" s="40">
        <v>40.92</v>
      </c>
      <c r="F67" s="40">
        <v>40.409999999999997</v>
      </c>
      <c r="G67" s="40">
        <v>39.81</v>
      </c>
      <c r="I67" s="40">
        <v>25.42</v>
      </c>
      <c r="R67" s="40">
        <v>48.082302708722928</v>
      </c>
      <c r="AI67" s="50"/>
      <c r="AJ67" s="70"/>
      <c r="AL67" s="40">
        <v>38899</v>
      </c>
      <c r="AM67" s="40">
        <v>4.1095000000000006</v>
      </c>
      <c r="AN67" s="40">
        <v>0.45</v>
      </c>
      <c r="AO67" s="40">
        <v>4.5595000000000008</v>
      </c>
      <c r="AP67" s="40">
        <v>4.4999999999999998E-2</v>
      </c>
      <c r="AQ67" s="40">
        <v>4.1545000000000005</v>
      </c>
      <c r="AR67" s="40">
        <v>0.35</v>
      </c>
      <c r="AS67" s="40">
        <v>4.4595000000000002</v>
      </c>
      <c r="AT67" s="40">
        <v>0.41</v>
      </c>
      <c r="AU67" s="40">
        <v>4.5195000000000007</v>
      </c>
    </row>
    <row r="68" spans="1:47" x14ac:dyDescent="0.2">
      <c r="A68" s="82">
        <v>38443</v>
      </c>
      <c r="B68" s="40">
        <v>36.56</v>
      </c>
      <c r="C68" s="40">
        <v>38.67</v>
      </c>
      <c r="D68" s="40">
        <v>35.619999999999997</v>
      </c>
      <c r="E68" s="40">
        <v>36.119999999999997</v>
      </c>
      <c r="F68" s="40">
        <v>38.64</v>
      </c>
      <c r="G68" s="40">
        <v>38.880000000000003</v>
      </c>
      <c r="I68" s="40">
        <v>21.92</v>
      </c>
      <c r="R68" s="40">
        <v>45.319240648880353</v>
      </c>
      <c r="AI68" s="50"/>
      <c r="AJ68" s="70"/>
      <c r="AL68" s="40">
        <v>38930</v>
      </c>
      <c r="AM68" s="40">
        <v>4.0215000000000005</v>
      </c>
      <c r="AN68" s="40">
        <v>0.45</v>
      </c>
      <c r="AO68" s="40">
        <v>4.4715000000000007</v>
      </c>
      <c r="AP68" s="40">
        <v>0.13</v>
      </c>
      <c r="AQ68" s="40">
        <v>4.1515000000000004</v>
      </c>
      <c r="AR68" s="40">
        <v>0.35</v>
      </c>
      <c r="AS68" s="40">
        <v>4.3715000000000002</v>
      </c>
      <c r="AT68" s="40">
        <v>0.41</v>
      </c>
      <c r="AU68" s="40">
        <v>4.4315000000000007</v>
      </c>
    </row>
    <row r="69" spans="1:47" x14ac:dyDescent="0.2">
      <c r="A69" s="82">
        <v>38473</v>
      </c>
      <c r="B69" s="40">
        <v>37.5</v>
      </c>
      <c r="C69" s="40">
        <v>35.74</v>
      </c>
      <c r="D69" s="40">
        <v>32.68</v>
      </c>
      <c r="E69" s="40">
        <v>36.619999999999997</v>
      </c>
      <c r="F69" s="40">
        <v>39.4</v>
      </c>
      <c r="G69" s="40">
        <v>39.82</v>
      </c>
      <c r="I69" s="40">
        <v>22.46</v>
      </c>
      <c r="R69" s="40">
        <v>45.38465071243386</v>
      </c>
      <c r="AI69" s="50"/>
      <c r="AJ69" s="70"/>
      <c r="AL69" s="40">
        <v>38961</v>
      </c>
      <c r="AM69" s="40">
        <v>3.8824999999999998</v>
      </c>
      <c r="AN69" s="40">
        <v>0.41499999999999998</v>
      </c>
      <c r="AO69" s="40">
        <v>4.2975000000000003</v>
      </c>
      <c r="AP69" s="40">
        <v>0.13</v>
      </c>
      <c r="AQ69" s="40">
        <v>4.0125000000000002</v>
      </c>
      <c r="AR69" s="40">
        <v>0.315</v>
      </c>
      <c r="AS69" s="40">
        <v>4.1974999999999998</v>
      </c>
      <c r="AT69" s="40">
        <v>0.36</v>
      </c>
      <c r="AU69" s="40">
        <v>4.2424999999999997</v>
      </c>
    </row>
    <row r="70" spans="1:47" x14ac:dyDescent="0.2">
      <c r="A70" s="82">
        <v>38504</v>
      </c>
      <c r="B70" s="40">
        <v>44.03</v>
      </c>
      <c r="C70" s="40">
        <v>34.46</v>
      </c>
      <c r="D70" s="40">
        <v>33.409999999999997</v>
      </c>
      <c r="E70" s="40">
        <v>41.66</v>
      </c>
      <c r="F70" s="40">
        <v>43.94</v>
      </c>
      <c r="G70" s="40">
        <v>48.16</v>
      </c>
      <c r="I70" s="40">
        <v>26.87</v>
      </c>
      <c r="R70" s="40">
        <v>45.917817876456901</v>
      </c>
      <c r="AI70" s="50"/>
      <c r="AJ70" s="70"/>
      <c r="AL70" s="40">
        <v>38991</v>
      </c>
      <c r="AM70" s="40">
        <v>3.7285000000000004</v>
      </c>
      <c r="AN70" s="40">
        <v>0.46</v>
      </c>
      <c r="AO70" s="40">
        <v>4.1885000000000003</v>
      </c>
      <c r="AP70" s="40">
        <v>0.13</v>
      </c>
      <c r="AQ70" s="40">
        <v>3.8585000000000003</v>
      </c>
      <c r="AR70" s="40">
        <v>0.36</v>
      </c>
      <c r="AS70" s="40">
        <v>4.0885000000000007</v>
      </c>
      <c r="AT70" s="40">
        <v>0.4</v>
      </c>
      <c r="AU70" s="40">
        <v>4.1285000000000007</v>
      </c>
    </row>
    <row r="71" spans="1:47" x14ac:dyDescent="0.2">
      <c r="A71" s="82">
        <v>38534</v>
      </c>
      <c r="B71" s="40">
        <v>54.29</v>
      </c>
      <c r="C71" s="40">
        <v>51.2</v>
      </c>
      <c r="D71" s="40">
        <v>47.4</v>
      </c>
      <c r="E71" s="40">
        <v>52.52</v>
      </c>
      <c r="F71" s="40">
        <v>57.57</v>
      </c>
      <c r="G71" s="40">
        <v>59.49</v>
      </c>
      <c r="I71" s="40">
        <v>36.29</v>
      </c>
      <c r="R71" s="40">
        <v>46.552467468542673</v>
      </c>
      <c r="AI71" s="50"/>
      <c r="AJ71" s="70"/>
      <c r="AL71" s="40">
        <v>39022</v>
      </c>
      <c r="AM71" s="40">
        <v>3.7335000000000003</v>
      </c>
      <c r="AN71" s="40">
        <v>0.56000000000000005</v>
      </c>
      <c r="AO71" s="40">
        <v>4.2934999999999999</v>
      </c>
      <c r="AP71" s="40">
        <v>0.13</v>
      </c>
      <c r="AQ71" s="40">
        <v>3.8635000000000002</v>
      </c>
      <c r="AR71" s="40">
        <v>0.46</v>
      </c>
      <c r="AS71" s="40">
        <v>4.1935000000000002</v>
      </c>
      <c r="AT71" s="40">
        <v>0.73</v>
      </c>
      <c r="AU71" s="40">
        <v>4.4634999999999998</v>
      </c>
    </row>
    <row r="72" spans="1:47" x14ac:dyDescent="0.2">
      <c r="A72" s="82">
        <v>38565</v>
      </c>
      <c r="B72" s="40">
        <v>62.22</v>
      </c>
      <c r="C72" s="40">
        <v>56.35</v>
      </c>
      <c r="D72" s="40">
        <v>53.29</v>
      </c>
      <c r="E72" s="40">
        <v>61.1</v>
      </c>
      <c r="F72" s="40">
        <v>63.37</v>
      </c>
      <c r="G72" s="40">
        <v>68.86</v>
      </c>
      <c r="I72" s="40">
        <v>43.85</v>
      </c>
      <c r="R72" s="40">
        <v>47.089806449957813</v>
      </c>
      <c r="AI72" s="50"/>
      <c r="AJ72" s="70"/>
      <c r="AL72" s="40">
        <v>39052</v>
      </c>
      <c r="AM72" s="40">
        <v>3.7715000000000001</v>
      </c>
      <c r="AN72" s="40">
        <v>0.77</v>
      </c>
      <c r="AO72" s="40">
        <v>4.5415000000000001</v>
      </c>
      <c r="AP72" s="40">
        <v>0.13</v>
      </c>
      <c r="AQ72" s="40">
        <v>3.9015</v>
      </c>
      <c r="AR72" s="40">
        <v>0.77</v>
      </c>
      <c r="AS72" s="40">
        <v>4.5415000000000001</v>
      </c>
      <c r="AT72" s="40">
        <v>0.98</v>
      </c>
      <c r="AU72" s="40">
        <v>4.7515000000000001</v>
      </c>
    </row>
    <row r="73" spans="1:47" x14ac:dyDescent="0.2">
      <c r="A73" s="82">
        <v>38596</v>
      </c>
      <c r="B73" s="40">
        <v>51.96</v>
      </c>
      <c r="C73" s="40">
        <v>49</v>
      </c>
      <c r="D73" s="40">
        <v>45.93</v>
      </c>
      <c r="E73" s="40">
        <v>56.04</v>
      </c>
      <c r="F73" s="40">
        <v>50.24</v>
      </c>
      <c r="G73" s="40">
        <v>57.16</v>
      </c>
      <c r="I73" s="40">
        <v>34.69</v>
      </c>
      <c r="R73" s="40">
        <v>47.002930107172944</v>
      </c>
      <c r="AI73" s="50"/>
      <c r="AJ73" s="70"/>
      <c r="AL73" s="40">
        <v>39083</v>
      </c>
      <c r="AM73" s="40">
        <v>3.8165</v>
      </c>
      <c r="AN73" s="40">
        <v>1.04</v>
      </c>
      <c r="AO73" s="40">
        <v>4.8565000000000005</v>
      </c>
      <c r="AP73" s="40">
        <v>4.4999999999999998E-2</v>
      </c>
      <c r="AQ73" s="40">
        <v>3.8614999999999999</v>
      </c>
      <c r="AR73" s="40">
        <v>1.04</v>
      </c>
      <c r="AS73" s="40">
        <v>4.8565000000000005</v>
      </c>
      <c r="AT73" s="40">
        <v>1.6</v>
      </c>
      <c r="AU73" s="40">
        <v>5.4165000000000001</v>
      </c>
    </row>
    <row r="74" spans="1:47" x14ac:dyDescent="0.2">
      <c r="A74" s="82">
        <v>38626</v>
      </c>
      <c r="B74" s="40">
        <v>39.36</v>
      </c>
      <c r="C74" s="40">
        <v>42.39</v>
      </c>
      <c r="D74" s="40">
        <v>41.52</v>
      </c>
      <c r="E74" s="40">
        <v>42.15</v>
      </c>
      <c r="F74" s="40">
        <v>41.4</v>
      </c>
      <c r="G74" s="40">
        <v>41.86</v>
      </c>
      <c r="I74" s="40">
        <v>27.19</v>
      </c>
      <c r="R74" s="40">
        <v>47.002792471166167</v>
      </c>
      <c r="AI74" s="50"/>
      <c r="AJ74" s="70"/>
      <c r="AL74" s="40">
        <v>39114</v>
      </c>
      <c r="AM74" s="40">
        <v>3.8545000000000003</v>
      </c>
      <c r="AN74" s="40">
        <v>1.04</v>
      </c>
      <c r="AO74" s="40">
        <v>4.8945000000000007</v>
      </c>
      <c r="AP74" s="40">
        <v>4.4999999999999998E-2</v>
      </c>
      <c r="AQ74" s="40">
        <v>3.8995000000000002</v>
      </c>
      <c r="AR74" s="40">
        <v>1.04</v>
      </c>
      <c r="AS74" s="40">
        <v>4.8945000000000007</v>
      </c>
      <c r="AT74" s="40">
        <v>1.6</v>
      </c>
      <c r="AU74" s="40">
        <v>5.4545000000000003</v>
      </c>
    </row>
    <row r="75" spans="1:47" x14ac:dyDescent="0.2">
      <c r="A75" s="82">
        <v>38657</v>
      </c>
      <c r="B75" s="40">
        <v>38.43</v>
      </c>
      <c r="C75" s="40">
        <v>39.450000000000003</v>
      </c>
      <c r="D75" s="40">
        <v>38.57</v>
      </c>
      <c r="E75" s="40">
        <v>42.15</v>
      </c>
      <c r="F75" s="40">
        <v>41.14</v>
      </c>
      <c r="G75" s="40">
        <v>40.57</v>
      </c>
      <c r="I75" s="40">
        <v>27.11</v>
      </c>
      <c r="R75" s="40">
        <v>49.687504145236787</v>
      </c>
      <c r="AI75" s="50"/>
      <c r="AJ75" s="70"/>
      <c r="AL75" s="40">
        <v>39142</v>
      </c>
      <c r="AM75" s="40">
        <v>3.8485</v>
      </c>
      <c r="AN75" s="40">
        <v>0.54</v>
      </c>
      <c r="AO75" s="40">
        <v>4.3885000000000005</v>
      </c>
      <c r="AP75" s="40">
        <v>4.4999999999999998E-2</v>
      </c>
      <c r="AQ75" s="40">
        <v>3.8935</v>
      </c>
      <c r="AR75" s="40">
        <v>0.54</v>
      </c>
      <c r="AS75" s="40">
        <v>4.3885000000000005</v>
      </c>
      <c r="AT75" s="40">
        <v>0.72</v>
      </c>
      <c r="AU75" s="40">
        <v>4.5685000000000002</v>
      </c>
    </row>
    <row r="76" spans="1:47" x14ac:dyDescent="0.2">
      <c r="A76" s="82">
        <v>38687</v>
      </c>
      <c r="B76" s="40">
        <v>37.96</v>
      </c>
      <c r="C76" s="40">
        <v>40.74</v>
      </c>
      <c r="D76" s="40">
        <v>40.049999999999997</v>
      </c>
      <c r="E76" s="40">
        <v>45.17</v>
      </c>
      <c r="F76" s="40">
        <v>42.4</v>
      </c>
      <c r="G76" s="40">
        <v>39.92</v>
      </c>
      <c r="I76" s="40">
        <v>28.35</v>
      </c>
      <c r="R76" s="40">
        <v>51.847767148337496</v>
      </c>
      <c r="AI76" s="50"/>
      <c r="AJ76" s="70"/>
      <c r="AL76" s="40">
        <v>39173</v>
      </c>
      <c r="AM76" s="40">
        <v>3.8485</v>
      </c>
      <c r="AN76" s="40">
        <v>0.36</v>
      </c>
      <c r="AO76" s="40">
        <v>4.2084999999999999</v>
      </c>
      <c r="AP76" s="40">
        <v>4.4999999999999998E-2</v>
      </c>
      <c r="AQ76" s="40">
        <v>3.8935</v>
      </c>
      <c r="AR76" s="40">
        <v>0.36</v>
      </c>
      <c r="AS76" s="40">
        <v>4.2084999999999999</v>
      </c>
      <c r="AT76" s="40">
        <v>0.38</v>
      </c>
      <c r="AU76" s="40">
        <v>4.2285000000000004</v>
      </c>
    </row>
    <row r="77" spans="1:47" x14ac:dyDescent="0.2">
      <c r="A77" s="82">
        <v>38718</v>
      </c>
      <c r="B77" s="40">
        <v>38.229999999999997</v>
      </c>
      <c r="C77" s="40">
        <v>43.61</v>
      </c>
      <c r="D77" s="40">
        <v>42.51</v>
      </c>
      <c r="E77" s="40">
        <v>45.17</v>
      </c>
      <c r="F77" s="40">
        <v>42.88</v>
      </c>
      <c r="G77" s="40">
        <v>40.65</v>
      </c>
      <c r="I77" s="40">
        <v>22.29</v>
      </c>
      <c r="R77" s="40">
        <v>47.715050316348304</v>
      </c>
      <c r="AI77" s="50"/>
      <c r="AJ77" s="70"/>
      <c r="AL77" s="40">
        <v>39203</v>
      </c>
      <c r="AM77" s="40">
        <v>3.9975000000000001</v>
      </c>
      <c r="AN77" s="40">
        <v>0.32500000000000001</v>
      </c>
      <c r="AO77" s="40">
        <v>4.3224999999999998</v>
      </c>
      <c r="AP77" s="40">
        <v>4.4999999999999998E-2</v>
      </c>
      <c r="AQ77" s="40">
        <v>4.0425000000000004</v>
      </c>
      <c r="AR77" s="40">
        <v>0.32500000000000001</v>
      </c>
      <c r="AS77" s="40">
        <v>4.3224999999999998</v>
      </c>
      <c r="AT77" s="40">
        <v>0.33</v>
      </c>
      <c r="AU77" s="40">
        <v>4.3274999999999997</v>
      </c>
    </row>
    <row r="78" spans="1:47" x14ac:dyDescent="0.2">
      <c r="A78" s="82">
        <v>38749</v>
      </c>
      <c r="B78" s="40">
        <v>38.229999999999997</v>
      </c>
      <c r="C78" s="40">
        <v>43.11</v>
      </c>
      <c r="D78" s="40">
        <v>41.84</v>
      </c>
      <c r="E78" s="40">
        <v>43.13</v>
      </c>
      <c r="F78" s="40">
        <v>41.36</v>
      </c>
      <c r="G78" s="40">
        <v>40.65</v>
      </c>
      <c r="I78" s="40">
        <v>22.32</v>
      </c>
      <c r="R78" s="40">
        <v>46.601775006745093</v>
      </c>
      <c r="AI78" s="50"/>
      <c r="AJ78" s="70"/>
      <c r="AL78" s="40">
        <v>39234</v>
      </c>
      <c r="AM78" s="40">
        <v>4.1495000000000006</v>
      </c>
      <c r="AN78" s="40">
        <v>0.33500000000000002</v>
      </c>
      <c r="AO78" s="40">
        <v>4.4845000000000006</v>
      </c>
      <c r="AP78" s="40">
        <v>4.4999999999999998E-2</v>
      </c>
      <c r="AQ78" s="40">
        <v>4.1945000000000006</v>
      </c>
      <c r="AR78" s="40">
        <v>0.33500000000000002</v>
      </c>
      <c r="AS78" s="40">
        <v>4.4845000000000006</v>
      </c>
      <c r="AT78" s="40">
        <v>0.37</v>
      </c>
      <c r="AU78" s="40">
        <v>4.5195000000000007</v>
      </c>
    </row>
    <row r="79" spans="1:47" x14ac:dyDescent="0.2">
      <c r="A79" s="82">
        <v>38777</v>
      </c>
      <c r="B79" s="40">
        <v>37.76</v>
      </c>
      <c r="C79" s="40">
        <v>39.92</v>
      </c>
      <c r="D79" s="40">
        <v>38.5</v>
      </c>
      <c r="E79" s="40">
        <v>41.1</v>
      </c>
      <c r="F79" s="40">
        <v>40.590000000000003</v>
      </c>
      <c r="G79" s="40">
        <v>40.18</v>
      </c>
      <c r="I79" s="40">
        <v>22.82</v>
      </c>
      <c r="R79" s="40">
        <v>44.83105596952111</v>
      </c>
      <c r="AI79" s="50"/>
      <c r="AJ79" s="70"/>
      <c r="AL79" s="40">
        <v>39264</v>
      </c>
      <c r="AM79" s="40">
        <v>4.2145000000000001</v>
      </c>
      <c r="AN79" s="40">
        <v>0.45</v>
      </c>
      <c r="AO79" s="40">
        <v>4.6645000000000003</v>
      </c>
      <c r="AP79" s="40">
        <v>4.4999999999999998E-2</v>
      </c>
      <c r="AQ79" s="40">
        <v>4.2595000000000001</v>
      </c>
      <c r="AR79" s="40">
        <v>0.35</v>
      </c>
      <c r="AS79" s="40">
        <v>4.5644999999999998</v>
      </c>
      <c r="AT79" s="40">
        <v>0.41</v>
      </c>
      <c r="AU79" s="40">
        <v>4.6245000000000003</v>
      </c>
    </row>
    <row r="80" spans="1:47" x14ac:dyDescent="0.2">
      <c r="A80" s="82">
        <v>38808</v>
      </c>
      <c r="B80" s="40">
        <v>36.82</v>
      </c>
      <c r="C80" s="40">
        <v>39.76</v>
      </c>
      <c r="D80" s="40">
        <v>36.49</v>
      </c>
      <c r="E80" s="40">
        <v>36.28</v>
      </c>
      <c r="F80" s="40">
        <v>38.81</v>
      </c>
      <c r="G80" s="40">
        <v>39.24</v>
      </c>
      <c r="I80" s="40">
        <v>20.49</v>
      </c>
      <c r="R80" s="40">
        <v>42.354031171057692</v>
      </c>
      <c r="AI80" s="50"/>
      <c r="AJ80" s="70"/>
      <c r="AL80" s="40">
        <v>39295</v>
      </c>
      <c r="AM80" s="40">
        <v>4.1265000000000001</v>
      </c>
      <c r="AN80" s="40">
        <v>0.45</v>
      </c>
      <c r="AO80" s="40">
        <v>4.5765000000000002</v>
      </c>
      <c r="AP80" s="40">
        <v>0.13</v>
      </c>
      <c r="AQ80" s="40">
        <v>4.2565</v>
      </c>
      <c r="AR80" s="40">
        <v>0.35</v>
      </c>
      <c r="AS80" s="40">
        <v>4.4764999999999997</v>
      </c>
      <c r="AT80" s="40">
        <v>0.41</v>
      </c>
      <c r="AU80" s="40">
        <v>4.5365000000000002</v>
      </c>
    </row>
    <row r="81" spans="1:47" x14ac:dyDescent="0.2">
      <c r="A81" s="82">
        <v>38838</v>
      </c>
      <c r="B81" s="40">
        <v>37.76</v>
      </c>
      <c r="C81" s="40">
        <v>37.07</v>
      </c>
      <c r="D81" s="40">
        <v>33.82</v>
      </c>
      <c r="E81" s="40">
        <v>36.78</v>
      </c>
      <c r="F81" s="40">
        <v>39.57</v>
      </c>
      <c r="G81" s="40">
        <v>40.18</v>
      </c>
      <c r="I81" s="40">
        <v>21.82</v>
      </c>
      <c r="R81" s="40">
        <v>42.435237175791272</v>
      </c>
      <c r="AI81" s="50"/>
      <c r="AJ81" s="70"/>
      <c r="AL81" s="40">
        <v>39326</v>
      </c>
      <c r="AM81" s="40">
        <v>3.9874999999999998</v>
      </c>
      <c r="AN81" s="40">
        <v>0.41499999999999998</v>
      </c>
      <c r="AO81" s="40">
        <v>4.4024999999999999</v>
      </c>
      <c r="AP81" s="40">
        <v>0.13</v>
      </c>
      <c r="AQ81" s="40">
        <v>4.1174999999999997</v>
      </c>
      <c r="AR81" s="40">
        <v>0.315</v>
      </c>
      <c r="AS81" s="40">
        <v>4.3025000000000002</v>
      </c>
      <c r="AT81" s="40">
        <v>0.36</v>
      </c>
      <c r="AU81" s="40">
        <v>4.3475000000000001</v>
      </c>
    </row>
    <row r="82" spans="1:47" x14ac:dyDescent="0.2">
      <c r="A82" s="82">
        <v>38869</v>
      </c>
      <c r="B82" s="40">
        <v>44.33</v>
      </c>
      <c r="C82" s="40">
        <v>35.9</v>
      </c>
      <c r="D82" s="40">
        <v>34.49</v>
      </c>
      <c r="E82" s="40">
        <v>41.85</v>
      </c>
      <c r="F82" s="40">
        <v>44.13</v>
      </c>
      <c r="G82" s="40">
        <v>48.29</v>
      </c>
      <c r="I82" s="40">
        <v>27.1</v>
      </c>
      <c r="R82" s="40">
        <v>42.942428367319714</v>
      </c>
      <c r="AI82" s="50"/>
      <c r="AJ82" s="70"/>
      <c r="AL82" s="40">
        <v>39356</v>
      </c>
      <c r="AM82" s="40">
        <v>3.8335000000000004</v>
      </c>
      <c r="AN82" s="40">
        <v>0.46</v>
      </c>
      <c r="AO82" s="40">
        <v>4.2934999999999999</v>
      </c>
      <c r="AP82" s="40">
        <v>0.13</v>
      </c>
      <c r="AQ82" s="40">
        <v>3.9635000000000002</v>
      </c>
      <c r="AR82" s="40">
        <v>0.36</v>
      </c>
      <c r="AS82" s="40">
        <v>4.1935000000000002</v>
      </c>
      <c r="AT82" s="40">
        <v>0.4</v>
      </c>
      <c r="AU82" s="40">
        <v>4.2335000000000003</v>
      </c>
    </row>
    <row r="83" spans="1:47" x14ac:dyDescent="0.2">
      <c r="A83" s="82">
        <v>38899</v>
      </c>
      <c r="B83" s="40">
        <v>54.67</v>
      </c>
      <c r="C83" s="40">
        <v>51.23</v>
      </c>
      <c r="D83" s="40">
        <v>47.2</v>
      </c>
      <c r="E83" s="40">
        <v>52.75</v>
      </c>
      <c r="F83" s="40">
        <v>57.82</v>
      </c>
      <c r="G83" s="40">
        <v>59.53</v>
      </c>
      <c r="I83" s="40">
        <v>37.94</v>
      </c>
      <c r="R83" s="40">
        <v>43.540207299063617</v>
      </c>
      <c r="AI83" s="50"/>
      <c r="AJ83" s="70"/>
      <c r="AL83" s="40">
        <v>39387</v>
      </c>
      <c r="AM83" s="40">
        <v>3.8385000000000002</v>
      </c>
      <c r="AN83" s="40">
        <v>0.56000000000000005</v>
      </c>
      <c r="AO83" s="40">
        <v>4.3985000000000003</v>
      </c>
      <c r="AP83" s="40">
        <v>0.13</v>
      </c>
      <c r="AQ83" s="40">
        <v>3.9685000000000001</v>
      </c>
      <c r="AR83" s="40">
        <v>0.46</v>
      </c>
      <c r="AS83" s="40">
        <v>4.2985000000000007</v>
      </c>
      <c r="AT83" s="40">
        <v>0.73</v>
      </c>
      <c r="AU83" s="40">
        <v>4.5685000000000002</v>
      </c>
    </row>
    <row r="84" spans="1:47" x14ac:dyDescent="0.2">
      <c r="A84" s="82">
        <v>38930</v>
      </c>
      <c r="B84" s="40">
        <v>62.66</v>
      </c>
      <c r="C84" s="40">
        <v>55.95</v>
      </c>
      <c r="D84" s="40">
        <v>52.56</v>
      </c>
      <c r="E84" s="40">
        <v>61.37</v>
      </c>
      <c r="F84" s="40">
        <v>63.65</v>
      </c>
      <c r="G84" s="40">
        <v>68.739999999999995</v>
      </c>
      <c r="I84" s="40">
        <v>47.46</v>
      </c>
      <c r="R84" s="40">
        <v>44.04960474599941</v>
      </c>
      <c r="AI84" s="50"/>
      <c r="AJ84" s="70"/>
      <c r="AL84" s="40">
        <v>39417</v>
      </c>
      <c r="AM84" s="40">
        <v>3.8765000000000001</v>
      </c>
      <c r="AN84" s="40">
        <v>0.77</v>
      </c>
      <c r="AO84" s="40">
        <v>4.6464999999999996</v>
      </c>
      <c r="AP84" s="40">
        <v>0.13</v>
      </c>
      <c r="AQ84" s="40">
        <v>4.0065</v>
      </c>
      <c r="AR84" s="40">
        <v>0.77</v>
      </c>
      <c r="AS84" s="40">
        <v>4.6464999999999996</v>
      </c>
      <c r="AT84" s="40">
        <v>0.98</v>
      </c>
      <c r="AU84" s="40">
        <v>4.8565000000000005</v>
      </c>
    </row>
    <row r="85" spans="1:47" x14ac:dyDescent="0.2">
      <c r="A85" s="82">
        <v>38961</v>
      </c>
      <c r="B85" s="40">
        <v>52.32</v>
      </c>
      <c r="C85" s="40">
        <v>49.22</v>
      </c>
      <c r="D85" s="40">
        <v>45.87</v>
      </c>
      <c r="E85" s="40">
        <v>56.29</v>
      </c>
      <c r="F85" s="40">
        <v>50.46</v>
      </c>
      <c r="G85" s="40">
        <v>57.18</v>
      </c>
      <c r="I85" s="40">
        <v>38.82</v>
      </c>
      <c r="R85" s="40">
        <v>43.993064463952692</v>
      </c>
      <c r="AI85" s="50"/>
      <c r="AJ85" s="70"/>
      <c r="AL85" s="40">
        <v>39448</v>
      </c>
      <c r="AM85" s="40">
        <v>3.9215</v>
      </c>
      <c r="AN85" s="40">
        <v>1.04</v>
      </c>
      <c r="AO85" s="40">
        <v>4.9615</v>
      </c>
      <c r="AP85" s="40">
        <v>4.4999999999999998E-2</v>
      </c>
      <c r="AQ85" s="40">
        <v>3.9664999999999999</v>
      </c>
      <c r="AR85" s="40">
        <v>1.04</v>
      </c>
      <c r="AS85" s="40">
        <v>4.9615</v>
      </c>
      <c r="AT85" s="40">
        <v>1.6</v>
      </c>
      <c r="AU85" s="40">
        <v>5.5214999999999996</v>
      </c>
    </row>
    <row r="86" spans="1:47" x14ac:dyDescent="0.2">
      <c r="A86" s="82">
        <v>38991</v>
      </c>
      <c r="B86" s="40">
        <v>39.64</v>
      </c>
      <c r="C86" s="40">
        <v>43.16</v>
      </c>
      <c r="D86" s="40">
        <v>41.86</v>
      </c>
      <c r="E86" s="40">
        <v>42.34</v>
      </c>
      <c r="F86" s="40">
        <v>41.58</v>
      </c>
      <c r="G86" s="40">
        <v>42.21</v>
      </c>
      <c r="I86" s="40">
        <v>31.42</v>
      </c>
      <c r="R86" s="40">
        <v>44.013791319968114</v>
      </c>
      <c r="AI86" s="50"/>
      <c r="AJ86" s="70"/>
      <c r="AL86" s="40">
        <v>39479</v>
      </c>
      <c r="AM86" s="40">
        <v>3.9595000000000002</v>
      </c>
      <c r="AN86" s="40">
        <v>1.04</v>
      </c>
      <c r="AO86" s="40">
        <v>4.9995000000000003</v>
      </c>
      <c r="AP86" s="40">
        <v>4.4999999999999998E-2</v>
      </c>
      <c r="AQ86" s="40">
        <v>4.0045000000000002</v>
      </c>
      <c r="AR86" s="40">
        <v>1.04</v>
      </c>
      <c r="AS86" s="40">
        <v>4.9995000000000003</v>
      </c>
      <c r="AT86" s="40">
        <v>1.6</v>
      </c>
      <c r="AU86" s="40">
        <v>5.5594999999999999</v>
      </c>
    </row>
    <row r="87" spans="1:47" x14ac:dyDescent="0.2">
      <c r="A87" s="82">
        <v>39022</v>
      </c>
      <c r="B87" s="40">
        <v>38.700000000000003</v>
      </c>
      <c r="C87" s="40">
        <v>40.479999999999997</v>
      </c>
      <c r="D87" s="40">
        <v>39.18</v>
      </c>
      <c r="E87" s="40">
        <v>42.34</v>
      </c>
      <c r="F87" s="40">
        <v>41.32</v>
      </c>
      <c r="G87" s="40">
        <v>40.96</v>
      </c>
      <c r="I87" s="40">
        <v>32.32</v>
      </c>
      <c r="R87" s="40">
        <v>46.467363016030355</v>
      </c>
      <c r="AI87" s="50"/>
      <c r="AJ87" s="70"/>
      <c r="AL87" s="40">
        <v>39508</v>
      </c>
      <c r="AM87" s="40">
        <v>3.9535</v>
      </c>
      <c r="AN87" s="40">
        <v>0.54</v>
      </c>
      <c r="AO87" s="40">
        <v>4.4935</v>
      </c>
      <c r="AP87" s="40">
        <v>4.4999999999999998E-2</v>
      </c>
      <c r="AQ87" s="40">
        <v>3.9984999999999999</v>
      </c>
      <c r="AR87" s="40">
        <v>0.54</v>
      </c>
      <c r="AS87" s="40">
        <v>4.4935</v>
      </c>
      <c r="AT87" s="40">
        <v>0.72</v>
      </c>
      <c r="AU87" s="40">
        <v>4.6734999999999998</v>
      </c>
    </row>
    <row r="88" spans="1:47" x14ac:dyDescent="0.2">
      <c r="A88" s="82">
        <v>39052</v>
      </c>
      <c r="B88" s="40">
        <v>38.229999999999997</v>
      </c>
      <c r="C88" s="40">
        <v>41.66</v>
      </c>
      <c r="D88" s="40">
        <v>40.520000000000003</v>
      </c>
      <c r="E88" s="40">
        <v>45.37</v>
      </c>
      <c r="F88" s="40">
        <v>42.58</v>
      </c>
      <c r="G88" s="40">
        <v>40.340000000000003</v>
      </c>
      <c r="I88" s="40">
        <v>34.840000000000003</v>
      </c>
      <c r="R88" s="40">
        <v>48.427351313517505</v>
      </c>
      <c r="AI88" s="50"/>
      <c r="AJ88" s="70"/>
      <c r="AL88" s="40">
        <v>39539</v>
      </c>
      <c r="AM88" s="40">
        <v>3.9535</v>
      </c>
      <c r="AN88" s="40">
        <v>0.36</v>
      </c>
      <c r="AO88" s="40">
        <v>4.3135000000000003</v>
      </c>
      <c r="AP88" s="40">
        <v>4.4999999999999998E-2</v>
      </c>
      <c r="AQ88" s="40">
        <v>3.9984999999999999</v>
      </c>
      <c r="AR88" s="40">
        <v>0.36</v>
      </c>
      <c r="AS88" s="40">
        <v>4.3135000000000003</v>
      </c>
      <c r="AT88" s="40">
        <v>0.38</v>
      </c>
      <c r="AU88" s="40">
        <v>4.3334999999999999</v>
      </c>
    </row>
    <row r="89" spans="1:47" x14ac:dyDescent="0.2">
      <c r="A89" s="82">
        <v>39083</v>
      </c>
      <c r="B89" s="40">
        <v>38.49</v>
      </c>
      <c r="C89" s="40">
        <v>44.34</v>
      </c>
      <c r="D89" s="40">
        <v>42.78</v>
      </c>
      <c r="E89" s="40">
        <v>45.37</v>
      </c>
      <c r="F89" s="40">
        <v>43.07</v>
      </c>
      <c r="G89" s="40">
        <v>40.94</v>
      </c>
      <c r="I89" s="40">
        <v>39.520000000000003</v>
      </c>
      <c r="R89" s="40">
        <v>49.232761707906214</v>
      </c>
      <c r="AI89" s="50"/>
      <c r="AJ89" s="70"/>
      <c r="AL89" s="40">
        <v>39569</v>
      </c>
      <c r="AM89" s="40">
        <v>4.1025</v>
      </c>
      <c r="AN89" s="40">
        <v>0.32500000000000001</v>
      </c>
      <c r="AO89" s="40">
        <v>4.4275000000000002</v>
      </c>
      <c r="AP89" s="40">
        <v>4.4999999999999998E-2</v>
      </c>
      <c r="AQ89" s="40">
        <v>4.1475</v>
      </c>
      <c r="AR89" s="40">
        <v>0.32500000000000001</v>
      </c>
      <c r="AS89" s="40">
        <v>4.4275000000000002</v>
      </c>
      <c r="AT89" s="40">
        <v>0.33</v>
      </c>
      <c r="AU89" s="40">
        <v>4.4325000000000001</v>
      </c>
    </row>
    <row r="90" spans="1:47" x14ac:dyDescent="0.2">
      <c r="A90" s="82">
        <v>39114</v>
      </c>
      <c r="B90" s="40">
        <v>38.49</v>
      </c>
      <c r="C90" s="40">
        <v>43.88</v>
      </c>
      <c r="D90" s="40">
        <v>42.18</v>
      </c>
      <c r="E90" s="40">
        <v>43.32</v>
      </c>
      <c r="F90" s="40">
        <v>41.54</v>
      </c>
      <c r="G90" s="40">
        <v>40.94</v>
      </c>
      <c r="I90" s="40">
        <v>37.86</v>
      </c>
      <c r="R90" s="40">
        <v>48.096877037825678</v>
      </c>
      <c r="AI90" s="50"/>
      <c r="AJ90" s="70"/>
      <c r="AL90" s="40">
        <v>39600</v>
      </c>
      <c r="AM90" s="40">
        <v>4.2545000000000002</v>
      </c>
      <c r="AN90" s="40">
        <v>0.33500000000000002</v>
      </c>
      <c r="AO90" s="40">
        <v>4.5895000000000001</v>
      </c>
      <c r="AP90" s="40">
        <v>4.4999999999999998E-2</v>
      </c>
      <c r="AQ90" s="40">
        <v>4.2995000000000001</v>
      </c>
      <c r="AR90" s="40">
        <v>0.33500000000000002</v>
      </c>
      <c r="AS90" s="40">
        <v>4.5895000000000001</v>
      </c>
      <c r="AT90" s="40">
        <v>0.37</v>
      </c>
      <c r="AU90" s="40">
        <v>4.6245000000000003</v>
      </c>
    </row>
    <row r="91" spans="1:47" x14ac:dyDescent="0.2">
      <c r="A91" s="82">
        <v>39142</v>
      </c>
      <c r="B91" s="40">
        <v>38.020000000000003</v>
      </c>
      <c r="C91" s="40">
        <v>40.96</v>
      </c>
      <c r="D91" s="40">
        <v>39.14</v>
      </c>
      <c r="E91" s="40">
        <v>41.28</v>
      </c>
      <c r="F91" s="40">
        <v>40.770000000000003</v>
      </c>
      <c r="G91" s="40">
        <v>40.47</v>
      </c>
      <c r="I91" s="40">
        <v>37.11</v>
      </c>
      <c r="R91" s="40">
        <v>46.303230634952151</v>
      </c>
      <c r="AI91" s="50"/>
      <c r="AJ91" s="70"/>
      <c r="AL91" s="40">
        <v>39630</v>
      </c>
      <c r="AM91" s="40">
        <v>4.3220000000000001</v>
      </c>
      <c r="AN91" s="40">
        <v>0.45</v>
      </c>
      <c r="AO91" s="40">
        <v>4.7720000000000002</v>
      </c>
      <c r="AP91" s="40">
        <v>4.4999999999999998E-2</v>
      </c>
      <c r="AQ91" s="40">
        <v>4.367</v>
      </c>
      <c r="AR91" s="40">
        <v>0.35</v>
      </c>
      <c r="AS91" s="40">
        <v>4.6719999999999997</v>
      </c>
      <c r="AT91" s="40">
        <v>0.41</v>
      </c>
      <c r="AU91" s="40">
        <v>4.7320000000000002</v>
      </c>
    </row>
    <row r="92" spans="1:47" x14ac:dyDescent="0.2">
      <c r="A92" s="82">
        <v>39173</v>
      </c>
      <c r="B92" s="40">
        <v>37.07</v>
      </c>
      <c r="C92" s="40">
        <v>40.82</v>
      </c>
      <c r="D92" s="40">
        <v>37.32</v>
      </c>
      <c r="E92" s="40">
        <v>36.44</v>
      </c>
      <c r="F92" s="40">
        <v>38.979999999999997</v>
      </c>
      <c r="G92" s="40">
        <v>39.53</v>
      </c>
      <c r="I92" s="40">
        <v>32.01</v>
      </c>
      <c r="R92" s="40">
        <v>43.671127286278441</v>
      </c>
      <c r="AI92" s="50"/>
      <c r="AJ92" s="70"/>
      <c r="AL92" s="40">
        <v>39661</v>
      </c>
      <c r="AM92" s="40">
        <v>4.234</v>
      </c>
      <c r="AN92" s="40">
        <v>0.45</v>
      </c>
      <c r="AO92" s="40">
        <v>4.6840000000000002</v>
      </c>
      <c r="AP92" s="40">
        <v>0.13</v>
      </c>
      <c r="AQ92" s="40">
        <v>4.3639999999999999</v>
      </c>
      <c r="AR92" s="40">
        <v>0.35</v>
      </c>
      <c r="AS92" s="40">
        <v>4.5839999999999996</v>
      </c>
      <c r="AT92" s="40">
        <v>0.41</v>
      </c>
      <c r="AU92" s="40">
        <v>4.6440000000000001</v>
      </c>
    </row>
    <row r="93" spans="1:47" x14ac:dyDescent="0.2">
      <c r="A93" s="82">
        <v>39203</v>
      </c>
      <c r="B93" s="40">
        <v>38.020000000000003</v>
      </c>
      <c r="C93" s="40">
        <v>38.36</v>
      </c>
      <c r="D93" s="40">
        <v>34.89</v>
      </c>
      <c r="E93" s="40">
        <v>36.94</v>
      </c>
      <c r="F93" s="40">
        <v>39.74</v>
      </c>
      <c r="G93" s="40">
        <v>40.47</v>
      </c>
      <c r="I93" s="40">
        <v>32.79</v>
      </c>
      <c r="R93" s="40">
        <v>43.734606079641516</v>
      </c>
      <c r="AI93" s="50"/>
      <c r="AJ93" s="70"/>
      <c r="AL93" s="40">
        <v>39692</v>
      </c>
      <c r="AM93" s="40">
        <v>4.0949999999999998</v>
      </c>
      <c r="AN93" s="40">
        <v>0.41499999999999998</v>
      </c>
      <c r="AO93" s="40">
        <v>4.51</v>
      </c>
      <c r="AP93" s="40">
        <v>0.13</v>
      </c>
      <c r="AQ93" s="40">
        <v>4.2249999999999996</v>
      </c>
      <c r="AR93" s="40">
        <v>0.315</v>
      </c>
      <c r="AS93" s="40">
        <v>4.41</v>
      </c>
      <c r="AT93" s="40">
        <v>0.36</v>
      </c>
      <c r="AU93" s="40">
        <v>4.4550000000000001</v>
      </c>
    </row>
    <row r="94" spans="1:47" x14ac:dyDescent="0.2">
      <c r="A94" s="82">
        <v>39234</v>
      </c>
      <c r="B94" s="40">
        <v>44.64</v>
      </c>
      <c r="C94" s="40">
        <v>37.28</v>
      </c>
      <c r="D94" s="40">
        <v>35.51</v>
      </c>
      <c r="E94" s="40">
        <v>42.03</v>
      </c>
      <c r="F94" s="40">
        <v>44.33</v>
      </c>
      <c r="G94" s="40">
        <v>48.48</v>
      </c>
      <c r="I94" s="40">
        <v>39.22</v>
      </c>
      <c r="R94" s="40">
        <v>44.223550186861004</v>
      </c>
      <c r="AI94" s="50"/>
      <c r="AJ94" s="70"/>
      <c r="AL94" s="40">
        <v>39722</v>
      </c>
      <c r="AM94" s="40">
        <v>3.9410000000000003</v>
      </c>
      <c r="AN94" s="40">
        <v>0.46</v>
      </c>
      <c r="AO94" s="40">
        <v>4.4009999999999998</v>
      </c>
      <c r="AP94" s="40">
        <v>0.13</v>
      </c>
      <c r="AQ94" s="40">
        <v>4.0710000000000006</v>
      </c>
      <c r="AR94" s="40">
        <v>0.36</v>
      </c>
      <c r="AS94" s="40">
        <v>4.3010000000000002</v>
      </c>
      <c r="AT94" s="40">
        <v>0.4</v>
      </c>
      <c r="AU94" s="40">
        <v>4.3410000000000002</v>
      </c>
    </row>
    <row r="95" spans="1:47" x14ac:dyDescent="0.2">
      <c r="A95" s="82">
        <v>39264</v>
      </c>
      <c r="B95" s="40">
        <v>55.05</v>
      </c>
      <c r="C95" s="40">
        <v>51.32</v>
      </c>
      <c r="D95" s="40">
        <v>47.06</v>
      </c>
      <c r="E95" s="40">
        <v>52.98</v>
      </c>
      <c r="F95" s="40">
        <v>58.08</v>
      </c>
      <c r="G95" s="40">
        <v>59.69</v>
      </c>
      <c r="I95" s="40">
        <v>52.97</v>
      </c>
      <c r="R95" s="40">
        <v>44.802687021641859</v>
      </c>
      <c r="AI95" s="50"/>
      <c r="AJ95" s="70"/>
      <c r="AL95" s="40">
        <v>39753</v>
      </c>
      <c r="AM95" s="40">
        <v>3.9460000000000002</v>
      </c>
      <c r="AN95" s="40">
        <v>0.56000000000000005</v>
      </c>
      <c r="AO95" s="40">
        <v>4.5060000000000002</v>
      </c>
      <c r="AP95" s="40">
        <v>0.13</v>
      </c>
      <c r="AQ95" s="40">
        <v>4.0760000000000005</v>
      </c>
      <c r="AR95" s="40">
        <v>0.46</v>
      </c>
      <c r="AS95" s="40">
        <v>4.4060000000000006</v>
      </c>
      <c r="AT95" s="40">
        <v>0.73</v>
      </c>
      <c r="AU95" s="40">
        <v>4.6760000000000002</v>
      </c>
    </row>
    <row r="96" spans="1:47" x14ac:dyDescent="0.2">
      <c r="A96" s="82">
        <v>39295</v>
      </c>
      <c r="B96" s="40">
        <v>63.09</v>
      </c>
      <c r="C96" s="40">
        <v>55.65</v>
      </c>
      <c r="D96" s="40">
        <v>51.93</v>
      </c>
      <c r="E96" s="40">
        <v>61.64</v>
      </c>
      <c r="F96" s="40">
        <v>63.93</v>
      </c>
      <c r="G96" s="40">
        <v>68.83</v>
      </c>
      <c r="I96" s="40">
        <v>64</v>
      </c>
      <c r="R96" s="40">
        <v>45.291377603807803</v>
      </c>
      <c r="AI96" s="50"/>
      <c r="AJ96" s="70"/>
      <c r="AL96" s="40">
        <v>39783</v>
      </c>
      <c r="AM96" s="40">
        <v>3.984</v>
      </c>
      <c r="AN96" s="40">
        <v>0.77</v>
      </c>
      <c r="AO96" s="40">
        <v>4.7539999999999996</v>
      </c>
      <c r="AP96" s="40">
        <v>0.13</v>
      </c>
      <c r="AQ96" s="40">
        <v>4.1139999999999999</v>
      </c>
      <c r="AR96" s="40">
        <v>0.77</v>
      </c>
      <c r="AS96" s="40">
        <v>4.7539999999999996</v>
      </c>
      <c r="AT96" s="40">
        <v>0.98</v>
      </c>
      <c r="AU96" s="40">
        <v>4.9640000000000004</v>
      </c>
    </row>
    <row r="97" spans="1:47" x14ac:dyDescent="0.2">
      <c r="A97" s="82">
        <v>39326</v>
      </c>
      <c r="B97" s="40">
        <v>52.68</v>
      </c>
      <c r="C97" s="40">
        <v>49.48</v>
      </c>
      <c r="D97" s="40">
        <v>45.85</v>
      </c>
      <c r="E97" s="40">
        <v>56.54</v>
      </c>
      <c r="F97" s="40">
        <v>50.68</v>
      </c>
      <c r="G97" s="40">
        <v>57.32</v>
      </c>
      <c r="I97" s="40">
        <v>50.62</v>
      </c>
      <c r="R97" s="40">
        <v>45.212522630927914</v>
      </c>
      <c r="AI97" s="50"/>
      <c r="AJ97" s="70"/>
      <c r="AL97" s="40">
        <v>39814</v>
      </c>
      <c r="AM97" s="40">
        <v>4.0289999999999999</v>
      </c>
      <c r="AN97" s="40">
        <v>1.04</v>
      </c>
      <c r="AO97" s="40">
        <v>5.069</v>
      </c>
      <c r="AP97" s="40">
        <v>4.4999999999999998E-2</v>
      </c>
      <c r="AQ97" s="40">
        <v>4.0739999999999998</v>
      </c>
      <c r="AR97" s="40">
        <v>1.04</v>
      </c>
      <c r="AS97" s="40">
        <v>5.069</v>
      </c>
      <c r="AT97" s="40">
        <v>1.6</v>
      </c>
      <c r="AU97" s="40">
        <v>5.6289999999999996</v>
      </c>
    </row>
    <row r="98" spans="1:47" x14ac:dyDescent="0.2">
      <c r="A98" s="82">
        <v>39356</v>
      </c>
      <c r="B98" s="40">
        <v>39.909999999999997</v>
      </c>
      <c r="C98" s="40">
        <v>43.94</v>
      </c>
      <c r="D98" s="40">
        <v>42.21</v>
      </c>
      <c r="E98" s="40">
        <v>42.53</v>
      </c>
      <c r="F98" s="40">
        <v>41.76</v>
      </c>
      <c r="G98" s="40">
        <v>42.49</v>
      </c>
      <c r="I98" s="40">
        <v>39.67</v>
      </c>
      <c r="R98" s="40">
        <v>45.210996126813114</v>
      </c>
      <c r="AI98" s="50"/>
      <c r="AJ98" s="70"/>
      <c r="AL98" s="40">
        <v>39845</v>
      </c>
      <c r="AM98" s="40">
        <v>4.0670000000000002</v>
      </c>
      <c r="AN98" s="40">
        <v>1.04</v>
      </c>
      <c r="AO98" s="40">
        <v>5.1070000000000002</v>
      </c>
      <c r="AP98" s="40">
        <v>4.4999999999999998E-2</v>
      </c>
      <c r="AQ98" s="40">
        <v>4.1120000000000001</v>
      </c>
      <c r="AR98" s="40">
        <v>1.04</v>
      </c>
      <c r="AS98" s="40">
        <v>5.1070000000000002</v>
      </c>
      <c r="AT98" s="40">
        <v>1.6</v>
      </c>
      <c r="AU98" s="40">
        <v>5.6669999999999998</v>
      </c>
    </row>
    <row r="99" spans="1:47" x14ac:dyDescent="0.2">
      <c r="A99" s="82">
        <v>39387</v>
      </c>
      <c r="B99" s="40">
        <v>38.97</v>
      </c>
      <c r="C99" s="40">
        <v>41.48</v>
      </c>
      <c r="D99" s="40">
        <v>39.78</v>
      </c>
      <c r="E99" s="40">
        <v>42.52</v>
      </c>
      <c r="F99" s="40">
        <v>41.5</v>
      </c>
      <c r="G99" s="40">
        <v>41.28</v>
      </c>
      <c r="I99" s="40">
        <v>39.54</v>
      </c>
      <c r="R99" s="40">
        <v>47.646444605355235</v>
      </c>
      <c r="AI99" s="50"/>
      <c r="AJ99" s="70"/>
      <c r="AL99" s="40">
        <v>39873</v>
      </c>
      <c r="AM99" s="40">
        <v>4.0609999999999999</v>
      </c>
      <c r="AN99" s="40">
        <v>0.54</v>
      </c>
      <c r="AO99" s="40">
        <v>4.601</v>
      </c>
      <c r="AP99" s="40">
        <v>4.4999999999999998E-2</v>
      </c>
      <c r="AQ99" s="40">
        <v>4.1059999999999999</v>
      </c>
      <c r="AR99" s="40">
        <v>0.54</v>
      </c>
      <c r="AS99" s="40">
        <v>4.601</v>
      </c>
      <c r="AT99" s="40">
        <v>0.72</v>
      </c>
      <c r="AU99" s="40">
        <v>4.7809999999999997</v>
      </c>
    </row>
    <row r="100" spans="1:47" x14ac:dyDescent="0.2">
      <c r="A100" s="82">
        <v>39417</v>
      </c>
      <c r="B100" s="40">
        <v>38.49</v>
      </c>
      <c r="C100" s="40">
        <v>42.57</v>
      </c>
      <c r="D100" s="40">
        <v>41</v>
      </c>
      <c r="E100" s="40">
        <v>45.57</v>
      </c>
      <c r="F100" s="40">
        <v>42.77</v>
      </c>
      <c r="G100" s="40">
        <v>40.659999999999997</v>
      </c>
      <c r="I100" s="40">
        <v>41.35</v>
      </c>
      <c r="R100" s="40">
        <v>49.604574596687982</v>
      </c>
      <c r="AI100" s="50"/>
      <c r="AJ100" s="70"/>
      <c r="AL100" s="40">
        <v>39904</v>
      </c>
      <c r="AM100" s="40">
        <v>4.0609999999999999</v>
      </c>
      <c r="AN100" s="40">
        <v>0.36</v>
      </c>
      <c r="AO100" s="40">
        <v>4.4210000000000003</v>
      </c>
      <c r="AP100" s="40">
        <v>4.4999999999999998E-2</v>
      </c>
      <c r="AQ100" s="40">
        <v>4.1059999999999999</v>
      </c>
      <c r="AR100" s="40">
        <v>0.36</v>
      </c>
      <c r="AS100" s="40">
        <v>4.4210000000000003</v>
      </c>
      <c r="AT100" s="40">
        <v>0.38</v>
      </c>
      <c r="AU100" s="40">
        <v>4.4409999999999998</v>
      </c>
    </row>
    <row r="101" spans="1:47" x14ac:dyDescent="0.2">
      <c r="A101" s="82">
        <v>39448</v>
      </c>
      <c r="B101" s="40">
        <v>38.76</v>
      </c>
      <c r="C101" s="40">
        <v>45.07</v>
      </c>
      <c r="D101" s="40">
        <v>43.2</v>
      </c>
      <c r="E101" s="40">
        <v>45.57</v>
      </c>
      <c r="F101" s="40">
        <v>43.26</v>
      </c>
      <c r="G101" s="40">
        <v>41.22</v>
      </c>
      <c r="I101" s="40">
        <v>39.799999999999997</v>
      </c>
      <c r="R101" s="40">
        <v>50.440614704404403</v>
      </c>
      <c r="AI101" s="50"/>
      <c r="AJ101" s="70"/>
      <c r="AL101" s="40">
        <v>39934</v>
      </c>
      <c r="AM101" s="40">
        <v>4.21</v>
      </c>
      <c r="AN101" s="40">
        <v>0.32500000000000001</v>
      </c>
      <c r="AO101" s="40">
        <v>4.5350000000000001</v>
      </c>
      <c r="AP101" s="40">
        <v>4.4999999999999998E-2</v>
      </c>
      <c r="AQ101" s="40">
        <v>4.2549999999999999</v>
      </c>
      <c r="AR101" s="40">
        <v>0.32500000000000001</v>
      </c>
      <c r="AS101" s="40">
        <v>4.5350000000000001</v>
      </c>
      <c r="AT101" s="40">
        <v>0.33</v>
      </c>
      <c r="AU101" s="40">
        <v>4.54</v>
      </c>
    </row>
    <row r="102" spans="1:47" x14ac:dyDescent="0.2">
      <c r="A102" s="82">
        <v>39479</v>
      </c>
      <c r="B102" s="40">
        <v>38.76</v>
      </c>
      <c r="C102" s="40">
        <v>44.65</v>
      </c>
      <c r="D102" s="40">
        <v>42.64</v>
      </c>
      <c r="E102" s="40">
        <v>43.51</v>
      </c>
      <c r="F102" s="40">
        <v>41.72</v>
      </c>
      <c r="G102" s="40">
        <v>41.22</v>
      </c>
      <c r="I102" s="40">
        <v>38.130000000000003</v>
      </c>
      <c r="R102" s="40">
        <v>49.303802895738535</v>
      </c>
      <c r="AI102" s="50"/>
      <c r="AJ102" s="70"/>
      <c r="AL102" s="40">
        <v>39965</v>
      </c>
      <c r="AM102" s="40">
        <v>4.3620000000000001</v>
      </c>
      <c r="AN102" s="40">
        <v>0.33500000000000002</v>
      </c>
      <c r="AO102" s="40">
        <v>4.6970000000000001</v>
      </c>
      <c r="AP102" s="40">
        <v>4.4999999999999998E-2</v>
      </c>
      <c r="AQ102" s="40">
        <v>4.407</v>
      </c>
      <c r="AR102" s="40">
        <v>0.33500000000000002</v>
      </c>
      <c r="AS102" s="40">
        <v>4.6970000000000001</v>
      </c>
      <c r="AT102" s="40">
        <v>0.37</v>
      </c>
      <c r="AU102" s="40">
        <v>4.7320000000000002</v>
      </c>
    </row>
    <row r="103" spans="1:47" x14ac:dyDescent="0.2">
      <c r="A103" s="82">
        <v>39508</v>
      </c>
      <c r="B103" s="40">
        <v>38.28</v>
      </c>
      <c r="C103" s="40">
        <v>41.92</v>
      </c>
      <c r="D103" s="40">
        <v>39.81</v>
      </c>
      <c r="E103" s="40">
        <v>41.46</v>
      </c>
      <c r="F103" s="40">
        <v>40.950000000000003</v>
      </c>
      <c r="G103" s="40">
        <v>40.74</v>
      </c>
      <c r="I103" s="40">
        <v>37.380000000000003</v>
      </c>
      <c r="R103" s="40">
        <v>47.509601116504165</v>
      </c>
      <c r="AI103" s="50"/>
      <c r="AJ103" s="70"/>
      <c r="AL103" s="40">
        <v>39995</v>
      </c>
      <c r="AM103" s="40">
        <v>4.4320000000000004</v>
      </c>
      <c r="AN103" s="40">
        <v>0.45</v>
      </c>
      <c r="AO103" s="40">
        <v>4.8820000000000006</v>
      </c>
      <c r="AP103" s="40">
        <v>4.4999999999999998E-2</v>
      </c>
      <c r="AQ103" s="40">
        <v>4.4770000000000003</v>
      </c>
      <c r="AR103" s="40">
        <v>0.35</v>
      </c>
      <c r="AS103" s="40">
        <v>4.782</v>
      </c>
      <c r="AT103" s="40">
        <v>0.41</v>
      </c>
      <c r="AU103" s="40">
        <v>4.8420000000000005</v>
      </c>
    </row>
    <row r="104" spans="1:47" x14ac:dyDescent="0.2">
      <c r="A104" s="82">
        <v>39539</v>
      </c>
      <c r="B104" s="40">
        <v>37.33</v>
      </c>
      <c r="C104" s="40">
        <v>41.78</v>
      </c>
      <c r="D104" s="40">
        <v>38.119999999999997</v>
      </c>
      <c r="E104" s="40">
        <v>36.6</v>
      </c>
      <c r="F104" s="40">
        <v>39.159999999999997</v>
      </c>
      <c r="G104" s="40">
        <v>39.799999999999997</v>
      </c>
      <c r="I104" s="40">
        <v>32.24</v>
      </c>
      <c r="R104" s="40">
        <v>44.812873441407106</v>
      </c>
      <c r="AI104" s="50"/>
      <c r="AJ104" s="70"/>
      <c r="AL104" s="40">
        <v>40026</v>
      </c>
      <c r="AM104" s="40">
        <v>4.3440000000000003</v>
      </c>
      <c r="AN104" s="40">
        <v>0.45</v>
      </c>
      <c r="AO104" s="40">
        <v>4.7940000000000005</v>
      </c>
      <c r="AP104" s="40">
        <v>0.13</v>
      </c>
      <c r="AQ104" s="40">
        <v>4.4740000000000002</v>
      </c>
      <c r="AR104" s="40">
        <v>0.35</v>
      </c>
      <c r="AS104" s="40">
        <v>4.694</v>
      </c>
      <c r="AT104" s="40">
        <v>0.41</v>
      </c>
      <c r="AU104" s="40">
        <v>4.7540000000000004</v>
      </c>
    </row>
    <row r="105" spans="1:47" x14ac:dyDescent="0.2">
      <c r="A105" s="82">
        <v>39569</v>
      </c>
      <c r="B105" s="40">
        <v>38.28</v>
      </c>
      <c r="C105" s="40">
        <v>39.479999999999997</v>
      </c>
      <c r="D105" s="40">
        <v>35.86</v>
      </c>
      <c r="E105" s="40">
        <v>37.1</v>
      </c>
      <c r="F105" s="40">
        <v>39.92</v>
      </c>
      <c r="G105" s="40">
        <v>40.75</v>
      </c>
      <c r="I105" s="40">
        <v>33.020000000000003</v>
      </c>
      <c r="R105" s="40">
        <v>44.875151697443037</v>
      </c>
      <c r="AI105" s="50"/>
      <c r="AJ105" s="70"/>
      <c r="AL105" s="40">
        <v>40057</v>
      </c>
      <c r="AM105" s="40">
        <v>4.2050000000000001</v>
      </c>
      <c r="AN105" s="40">
        <v>0.41499999999999998</v>
      </c>
      <c r="AO105" s="40">
        <v>4.62</v>
      </c>
      <c r="AP105" s="40">
        <v>0.13</v>
      </c>
      <c r="AQ105" s="40">
        <v>4.335</v>
      </c>
      <c r="AR105" s="40">
        <v>0.315</v>
      </c>
      <c r="AS105" s="40">
        <v>4.5199999999999996</v>
      </c>
      <c r="AT105" s="40">
        <v>0.36</v>
      </c>
      <c r="AU105" s="40">
        <v>4.5650000000000004</v>
      </c>
    </row>
    <row r="106" spans="1:47" x14ac:dyDescent="0.2">
      <c r="A106" s="82">
        <v>39600</v>
      </c>
      <c r="B106" s="40">
        <v>44.95</v>
      </c>
      <c r="C106" s="40">
        <v>38.479999999999997</v>
      </c>
      <c r="D106" s="40">
        <v>36.43</v>
      </c>
      <c r="E106" s="40">
        <v>42.22</v>
      </c>
      <c r="F106" s="40">
        <v>44.52</v>
      </c>
      <c r="G106" s="40">
        <v>48.69</v>
      </c>
      <c r="I106" s="40">
        <v>39.5</v>
      </c>
      <c r="R106" s="40">
        <v>45.36264791048626</v>
      </c>
      <c r="AI106" s="50"/>
      <c r="AJ106" s="70"/>
      <c r="AL106" s="40">
        <v>40087</v>
      </c>
      <c r="AM106" s="40">
        <v>4.0510000000000002</v>
      </c>
      <c r="AN106" s="40">
        <v>0.46</v>
      </c>
      <c r="AO106" s="40">
        <v>4.5110000000000001</v>
      </c>
      <c r="AP106" s="40">
        <v>0.13</v>
      </c>
      <c r="AQ106" s="40">
        <v>4.181</v>
      </c>
      <c r="AR106" s="40">
        <v>0.36</v>
      </c>
      <c r="AS106" s="40">
        <v>4.4110000000000005</v>
      </c>
      <c r="AT106" s="40">
        <v>0.4</v>
      </c>
      <c r="AU106" s="40">
        <v>4.4510000000000005</v>
      </c>
    </row>
    <row r="107" spans="1:47" x14ac:dyDescent="0.2">
      <c r="A107" s="82">
        <v>39630</v>
      </c>
      <c r="B107" s="40">
        <v>55.43</v>
      </c>
      <c r="C107" s="40">
        <v>51.61</v>
      </c>
      <c r="D107" s="40">
        <v>47.19</v>
      </c>
      <c r="E107" s="40">
        <v>53.21</v>
      </c>
      <c r="F107" s="40">
        <v>58.33</v>
      </c>
      <c r="G107" s="40">
        <v>59.9</v>
      </c>
      <c r="I107" s="40">
        <v>53.35</v>
      </c>
      <c r="R107" s="40">
        <v>45.940303661648322</v>
      </c>
      <c r="AI107" s="50"/>
      <c r="AJ107" s="70"/>
      <c r="AL107" s="40">
        <v>40118</v>
      </c>
      <c r="AM107" s="40">
        <v>4.056</v>
      </c>
      <c r="AN107" s="40">
        <v>0.56000000000000005</v>
      </c>
      <c r="AO107" s="40">
        <v>4.6159999999999997</v>
      </c>
      <c r="AP107" s="40">
        <v>0.13</v>
      </c>
      <c r="AQ107" s="40">
        <v>4.1859999999999999</v>
      </c>
      <c r="AR107" s="40">
        <v>0.46</v>
      </c>
      <c r="AS107" s="40">
        <v>4.516</v>
      </c>
      <c r="AT107" s="40">
        <v>0.73</v>
      </c>
      <c r="AU107" s="40">
        <v>4.7859999999999996</v>
      </c>
    </row>
    <row r="108" spans="1:47" x14ac:dyDescent="0.2">
      <c r="A108" s="82">
        <v>39661</v>
      </c>
      <c r="B108" s="40">
        <v>63.53</v>
      </c>
      <c r="C108" s="40">
        <v>55.66</v>
      </c>
      <c r="D108" s="40">
        <v>51.72</v>
      </c>
      <c r="E108" s="40">
        <v>61.91</v>
      </c>
      <c r="F108" s="40">
        <v>64.209999999999994</v>
      </c>
      <c r="G108" s="40">
        <v>69.010000000000005</v>
      </c>
      <c r="I108" s="40">
        <v>64.45</v>
      </c>
      <c r="R108" s="40">
        <v>46.427488523970595</v>
      </c>
      <c r="AI108" s="50"/>
      <c r="AJ108" s="70"/>
      <c r="AL108" s="40">
        <v>40148</v>
      </c>
      <c r="AM108" s="40">
        <v>4.0940000000000003</v>
      </c>
      <c r="AN108" s="40">
        <v>0.77</v>
      </c>
      <c r="AO108" s="40">
        <v>4.8640000000000008</v>
      </c>
      <c r="AP108" s="40">
        <v>0.13</v>
      </c>
      <c r="AQ108" s="40">
        <v>4.2240000000000002</v>
      </c>
      <c r="AR108" s="40">
        <v>0.77</v>
      </c>
      <c r="AS108" s="40">
        <v>4.8640000000000008</v>
      </c>
      <c r="AT108" s="40">
        <v>0.98</v>
      </c>
      <c r="AU108" s="40">
        <v>5.0739999999999998</v>
      </c>
    </row>
    <row r="109" spans="1:47" x14ac:dyDescent="0.2">
      <c r="A109" s="82">
        <v>39692</v>
      </c>
      <c r="B109" s="40">
        <v>53.05</v>
      </c>
      <c r="C109" s="40">
        <v>49.89</v>
      </c>
      <c r="D109" s="40">
        <v>46.06</v>
      </c>
      <c r="E109" s="40">
        <v>56.78</v>
      </c>
      <c r="F109" s="40">
        <v>50.9</v>
      </c>
      <c r="G109" s="40">
        <v>57.52</v>
      </c>
      <c r="I109" s="40">
        <v>50.98</v>
      </c>
      <c r="R109" s="40">
        <v>46.347414681805034</v>
      </c>
      <c r="AI109" s="50"/>
      <c r="AJ109" s="70"/>
      <c r="AL109" s="40">
        <v>40179</v>
      </c>
      <c r="AM109" s="40">
        <v>4.1390000000000002</v>
      </c>
      <c r="AN109" s="40">
        <v>1.04</v>
      </c>
      <c r="AO109" s="40">
        <v>5.1790000000000003</v>
      </c>
      <c r="AP109" s="40">
        <v>4.4999999999999998E-2</v>
      </c>
      <c r="AQ109" s="40">
        <v>4.1840000000000002</v>
      </c>
      <c r="AR109" s="40">
        <v>1.04</v>
      </c>
      <c r="AS109" s="40">
        <v>5.1790000000000003</v>
      </c>
      <c r="AT109" s="40">
        <v>1.6</v>
      </c>
      <c r="AU109" s="40">
        <v>5.7390000000000008</v>
      </c>
    </row>
    <row r="110" spans="1:47" x14ac:dyDescent="0.2">
      <c r="A110" s="82">
        <v>39722</v>
      </c>
      <c r="B110" s="40">
        <v>40.19</v>
      </c>
      <c r="C110" s="40">
        <v>44.71</v>
      </c>
      <c r="D110" s="40">
        <v>42.67</v>
      </c>
      <c r="E110" s="40">
        <v>42.71</v>
      </c>
      <c r="F110" s="40">
        <v>41.94</v>
      </c>
      <c r="G110" s="40">
        <v>42.77</v>
      </c>
      <c r="I110" s="40">
        <v>39.950000000000003</v>
      </c>
      <c r="R110" s="40">
        <v>46.344667067293905</v>
      </c>
      <c r="AI110" s="50"/>
      <c r="AJ110" s="70"/>
      <c r="AL110" s="40">
        <v>40210</v>
      </c>
      <c r="AM110" s="40">
        <v>4.1770000000000005</v>
      </c>
      <c r="AN110" s="40">
        <v>1.04</v>
      </c>
      <c r="AO110" s="40">
        <v>5.2170000000000005</v>
      </c>
      <c r="AP110" s="40">
        <v>4.4999999999999998E-2</v>
      </c>
      <c r="AQ110" s="40">
        <v>4.2220000000000004</v>
      </c>
      <c r="AR110" s="40">
        <v>1.04</v>
      </c>
      <c r="AS110" s="40">
        <v>5.2170000000000005</v>
      </c>
      <c r="AT110" s="40">
        <v>1.6</v>
      </c>
      <c r="AU110" s="40">
        <v>5.777000000000001</v>
      </c>
    </row>
    <row r="111" spans="1:47" x14ac:dyDescent="0.2">
      <c r="A111" s="82">
        <v>39753</v>
      </c>
      <c r="B111" s="40">
        <v>39.229999999999997</v>
      </c>
      <c r="C111" s="40">
        <v>42.41</v>
      </c>
      <c r="D111" s="40">
        <v>40.409999999999997</v>
      </c>
      <c r="E111" s="40">
        <v>42.71</v>
      </c>
      <c r="F111" s="40">
        <v>41.68</v>
      </c>
      <c r="G111" s="40">
        <v>41.56</v>
      </c>
      <c r="I111" s="40">
        <v>39.82</v>
      </c>
      <c r="R111" s="40">
        <v>48.585799634642427</v>
      </c>
      <c r="AI111" s="50"/>
      <c r="AJ111" s="70"/>
      <c r="AL111" s="40">
        <v>40238</v>
      </c>
      <c r="AM111" s="40">
        <v>4.1710000000000003</v>
      </c>
      <c r="AN111" s="40">
        <v>0.54</v>
      </c>
      <c r="AO111" s="40">
        <v>4.7110000000000003</v>
      </c>
      <c r="AP111" s="40">
        <v>4.4999999999999998E-2</v>
      </c>
      <c r="AQ111" s="40">
        <v>4.2160000000000002</v>
      </c>
      <c r="AR111" s="40">
        <v>0.54</v>
      </c>
      <c r="AS111" s="40">
        <v>4.7110000000000003</v>
      </c>
      <c r="AT111" s="40">
        <v>0.72</v>
      </c>
      <c r="AU111" s="40">
        <v>4.891</v>
      </c>
    </row>
    <row r="112" spans="1:47" x14ac:dyDescent="0.2">
      <c r="A112" s="82">
        <v>39783</v>
      </c>
      <c r="B112" s="40">
        <v>38.76</v>
      </c>
      <c r="C112" s="40">
        <v>43.42</v>
      </c>
      <c r="D112" s="40">
        <v>41.54</v>
      </c>
      <c r="E112" s="40">
        <v>45.77</v>
      </c>
      <c r="F112" s="40">
        <v>42.96</v>
      </c>
      <c r="G112" s="40">
        <v>40.96</v>
      </c>
      <c r="I112" s="40">
        <v>41.65</v>
      </c>
      <c r="R112" s="40">
        <v>50.568849308467037</v>
      </c>
      <c r="AI112" s="50"/>
      <c r="AJ112" s="70"/>
      <c r="AL112" s="40">
        <v>40269</v>
      </c>
      <c r="AM112" s="40">
        <v>4.1710000000000003</v>
      </c>
      <c r="AN112" s="40">
        <v>0.36</v>
      </c>
      <c r="AO112" s="40">
        <v>4.5310000000000006</v>
      </c>
      <c r="AP112" s="40">
        <v>4.4999999999999998E-2</v>
      </c>
      <c r="AQ112" s="40">
        <v>4.2160000000000002</v>
      </c>
      <c r="AR112" s="40">
        <v>0.36</v>
      </c>
      <c r="AS112" s="40">
        <v>4.5310000000000006</v>
      </c>
      <c r="AT112" s="40">
        <v>0.38</v>
      </c>
      <c r="AU112" s="40">
        <v>4.5510000000000002</v>
      </c>
    </row>
    <row r="113" spans="1:47" x14ac:dyDescent="0.2">
      <c r="A113" s="82">
        <v>39814</v>
      </c>
      <c r="B113" s="40">
        <v>39.020000000000003</v>
      </c>
      <c r="C113" s="40">
        <v>45.81</v>
      </c>
      <c r="D113" s="40">
        <v>43.62</v>
      </c>
      <c r="E113" s="40">
        <v>45.77</v>
      </c>
      <c r="F113" s="40">
        <v>43.45</v>
      </c>
      <c r="G113" s="40">
        <v>41.49</v>
      </c>
      <c r="I113" s="40">
        <v>40.090000000000003</v>
      </c>
      <c r="R113" s="40">
        <v>51.465129132462003</v>
      </c>
      <c r="AI113" s="50"/>
      <c r="AJ113" s="70"/>
      <c r="AL113" s="40">
        <v>40299</v>
      </c>
      <c r="AM113" s="40">
        <v>4.32</v>
      </c>
      <c r="AN113" s="40">
        <v>0.32500000000000001</v>
      </c>
      <c r="AO113" s="40">
        <v>4.6449999999999996</v>
      </c>
      <c r="AP113" s="40">
        <v>4.4999999999999998E-2</v>
      </c>
      <c r="AQ113" s="40">
        <v>4.3650000000000002</v>
      </c>
      <c r="AR113" s="40">
        <v>0.32500000000000001</v>
      </c>
      <c r="AS113" s="40">
        <v>4.6449999999999996</v>
      </c>
      <c r="AT113" s="40">
        <v>0.33</v>
      </c>
      <c r="AU113" s="40">
        <v>4.6500000000000004</v>
      </c>
    </row>
    <row r="114" spans="1:47" x14ac:dyDescent="0.2">
      <c r="A114" s="82">
        <v>39845</v>
      </c>
      <c r="B114" s="40">
        <v>39.020000000000003</v>
      </c>
      <c r="C114" s="40">
        <v>45.41</v>
      </c>
      <c r="D114" s="40">
        <v>43.1</v>
      </c>
      <c r="E114" s="40">
        <v>43.71</v>
      </c>
      <c r="F114" s="40">
        <v>41.91</v>
      </c>
      <c r="G114" s="40">
        <v>41.49</v>
      </c>
      <c r="I114" s="40">
        <v>38.4</v>
      </c>
      <c r="R114" s="40">
        <v>50.355872167545293</v>
      </c>
      <c r="AI114" s="50"/>
      <c r="AJ114" s="70"/>
      <c r="AL114" s="40">
        <v>40330</v>
      </c>
      <c r="AM114" s="40">
        <v>4.4720000000000004</v>
      </c>
      <c r="AN114" s="40">
        <v>0.33500000000000002</v>
      </c>
      <c r="AO114" s="40">
        <v>4.8070000000000004</v>
      </c>
      <c r="AP114" s="40">
        <v>4.4999999999999998E-2</v>
      </c>
      <c r="AQ114" s="40">
        <v>4.5170000000000003</v>
      </c>
      <c r="AR114" s="40">
        <v>0.33500000000000002</v>
      </c>
      <c r="AS114" s="40">
        <v>4.8070000000000004</v>
      </c>
      <c r="AT114" s="40">
        <v>0.37</v>
      </c>
      <c r="AU114" s="40">
        <v>4.8420000000000005</v>
      </c>
    </row>
    <row r="115" spans="1:47" x14ac:dyDescent="0.2">
      <c r="A115" s="82">
        <v>39873</v>
      </c>
      <c r="B115" s="40">
        <v>38.54</v>
      </c>
      <c r="C115" s="40">
        <v>42.86</v>
      </c>
      <c r="D115" s="40">
        <v>40.47</v>
      </c>
      <c r="E115" s="40">
        <v>41.64</v>
      </c>
      <c r="F115" s="40">
        <v>41.13</v>
      </c>
      <c r="G115" s="40">
        <v>41.01</v>
      </c>
      <c r="I115" s="40">
        <v>37.64</v>
      </c>
      <c r="R115" s="40">
        <v>48.584908355147356</v>
      </c>
      <c r="AI115" s="50"/>
      <c r="AJ115" s="70"/>
      <c r="AL115" s="40">
        <v>40360</v>
      </c>
      <c r="AM115" s="40">
        <v>4.5445000000000002</v>
      </c>
      <c r="AN115" s="40">
        <v>0.45</v>
      </c>
      <c r="AO115" s="40">
        <v>4.9945000000000004</v>
      </c>
      <c r="AP115" s="40">
        <v>4.4999999999999998E-2</v>
      </c>
      <c r="AQ115" s="40">
        <v>4.5895000000000001</v>
      </c>
      <c r="AR115" s="40">
        <v>0.35</v>
      </c>
      <c r="AS115" s="40">
        <v>4.8944999999999999</v>
      </c>
      <c r="AT115" s="40">
        <v>0.41</v>
      </c>
      <c r="AU115" s="40">
        <v>4.9545000000000003</v>
      </c>
    </row>
    <row r="116" spans="1:47" x14ac:dyDescent="0.2">
      <c r="A116" s="82">
        <v>39904</v>
      </c>
      <c r="B116" s="40">
        <v>37.58</v>
      </c>
      <c r="C116" s="40">
        <v>42.73</v>
      </c>
      <c r="D116" s="40">
        <v>38.9</v>
      </c>
      <c r="E116" s="40">
        <v>36.76</v>
      </c>
      <c r="F116" s="40">
        <v>39.33</v>
      </c>
      <c r="G116" s="40">
        <v>40.049999999999997</v>
      </c>
      <c r="I116" s="40">
        <v>32.47</v>
      </c>
      <c r="R116" s="40">
        <v>45.458539442359395</v>
      </c>
      <c r="AI116" s="50"/>
      <c r="AJ116" s="70"/>
      <c r="AL116" s="40">
        <v>40391</v>
      </c>
      <c r="AM116" s="40">
        <v>4.4565000000000001</v>
      </c>
      <c r="AN116" s="40">
        <v>0.45</v>
      </c>
      <c r="AO116" s="40">
        <v>4.9065000000000003</v>
      </c>
      <c r="AP116" s="40">
        <v>0.13</v>
      </c>
      <c r="AQ116" s="40">
        <v>4.5865</v>
      </c>
      <c r="AR116" s="40">
        <v>0.35</v>
      </c>
      <c r="AS116" s="40">
        <v>4.8064999999999998</v>
      </c>
      <c r="AT116" s="40">
        <v>0.41</v>
      </c>
      <c r="AU116" s="40">
        <v>4.8665000000000003</v>
      </c>
    </row>
    <row r="117" spans="1:47" x14ac:dyDescent="0.2">
      <c r="A117" s="82">
        <v>39934</v>
      </c>
      <c r="B117" s="40">
        <v>38.54</v>
      </c>
      <c r="C117" s="40">
        <v>40.58</v>
      </c>
      <c r="D117" s="40">
        <v>36.79</v>
      </c>
      <c r="E117" s="40">
        <v>37.270000000000003</v>
      </c>
      <c r="F117" s="40">
        <v>40.090000000000003</v>
      </c>
      <c r="G117" s="40">
        <v>41.01</v>
      </c>
      <c r="I117" s="40">
        <v>33.26</v>
      </c>
      <c r="R117" s="40">
        <v>45.547263572541262</v>
      </c>
      <c r="AI117" s="50"/>
      <c r="AJ117" s="70"/>
      <c r="AL117" s="40">
        <v>40422</v>
      </c>
      <c r="AM117" s="40">
        <v>4.3174999999999999</v>
      </c>
      <c r="AN117" s="40">
        <v>0.41499999999999998</v>
      </c>
      <c r="AO117" s="40">
        <v>4.7324999999999999</v>
      </c>
      <c r="AP117" s="40">
        <v>0.13</v>
      </c>
      <c r="AQ117" s="40">
        <v>4.4474999999999998</v>
      </c>
      <c r="AR117" s="40">
        <v>0.315</v>
      </c>
      <c r="AS117" s="40">
        <v>4.6325000000000003</v>
      </c>
      <c r="AT117" s="40">
        <v>0.36</v>
      </c>
      <c r="AU117" s="40">
        <v>4.6775000000000002</v>
      </c>
    </row>
    <row r="118" spans="1:47" x14ac:dyDescent="0.2">
      <c r="A118" s="82">
        <v>39965</v>
      </c>
      <c r="B118" s="40">
        <v>45.26</v>
      </c>
      <c r="C118" s="40">
        <v>39.64</v>
      </c>
      <c r="D118" s="40">
        <v>37.32</v>
      </c>
      <c r="E118" s="40">
        <v>42.4</v>
      </c>
      <c r="F118" s="40">
        <v>44.72</v>
      </c>
      <c r="G118" s="40">
        <v>48.91</v>
      </c>
      <c r="I118" s="40">
        <v>39.78</v>
      </c>
      <c r="R118" s="40">
        <v>46.064190291616171</v>
      </c>
      <c r="AI118" s="50"/>
      <c r="AJ118" s="70"/>
      <c r="AL118" s="40">
        <v>40452</v>
      </c>
      <c r="AM118" s="40">
        <v>4.1635</v>
      </c>
      <c r="AN118" s="40">
        <v>0.46</v>
      </c>
      <c r="AO118" s="40">
        <v>4.6234999999999999</v>
      </c>
      <c r="AP118" s="40">
        <v>0.13</v>
      </c>
      <c r="AQ118" s="40">
        <v>4.2934999999999999</v>
      </c>
      <c r="AR118" s="40">
        <v>0.36</v>
      </c>
      <c r="AS118" s="40">
        <v>4.5235000000000003</v>
      </c>
      <c r="AT118" s="40">
        <v>0.4</v>
      </c>
      <c r="AU118" s="40">
        <v>4.5635000000000003</v>
      </c>
    </row>
    <row r="119" spans="1:47" x14ac:dyDescent="0.2">
      <c r="A119" s="82">
        <v>39995</v>
      </c>
      <c r="B119" s="40">
        <v>55.81</v>
      </c>
      <c r="C119" s="40">
        <v>51.93</v>
      </c>
      <c r="D119" s="40">
        <v>47.34</v>
      </c>
      <c r="E119" s="40">
        <v>53.45</v>
      </c>
      <c r="F119" s="40">
        <v>58.59</v>
      </c>
      <c r="G119" s="40">
        <v>60.11</v>
      </c>
      <c r="I119" s="40">
        <v>53.72</v>
      </c>
      <c r="R119" s="40">
        <v>46.671918153553257</v>
      </c>
      <c r="AI119" s="50"/>
      <c r="AJ119" s="70"/>
      <c r="AL119" s="40">
        <v>40483</v>
      </c>
      <c r="AM119" s="40">
        <v>4.1684999999999999</v>
      </c>
      <c r="AN119" s="40">
        <v>0.56000000000000005</v>
      </c>
      <c r="AO119" s="40">
        <v>4.7285000000000004</v>
      </c>
      <c r="AP119" s="40">
        <v>0.13</v>
      </c>
      <c r="AQ119" s="40">
        <v>4.2984999999999998</v>
      </c>
      <c r="AR119" s="40">
        <v>0.46</v>
      </c>
      <c r="AS119" s="40">
        <v>4.6284999999999998</v>
      </c>
      <c r="AT119" s="40">
        <v>0.73</v>
      </c>
      <c r="AU119" s="40">
        <v>4.8985000000000003</v>
      </c>
    </row>
    <row r="120" spans="1:47" x14ac:dyDescent="0.2">
      <c r="A120" s="82">
        <v>40026</v>
      </c>
      <c r="B120" s="40">
        <v>63.96</v>
      </c>
      <c r="C120" s="40">
        <v>55.71</v>
      </c>
      <c r="D120" s="40">
        <v>51.56</v>
      </c>
      <c r="E120" s="40">
        <v>62.18</v>
      </c>
      <c r="F120" s="40">
        <v>64.489999999999995</v>
      </c>
      <c r="G120" s="40">
        <v>69.19</v>
      </c>
      <c r="I120" s="40">
        <v>64.91</v>
      </c>
      <c r="R120" s="40">
        <v>47.191043222816241</v>
      </c>
      <c r="AI120" s="50"/>
      <c r="AJ120" s="70"/>
      <c r="AL120" s="40">
        <v>40513</v>
      </c>
      <c r="AM120" s="40">
        <v>4.2065000000000001</v>
      </c>
      <c r="AN120" s="40">
        <v>0.77</v>
      </c>
      <c r="AO120" s="40">
        <v>4.9764999999999997</v>
      </c>
      <c r="AP120" s="40">
        <v>0.13</v>
      </c>
      <c r="AQ120" s="40">
        <v>4.3365</v>
      </c>
      <c r="AR120" s="40">
        <v>0.77</v>
      </c>
      <c r="AS120" s="40">
        <v>4.9764999999999997</v>
      </c>
      <c r="AT120" s="40">
        <v>0.98</v>
      </c>
      <c r="AU120" s="40">
        <v>5.1865000000000006</v>
      </c>
    </row>
    <row r="121" spans="1:47" x14ac:dyDescent="0.2">
      <c r="A121" s="82">
        <v>40057</v>
      </c>
      <c r="B121" s="40">
        <v>53.41</v>
      </c>
      <c r="C121" s="40">
        <v>50.32</v>
      </c>
      <c r="D121" s="40">
        <v>46.29</v>
      </c>
      <c r="E121" s="40">
        <v>57.03</v>
      </c>
      <c r="F121" s="40">
        <v>51.12</v>
      </c>
      <c r="G121" s="40">
        <v>57.72</v>
      </c>
      <c r="I121" s="40">
        <v>51.34</v>
      </c>
      <c r="R121" s="40">
        <v>47.141207675237027</v>
      </c>
      <c r="AI121" s="50"/>
      <c r="AJ121" s="70"/>
      <c r="AL121" s="40">
        <v>40544</v>
      </c>
      <c r="AM121" s="40">
        <v>4.2515000000000001</v>
      </c>
      <c r="AN121" s="40">
        <v>1.04</v>
      </c>
      <c r="AO121" s="40">
        <v>5.2915000000000001</v>
      </c>
      <c r="AP121" s="40">
        <v>4.4999999999999998E-2</v>
      </c>
      <c r="AQ121" s="40">
        <v>4.2965</v>
      </c>
      <c r="AR121" s="40">
        <v>1.04</v>
      </c>
      <c r="AS121" s="40">
        <v>5.2915000000000001</v>
      </c>
      <c r="AT121" s="40">
        <v>1.6</v>
      </c>
      <c r="AU121" s="40">
        <v>5.8514999999999997</v>
      </c>
    </row>
    <row r="122" spans="1:47" x14ac:dyDescent="0.2">
      <c r="A122" s="82">
        <v>40087</v>
      </c>
      <c r="B122" s="40">
        <v>40.46</v>
      </c>
      <c r="C122" s="40">
        <v>45.47</v>
      </c>
      <c r="D122" s="40">
        <v>43.13</v>
      </c>
      <c r="E122" s="40">
        <v>42.9</v>
      </c>
      <c r="F122" s="40">
        <v>42.13</v>
      </c>
      <c r="G122" s="40">
        <v>43.03</v>
      </c>
      <c r="I122" s="40">
        <v>40.229999999999997</v>
      </c>
      <c r="R122" s="40">
        <v>47.168676005102576</v>
      </c>
      <c r="AI122" s="50"/>
      <c r="AJ122" s="70"/>
      <c r="AL122" s="40">
        <v>40575</v>
      </c>
      <c r="AM122" s="40">
        <v>4.2895000000000003</v>
      </c>
      <c r="AN122" s="40">
        <v>1.04</v>
      </c>
      <c r="AO122" s="40">
        <v>5.3295000000000003</v>
      </c>
      <c r="AP122" s="40">
        <v>4.4999999999999998E-2</v>
      </c>
      <c r="AQ122" s="40">
        <v>4.3345000000000002</v>
      </c>
      <c r="AR122" s="40">
        <v>1.04</v>
      </c>
      <c r="AS122" s="40">
        <v>5.3295000000000003</v>
      </c>
      <c r="AT122" s="40">
        <v>1.6</v>
      </c>
      <c r="AU122" s="40">
        <v>5.8895</v>
      </c>
    </row>
    <row r="123" spans="1:47" x14ac:dyDescent="0.2">
      <c r="A123" s="82">
        <v>40118</v>
      </c>
      <c r="B123" s="40">
        <v>39.5</v>
      </c>
      <c r="C123" s="40">
        <v>43.32</v>
      </c>
      <c r="D123" s="40">
        <v>41.03</v>
      </c>
      <c r="E123" s="40">
        <v>42.89</v>
      </c>
      <c r="F123" s="40">
        <v>41.87</v>
      </c>
      <c r="G123" s="40">
        <v>41.84</v>
      </c>
      <c r="I123" s="40">
        <v>40.11</v>
      </c>
      <c r="R123" s="40">
        <v>49.908677520262081</v>
      </c>
      <c r="AI123" s="50"/>
      <c r="AJ123" s="70"/>
      <c r="AL123" s="40">
        <v>40603</v>
      </c>
      <c r="AM123" s="40">
        <v>4.2835000000000001</v>
      </c>
      <c r="AN123" s="40">
        <v>0.54</v>
      </c>
      <c r="AO123" s="40">
        <v>4.8235000000000001</v>
      </c>
      <c r="AP123" s="40">
        <v>4.4999999999999998E-2</v>
      </c>
      <c r="AQ123" s="40">
        <v>4.3285</v>
      </c>
      <c r="AR123" s="40">
        <v>0.54</v>
      </c>
      <c r="AS123" s="40">
        <v>4.8235000000000001</v>
      </c>
      <c r="AT123" s="40">
        <v>0.72</v>
      </c>
      <c r="AU123" s="40">
        <v>5.0034999999999998</v>
      </c>
    </row>
    <row r="124" spans="1:47" x14ac:dyDescent="0.2">
      <c r="A124" s="82">
        <v>40148</v>
      </c>
      <c r="B124" s="40">
        <v>39.020000000000003</v>
      </c>
      <c r="C124" s="40">
        <v>44.27</v>
      </c>
      <c r="D124" s="40">
        <v>42.09</v>
      </c>
      <c r="E124" s="40">
        <v>45.97</v>
      </c>
      <c r="F124" s="40">
        <v>43.15</v>
      </c>
      <c r="G124" s="40">
        <v>41.24</v>
      </c>
      <c r="I124" s="40">
        <v>41.94</v>
      </c>
      <c r="R124" s="40">
        <v>51.91169816944857</v>
      </c>
      <c r="AI124" s="50"/>
      <c r="AJ124" s="70"/>
      <c r="AL124" s="40">
        <v>40634</v>
      </c>
      <c r="AM124" s="40">
        <v>4.2835000000000001</v>
      </c>
      <c r="AN124" s="40">
        <v>0.36</v>
      </c>
      <c r="AO124" s="40">
        <v>4.6435000000000004</v>
      </c>
      <c r="AP124" s="40">
        <v>4.4999999999999998E-2</v>
      </c>
      <c r="AQ124" s="40">
        <v>4.3285</v>
      </c>
      <c r="AR124" s="40">
        <v>0.36</v>
      </c>
      <c r="AS124" s="40">
        <v>4.6435000000000004</v>
      </c>
      <c r="AT124" s="40">
        <v>0.38</v>
      </c>
      <c r="AU124" s="40">
        <v>4.6635</v>
      </c>
    </row>
    <row r="125" spans="1:47" x14ac:dyDescent="0.2">
      <c r="A125" s="82">
        <v>40179</v>
      </c>
      <c r="B125" s="40">
        <v>39.29</v>
      </c>
      <c r="C125" s="40">
        <v>46.55</v>
      </c>
      <c r="D125" s="40">
        <v>44.05</v>
      </c>
      <c r="E125" s="40">
        <v>45.97</v>
      </c>
      <c r="F125" s="40">
        <v>43.64</v>
      </c>
      <c r="G125" s="40">
        <v>41.71</v>
      </c>
      <c r="I125" s="40">
        <v>40.369999999999997</v>
      </c>
      <c r="R125" s="40">
        <v>52.853790146819776</v>
      </c>
      <c r="AI125" s="50"/>
      <c r="AJ125" s="70"/>
      <c r="AL125" s="40">
        <v>40664</v>
      </c>
      <c r="AM125" s="40">
        <v>4.4325000000000001</v>
      </c>
      <c r="AN125" s="40">
        <v>0.32500000000000001</v>
      </c>
      <c r="AO125" s="40">
        <v>4.7575000000000003</v>
      </c>
      <c r="AP125" s="40">
        <v>4.4999999999999998E-2</v>
      </c>
      <c r="AQ125" s="40">
        <v>4.4775</v>
      </c>
      <c r="AR125" s="40">
        <v>0.32500000000000001</v>
      </c>
      <c r="AS125" s="40">
        <v>4.7575000000000003</v>
      </c>
      <c r="AT125" s="40">
        <v>0.33</v>
      </c>
      <c r="AU125" s="40">
        <v>4.7625000000000002</v>
      </c>
    </row>
    <row r="126" spans="1:47" x14ac:dyDescent="0.2">
      <c r="A126" s="82">
        <v>40210</v>
      </c>
      <c r="B126" s="40">
        <v>39.29</v>
      </c>
      <c r="C126" s="40">
        <v>46.18</v>
      </c>
      <c r="D126" s="40">
        <v>43.57</v>
      </c>
      <c r="E126" s="40">
        <v>43.9</v>
      </c>
      <c r="F126" s="40">
        <v>42.09</v>
      </c>
      <c r="G126" s="40">
        <v>41.71</v>
      </c>
      <c r="I126" s="40">
        <v>38.67</v>
      </c>
      <c r="R126" s="40">
        <v>51.74425495043419</v>
      </c>
      <c r="AI126" s="50"/>
      <c r="AJ126" s="70"/>
      <c r="AL126" s="40">
        <v>40695</v>
      </c>
      <c r="AM126" s="40">
        <v>4.5845000000000002</v>
      </c>
      <c r="AN126" s="40">
        <v>0.33500000000000002</v>
      </c>
      <c r="AO126" s="40">
        <v>4.9195000000000002</v>
      </c>
      <c r="AP126" s="40">
        <v>4.4999999999999998E-2</v>
      </c>
      <c r="AQ126" s="40">
        <v>4.6295000000000002</v>
      </c>
      <c r="AR126" s="40">
        <v>0.33500000000000002</v>
      </c>
      <c r="AS126" s="40">
        <v>4.9195000000000002</v>
      </c>
      <c r="AT126" s="40">
        <v>0.37</v>
      </c>
      <c r="AU126" s="40">
        <v>4.9545000000000003</v>
      </c>
    </row>
    <row r="127" spans="1:47" x14ac:dyDescent="0.2">
      <c r="A127" s="82">
        <v>40238</v>
      </c>
      <c r="B127" s="40">
        <v>38.799999999999997</v>
      </c>
      <c r="C127" s="40">
        <v>43.79</v>
      </c>
      <c r="D127" s="40">
        <v>41.12</v>
      </c>
      <c r="E127" s="40">
        <v>41.83</v>
      </c>
      <c r="F127" s="40">
        <v>41.31</v>
      </c>
      <c r="G127" s="40">
        <v>41.23</v>
      </c>
      <c r="I127" s="40">
        <v>37.909999999999997</v>
      </c>
      <c r="R127" s="40">
        <v>49.967384010913712</v>
      </c>
      <c r="AI127" s="50"/>
      <c r="AJ127" s="70"/>
      <c r="AL127" s="40">
        <v>40725</v>
      </c>
      <c r="AM127" s="40">
        <v>4.6595000000000004</v>
      </c>
      <c r="AN127" s="40">
        <v>0.45</v>
      </c>
      <c r="AO127" s="40">
        <v>5.1095000000000006</v>
      </c>
      <c r="AP127" s="40">
        <v>4.4999999999999998E-2</v>
      </c>
      <c r="AQ127" s="40">
        <v>4.7045000000000003</v>
      </c>
      <c r="AR127" s="40">
        <v>0.35</v>
      </c>
      <c r="AS127" s="40">
        <v>5.0095000000000001</v>
      </c>
      <c r="AT127" s="40">
        <v>0.41</v>
      </c>
      <c r="AU127" s="40">
        <v>5.0695000000000006</v>
      </c>
    </row>
    <row r="128" spans="1:47" x14ac:dyDescent="0.2">
      <c r="A128" s="82">
        <v>40269</v>
      </c>
      <c r="B128" s="40">
        <v>37.840000000000003</v>
      </c>
      <c r="C128" s="40">
        <v>43.67</v>
      </c>
      <c r="D128" s="40">
        <v>39.65</v>
      </c>
      <c r="E128" s="40">
        <v>36.92</v>
      </c>
      <c r="F128" s="40">
        <v>39.5</v>
      </c>
      <c r="G128" s="40">
        <v>40.270000000000003</v>
      </c>
      <c r="I128" s="40">
        <v>32.69</v>
      </c>
      <c r="R128" s="40">
        <v>46.370197080291398</v>
      </c>
      <c r="AI128" s="50"/>
      <c r="AJ128" s="70"/>
      <c r="AL128" s="40">
        <v>40756</v>
      </c>
      <c r="AM128" s="40">
        <v>4.5715000000000003</v>
      </c>
      <c r="AN128" s="40">
        <v>0.45</v>
      </c>
      <c r="AO128" s="40">
        <v>5.0215000000000005</v>
      </c>
      <c r="AP128" s="40">
        <v>0.13</v>
      </c>
      <c r="AQ128" s="40">
        <v>4.7015000000000002</v>
      </c>
      <c r="AR128" s="40">
        <v>0.35</v>
      </c>
      <c r="AS128" s="40">
        <v>4.9215</v>
      </c>
      <c r="AT128" s="40">
        <v>0.41</v>
      </c>
      <c r="AU128" s="40">
        <v>4.9815000000000005</v>
      </c>
    </row>
    <row r="129" spans="1:36" x14ac:dyDescent="0.2">
      <c r="A129" s="82">
        <v>40299</v>
      </c>
      <c r="B129" s="40">
        <v>38.799999999999997</v>
      </c>
      <c r="C129" s="40">
        <v>41.66</v>
      </c>
      <c r="D129" s="40">
        <v>37.700000000000003</v>
      </c>
      <c r="E129" s="40">
        <v>37.43</v>
      </c>
      <c r="F129" s="40">
        <v>40.270000000000003</v>
      </c>
      <c r="G129" s="40">
        <v>41.23</v>
      </c>
      <c r="I129" s="40">
        <v>33.49</v>
      </c>
      <c r="R129" s="40">
        <v>46.465705889447584</v>
      </c>
      <c r="AI129" s="50"/>
      <c r="AJ129" s="70"/>
    </row>
    <row r="130" spans="1:36" x14ac:dyDescent="0.2">
      <c r="A130" s="82">
        <v>40330</v>
      </c>
      <c r="B130" s="40">
        <v>45.56</v>
      </c>
      <c r="C130" s="40">
        <v>40.78</v>
      </c>
      <c r="D130" s="40">
        <v>38.19</v>
      </c>
      <c r="E130" s="40">
        <v>42.59</v>
      </c>
      <c r="F130" s="40">
        <v>44.91</v>
      </c>
      <c r="G130" s="40">
        <v>49.06</v>
      </c>
      <c r="I130" s="40">
        <v>40.06</v>
      </c>
      <c r="R130" s="40">
        <v>46.992833062798788</v>
      </c>
      <c r="AI130" s="50"/>
      <c r="AJ130" s="70"/>
    </row>
    <row r="131" spans="1:36" x14ac:dyDescent="0.2">
      <c r="A131" s="82">
        <v>40360</v>
      </c>
      <c r="B131" s="40">
        <v>56.19</v>
      </c>
      <c r="C131" s="40">
        <v>52.27</v>
      </c>
      <c r="D131" s="40">
        <v>47.51</v>
      </c>
      <c r="E131" s="40">
        <v>53.68</v>
      </c>
      <c r="F131" s="40">
        <v>58.84</v>
      </c>
      <c r="G131" s="40">
        <v>60.28</v>
      </c>
      <c r="I131" s="40">
        <v>54.1</v>
      </c>
      <c r="R131" s="40">
        <v>47.611379223912635</v>
      </c>
      <c r="AI131" s="50"/>
      <c r="AJ131" s="70"/>
    </row>
    <row r="132" spans="1:36" x14ac:dyDescent="0.2">
      <c r="A132" s="82">
        <v>40391</v>
      </c>
      <c r="B132" s="40">
        <v>64.39</v>
      </c>
      <c r="C132" s="40">
        <v>55.81</v>
      </c>
      <c r="D132" s="40">
        <v>51.44</v>
      </c>
      <c r="E132" s="40">
        <v>62.45</v>
      </c>
      <c r="F132" s="40">
        <v>64.77</v>
      </c>
      <c r="G132" s="40">
        <v>69.33</v>
      </c>
      <c r="I132" s="40">
        <v>65.36</v>
      </c>
      <c r="R132" s="40">
        <v>48.141014002756627</v>
      </c>
      <c r="AI132" s="50"/>
      <c r="AJ132" s="70"/>
    </row>
    <row r="133" spans="1:36" x14ac:dyDescent="0.2">
      <c r="A133" s="82">
        <v>40422</v>
      </c>
      <c r="B133" s="40">
        <v>53.77</v>
      </c>
      <c r="C133" s="40">
        <v>50.77</v>
      </c>
      <c r="D133" s="40">
        <v>46.54</v>
      </c>
      <c r="E133" s="40">
        <v>57.28</v>
      </c>
      <c r="F133" s="40">
        <v>51.35</v>
      </c>
      <c r="G133" s="40">
        <v>57.87</v>
      </c>
      <c r="I133" s="40">
        <v>51.7</v>
      </c>
      <c r="R133" s="40">
        <v>48.097381602597707</v>
      </c>
      <c r="AI133" s="50"/>
      <c r="AJ133" s="70"/>
    </row>
    <row r="134" spans="1:36" x14ac:dyDescent="0.2">
      <c r="A134" s="82">
        <v>40452</v>
      </c>
      <c r="B134" s="40">
        <v>40.74</v>
      </c>
      <c r="C134" s="40">
        <v>46.24</v>
      </c>
      <c r="D134" s="40">
        <v>43.6</v>
      </c>
      <c r="E134" s="40">
        <v>43.08</v>
      </c>
      <c r="F134" s="40">
        <v>42.31</v>
      </c>
      <c r="G134" s="40">
        <v>43.26</v>
      </c>
      <c r="I134" s="40">
        <v>40.520000000000003</v>
      </c>
      <c r="R134" s="40">
        <v>48.131447972991751</v>
      </c>
      <c r="AI134" s="50"/>
      <c r="AJ134" s="70"/>
    </row>
    <row r="135" spans="1:36" x14ac:dyDescent="0.2">
      <c r="A135" s="82">
        <v>40483</v>
      </c>
      <c r="B135" s="40">
        <v>39.770000000000003</v>
      </c>
      <c r="C135" s="40">
        <v>44.23</v>
      </c>
      <c r="D135" s="40">
        <v>41.64</v>
      </c>
      <c r="E135" s="40">
        <v>43.08</v>
      </c>
      <c r="F135" s="40">
        <v>42.05</v>
      </c>
      <c r="G135" s="40">
        <v>42.08</v>
      </c>
      <c r="I135" s="40">
        <v>40.39</v>
      </c>
      <c r="R135" s="40">
        <v>50.507885634993521</v>
      </c>
      <c r="AI135" s="50"/>
      <c r="AJ135" s="70"/>
    </row>
    <row r="136" spans="1:36" x14ac:dyDescent="0.2">
      <c r="A136" s="82">
        <v>40513</v>
      </c>
      <c r="B136" s="40">
        <v>39.29</v>
      </c>
      <c r="C136" s="40">
        <v>45.12</v>
      </c>
      <c r="D136" s="40">
        <v>42.63</v>
      </c>
      <c r="E136" s="40">
        <v>46.17</v>
      </c>
      <c r="F136" s="40">
        <v>43.33</v>
      </c>
      <c r="G136" s="40">
        <v>41.49</v>
      </c>
      <c r="I136" s="40">
        <v>42.24</v>
      </c>
      <c r="R136" s="40">
        <v>52.533791721774485</v>
      </c>
      <c r="AI136" s="50"/>
      <c r="AJ136" s="70"/>
    </row>
    <row r="137" spans="1:36" x14ac:dyDescent="0.2">
      <c r="A137" s="82">
        <v>40544</v>
      </c>
      <c r="B137" s="40">
        <v>39.549999999999997</v>
      </c>
      <c r="C137" s="40">
        <v>47.29</v>
      </c>
      <c r="D137" s="40">
        <v>44.49</v>
      </c>
      <c r="E137" s="40">
        <v>46.17</v>
      </c>
      <c r="F137" s="40">
        <v>43.83</v>
      </c>
      <c r="G137" s="40">
        <v>41.92</v>
      </c>
      <c r="I137" s="40">
        <v>40.65</v>
      </c>
      <c r="R137" s="40">
        <v>42.778498398243684</v>
      </c>
      <c r="AI137" s="50"/>
      <c r="AJ137" s="70"/>
    </row>
    <row r="138" spans="1:36" x14ac:dyDescent="0.2">
      <c r="A138" s="82">
        <v>40575</v>
      </c>
      <c r="B138" s="40">
        <v>39.549999999999997</v>
      </c>
      <c r="C138" s="40">
        <v>46.94</v>
      </c>
      <c r="D138" s="40">
        <v>44.04</v>
      </c>
      <c r="E138" s="40">
        <v>44.09</v>
      </c>
      <c r="F138" s="40">
        <v>42.27</v>
      </c>
      <c r="G138" s="40">
        <v>41.92</v>
      </c>
      <c r="I138" s="40">
        <v>38.94</v>
      </c>
      <c r="R138" s="40">
        <v>41.856469286555331</v>
      </c>
      <c r="AI138" s="50"/>
      <c r="AJ138" s="70"/>
    </row>
    <row r="139" spans="1:36" x14ac:dyDescent="0.2">
      <c r="A139" s="82">
        <v>40603</v>
      </c>
      <c r="B139" s="40">
        <v>39.07</v>
      </c>
      <c r="C139" s="40">
        <v>44.71</v>
      </c>
      <c r="D139" s="40">
        <v>41.76</v>
      </c>
      <c r="E139" s="40">
        <v>42.01</v>
      </c>
      <c r="F139" s="40">
        <v>41.49</v>
      </c>
      <c r="G139" s="40">
        <v>41.45</v>
      </c>
      <c r="I139" s="40">
        <v>38.17</v>
      </c>
      <c r="R139" s="40">
        <v>40.384420660833982</v>
      </c>
      <c r="AI139" s="50"/>
      <c r="AJ139" s="70"/>
    </row>
    <row r="140" spans="1:36" x14ac:dyDescent="0.2">
      <c r="A140" s="82">
        <v>40634</v>
      </c>
      <c r="B140" s="40">
        <v>38.090000000000003</v>
      </c>
      <c r="C140" s="40">
        <v>44.6</v>
      </c>
      <c r="D140" s="40">
        <v>40.39</v>
      </c>
      <c r="E140" s="40">
        <v>37.08</v>
      </c>
      <c r="F140" s="40">
        <v>39.67</v>
      </c>
      <c r="G140" s="40">
        <v>40.47</v>
      </c>
      <c r="I140" s="40">
        <v>32.92</v>
      </c>
      <c r="R140" s="40">
        <v>37.785741326254005</v>
      </c>
      <c r="AI140" s="50"/>
      <c r="AJ140" s="70"/>
    </row>
    <row r="141" spans="1:36" x14ac:dyDescent="0.2">
      <c r="A141" s="82">
        <v>40664</v>
      </c>
      <c r="B141" s="40">
        <v>39.07</v>
      </c>
      <c r="C141" s="40">
        <v>42.72</v>
      </c>
      <c r="D141" s="40">
        <v>38.57</v>
      </c>
      <c r="E141" s="40">
        <v>37.590000000000003</v>
      </c>
      <c r="F141" s="40">
        <v>40.44</v>
      </c>
      <c r="G141" s="40">
        <v>41.45</v>
      </c>
      <c r="I141" s="40">
        <v>33.72</v>
      </c>
      <c r="R141" s="40">
        <v>37.859490000839116</v>
      </c>
      <c r="AI141" s="50"/>
      <c r="AJ141" s="70"/>
    </row>
    <row r="142" spans="1:36" x14ac:dyDescent="0.2">
      <c r="A142" s="82">
        <v>40695</v>
      </c>
      <c r="B142" s="40">
        <v>45.87</v>
      </c>
      <c r="C142" s="40">
        <v>41.9</v>
      </c>
      <c r="D142" s="40">
        <v>39.03</v>
      </c>
      <c r="E142" s="40">
        <v>42.77</v>
      </c>
      <c r="F142" s="40">
        <v>45.1</v>
      </c>
      <c r="G142" s="40">
        <v>49.23</v>
      </c>
      <c r="I142" s="40">
        <v>40.340000000000003</v>
      </c>
      <c r="R142" s="40">
        <v>38.289166350567875</v>
      </c>
      <c r="AI142" s="50"/>
      <c r="AJ142" s="70"/>
    </row>
    <row r="143" spans="1:36" x14ac:dyDescent="0.2">
      <c r="A143" s="82">
        <v>40725</v>
      </c>
      <c r="B143" s="40">
        <v>56.57</v>
      </c>
      <c r="C143" s="40">
        <v>52.64</v>
      </c>
      <c r="D143" s="40">
        <v>47.71</v>
      </c>
      <c r="E143" s="40">
        <v>53.91</v>
      </c>
      <c r="F143" s="40">
        <v>59.1</v>
      </c>
      <c r="G143" s="40">
        <v>60.46</v>
      </c>
      <c r="I143" s="40">
        <v>54.48</v>
      </c>
      <c r="R143" s="40">
        <v>38.79431781538846</v>
      </c>
      <c r="AI143" s="50"/>
      <c r="AJ143" s="70"/>
    </row>
    <row r="144" spans="1:36" x14ac:dyDescent="0.2">
      <c r="A144" s="82">
        <v>40756</v>
      </c>
      <c r="B144" s="40">
        <v>64.83</v>
      </c>
      <c r="C144" s="40">
        <v>55.95</v>
      </c>
      <c r="D144" s="40">
        <v>51.37</v>
      </c>
      <c r="E144" s="40">
        <v>62.72</v>
      </c>
      <c r="F144" s="40">
        <v>65.05</v>
      </c>
      <c r="G144" s="40">
        <v>69.5</v>
      </c>
      <c r="I144" s="40">
        <v>65.819999999999993</v>
      </c>
      <c r="R144" s="40">
        <v>39.225821462970821</v>
      </c>
      <c r="AI144" s="50"/>
      <c r="AJ144" s="70"/>
    </row>
    <row r="145" spans="1:36" x14ac:dyDescent="0.2">
      <c r="A145" s="82">
        <v>40787</v>
      </c>
      <c r="B145" s="40">
        <v>54.14</v>
      </c>
      <c r="C145" s="40">
        <v>51.24</v>
      </c>
      <c r="D145" s="40">
        <v>46.81</v>
      </c>
      <c r="E145" s="40">
        <v>57.53</v>
      </c>
      <c r="F145" s="40">
        <v>51.57</v>
      </c>
      <c r="G145" s="40">
        <v>58.04</v>
      </c>
      <c r="I145" s="40">
        <v>52.06</v>
      </c>
      <c r="R145" s="40">
        <v>39.184397494388023</v>
      </c>
      <c r="AI145" s="50"/>
      <c r="AJ145" s="70"/>
    </row>
    <row r="146" spans="1:36" x14ac:dyDescent="0.2">
      <c r="A146" s="82">
        <v>40817</v>
      </c>
      <c r="B146" s="40">
        <v>41.01</v>
      </c>
      <c r="C146" s="40">
        <v>47</v>
      </c>
      <c r="D146" s="40">
        <v>44.07</v>
      </c>
      <c r="E146" s="40">
        <v>43.27</v>
      </c>
      <c r="F146" s="40">
        <v>42.49</v>
      </c>
      <c r="G146" s="40">
        <v>43.47</v>
      </c>
      <c r="I146" s="40">
        <v>40.799999999999997</v>
      </c>
      <c r="R146" s="40">
        <v>39.207229534741622</v>
      </c>
      <c r="AI146" s="50"/>
      <c r="AJ146" s="70"/>
    </row>
    <row r="147" spans="1:36" x14ac:dyDescent="0.2">
      <c r="A147" s="82">
        <v>40848</v>
      </c>
      <c r="B147" s="40">
        <v>40.04</v>
      </c>
      <c r="C147" s="40">
        <v>45.12</v>
      </c>
      <c r="D147" s="40">
        <v>42.25</v>
      </c>
      <c r="E147" s="40">
        <v>43.27</v>
      </c>
      <c r="F147" s="40">
        <v>42.23</v>
      </c>
      <c r="G147" s="40">
        <v>42.31</v>
      </c>
      <c r="I147" s="40">
        <v>40.67</v>
      </c>
      <c r="R147" s="40">
        <v>41.484755160408476</v>
      </c>
      <c r="AI147" s="50"/>
      <c r="AJ147" s="70"/>
    </row>
    <row r="148" spans="1:36" x14ac:dyDescent="0.2">
      <c r="A148" s="82">
        <v>40878</v>
      </c>
      <c r="B148" s="40">
        <v>39.549999999999997</v>
      </c>
      <c r="C148" s="40">
        <v>45.96</v>
      </c>
      <c r="D148" s="40">
        <v>43.17</v>
      </c>
      <c r="E148" s="40">
        <v>46.37</v>
      </c>
      <c r="F148" s="40">
        <v>43.52</v>
      </c>
      <c r="G148" s="40">
        <v>41.71</v>
      </c>
      <c r="I148" s="40">
        <v>42.53</v>
      </c>
      <c r="R148" s="40">
        <v>43.149692508808641</v>
      </c>
      <c r="AI148" s="50"/>
      <c r="AJ148" s="70"/>
    </row>
    <row r="149" spans="1:36" x14ac:dyDescent="0.2">
      <c r="A149" s="82">
        <v>40909</v>
      </c>
      <c r="B149" s="40">
        <v>39.82</v>
      </c>
      <c r="C149" s="40">
        <v>48.01</v>
      </c>
      <c r="D149" s="40">
        <v>44.93</v>
      </c>
      <c r="E149" s="40">
        <v>46.36</v>
      </c>
      <c r="F149" s="40">
        <v>44.02</v>
      </c>
      <c r="G149" s="40">
        <v>42.14</v>
      </c>
      <c r="I149" s="40">
        <v>40.93</v>
      </c>
      <c r="R149" s="40">
        <v>42.778498398243684</v>
      </c>
      <c r="AI149" s="50"/>
      <c r="AJ149" s="70"/>
    </row>
    <row r="150" spans="1:36" x14ac:dyDescent="0.2">
      <c r="A150" s="82">
        <v>40940</v>
      </c>
      <c r="B150" s="40">
        <v>39.82</v>
      </c>
      <c r="C150" s="40">
        <v>47.69</v>
      </c>
      <c r="D150" s="40">
        <v>44.51</v>
      </c>
      <c r="E150" s="40">
        <v>44.28</v>
      </c>
      <c r="F150" s="40">
        <v>42.45</v>
      </c>
      <c r="G150" s="40">
        <v>42.14</v>
      </c>
      <c r="I150" s="40">
        <v>39.21</v>
      </c>
      <c r="R150" s="40">
        <v>41.856469286555331</v>
      </c>
      <c r="AI150" s="50"/>
      <c r="AJ150" s="70"/>
    </row>
    <row r="151" spans="1:36" x14ac:dyDescent="0.2">
      <c r="A151" s="82"/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37198</v>
      </c>
      <c r="B7" s="51">
        <v>32.75</v>
      </c>
      <c r="C7" s="52">
        <v>35.5</v>
      </c>
      <c r="D7" s="51">
        <v>35.299999999999997</v>
      </c>
      <c r="E7" s="52">
        <v>35.35</v>
      </c>
      <c r="F7" s="51">
        <v>34.1</v>
      </c>
      <c r="G7" s="52">
        <v>33.75</v>
      </c>
      <c r="H7" s="51"/>
      <c r="I7" s="52">
        <v>24.899999618530298</v>
      </c>
      <c r="J7" s="51"/>
      <c r="K7" s="52"/>
      <c r="L7" s="51"/>
      <c r="M7" s="52"/>
      <c r="N7" s="51"/>
      <c r="O7" s="52"/>
      <c r="Q7" s="51"/>
      <c r="R7" s="52">
        <v>47.599994049072265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37205</v>
      </c>
      <c r="B8" s="57">
        <v>32.75</v>
      </c>
      <c r="C8" s="58">
        <v>35.5</v>
      </c>
      <c r="D8" s="57">
        <v>35.299999999999997</v>
      </c>
      <c r="E8" s="58">
        <v>35.35</v>
      </c>
      <c r="F8" s="57">
        <v>34.1</v>
      </c>
      <c r="G8" s="58">
        <v>33.75</v>
      </c>
      <c r="H8" s="57"/>
      <c r="I8" s="58">
        <v>26</v>
      </c>
      <c r="J8" s="57"/>
      <c r="K8" s="58"/>
      <c r="L8" s="57"/>
      <c r="M8" s="58"/>
      <c r="N8" s="57"/>
      <c r="O8" s="58"/>
      <c r="Q8" s="57"/>
      <c r="R8" s="58">
        <v>47.599994049072265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37212</v>
      </c>
      <c r="B9" s="57">
        <v>32.75</v>
      </c>
      <c r="C9" s="58">
        <v>35.5</v>
      </c>
      <c r="D9" s="57">
        <v>35.299999999999997</v>
      </c>
      <c r="E9" s="58">
        <v>35.35</v>
      </c>
      <c r="F9" s="57">
        <v>34.1</v>
      </c>
      <c r="G9" s="58">
        <v>33.75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47.599994049072265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37219</v>
      </c>
      <c r="B10" s="57">
        <v>32.75</v>
      </c>
      <c r="C10" s="58">
        <v>35.5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47.599994049072265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36.5</v>
      </c>
      <c r="C11" s="58">
        <v>43</v>
      </c>
      <c r="D11" s="57">
        <v>42.75</v>
      </c>
      <c r="E11" s="58">
        <v>42.5</v>
      </c>
      <c r="F11" s="57">
        <v>38.5</v>
      </c>
      <c r="G11" s="58">
        <v>36.5</v>
      </c>
      <c r="H11" s="57"/>
      <c r="I11" s="58">
        <v>38.5</v>
      </c>
      <c r="J11" s="57"/>
      <c r="K11" s="58"/>
      <c r="L11" s="57"/>
      <c r="M11" s="58"/>
      <c r="N11" s="57"/>
      <c r="O11" s="58"/>
      <c r="Q11" s="57"/>
      <c r="R11" s="58">
        <v>48.034071684031701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36.75</v>
      </c>
      <c r="C12" s="58">
        <v>42.75</v>
      </c>
      <c r="D12" s="57">
        <v>42.75</v>
      </c>
      <c r="E12" s="58">
        <v>42.75</v>
      </c>
      <c r="F12" s="57">
        <v>39.25</v>
      </c>
      <c r="G12" s="58">
        <v>36.75</v>
      </c>
      <c r="H12" s="57"/>
      <c r="I12" s="58">
        <v>39.25</v>
      </c>
      <c r="J12" s="57"/>
      <c r="K12" s="58"/>
      <c r="L12" s="57"/>
      <c r="M12" s="58"/>
      <c r="N12" s="57"/>
      <c r="O12" s="58"/>
      <c r="Q12" s="57"/>
      <c r="R12" s="58">
        <v>55.572292137093392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35.5</v>
      </c>
      <c r="C13" s="58">
        <v>38.9</v>
      </c>
      <c r="D13" s="57">
        <v>39</v>
      </c>
      <c r="E13" s="58">
        <v>40.5</v>
      </c>
      <c r="F13" s="57">
        <v>37.25</v>
      </c>
      <c r="G13" s="58">
        <v>35.5</v>
      </c>
      <c r="H13" s="57"/>
      <c r="I13" s="58">
        <v>37.25</v>
      </c>
      <c r="J13" s="57"/>
      <c r="K13" s="58"/>
      <c r="L13" s="57"/>
      <c r="M13" s="58"/>
      <c r="N13" s="57"/>
      <c r="O13" s="58"/>
      <c r="Q13" s="57"/>
      <c r="R13" s="58">
        <v>54.701045431159223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35</v>
      </c>
      <c r="C14" s="58">
        <v>34.25</v>
      </c>
      <c r="D14" s="57">
        <v>34.25</v>
      </c>
      <c r="E14" s="58">
        <v>38.25</v>
      </c>
      <c r="F14" s="57">
        <v>36</v>
      </c>
      <c r="G14" s="58">
        <v>35</v>
      </c>
      <c r="H14" s="57"/>
      <c r="I14" s="58">
        <v>36</v>
      </c>
      <c r="J14" s="57"/>
      <c r="K14" s="58"/>
      <c r="L14" s="57"/>
      <c r="M14" s="58"/>
      <c r="N14" s="57"/>
      <c r="O14" s="58"/>
      <c r="Q14" s="57"/>
      <c r="R14" s="58">
        <v>53.151462496591407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32.5</v>
      </c>
      <c r="C15" s="58">
        <v>32.5</v>
      </c>
      <c r="D15" s="57">
        <v>30.5</v>
      </c>
      <c r="E15" s="58">
        <v>33.75</v>
      </c>
      <c r="F15" s="57">
        <v>34.5</v>
      </c>
      <c r="G15" s="58">
        <v>32.5</v>
      </c>
      <c r="H15" s="57"/>
      <c r="I15" s="58">
        <v>33.75</v>
      </c>
      <c r="J15" s="57"/>
      <c r="K15" s="58"/>
      <c r="L15" s="57"/>
      <c r="M15" s="58"/>
      <c r="N15" s="57"/>
      <c r="O15" s="58"/>
      <c r="Q15" s="57"/>
      <c r="R15" s="58">
        <v>49.392268016632087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37.5</v>
      </c>
      <c r="C16" s="58">
        <v>31.5</v>
      </c>
      <c r="D16" s="57">
        <v>29</v>
      </c>
      <c r="E16" s="58">
        <v>33.5</v>
      </c>
      <c r="F16" s="57">
        <v>36</v>
      </c>
      <c r="G16" s="58">
        <v>37.5</v>
      </c>
      <c r="H16" s="57"/>
      <c r="I16" s="58">
        <v>33.5</v>
      </c>
      <c r="J16" s="57"/>
      <c r="K16" s="58"/>
      <c r="L16" s="57"/>
      <c r="M16" s="58"/>
      <c r="N16" s="57"/>
      <c r="O16" s="58"/>
      <c r="Q16" s="57"/>
      <c r="R16" s="58">
        <v>49.957462850878358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45</v>
      </c>
      <c r="C17" s="58">
        <v>32</v>
      </c>
      <c r="D17" s="57">
        <v>29.5</v>
      </c>
      <c r="E17" s="58">
        <v>40</v>
      </c>
      <c r="F17" s="57">
        <v>42</v>
      </c>
      <c r="G17" s="58">
        <v>45</v>
      </c>
      <c r="H17" s="57"/>
      <c r="I17" s="58">
        <v>40</v>
      </c>
      <c r="J17" s="57"/>
      <c r="K17" s="58"/>
      <c r="L17" s="57"/>
      <c r="M17" s="58"/>
      <c r="N17" s="57"/>
      <c r="O17" s="58"/>
      <c r="Q17" s="57"/>
      <c r="R17" s="58">
        <v>50.708785804187464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53.5</v>
      </c>
      <c r="C18" s="58">
        <v>46.5</v>
      </c>
      <c r="D18" s="57">
        <v>43.5</v>
      </c>
      <c r="E18" s="58">
        <v>49.75</v>
      </c>
      <c r="F18" s="57">
        <v>49.25</v>
      </c>
      <c r="G18" s="58">
        <v>53.5</v>
      </c>
      <c r="H18" s="57"/>
      <c r="I18" s="58">
        <v>49.25</v>
      </c>
      <c r="J18" s="57"/>
      <c r="K18" s="58"/>
      <c r="L18" s="57"/>
      <c r="M18" s="58"/>
      <c r="N18" s="57"/>
      <c r="O18" s="58"/>
      <c r="Q18" s="57"/>
      <c r="R18" s="58">
        <v>49.401247984032949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63.5</v>
      </c>
      <c r="C19" s="58">
        <v>53</v>
      </c>
      <c r="D19" s="57">
        <v>50.5</v>
      </c>
      <c r="E19" s="58">
        <v>56</v>
      </c>
      <c r="F19" s="57">
        <v>57.25</v>
      </c>
      <c r="G19" s="58">
        <v>63.5</v>
      </c>
      <c r="H19" s="57"/>
      <c r="I19" s="58">
        <v>56</v>
      </c>
      <c r="J19" s="57"/>
      <c r="K19" s="58"/>
      <c r="L19" s="57"/>
      <c r="M19" s="58"/>
      <c r="N19" s="57"/>
      <c r="O19" s="58"/>
      <c r="Q19" s="57"/>
      <c r="R19" s="58">
        <v>50.030847165929615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51</v>
      </c>
      <c r="C20" s="58">
        <v>47</v>
      </c>
      <c r="D20" s="57">
        <v>43.5</v>
      </c>
      <c r="E20" s="58">
        <v>48.75</v>
      </c>
      <c r="F20" s="57">
        <v>48.75</v>
      </c>
      <c r="G20" s="58">
        <v>51</v>
      </c>
      <c r="H20" s="57"/>
      <c r="I20" s="58">
        <v>48.75</v>
      </c>
      <c r="J20" s="57"/>
      <c r="K20" s="58"/>
      <c r="L20" s="57"/>
      <c r="M20" s="58"/>
      <c r="N20" s="57"/>
      <c r="O20" s="58"/>
      <c r="Q20" s="57"/>
      <c r="R20" s="58">
        <v>50.030806599517383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38.5</v>
      </c>
      <c r="C21" s="58">
        <v>39</v>
      </c>
      <c r="D21" s="57">
        <v>39</v>
      </c>
      <c r="E21" s="58">
        <v>42.25</v>
      </c>
      <c r="F21" s="57">
        <v>41</v>
      </c>
      <c r="G21" s="58">
        <v>38.5</v>
      </c>
      <c r="H21" s="57"/>
      <c r="I21" s="58">
        <v>41</v>
      </c>
      <c r="J21" s="57"/>
      <c r="K21" s="58"/>
      <c r="L21" s="57"/>
      <c r="M21" s="58"/>
      <c r="N21" s="57"/>
      <c r="O21" s="58"/>
      <c r="Q21" s="57"/>
      <c r="R21" s="58">
        <v>51.513173641995969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36.5</v>
      </c>
      <c r="C22" s="58">
        <v>37</v>
      </c>
      <c r="D22" s="57">
        <v>37</v>
      </c>
      <c r="E22" s="58">
        <v>41.25</v>
      </c>
      <c r="F22" s="57">
        <v>40</v>
      </c>
      <c r="G22" s="58">
        <v>36.5</v>
      </c>
      <c r="H22" s="57"/>
      <c r="I22" s="58">
        <v>40</v>
      </c>
      <c r="J22" s="57"/>
      <c r="K22" s="58"/>
      <c r="L22" s="57"/>
      <c r="M22" s="58"/>
      <c r="N22" s="57"/>
      <c r="O22" s="58"/>
      <c r="Q22" s="57"/>
      <c r="R22" s="58">
        <v>56.003856376760758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37</v>
      </c>
      <c r="C23" s="58">
        <v>38.5</v>
      </c>
      <c r="D23" s="57">
        <v>38.5</v>
      </c>
      <c r="E23" s="58">
        <v>43.25</v>
      </c>
      <c r="F23" s="57">
        <v>42</v>
      </c>
      <c r="G23" s="58">
        <v>37</v>
      </c>
      <c r="H23" s="57"/>
      <c r="I23" s="58">
        <v>42</v>
      </c>
      <c r="J23" s="57"/>
      <c r="K23" s="58"/>
      <c r="L23" s="57"/>
      <c r="M23" s="58"/>
      <c r="N23" s="57"/>
      <c r="O23" s="58"/>
      <c r="Q23" s="57"/>
      <c r="R23" s="58">
        <v>59.338581249438917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37</v>
      </c>
      <c r="C24" s="58">
        <v>42.25</v>
      </c>
      <c r="D24" s="57">
        <v>42</v>
      </c>
      <c r="E24" s="58">
        <v>44.5</v>
      </c>
      <c r="F24" s="57">
        <v>42.25</v>
      </c>
      <c r="G24" s="58">
        <v>37</v>
      </c>
      <c r="H24" s="57"/>
      <c r="I24" s="58">
        <v>32.25</v>
      </c>
      <c r="J24" s="57"/>
      <c r="K24" s="58"/>
      <c r="L24" s="57"/>
      <c r="M24" s="58"/>
      <c r="N24" s="57"/>
      <c r="O24" s="58"/>
      <c r="Q24" s="57"/>
      <c r="R24" s="58">
        <v>51.338982049730689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37</v>
      </c>
      <c r="C25" s="58">
        <v>41.5</v>
      </c>
      <c r="D25" s="57">
        <v>41</v>
      </c>
      <c r="E25" s="58">
        <v>42.5</v>
      </c>
      <c r="F25" s="57">
        <v>40.75</v>
      </c>
      <c r="G25" s="58">
        <v>37</v>
      </c>
      <c r="H25" s="57"/>
      <c r="I25" s="58">
        <v>30.75</v>
      </c>
      <c r="J25" s="57"/>
      <c r="K25" s="58"/>
      <c r="L25" s="57"/>
      <c r="M25" s="58"/>
      <c r="N25" s="57"/>
      <c r="O25" s="58"/>
      <c r="Q25" s="57"/>
      <c r="R25" s="58">
        <v>49.930818714740809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36.5</v>
      </c>
      <c r="C26" s="58">
        <v>36.75</v>
      </c>
      <c r="D26" s="57">
        <v>36</v>
      </c>
      <c r="E26" s="58">
        <v>40.5</v>
      </c>
      <c r="F26" s="57">
        <v>40</v>
      </c>
      <c r="G26" s="58">
        <v>36.5</v>
      </c>
      <c r="H26" s="57"/>
      <c r="I26" s="58">
        <v>30</v>
      </c>
      <c r="J26" s="57"/>
      <c r="K26" s="58"/>
      <c r="L26" s="57"/>
      <c r="M26" s="58"/>
      <c r="N26" s="57"/>
      <c r="O26" s="58"/>
      <c r="Q26" s="57"/>
      <c r="R26" s="58">
        <v>48.476121999413706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35.5</v>
      </c>
      <c r="C27" s="58">
        <v>36.5</v>
      </c>
      <c r="D27" s="57">
        <v>33</v>
      </c>
      <c r="E27" s="58">
        <v>35.75</v>
      </c>
      <c r="F27" s="57">
        <v>38.25</v>
      </c>
      <c r="G27" s="58">
        <v>35.5</v>
      </c>
      <c r="H27" s="57"/>
      <c r="I27" s="58">
        <v>25.75</v>
      </c>
      <c r="J27" s="57"/>
      <c r="K27" s="58"/>
      <c r="L27" s="57"/>
      <c r="M27" s="58"/>
      <c r="N27" s="57"/>
      <c r="O27" s="58"/>
      <c r="Q27" s="57"/>
      <c r="R27" s="58">
        <v>46.330523502849495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36.5</v>
      </c>
      <c r="C28" s="58">
        <v>32.5</v>
      </c>
      <c r="D28" s="57">
        <v>29</v>
      </c>
      <c r="E28" s="58">
        <v>36.25</v>
      </c>
      <c r="F28" s="57">
        <v>39</v>
      </c>
      <c r="G28" s="58">
        <v>36.5</v>
      </c>
      <c r="H28" s="57"/>
      <c r="I28" s="58">
        <v>26.25</v>
      </c>
      <c r="J28" s="57"/>
      <c r="K28" s="58"/>
      <c r="L28" s="57"/>
      <c r="M28" s="58"/>
      <c r="N28" s="57"/>
      <c r="O28" s="58"/>
      <c r="Q28" s="57"/>
      <c r="R28" s="58">
        <v>46.332249475960673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43.5</v>
      </c>
      <c r="C29" s="58">
        <v>30.75</v>
      </c>
      <c r="D29" s="57">
        <v>30</v>
      </c>
      <c r="E29" s="58">
        <v>41.25</v>
      </c>
      <c r="F29" s="57">
        <v>43.5</v>
      </c>
      <c r="G29" s="58">
        <v>43.5</v>
      </c>
      <c r="H29" s="57"/>
      <c r="I29" s="58">
        <v>31.25</v>
      </c>
      <c r="J29" s="57"/>
      <c r="K29" s="58"/>
      <c r="L29" s="57"/>
      <c r="M29" s="58"/>
      <c r="N29" s="57"/>
      <c r="O29" s="58"/>
      <c r="Q29" s="57"/>
      <c r="R29" s="58">
        <v>46.640729483316434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54.5</v>
      </c>
      <c r="C30" s="58">
        <v>53.5</v>
      </c>
      <c r="D30" s="57">
        <v>49</v>
      </c>
      <c r="E30" s="58">
        <v>52</v>
      </c>
      <c r="F30" s="57">
        <v>57</v>
      </c>
      <c r="G30" s="58">
        <v>54.5</v>
      </c>
      <c r="H30" s="57"/>
      <c r="I30" s="58">
        <v>42</v>
      </c>
      <c r="J30" s="57"/>
      <c r="K30" s="58"/>
      <c r="L30" s="57"/>
      <c r="M30" s="58"/>
      <c r="N30" s="57"/>
      <c r="O30" s="58"/>
      <c r="Q30" s="57"/>
      <c r="R30" s="58">
        <v>47.02517602842331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63</v>
      </c>
      <c r="C31" s="58">
        <v>60.5</v>
      </c>
      <c r="D31" s="57">
        <v>57</v>
      </c>
      <c r="E31" s="58">
        <v>60.5</v>
      </c>
      <c r="F31" s="57">
        <v>62.75</v>
      </c>
      <c r="G31" s="58">
        <v>63</v>
      </c>
      <c r="H31" s="57"/>
      <c r="I31" s="58">
        <v>50.5</v>
      </c>
      <c r="J31" s="57"/>
      <c r="K31" s="58"/>
      <c r="L31" s="57"/>
      <c r="M31" s="58"/>
      <c r="N31" s="57"/>
      <c r="O31" s="58"/>
      <c r="Q31" s="57"/>
      <c r="R31" s="58">
        <v>47.515990413910615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52</v>
      </c>
      <c r="C32" s="58">
        <v>50.5</v>
      </c>
      <c r="D32" s="57">
        <v>47</v>
      </c>
      <c r="E32" s="58">
        <v>55.5</v>
      </c>
      <c r="F32" s="57">
        <v>49.75</v>
      </c>
      <c r="G32" s="58">
        <v>52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47.592253998965802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38.5</v>
      </c>
      <c r="C33" s="58">
        <v>41.5</v>
      </c>
      <c r="D33" s="57">
        <v>41</v>
      </c>
      <c r="E33" s="58">
        <v>41.75</v>
      </c>
      <c r="F33" s="57">
        <v>41</v>
      </c>
      <c r="G33" s="58">
        <v>38.5</v>
      </c>
      <c r="H33" s="57"/>
      <c r="I33" s="58">
        <v>31</v>
      </c>
      <c r="J33" s="57"/>
      <c r="K33" s="58"/>
      <c r="L33" s="57"/>
      <c r="M33" s="58"/>
      <c r="N33" s="57"/>
      <c r="O33" s="58"/>
      <c r="Q33" s="57"/>
      <c r="R33" s="58">
        <v>47.898952175660327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37.5</v>
      </c>
      <c r="C34" s="58">
        <v>37.5</v>
      </c>
      <c r="D34" s="57">
        <v>37</v>
      </c>
      <c r="E34" s="58">
        <v>41.75</v>
      </c>
      <c r="F34" s="57">
        <v>40.75</v>
      </c>
      <c r="G34" s="58">
        <v>37.5</v>
      </c>
      <c r="H34" s="57"/>
      <c r="I34" s="58">
        <v>30.75</v>
      </c>
      <c r="J34" s="57"/>
      <c r="K34" s="58"/>
      <c r="L34" s="57"/>
      <c r="M34" s="58"/>
      <c r="N34" s="57"/>
      <c r="O34" s="58"/>
      <c r="Q34" s="57"/>
      <c r="R34" s="58">
        <v>50.859186972218609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37</v>
      </c>
      <c r="C35" s="58">
        <v>39.25</v>
      </c>
      <c r="D35" s="57">
        <v>39</v>
      </c>
      <c r="E35" s="58">
        <v>44.75</v>
      </c>
      <c r="F35" s="57">
        <v>42</v>
      </c>
      <c r="G35" s="58">
        <v>37</v>
      </c>
      <c r="H35" s="57"/>
      <c r="I35" s="58">
        <v>32</v>
      </c>
      <c r="J35" s="57"/>
      <c r="K35" s="58"/>
      <c r="L35" s="57"/>
      <c r="M35" s="58"/>
      <c r="N35" s="57"/>
      <c r="O35" s="58"/>
      <c r="Q35" s="57"/>
      <c r="R35" s="58">
        <v>53.183371712234489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37.700000000000003</v>
      </c>
      <c r="C36" s="58">
        <v>42.61</v>
      </c>
      <c r="D36" s="57">
        <v>42.13</v>
      </c>
      <c r="E36" s="58">
        <v>44.77</v>
      </c>
      <c r="F36" s="57">
        <v>42.51</v>
      </c>
      <c r="G36" s="58">
        <v>37.700000000000003</v>
      </c>
      <c r="H36" s="57"/>
      <c r="I36" s="58">
        <v>31.16</v>
      </c>
      <c r="J36" s="57"/>
      <c r="K36" s="58"/>
      <c r="L36" s="57"/>
      <c r="M36" s="58"/>
      <c r="N36" s="57"/>
      <c r="O36" s="58"/>
      <c r="Q36" s="57"/>
      <c r="R36" s="58">
        <v>48.678989919545984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37.700000000000003</v>
      </c>
      <c r="C37" s="58">
        <v>41.96</v>
      </c>
      <c r="D37" s="57">
        <v>41.27</v>
      </c>
      <c r="E37" s="58">
        <v>42.75</v>
      </c>
      <c r="F37" s="57">
        <v>40.99</v>
      </c>
      <c r="G37" s="58">
        <v>37.700000000000003</v>
      </c>
      <c r="H37" s="57"/>
      <c r="I37" s="58">
        <v>29.61</v>
      </c>
      <c r="J37" s="57"/>
      <c r="K37" s="58"/>
      <c r="L37" s="57"/>
      <c r="M37" s="58"/>
      <c r="N37" s="57"/>
      <c r="O37" s="58"/>
      <c r="Q37" s="57"/>
      <c r="R37" s="58">
        <v>47.452768848106707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37.229999999999997</v>
      </c>
      <c r="C38" s="58">
        <v>37.89</v>
      </c>
      <c r="D38" s="57">
        <v>36.979999999999997</v>
      </c>
      <c r="E38" s="58">
        <v>40.74</v>
      </c>
      <c r="F38" s="57">
        <v>40.229999999999997</v>
      </c>
      <c r="G38" s="58">
        <v>37.229999999999997</v>
      </c>
      <c r="H38" s="57"/>
      <c r="I38" s="58">
        <v>28.78</v>
      </c>
      <c r="J38" s="57"/>
      <c r="K38" s="58"/>
      <c r="L38" s="57"/>
      <c r="M38" s="58"/>
      <c r="N38" s="57"/>
      <c r="O38" s="58"/>
      <c r="Q38" s="57"/>
      <c r="R38" s="58">
        <v>45.521192473093905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36.31</v>
      </c>
      <c r="C39" s="58">
        <v>37.67</v>
      </c>
      <c r="D39" s="57">
        <v>34.4</v>
      </c>
      <c r="E39" s="58">
        <v>35.96</v>
      </c>
      <c r="F39" s="57">
        <v>38.47</v>
      </c>
      <c r="G39" s="58">
        <v>36.31</v>
      </c>
      <c r="H39" s="57"/>
      <c r="I39" s="58">
        <v>24.62</v>
      </c>
      <c r="J39" s="57"/>
      <c r="K39" s="58"/>
      <c r="L39" s="57"/>
      <c r="M39" s="58"/>
      <c r="N39" s="57"/>
      <c r="O39" s="58"/>
      <c r="Q39" s="57"/>
      <c r="R39" s="58">
        <v>42.96993812042777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37.229999999999997</v>
      </c>
      <c r="C40" s="58">
        <v>34.24</v>
      </c>
      <c r="D40" s="57">
        <v>30.97</v>
      </c>
      <c r="E40" s="58">
        <v>36.46</v>
      </c>
      <c r="F40" s="57">
        <v>39.22</v>
      </c>
      <c r="G40" s="58">
        <v>37.229999999999997</v>
      </c>
      <c r="H40" s="57"/>
      <c r="I40" s="58">
        <v>25.01</v>
      </c>
      <c r="J40" s="57"/>
      <c r="K40" s="58"/>
      <c r="L40" s="57"/>
      <c r="M40" s="58"/>
      <c r="N40" s="57"/>
      <c r="O40" s="58"/>
      <c r="Q40" s="57"/>
      <c r="R40" s="58">
        <v>43.037032165920799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43.72</v>
      </c>
      <c r="C41" s="58">
        <v>32.74</v>
      </c>
      <c r="D41" s="57">
        <v>31.83</v>
      </c>
      <c r="E41" s="58">
        <v>41.48</v>
      </c>
      <c r="F41" s="57">
        <v>43.74</v>
      </c>
      <c r="G41" s="58">
        <v>43.72</v>
      </c>
      <c r="H41" s="57"/>
      <c r="I41" s="58">
        <v>29.67</v>
      </c>
      <c r="J41" s="57"/>
      <c r="K41" s="58"/>
      <c r="L41" s="57"/>
      <c r="M41" s="58"/>
      <c r="N41" s="57"/>
      <c r="O41" s="58"/>
      <c r="Q41" s="57"/>
      <c r="R41" s="58">
        <v>43.560358219019641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53.91</v>
      </c>
      <c r="C42" s="58">
        <v>52.26</v>
      </c>
      <c r="D42" s="57">
        <v>48.14</v>
      </c>
      <c r="E42" s="58">
        <v>52.29</v>
      </c>
      <c r="F42" s="57">
        <v>57.31</v>
      </c>
      <c r="G42" s="58">
        <v>53.91</v>
      </c>
      <c r="H42" s="57"/>
      <c r="I42" s="58">
        <v>39.72</v>
      </c>
      <c r="J42" s="57"/>
      <c r="K42" s="58"/>
      <c r="L42" s="57"/>
      <c r="M42" s="58"/>
      <c r="N42" s="57"/>
      <c r="O42" s="58"/>
      <c r="Q42" s="57"/>
      <c r="R42" s="58">
        <v>44.182391756336607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61.79</v>
      </c>
      <c r="C43" s="58">
        <v>58.27</v>
      </c>
      <c r="D43" s="57">
        <v>55.01</v>
      </c>
      <c r="E43" s="58">
        <v>60.83</v>
      </c>
      <c r="F43" s="57">
        <v>63.09</v>
      </c>
      <c r="G43" s="58">
        <v>61.79</v>
      </c>
      <c r="H43" s="57"/>
      <c r="I43" s="58">
        <v>47.59</v>
      </c>
      <c r="J43" s="57"/>
      <c r="K43" s="58"/>
      <c r="L43" s="57"/>
      <c r="M43" s="58"/>
      <c r="N43" s="57"/>
      <c r="O43" s="58"/>
      <c r="Q43" s="57"/>
      <c r="R43" s="58">
        <v>44.709848640862184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51.6</v>
      </c>
      <c r="C44" s="58">
        <v>49.69</v>
      </c>
      <c r="D44" s="57">
        <v>46.42</v>
      </c>
      <c r="E44" s="58">
        <v>55.79</v>
      </c>
      <c r="F44" s="57">
        <v>50.01</v>
      </c>
      <c r="G44" s="58">
        <v>51.6</v>
      </c>
      <c r="H44" s="57"/>
      <c r="I44" s="58">
        <v>37.32</v>
      </c>
      <c r="J44" s="57"/>
      <c r="K44" s="58"/>
      <c r="L44" s="57"/>
      <c r="M44" s="58"/>
      <c r="N44" s="57"/>
      <c r="O44" s="58"/>
      <c r="Q44" s="57"/>
      <c r="R44" s="58">
        <v>44.628732997877442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39.090000000000003</v>
      </c>
      <c r="C45" s="58">
        <v>41.96</v>
      </c>
      <c r="D45" s="57">
        <v>41.27</v>
      </c>
      <c r="E45" s="58">
        <v>41.97</v>
      </c>
      <c r="F45" s="57">
        <v>41.21</v>
      </c>
      <c r="G45" s="58">
        <v>39.090000000000003</v>
      </c>
      <c r="H45" s="57"/>
      <c r="I45" s="58">
        <v>28.99</v>
      </c>
      <c r="J45" s="57"/>
      <c r="K45" s="58"/>
      <c r="L45" s="57"/>
      <c r="M45" s="58"/>
      <c r="N45" s="57"/>
      <c r="O45" s="58"/>
      <c r="Q45" s="57"/>
      <c r="R45" s="58">
        <v>44.63299549137642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38.159999999999997</v>
      </c>
      <c r="C46" s="58">
        <v>38.53</v>
      </c>
      <c r="D46" s="57">
        <v>37.840000000000003</v>
      </c>
      <c r="E46" s="58">
        <v>41.96</v>
      </c>
      <c r="F46" s="57">
        <v>40.96</v>
      </c>
      <c r="G46" s="58">
        <v>38.159999999999997</v>
      </c>
      <c r="H46" s="57"/>
      <c r="I46" s="58">
        <v>28.65</v>
      </c>
      <c r="J46" s="57"/>
      <c r="K46" s="58"/>
      <c r="L46" s="57"/>
      <c r="M46" s="58"/>
      <c r="N46" s="57"/>
      <c r="O46" s="58"/>
      <c r="Q46" s="57"/>
      <c r="R46" s="58">
        <v>47.112651306589818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37.700000000000003</v>
      </c>
      <c r="C47" s="58">
        <v>40.03</v>
      </c>
      <c r="D47" s="57">
        <v>39.56</v>
      </c>
      <c r="E47" s="58">
        <v>44.97</v>
      </c>
      <c r="F47" s="57">
        <v>42.21</v>
      </c>
      <c r="G47" s="58">
        <v>37.700000000000003</v>
      </c>
      <c r="H47" s="57"/>
      <c r="I47" s="58">
        <v>29.7</v>
      </c>
      <c r="J47" s="57"/>
      <c r="K47" s="58"/>
      <c r="L47" s="57"/>
      <c r="M47" s="58"/>
      <c r="N47" s="57"/>
      <c r="O47" s="58"/>
      <c r="Q47" s="57"/>
      <c r="R47" s="58">
        <v>49.200792892316642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37.96</v>
      </c>
      <c r="C48" s="58">
        <v>42.88</v>
      </c>
      <c r="D48" s="57">
        <v>42.24</v>
      </c>
      <c r="E48" s="58">
        <v>44.97</v>
      </c>
      <c r="F48" s="57">
        <v>42.7</v>
      </c>
      <c r="G48" s="58">
        <v>37.96</v>
      </c>
      <c r="H48" s="57"/>
      <c r="I48" s="58">
        <v>27.06</v>
      </c>
      <c r="J48" s="57"/>
      <c r="K48" s="58"/>
      <c r="L48" s="57"/>
      <c r="M48" s="58"/>
      <c r="N48" s="57"/>
      <c r="O48" s="58"/>
      <c r="Q48" s="57"/>
      <c r="R48" s="58">
        <v>47.279703822265411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37.96</v>
      </c>
      <c r="C49" s="58">
        <v>42.34</v>
      </c>
      <c r="D49" s="57">
        <v>41.5</v>
      </c>
      <c r="E49" s="58">
        <v>42.94</v>
      </c>
      <c r="F49" s="57">
        <v>41.18</v>
      </c>
      <c r="G49" s="58">
        <v>37.96</v>
      </c>
      <c r="H49" s="57"/>
      <c r="I49" s="58">
        <v>25.92</v>
      </c>
      <c r="J49" s="57"/>
      <c r="K49" s="58"/>
      <c r="L49" s="57"/>
      <c r="M49" s="58"/>
      <c r="N49" s="57"/>
      <c r="O49" s="58"/>
      <c r="Q49" s="57"/>
      <c r="R49" s="58">
        <v>46.115737076213065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37.49</v>
      </c>
      <c r="C50" s="58">
        <v>38.85</v>
      </c>
      <c r="D50" s="57">
        <v>37.83</v>
      </c>
      <c r="E50" s="58">
        <v>40.92</v>
      </c>
      <c r="F50" s="57">
        <v>40.409999999999997</v>
      </c>
      <c r="G50" s="58">
        <v>37.49</v>
      </c>
      <c r="H50" s="57"/>
      <c r="I50" s="58">
        <v>25.42</v>
      </c>
      <c r="J50" s="57"/>
      <c r="K50" s="58"/>
      <c r="L50" s="57"/>
      <c r="M50" s="58"/>
      <c r="N50" s="57"/>
      <c r="O50" s="58"/>
      <c r="Q50" s="57"/>
      <c r="R50" s="58">
        <v>44.286331442244801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36.56</v>
      </c>
      <c r="C51" s="58">
        <v>38.67</v>
      </c>
      <c r="D51" s="57">
        <v>35.619999999999997</v>
      </c>
      <c r="E51" s="58">
        <v>36.119999999999997</v>
      </c>
      <c r="F51" s="57">
        <v>38.64</v>
      </c>
      <c r="G51" s="58">
        <v>36.56</v>
      </c>
      <c r="H51" s="57"/>
      <c r="I51" s="58">
        <v>21.92</v>
      </c>
      <c r="J51" s="57"/>
      <c r="K51" s="58"/>
      <c r="L51" s="57"/>
      <c r="M51" s="58"/>
      <c r="N51" s="57"/>
      <c r="O51" s="58"/>
      <c r="Q51" s="57"/>
      <c r="R51" s="58">
        <v>41.74140586081085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37.5</v>
      </c>
      <c r="C52" s="58">
        <v>35.74</v>
      </c>
      <c r="D52" s="57">
        <v>32.68</v>
      </c>
      <c r="E52" s="58">
        <v>36.619999999999997</v>
      </c>
      <c r="F52" s="57">
        <v>39.4</v>
      </c>
      <c r="G52" s="58">
        <v>37.5</v>
      </c>
      <c r="H52" s="57"/>
      <c r="I52" s="58">
        <v>22.46</v>
      </c>
      <c r="J52" s="57"/>
      <c r="K52" s="58"/>
      <c r="L52" s="57"/>
      <c r="M52" s="58"/>
      <c r="N52" s="57"/>
      <c r="O52" s="58"/>
      <c r="Q52" s="57"/>
      <c r="R52" s="58">
        <v>41.801651971978551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44.03</v>
      </c>
      <c r="C53" s="58">
        <v>34.46</v>
      </c>
      <c r="D53" s="57">
        <v>33.409999999999997</v>
      </c>
      <c r="E53" s="58">
        <v>41.66</v>
      </c>
      <c r="F53" s="57">
        <v>43.94</v>
      </c>
      <c r="G53" s="58">
        <v>44.03</v>
      </c>
      <c r="H53" s="57"/>
      <c r="I53" s="58">
        <v>26.87</v>
      </c>
      <c r="J53" s="57"/>
      <c r="K53" s="58"/>
      <c r="L53" s="57"/>
      <c r="M53" s="58"/>
      <c r="N53" s="57"/>
      <c r="O53" s="58"/>
      <c r="Q53" s="57"/>
      <c r="R53" s="58">
        <v>42.292726991473458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54.29</v>
      </c>
      <c r="C54" s="58">
        <v>51.2</v>
      </c>
      <c r="D54" s="57">
        <v>47.4</v>
      </c>
      <c r="E54" s="58">
        <v>52.52</v>
      </c>
      <c r="F54" s="57">
        <v>57.57</v>
      </c>
      <c r="G54" s="58">
        <v>54.29</v>
      </c>
      <c r="H54" s="57"/>
      <c r="I54" s="58">
        <v>36.29</v>
      </c>
      <c r="J54" s="57"/>
      <c r="K54" s="58"/>
      <c r="L54" s="57"/>
      <c r="M54" s="58"/>
      <c r="N54" s="57"/>
      <c r="O54" s="58"/>
      <c r="Q54" s="57"/>
      <c r="R54" s="58">
        <v>42.877272668394568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62.22</v>
      </c>
      <c r="C55" s="58">
        <v>56.35</v>
      </c>
      <c r="D55" s="57">
        <v>53.29</v>
      </c>
      <c r="E55" s="58">
        <v>61.1</v>
      </c>
      <c r="F55" s="57">
        <v>63.37</v>
      </c>
      <c r="G55" s="58">
        <v>62.22</v>
      </c>
      <c r="H55" s="57"/>
      <c r="I55" s="58">
        <v>43.85</v>
      </c>
      <c r="J55" s="57"/>
      <c r="K55" s="58"/>
      <c r="L55" s="57"/>
      <c r="M55" s="58"/>
      <c r="N55" s="57"/>
      <c r="O55" s="58"/>
      <c r="Q55" s="57"/>
      <c r="R55" s="58">
        <v>43.372190151276932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51.96</v>
      </c>
      <c r="C56" s="58">
        <v>49</v>
      </c>
      <c r="D56" s="57">
        <v>45.93</v>
      </c>
      <c r="E56" s="58">
        <v>56.04</v>
      </c>
      <c r="F56" s="57">
        <v>50.24</v>
      </c>
      <c r="G56" s="58">
        <v>51.96</v>
      </c>
      <c r="H56" s="57"/>
      <c r="I56" s="58">
        <v>34.69</v>
      </c>
      <c r="J56" s="57"/>
      <c r="K56" s="58"/>
      <c r="L56" s="57"/>
      <c r="M56" s="58"/>
      <c r="N56" s="57"/>
      <c r="O56" s="58"/>
      <c r="Q56" s="57"/>
      <c r="R56" s="58">
        <v>43.292172467132978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39.36</v>
      </c>
      <c r="C57" s="58">
        <v>42.39</v>
      </c>
      <c r="D57" s="57">
        <v>41.52</v>
      </c>
      <c r="E57" s="58">
        <v>42.15</v>
      </c>
      <c r="F57" s="57">
        <v>41.4</v>
      </c>
      <c r="G57" s="58">
        <v>39.36</v>
      </c>
      <c r="H57" s="57"/>
      <c r="I57" s="58">
        <v>27.19</v>
      </c>
      <c r="J57" s="57"/>
      <c r="K57" s="58"/>
      <c r="L57" s="57"/>
      <c r="M57" s="58"/>
      <c r="N57" s="57"/>
      <c r="O57" s="58"/>
      <c r="Q57" s="57"/>
      <c r="R57" s="58">
        <v>43.292045697126731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38.43</v>
      </c>
      <c r="C58" s="58">
        <v>39.450000000000003</v>
      </c>
      <c r="D58" s="57">
        <v>38.57</v>
      </c>
      <c r="E58" s="58">
        <v>42.15</v>
      </c>
      <c r="F58" s="57">
        <v>41.14</v>
      </c>
      <c r="G58" s="58">
        <v>38.43</v>
      </c>
      <c r="H58" s="57"/>
      <c r="I58" s="58">
        <v>27.11</v>
      </c>
      <c r="J58" s="57"/>
      <c r="K58" s="58"/>
      <c r="L58" s="57"/>
      <c r="M58" s="58"/>
      <c r="N58" s="57"/>
      <c r="O58" s="58"/>
      <c r="Q58" s="57"/>
      <c r="R58" s="58">
        <v>45.764806449560197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37.96</v>
      </c>
      <c r="C59" s="58">
        <v>40.74</v>
      </c>
      <c r="D59" s="57">
        <v>40.049999999999997</v>
      </c>
      <c r="E59" s="58">
        <v>45.17</v>
      </c>
      <c r="F59" s="57">
        <v>42.4</v>
      </c>
      <c r="G59" s="58">
        <v>37.96</v>
      </c>
      <c r="H59" s="57"/>
      <c r="I59" s="58">
        <v>28.35</v>
      </c>
      <c r="J59" s="57"/>
      <c r="K59" s="58"/>
      <c r="L59" s="57"/>
      <c r="M59" s="58"/>
      <c r="N59" s="57"/>
      <c r="O59" s="58"/>
      <c r="Q59" s="57"/>
      <c r="R59" s="58">
        <v>47.754522373468745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38.229999999999997</v>
      </c>
      <c r="C60" s="58">
        <v>43.61</v>
      </c>
      <c r="D60" s="57">
        <v>42.51</v>
      </c>
      <c r="E60" s="58">
        <v>45.17</v>
      </c>
      <c r="F60" s="57">
        <v>42.88</v>
      </c>
      <c r="G60" s="58">
        <v>38.229999999999997</v>
      </c>
      <c r="H60" s="57"/>
      <c r="I60" s="58">
        <v>22.29</v>
      </c>
      <c r="J60" s="57"/>
      <c r="K60" s="58"/>
      <c r="L60" s="57"/>
      <c r="M60" s="58"/>
      <c r="N60" s="57"/>
      <c r="O60" s="58"/>
      <c r="Q60" s="57"/>
      <c r="R60" s="58">
        <v>44.386093317533309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38.229999999999997</v>
      </c>
      <c r="C61" s="58">
        <v>43.11</v>
      </c>
      <c r="D61" s="57">
        <v>41.84</v>
      </c>
      <c r="E61" s="58">
        <v>43.13</v>
      </c>
      <c r="F61" s="57">
        <v>41.36</v>
      </c>
      <c r="G61" s="58">
        <v>38.229999999999997</v>
      </c>
      <c r="H61" s="57"/>
      <c r="I61" s="58">
        <v>22.32</v>
      </c>
      <c r="J61" s="57"/>
      <c r="K61" s="58"/>
      <c r="L61" s="57"/>
      <c r="M61" s="58"/>
      <c r="N61" s="57"/>
      <c r="O61" s="58"/>
      <c r="Q61" s="57"/>
      <c r="R61" s="58">
        <v>43.35048837836753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37.76</v>
      </c>
      <c r="C62" s="58">
        <v>39.92</v>
      </c>
      <c r="D62" s="57">
        <v>38.5</v>
      </c>
      <c r="E62" s="58">
        <v>41.1</v>
      </c>
      <c r="F62" s="57">
        <v>40.590000000000003</v>
      </c>
      <c r="G62" s="58">
        <v>37.76</v>
      </c>
      <c r="H62" s="57"/>
      <c r="I62" s="58">
        <v>22.82</v>
      </c>
      <c r="J62" s="57"/>
      <c r="K62" s="58"/>
      <c r="L62" s="57"/>
      <c r="M62" s="58"/>
      <c r="N62" s="57"/>
      <c r="O62" s="58"/>
      <c r="Q62" s="57"/>
      <c r="R62" s="58">
        <v>41.703307878624287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36.82</v>
      </c>
      <c r="C63" s="58">
        <v>39.76</v>
      </c>
      <c r="D63" s="57">
        <v>36.49</v>
      </c>
      <c r="E63" s="58">
        <v>36.28</v>
      </c>
      <c r="F63" s="57">
        <v>38.81</v>
      </c>
      <c r="G63" s="58">
        <v>36.82</v>
      </c>
      <c r="H63" s="57"/>
      <c r="I63" s="58">
        <v>20.49</v>
      </c>
      <c r="J63" s="57"/>
      <c r="K63" s="58"/>
      <c r="L63" s="57"/>
      <c r="M63" s="58"/>
      <c r="N63" s="57"/>
      <c r="O63" s="58"/>
      <c r="Q63" s="57"/>
      <c r="R63" s="58">
        <v>39.399098763774596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37.76</v>
      </c>
      <c r="C64" s="58">
        <v>37.07</v>
      </c>
      <c r="D64" s="57">
        <v>33.82</v>
      </c>
      <c r="E64" s="58">
        <v>36.78</v>
      </c>
      <c r="F64" s="57">
        <v>39.57</v>
      </c>
      <c r="G64" s="58">
        <v>37.76</v>
      </c>
      <c r="H64" s="57"/>
      <c r="I64" s="58">
        <v>21.82</v>
      </c>
      <c r="J64" s="57"/>
      <c r="K64" s="58"/>
      <c r="L64" s="57"/>
      <c r="M64" s="58"/>
      <c r="N64" s="57"/>
      <c r="O64" s="58"/>
      <c r="Q64" s="57"/>
      <c r="R64" s="58">
        <v>39.474639233294205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44.33</v>
      </c>
      <c r="C65" s="58">
        <v>35.9</v>
      </c>
      <c r="D65" s="57">
        <v>34.49</v>
      </c>
      <c r="E65" s="58">
        <v>41.85</v>
      </c>
      <c r="F65" s="57">
        <v>44.13</v>
      </c>
      <c r="G65" s="58">
        <v>44.33</v>
      </c>
      <c r="H65" s="57"/>
      <c r="I65" s="58">
        <v>27.1</v>
      </c>
      <c r="J65" s="57"/>
      <c r="K65" s="58"/>
      <c r="L65" s="57"/>
      <c r="M65" s="58"/>
      <c r="N65" s="57"/>
      <c r="O65" s="58"/>
      <c r="Q65" s="57"/>
      <c r="R65" s="58">
        <v>39.946444992855547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54.67</v>
      </c>
      <c r="C66" s="58">
        <v>51.23</v>
      </c>
      <c r="D66" s="57">
        <v>47.2</v>
      </c>
      <c r="E66" s="58">
        <v>52.75</v>
      </c>
      <c r="F66" s="57">
        <v>57.82</v>
      </c>
      <c r="G66" s="58">
        <v>54.67</v>
      </c>
      <c r="H66" s="57"/>
      <c r="I66" s="58">
        <v>37.94</v>
      </c>
      <c r="J66" s="57"/>
      <c r="K66" s="58"/>
      <c r="L66" s="57"/>
      <c r="M66" s="58"/>
      <c r="N66" s="57"/>
      <c r="O66" s="58"/>
      <c r="Q66" s="57"/>
      <c r="R66" s="58">
        <v>40.502518417733597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62.66</v>
      </c>
      <c r="C67" s="58">
        <v>55.95</v>
      </c>
      <c r="D67" s="57">
        <v>52.56</v>
      </c>
      <c r="E67" s="58">
        <v>61.37</v>
      </c>
      <c r="F67" s="57">
        <v>63.65</v>
      </c>
      <c r="G67" s="58">
        <v>62.66</v>
      </c>
      <c r="H67" s="57"/>
      <c r="I67" s="58">
        <v>47.46</v>
      </c>
      <c r="J67" s="57"/>
      <c r="K67" s="58"/>
      <c r="L67" s="57"/>
      <c r="M67" s="58"/>
      <c r="N67" s="57"/>
      <c r="O67" s="58"/>
      <c r="Q67" s="57"/>
      <c r="R67" s="58">
        <v>40.97637650790643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52.32</v>
      </c>
      <c r="C68" s="58">
        <v>49.22</v>
      </c>
      <c r="D68" s="57">
        <v>45.87</v>
      </c>
      <c r="E68" s="58">
        <v>56.29</v>
      </c>
      <c r="F68" s="57">
        <v>50.46</v>
      </c>
      <c r="G68" s="58">
        <v>52.32</v>
      </c>
      <c r="H68" s="57"/>
      <c r="I68" s="58">
        <v>38.82</v>
      </c>
      <c r="J68" s="57"/>
      <c r="K68" s="58"/>
      <c r="L68" s="57"/>
      <c r="M68" s="58"/>
      <c r="N68" s="57"/>
      <c r="O68" s="58"/>
      <c r="Q68" s="57"/>
      <c r="R68" s="58">
        <v>40.92378089670018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39.64</v>
      </c>
      <c r="C69" s="58">
        <v>43.16</v>
      </c>
      <c r="D69" s="57">
        <v>41.86</v>
      </c>
      <c r="E69" s="58">
        <v>42.34</v>
      </c>
      <c r="F69" s="57">
        <v>41.58</v>
      </c>
      <c r="G69" s="58">
        <v>39.64</v>
      </c>
      <c r="H69" s="57"/>
      <c r="I69" s="58">
        <v>31.42</v>
      </c>
      <c r="J69" s="57"/>
      <c r="K69" s="58"/>
      <c r="L69" s="57"/>
      <c r="M69" s="58"/>
      <c r="N69" s="57"/>
      <c r="O69" s="58"/>
      <c r="Q69" s="57"/>
      <c r="R69" s="58">
        <v>40.943061692993595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38.700000000000003</v>
      </c>
      <c r="C70" s="58">
        <v>40.479999999999997</v>
      </c>
      <c r="D70" s="57">
        <v>39.18</v>
      </c>
      <c r="E70" s="58">
        <v>42.34</v>
      </c>
      <c r="F70" s="57">
        <v>41.32</v>
      </c>
      <c r="G70" s="58">
        <v>38.700000000000003</v>
      </c>
      <c r="H70" s="57"/>
      <c r="I70" s="58">
        <v>32.32</v>
      </c>
      <c r="J70" s="57"/>
      <c r="K70" s="58"/>
      <c r="L70" s="57"/>
      <c r="M70" s="58"/>
      <c r="N70" s="57"/>
      <c r="O70" s="58"/>
      <c r="Q70" s="57"/>
      <c r="R70" s="58">
        <v>43.22545396840033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38.229999999999997</v>
      </c>
      <c r="C71" s="58">
        <v>41.66</v>
      </c>
      <c r="D71" s="57">
        <v>40.520000000000003</v>
      </c>
      <c r="E71" s="58">
        <v>45.37</v>
      </c>
      <c r="F71" s="57">
        <v>42.58</v>
      </c>
      <c r="G71" s="58">
        <v>38.229999999999997</v>
      </c>
      <c r="H71" s="57"/>
      <c r="I71" s="58">
        <v>34.840000000000003</v>
      </c>
      <c r="J71" s="57"/>
      <c r="K71" s="58"/>
      <c r="L71" s="57"/>
      <c r="M71" s="58"/>
      <c r="N71" s="57"/>
      <c r="O71" s="58"/>
      <c r="Q71" s="57"/>
      <c r="R71" s="58">
        <v>45.048698896295356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38.49</v>
      </c>
      <c r="C72" s="58">
        <v>44.34</v>
      </c>
      <c r="D72" s="57">
        <v>42.78</v>
      </c>
      <c r="E72" s="58">
        <v>45.37</v>
      </c>
      <c r="F72" s="57">
        <v>43.07</v>
      </c>
      <c r="G72" s="58">
        <v>38.49</v>
      </c>
      <c r="H72" s="57"/>
      <c r="I72" s="58">
        <v>39.520000000000003</v>
      </c>
      <c r="J72" s="57"/>
      <c r="K72" s="58"/>
      <c r="L72" s="57"/>
      <c r="M72" s="58"/>
      <c r="N72" s="57"/>
      <c r="O72" s="58"/>
      <c r="Q72" s="57"/>
      <c r="R72" s="58">
        <v>45.797917867819734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38.49</v>
      </c>
      <c r="C73" s="58">
        <v>43.88</v>
      </c>
      <c r="D73" s="57">
        <v>42.18</v>
      </c>
      <c r="E73" s="58">
        <v>43.32</v>
      </c>
      <c r="F73" s="57">
        <v>41.54</v>
      </c>
      <c r="G73" s="58">
        <v>38.49</v>
      </c>
      <c r="H73" s="57"/>
      <c r="I73" s="58">
        <v>37.86</v>
      </c>
      <c r="J73" s="57"/>
      <c r="K73" s="58"/>
      <c r="L73" s="57"/>
      <c r="M73" s="58"/>
      <c r="N73" s="57"/>
      <c r="O73" s="58"/>
      <c r="Q73" s="57"/>
      <c r="R73" s="58">
        <v>44.741280965419236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38.020000000000003</v>
      </c>
      <c r="C74" s="58">
        <v>40.96</v>
      </c>
      <c r="D74" s="57">
        <v>39.14</v>
      </c>
      <c r="E74" s="58">
        <v>41.28</v>
      </c>
      <c r="F74" s="57">
        <v>40.770000000000003</v>
      </c>
      <c r="G74" s="58">
        <v>38.020000000000003</v>
      </c>
      <c r="H74" s="57"/>
      <c r="I74" s="58">
        <v>37.11</v>
      </c>
      <c r="J74" s="57"/>
      <c r="K74" s="58"/>
      <c r="L74" s="57"/>
      <c r="M74" s="58"/>
      <c r="N74" s="57"/>
      <c r="O74" s="58"/>
      <c r="Q74" s="57"/>
      <c r="R74" s="58">
        <v>43.072772683676419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37.07</v>
      </c>
      <c r="C75" s="58">
        <v>40.82</v>
      </c>
      <c r="D75" s="57">
        <v>37.32</v>
      </c>
      <c r="E75" s="58">
        <v>36.44</v>
      </c>
      <c r="F75" s="57">
        <v>38.979999999999997</v>
      </c>
      <c r="G75" s="58">
        <v>37.07</v>
      </c>
      <c r="H75" s="57"/>
      <c r="I75" s="58">
        <v>32.01</v>
      </c>
      <c r="J75" s="57"/>
      <c r="K75" s="58"/>
      <c r="L75" s="57"/>
      <c r="M75" s="58"/>
      <c r="N75" s="57"/>
      <c r="O75" s="58"/>
      <c r="Q75" s="57"/>
      <c r="R75" s="58">
        <v>40.624304452352042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38.020000000000003</v>
      </c>
      <c r="C76" s="58">
        <v>38.36</v>
      </c>
      <c r="D76" s="57">
        <v>34.89</v>
      </c>
      <c r="E76" s="58">
        <v>36.94</v>
      </c>
      <c r="F76" s="57">
        <v>39.74</v>
      </c>
      <c r="G76" s="58">
        <v>38.020000000000003</v>
      </c>
      <c r="H76" s="57"/>
      <c r="I76" s="58">
        <v>32.79</v>
      </c>
      <c r="J76" s="57"/>
      <c r="K76" s="58"/>
      <c r="L76" s="57"/>
      <c r="M76" s="58"/>
      <c r="N76" s="57"/>
      <c r="O76" s="58"/>
      <c r="Q76" s="57"/>
      <c r="R76" s="58">
        <v>40.683354492689787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44.64</v>
      </c>
      <c r="C77" s="58">
        <v>37.28</v>
      </c>
      <c r="D77" s="57">
        <v>35.51</v>
      </c>
      <c r="E77" s="58">
        <v>42.03</v>
      </c>
      <c r="F77" s="57">
        <v>44.33</v>
      </c>
      <c r="G77" s="58">
        <v>44.64</v>
      </c>
      <c r="H77" s="57"/>
      <c r="I77" s="58">
        <v>39.22</v>
      </c>
      <c r="J77" s="57"/>
      <c r="K77" s="58"/>
      <c r="L77" s="57"/>
      <c r="M77" s="58"/>
      <c r="N77" s="57"/>
      <c r="O77" s="58"/>
      <c r="Q77" s="57"/>
      <c r="R77" s="58">
        <v>41.138186220335818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55.05</v>
      </c>
      <c r="C78" s="58">
        <v>51.32</v>
      </c>
      <c r="D78" s="57">
        <v>47.06</v>
      </c>
      <c r="E78" s="58">
        <v>52.98</v>
      </c>
      <c r="F78" s="57">
        <v>58.08</v>
      </c>
      <c r="G78" s="58">
        <v>55.05</v>
      </c>
      <c r="H78" s="57"/>
      <c r="I78" s="58">
        <v>52.97</v>
      </c>
      <c r="J78" s="57"/>
      <c r="K78" s="58"/>
      <c r="L78" s="57"/>
      <c r="M78" s="58"/>
      <c r="N78" s="57"/>
      <c r="O78" s="58"/>
      <c r="Q78" s="57"/>
      <c r="R78" s="58">
        <v>41.676918159666847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63.09</v>
      </c>
      <c r="C79" s="58">
        <v>55.65</v>
      </c>
      <c r="D79" s="57">
        <v>51.93</v>
      </c>
      <c r="E79" s="58">
        <v>61.64</v>
      </c>
      <c r="F79" s="57">
        <v>63.93</v>
      </c>
      <c r="G79" s="58">
        <v>63.09</v>
      </c>
      <c r="H79" s="57"/>
      <c r="I79" s="58">
        <v>64</v>
      </c>
      <c r="J79" s="57"/>
      <c r="K79" s="58"/>
      <c r="L79" s="57"/>
      <c r="M79" s="58"/>
      <c r="N79" s="57"/>
      <c r="O79" s="58"/>
      <c r="Q79" s="57"/>
      <c r="R79" s="58">
        <v>42.131514050053774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52.68</v>
      </c>
      <c r="C80" s="58">
        <v>49.48</v>
      </c>
      <c r="D80" s="57">
        <v>45.85</v>
      </c>
      <c r="E80" s="58">
        <v>56.54</v>
      </c>
      <c r="F80" s="57">
        <v>50.68</v>
      </c>
      <c r="G80" s="58">
        <v>52.68</v>
      </c>
      <c r="H80" s="57"/>
      <c r="I80" s="58">
        <v>50.62</v>
      </c>
      <c r="J80" s="57"/>
      <c r="K80" s="58"/>
      <c r="L80" s="57"/>
      <c r="M80" s="58"/>
      <c r="N80" s="57"/>
      <c r="O80" s="58"/>
      <c r="Q80" s="57"/>
      <c r="R80" s="58">
        <v>42.058160586909686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39.909999999999997</v>
      </c>
      <c r="C81" s="58">
        <v>43.94</v>
      </c>
      <c r="D81" s="57">
        <v>42.21</v>
      </c>
      <c r="E81" s="58">
        <v>42.53</v>
      </c>
      <c r="F81" s="57">
        <v>41.76</v>
      </c>
      <c r="G81" s="58">
        <v>39.909999999999997</v>
      </c>
      <c r="H81" s="57"/>
      <c r="I81" s="58">
        <v>39.67</v>
      </c>
      <c r="J81" s="57"/>
      <c r="K81" s="58"/>
      <c r="L81" s="57"/>
      <c r="M81" s="58"/>
      <c r="N81" s="57"/>
      <c r="O81" s="58"/>
      <c r="Q81" s="57"/>
      <c r="R81" s="58">
        <v>42.056740583081968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38.97</v>
      </c>
      <c r="C82" s="58">
        <v>41.48</v>
      </c>
      <c r="D82" s="57">
        <v>39.78</v>
      </c>
      <c r="E82" s="58">
        <v>42.52</v>
      </c>
      <c r="F82" s="57">
        <v>41.5</v>
      </c>
      <c r="G82" s="58">
        <v>38.97</v>
      </c>
      <c r="H82" s="57"/>
      <c r="I82" s="58">
        <v>39.54</v>
      </c>
      <c r="J82" s="57"/>
      <c r="K82" s="58"/>
      <c r="L82" s="57"/>
      <c r="M82" s="58"/>
      <c r="N82" s="57"/>
      <c r="O82" s="58"/>
      <c r="Q82" s="57"/>
      <c r="R82" s="58">
        <v>44.322274051493245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38.49</v>
      </c>
      <c r="C83" s="58">
        <v>42.57</v>
      </c>
      <c r="D83" s="57">
        <v>41</v>
      </c>
      <c r="E83" s="58">
        <v>45.57</v>
      </c>
      <c r="F83" s="57">
        <v>42.77</v>
      </c>
      <c r="G83" s="58">
        <v>38.49</v>
      </c>
      <c r="H83" s="57"/>
      <c r="I83" s="58">
        <v>41.35</v>
      </c>
      <c r="J83" s="57"/>
      <c r="K83" s="58"/>
      <c r="L83" s="57"/>
      <c r="M83" s="58"/>
      <c r="N83" s="57"/>
      <c r="O83" s="58"/>
      <c r="Q83" s="57"/>
      <c r="R83" s="58">
        <v>46.14379032250045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38.76</v>
      </c>
      <c r="C84" s="58">
        <v>45.07</v>
      </c>
      <c r="D84" s="57">
        <v>43.2</v>
      </c>
      <c r="E84" s="58">
        <v>45.57</v>
      </c>
      <c r="F84" s="57">
        <v>43.26</v>
      </c>
      <c r="G84" s="58">
        <v>38.76</v>
      </c>
      <c r="H84" s="57"/>
      <c r="I84" s="58">
        <v>39.799999999999997</v>
      </c>
      <c r="J84" s="57"/>
      <c r="K84" s="58"/>
      <c r="L84" s="57"/>
      <c r="M84" s="58"/>
      <c r="N84" s="57"/>
      <c r="O84" s="58"/>
      <c r="Q84" s="57"/>
      <c r="R84" s="58">
        <v>46.921502050608751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38.76</v>
      </c>
      <c r="C85" s="58">
        <v>44.65</v>
      </c>
      <c r="D85" s="57">
        <v>42.64</v>
      </c>
      <c r="E85" s="58">
        <v>43.51</v>
      </c>
      <c r="F85" s="57">
        <v>41.72</v>
      </c>
      <c r="G85" s="58">
        <v>38.76</v>
      </c>
      <c r="H85" s="57"/>
      <c r="I85" s="58">
        <v>38.130000000000003</v>
      </c>
      <c r="J85" s="57"/>
      <c r="K85" s="58"/>
      <c r="L85" s="57"/>
      <c r="M85" s="58"/>
      <c r="N85" s="57"/>
      <c r="O85" s="58"/>
      <c r="Q85" s="57"/>
      <c r="R85" s="58">
        <v>45.864002693710269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38.28</v>
      </c>
      <c r="C86" s="58">
        <v>41.92</v>
      </c>
      <c r="D86" s="57">
        <v>39.81</v>
      </c>
      <c r="E86" s="58">
        <v>41.46</v>
      </c>
      <c r="F86" s="57">
        <v>40.950000000000003</v>
      </c>
      <c r="G86" s="58">
        <v>38.28</v>
      </c>
      <c r="H86" s="57"/>
      <c r="I86" s="58">
        <v>37.380000000000003</v>
      </c>
      <c r="J86" s="57"/>
      <c r="K86" s="58"/>
      <c r="L86" s="57"/>
      <c r="M86" s="58"/>
      <c r="N86" s="57"/>
      <c r="O86" s="58"/>
      <c r="Q86" s="57"/>
      <c r="R86" s="58">
        <v>44.194977782794574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37.33</v>
      </c>
      <c r="C87" s="58">
        <v>41.78</v>
      </c>
      <c r="D87" s="57">
        <v>38.119999999999997</v>
      </c>
      <c r="E87" s="58">
        <v>36.6</v>
      </c>
      <c r="F87" s="57">
        <v>39.159999999999997</v>
      </c>
      <c r="G87" s="58">
        <v>37.33</v>
      </c>
      <c r="H87" s="57"/>
      <c r="I87" s="58">
        <v>32.24</v>
      </c>
      <c r="J87" s="57"/>
      <c r="K87" s="58"/>
      <c r="L87" s="57"/>
      <c r="M87" s="58"/>
      <c r="N87" s="57"/>
      <c r="O87" s="58"/>
      <c r="Q87" s="57"/>
      <c r="R87" s="58">
        <v>41.686393898983354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38.28</v>
      </c>
      <c r="C88" s="58">
        <v>39.479999999999997</v>
      </c>
      <c r="D88" s="57">
        <v>35.86</v>
      </c>
      <c r="E88" s="58">
        <v>37.1</v>
      </c>
      <c r="F88" s="57">
        <v>39.92</v>
      </c>
      <c r="G88" s="58">
        <v>38.28</v>
      </c>
      <c r="H88" s="57"/>
      <c r="I88" s="58">
        <v>33.020000000000003</v>
      </c>
      <c r="J88" s="57"/>
      <c r="K88" s="58"/>
      <c r="L88" s="57"/>
      <c r="M88" s="58"/>
      <c r="N88" s="57"/>
      <c r="O88" s="58"/>
      <c r="Q88" s="57"/>
      <c r="R88" s="58">
        <v>41.744327160412126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44.95</v>
      </c>
      <c r="C89" s="58">
        <v>38.479999999999997</v>
      </c>
      <c r="D89" s="57">
        <v>36.43</v>
      </c>
      <c r="E89" s="58">
        <v>42.22</v>
      </c>
      <c r="F89" s="57">
        <v>44.52</v>
      </c>
      <c r="G89" s="58">
        <v>44.95</v>
      </c>
      <c r="H89" s="57"/>
      <c r="I89" s="58">
        <v>39.5</v>
      </c>
      <c r="J89" s="57"/>
      <c r="K89" s="58"/>
      <c r="L89" s="57"/>
      <c r="M89" s="58"/>
      <c r="N89" s="57"/>
      <c r="O89" s="58"/>
      <c r="Q89" s="57"/>
      <c r="R89" s="58">
        <v>42.197812009754664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55.43</v>
      </c>
      <c r="C90" s="58">
        <v>51.61</v>
      </c>
      <c r="D90" s="57">
        <v>47.19</v>
      </c>
      <c r="E90" s="58">
        <v>53.21</v>
      </c>
      <c r="F90" s="57">
        <v>58.33</v>
      </c>
      <c r="G90" s="58">
        <v>55.43</v>
      </c>
      <c r="H90" s="57"/>
      <c r="I90" s="58">
        <v>53.35</v>
      </c>
      <c r="J90" s="57"/>
      <c r="K90" s="58"/>
      <c r="L90" s="57"/>
      <c r="M90" s="58"/>
      <c r="N90" s="57"/>
      <c r="O90" s="58"/>
      <c r="Q90" s="57"/>
      <c r="R90" s="58">
        <v>42.735166196882162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63.53</v>
      </c>
      <c r="C91" s="58">
        <v>55.66</v>
      </c>
      <c r="D91" s="57">
        <v>51.72</v>
      </c>
      <c r="E91" s="58">
        <v>61.91</v>
      </c>
      <c r="F91" s="57">
        <v>64.209999999999994</v>
      </c>
      <c r="G91" s="58">
        <v>63.53</v>
      </c>
      <c r="H91" s="57"/>
      <c r="I91" s="58">
        <v>64.45</v>
      </c>
      <c r="J91" s="57"/>
      <c r="K91" s="58"/>
      <c r="L91" s="57"/>
      <c r="M91" s="58"/>
      <c r="N91" s="57"/>
      <c r="O91" s="58"/>
      <c r="Q91" s="57"/>
      <c r="R91" s="58">
        <v>43.188361417647066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53.05</v>
      </c>
      <c r="C92" s="58">
        <v>49.89</v>
      </c>
      <c r="D92" s="57">
        <v>46.06</v>
      </c>
      <c r="E92" s="58">
        <v>56.78</v>
      </c>
      <c r="F92" s="57">
        <v>50.9</v>
      </c>
      <c r="G92" s="58">
        <v>53.05</v>
      </c>
      <c r="H92" s="57"/>
      <c r="I92" s="58">
        <v>50.98</v>
      </c>
      <c r="J92" s="57"/>
      <c r="K92" s="58"/>
      <c r="L92" s="57"/>
      <c r="M92" s="58"/>
      <c r="N92" s="57"/>
      <c r="O92" s="58"/>
      <c r="Q92" s="57"/>
      <c r="R92" s="58">
        <v>43.113874122609339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40.19</v>
      </c>
      <c r="C93" s="58">
        <v>44.71</v>
      </c>
      <c r="D93" s="57">
        <v>42.67</v>
      </c>
      <c r="E93" s="58">
        <v>42.71</v>
      </c>
      <c r="F93" s="57">
        <v>41.94</v>
      </c>
      <c r="G93" s="58">
        <v>40.19</v>
      </c>
      <c r="H93" s="57"/>
      <c r="I93" s="58">
        <v>39.950000000000003</v>
      </c>
      <c r="J93" s="57"/>
      <c r="K93" s="58"/>
      <c r="L93" s="57"/>
      <c r="M93" s="58"/>
      <c r="N93" s="57"/>
      <c r="O93" s="58"/>
      <c r="Q93" s="57"/>
      <c r="R93" s="58">
        <v>43.111318202133866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39.229999999999997</v>
      </c>
      <c r="C94" s="58">
        <v>42.41</v>
      </c>
      <c r="D94" s="57">
        <v>40.409999999999997</v>
      </c>
      <c r="E94" s="58">
        <v>42.71</v>
      </c>
      <c r="F94" s="57">
        <v>41.68</v>
      </c>
      <c r="G94" s="58">
        <v>39.229999999999997</v>
      </c>
      <c r="H94" s="57"/>
      <c r="I94" s="58">
        <v>39.82</v>
      </c>
      <c r="J94" s="57"/>
      <c r="K94" s="58"/>
      <c r="L94" s="57"/>
      <c r="M94" s="58"/>
      <c r="N94" s="57"/>
      <c r="O94" s="58"/>
      <c r="Q94" s="57"/>
      <c r="R94" s="58">
        <v>45.196092683388308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38.76</v>
      </c>
      <c r="C95" s="58">
        <v>43.42</v>
      </c>
      <c r="D95" s="57">
        <v>41.54</v>
      </c>
      <c r="E95" s="58">
        <v>45.77</v>
      </c>
      <c r="F95" s="57">
        <v>42.96</v>
      </c>
      <c r="G95" s="58">
        <v>38.76</v>
      </c>
      <c r="H95" s="57"/>
      <c r="I95" s="58">
        <v>41.65</v>
      </c>
      <c r="J95" s="57"/>
      <c r="K95" s="58"/>
      <c r="L95" s="57"/>
      <c r="M95" s="58"/>
      <c r="N95" s="57"/>
      <c r="O95" s="58"/>
      <c r="Q95" s="57"/>
      <c r="R95" s="58">
        <v>47.040790054387941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39.020000000000003</v>
      </c>
      <c r="C96" s="58">
        <v>45.81</v>
      </c>
      <c r="D96" s="57">
        <v>43.62</v>
      </c>
      <c r="E96" s="58">
        <v>45.77</v>
      </c>
      <c r="F96" s="57">
        <v>43.45</v>
      </c>
      <c r="G96" s="58">
        <v>39.020000000000003</v>
      </c>
      <c r="H96" s="57"/>
      <c r="I96" s="58">
        <v>40.090000000000003</v>
      </c>
      <c r="J96" s="57"/>
      <c r="K96" s="58"/>
      <c r="L96" s="57"/>
      <c r="M96" s="58"/>
      <c r="N96" s="57"/>
      <c r="O96" s="58"/>
      <c r="Q96" s="57"/>
      <c r="R96" s="58">
        <v>47.874538727871631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39.020000000000003</v>
      </c>
      <c r="C97" s="58">
        <v>45.41</v>
      </c>
      <c r="D97" s="57">
        <v>43.1</v>
      </c>
      <c r="E97" s="58">
        <v>43.71</v>
      </c>
      <c r="F97" s="57">
        <v>41.91</v>
      </c>
      <c r="G97" s="58">
        <v>39.020000000000003</v>
      </c>
      <c r="H97" s="57"/>
      <c r="I97" s="58">
        <v>38.4</v>
      </c>
      <c r="J97" s="57"/>
      <c r="K97" s="58"/>
      <c r="L97" s="57"/>
      <c r="M97" s="58"/>
      <c r="N97" s="57"/>
      <c r="O97" s="58"/>
      <c r="Q97" s="57"/>
      <c r="R97" s="58">
        <v>46.842671783763066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38.54</v>
      </c>
      <c r="C98" s="58">
        <v>42.86</v>
      </c>
      <c r="D98" s="57">
        <v>40.47</v>
      </c>
      <c r="E98" s="58">
        <v>41.64</v>
      </c>
      <c r="F98" s="57">
        <v>41.13</v>
      </c>
      <c r="G98" s="58">
        <v>38.54</v>
      </c>
      <c r="H98" s="57"/>
      <c r="I98" s="58">
        <v>37.64</v>
      </c>
      <c r="J98" s="57"/>
      <c r="K98" s="58"/>
      <c r="L98" s="57"/>
      <c r="M98" s="58"/>
      <c r="N98" s="57"/>
      <c r="O98" s="58"/>
      <c r="Q98" s="57"/>
      <c r="R98" s="58">
        <v>45.195263586183586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37.58</v>
      </c>
      <c r="C99" s="58">
        <v>42.73</v>
      </c>
      <c r="D99" s="57">
        <v>38.9</v>
      </c>
      <c r="E99" s="58">
        <v>36.76</v>
      </c>
      <c r="F99" s="57">
        <v>39.33</v>
      </c>
      <c r="G99" s="58">
        <v>37.58</v>
      </c>
      <c r="H99" s="57"/>
      <c r="I99" s="58">
        <v>32.47</v>
      </c>
      <c r="J99" s="57"/>
      <c r="K99" s="58"/>
      <c r="L99" s="57"/>
      <c r="M99" s="58"/>
      <c r="N99" s="57"/>
      <c r="O99" s="58"/>
      <c r="Q99" s="57"/>
      <c r="R99" s="58">
        <v>42.287013434752929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38.54</v>
      </c>
      <c r="C100" s="58">
        <v>40.58</v>
      </c>
      <c r="D100" s="57">
        <v>36.79</v>
      </c>
      <c r="E100" s="58">
        <v>37.270000000000003</v>
      </c>
      <c r="F100" s="57">
        <v>40.090000000000003</v>
      </c>
      <c r="G100" s="58">
        <v>38.54</v>
      </c>
      <c r="H100" s="57"/>
      <c r="I100" s="58">
        <v>33.26</v>
      </c>
      <c r="J100" s="57"/>
      <c r="K100" s="58"/>
      <c r="L100" s="57"/>
      <c r="M100" s="58"/>
      <c r="N100" s="57"/>
      <c r="O100" s="58"/>
      <c r="Q100" s="57"/>
      <c r="R100" s="58">
        <v>42.369547509340713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45.26</v>
      </c>
      <c r="C101" s="58">
        <v>39.64</v>
      </c>
      <c r="D101" s="57">
        <v>37.32</v>
      </c>
      <c r="E101" s="58">
        <v>42.4</v>
      </c>
      <c r="F101" s="57">
        <v>44.72</v>
      </c>
      <c r="G101" s="58">
        <v>45.26</v>
      </c>
      <c r="H101" s="57"/>
      <c r="I101" s="58">
        <v>39.78</v>
      </c>
      <c r="J101" s="57"/>
      <c r="K101" s="58"/>
      <c r="L101" s="57"/>
      <c r="M101" s="58"/>
      <c r="N101" s="57"/>
      <c r="O101" s="58"/>
      <c r="Q101" s="57"/>
      <c r="R101" s="58">
        <v>42.850409573596437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55.81</v>
      </c>
      <c r="C102" s="58">
        <v>51.93</v>
      </c>
      <c r="D102" s="57">
        <v>47.34</v>
      </c>
      <c r="E102" s="58">
        <v>53.45</v>
      </c>
      <c r="F102" s="57">
        <v>58.59</v>
      </c>
      <c r="G102" s="58">
        <v>55.81</v>
      </c>
      <c r="H102" s="57"/>
      <c r="I102" s="58">
        <v>53.72</v>
      </c>
      <c r="J102" s="57"/>
      <c r="K102" s="58"/>
      <c r="L102" s="57"/>
      <c r="M102" s="58"/>
      <c r="N102" s="57"/>
      <c r="O102" s="58"/>
      <c r="Q102" s="57"/>
      <c r="R102" s="58">
        <v>43.415737817258844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63.96</v>
      </c>
      <c r="C103" s="58">
        <v>55.71</v>
      </c>
      <c r="D103" s="57">
        <v>51.56</v>
      </c>
      <c r="E103" s="58">
        <v>62.18</v>
      </c>
      <c r="F103" s="57">
        <v>64.489999999999995</v>
      </c>
      <c r="G103" s="58">
        <v>63.96</v>
      </c>
      <c r="H103" s="57"/>
      <c r="I103" s="58">
        <v>64.91</v>
      </c>
      <c r="J103" s="57"/>
      <c r="K103" s="58"/>
      <c r="L103" s="57"/>
      <c r="M103" s="58"/>
      <c r="N103" s="57"/>
      <c r="O103" s="58"/>
      <c r="Q103" s="57"/>
      <c r="R103" s="58">
        <v>43.898644858433713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53.41</v>
      </c>
      <c r="C104" s="58">
        <v>50.32</v>
      </c>
      <c r="D104" s="57">
        <v>46.29</v>
      </c>
      <c r="E104" s="58">
        <v>57.03</v>
      </c>
      <c r="F104" s="57">
        <v>51.12</v>
      </c>
      <c r="G104" s="58">
        <v>53.41</v>
      </c>
      <c r="H104" s="57"/>
      <c r="I104" s="58">
        <v>51.34</v>
      </c>
      <c r="J104" s="57"/>
      <c r="K104" s="58"/>
      <c r="L104" s="57"/>
      <c r="M104" s="58"/>
      <c r="N104" s="57"/>
      <c r="O104" s="58"/>
      <c r="Q104" s="57"/>
      <c r="R104" s="58">
        <v>43.852286209522816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40.46</v>
      </c>
      <c r="C105" s="58">
        <v>45.47</v>
      </c>
      <c r="D105" s="57">
        <v>43.13</v>
      </c>
      <c r="E105" s="58">
        <v>42.9</v>
      </c>
      <c r="F105" s="57">
        <v>42.13</v>
      </c>
      <c r="G105" s="58">
        <v>40.46</v>
      </c>
      <c r="H105" s="57"/>
      <c r="I105" s="58">
        <v>40.229999999999997</v>
      </c>
      <c r="J105" s="57"/>
      <c r="K105" s="58"/>
      <c r="L105" s="57"/>
      <c r="M105" s="58"/>
      <c r="N105" s="57"/>
      <c r="O105" s="58"/>
      <c r="Q105" s="57"/>
      <c r="R105" s="58">
        <v>43.877838144281469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39.5</v>
      </c>
      <c r="C106" s="58">
        <v>43.32</v>
      </c>
      <c r="D106" s="57">
        <v>41.03</v>
      </c>
      <c r="E106" s="58">
        <v>42.89</v>
      </c>
      <c r="F106" s="57">
        <v>41.87</v>
      </c>
      <c r="G106" s="58">
        <v>39.5</v>
      </c>
      <c r="H106" s="57"/>
      <c r="I106" s="58">
        <v>40.11</v>
      </c>
      <c r="J106" s="57"/>
      <c r="K106" s="58"/>
      <c r="L106" s="57"/>
      <c r="M106" s="58"/>
      <c r="N106" s="57"/>
      <c r="O106" s="58"/>
      <c r="Q106" s="57"/>
      <c r="R106" s="58">
        <v>46.426676763034493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39.020000000000003</v>
      </c>
      <c r="C107" s="58">
        <v>44.27</v>
      </c>
      <c r="D107" s="57">
        <v>42.09</v>
      </c>
      <c r="E107" s="58">
        <v>45.97</v>
      </c>
      <c r="F107" s="57">
        <v>43.15</v>
      </c>
      <c r="G107" s="58">
        <v>39.020000000000003</v>
      </c>
      <c r="H107" s="57"/>
      <c r="I107" s="58">
        <v>41.94</v>
      </c>
      <c r="J107" s="57"/>
      <c r="K107" s="58"/>
      <c r="L107" s="57"/>
      <c r="M107" s="58"/>
      <c r="N107" s="57"/>
      <c r="O107" s="58"/>
      <c r="Q107" s="57"/>
      <c r="R107" s="58">
        <v>48.289951785533553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39.29</v>
      </c>
      <c r="C108" s="58">
        <v>46.55</v>
      </c>
      <c r="D108" s="57">
        <v>44.05</v>
      </c>
      <c r="E108" s="58">
        <v>45.97</v>
      </c>
      <c r="F108" s="57">
        <v>43.64</v>
      </c>
      <c r="G108" s="58">
        <v>39.29</v>
      </c>
      <c r="H108" s="57"/>
      <c r="I108" s="58">
        <v>40.369999999999997</v>
      </c>
      <c r="J108" s="57"/>
      <c r="K108" s="58"/>
      <c r="L108" s="57"/>
      <c r="M108" s="58"/>
      <c r="N108" s="57"/>
      <c r="O108" s="58"/>
      <c r="Q108" s="57"/>
      <c r="R108" s="58">
        <v>49.166316415646307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39.29</v>
      </c>
      <c r="C109" s="58">
        <v>46.18</v>
      </c>
      <c r="D109" s="57">
        <v>43.57</v>
      </c>
      <c r="E109" s="58">
        <v>43.9</v>
      </c>
      <c r="F109" s="57">
        <v>42.09</v>
      </c>
      <c r="G109" s="58">
        <v>39.29</v>
      </c>
      <c r="H109" s="57"/>
      <c r="I109" s="58">
        <v>38.67</v>
      </c>
      <c r="J109" s="57"/>
      <c r="K109" s="58"/>
      <c r="L109" s="57"/>
      <c r="M109" s="58"/>
      <c r="N109" s="57"/>
      <c r="O109" s="58"/>
      <c r="Q109" s="57"/>
      <c r="R109" s="58">
        <v>48.134190651566691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38.799999999999997</v>
      </c>
      <c r="C110" s="58">
        <v>43.79</v>
      </c>
      <c r="D110" s="57">
        <v>41.12</v>
      </c>
      <c r="E110" s="58">
        <v>41.83</v>
      </c>
      <c r="F110" s="57">
        <v>41.31</v>
      </c>
      <c r="G110" s="58">
        <v>38.799999999999997</v>
      </c>
      <c r="H110" s="57"/>
      <c r="I110" s="58">
        <v>37.909999999999997</v>
      </c>
      <c r="J110" s="57"/>
      <c r="K110" s="58"/>
      <c r="L110" s="57"/>
      <c r="M110" s="58"/>
      <c r="N110" s="57"/>
      <c r="O110" s="58"/>
      <c r="Q110" s="57"/>
      <c r="R110" s="58">
        <v>46.481287452012758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37.840000000000003</v>
      </c>
      <c r="C111" s="58">
        <v>43.67</v>
      </c>
      <c r="D111" s="57">
        <v>39.65</v>
      </c>
      <c r="E111" s="58">
        <v>36.92</v>
      </c>
      <c r="F111" s="57">
        <v>39.5</v>
      </c>
      <c r="G111" s="58">
        <v>37.840000000000003</v>
      </c>
      <c r="H111" s="57"/>
      <c r="I111" s="58">
        <v>32.69</v>
      </c>
      <c r="J111" s="57"/>
      <c r="K111" s="58"/>
      <c r="L111" s="57"/>
      <c r="M111" s="58"/>
      <c r="N111" s="57"/>
      <c r="O111" s="58"/>
      <c r="Q111" s="57"/>
      <c r="R111" s="58">
        <v>43.135067051433857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38.799999999999997</v>
      </c>
      <c r="C112" s="58">
        <v>41.66</v>
      </c>
      <c r="D112" s="57">
        <v>37.700000000000003</v>
      </c>
      <c r="E112" s="58">
        <v>37.43</v>
      </c>
      <c r="F112" s="57">
        <v>40.270000000000003</v>
      </c>
      <c r="G112" s="58">
        <v>38.799999999999997</v>
      </c>
      <c r="H112" s="57"/>
      <c r="I112" s="58">
        <v>33.49</v>
      </c>
      <c r="J112" s="57"/>
      <c r="K112" s="58"/>
      <c r="L112" s="57"/>
      <c r="M112" s="58"/>
      <c r="N112" s="57"/>
      <c r="O112" s="58"/>
      <c r="Q112" s="57"/>
      <c r="R112" s="58">
        <v>43.223912455300081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45.56</v>
      </c>
      <c r="C113" s="58">
        <v>40.78</v>
      </c>
      <c r="D113" s="57">
        <v>38.19</v>
      </c>
      <c r="E113" s="58">
        <v>42.59</v>
      </c>
      <c r="F113" s="57">
        <v>44.91</v>
      </c>
      <c r="G113" s="58">
        <v>45.56</v>
      </c>
      <c r="H113" s="57"/>
      <c r="I113" s="58">
        <v>40.06</v>
      </c>
      <c r="J113" s="57"/>
      <c r="K113" s="58"/>
      <c r="L113" s="57"/>
      <c r="M113" s="58"/>
      <c r="N113" s="57"/>
      <c r="O113" s="58"/>
      <c r="Q113" s="57"/>
      <c r="R113" s="58">
        <v>43.714263314231431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56.19</v>
      </c>
      <c r="C114" s="58">
        <v>52.27</v>
      </c>
      <c r="D114" s="57">
        <v>47.51</v>
      </c>
      <c r="E114" s="58">
        <v>53.68</v>
      </c>
      <c r="F114" s="57">
        <v>58.84</v>
      </c>
      <c r="G114" s="58">
        <v>56.19</v>
      </c>
      <c r="H114" s="57"/>
      <c r="I114" s="58">
        <v>54.1</v>
      </c>
      <c r="J114" s="57"/>
      <c r="K114" s="58"/>
      <c r="L114" s="57"/>
      <c r="M114" s="58"/>
      <c r="N114" s="57"/>
      <c r="O114" s="58"/>
      <c r="Q114" s="57"/>
      <c r="R114" s="58">
        <v>44.289655092011756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64.39</v>
      </c>
      <c r="C115" s="58">
        <v>55.81</v>
      </c>
      <c r="D115" s="57">
        <v>51.44</v>
      </c>
      <c r="E115" s="58">
        <v>62.45</v>
      </c>
      <c r="F115" s="57">
        <v>64.77</v>
      </c>
      <c r="G115" s="58">
        <v>64.39</v>
      </c>
      <c r="H115" s="57"/>
      <c r="I115" s="58">
        <v>65.36</v>
      </c>
      <c r="J115" s="57"/>
      <c r="K115" s="58"/>
      <c r="L115" s="57"/>
      <c r="M115" s="58"/>
      <c r="N115" s="57"/>
      <c r="O115" s="58"/>
      <c r="Q115" s="57"/>
      <c r="R115" s="58">
        <v>44.782338607215472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53.77</v>
      </c>
      <c r="C116" s="58">
        <v>50.77</v>
      </c>
      <c r="D116" s="57">
        <v>46.54</v>
      </c>
      <c r="E116" s="58">
        <v>57.28</v>
      </c>
      <c r="F116" s="57">
        <v>51.35</v>
      </c>
      <c r="G116" s="58">
        <v>53.77</v>
      </c>
      <c r="H116" s="57"/>
      <c r="I116" s="58">
        <v>51.7</v>
      </c>
      <c r="J116" s="57"/>
      <c r="K116" s="58"/>
      <c r="L116" s="57"/>
      <c r="M116" s="58"/>
      <c r="N116" s="57"/>
      <c r="O116" s="58"/>
      <c r="Q116" s="57"/>
      <c r="R116" s="58">
        <v>44.74175032799787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40.74</v>
      </c>
      <c r="C117" s="58">
        <v>46.24</v>
      </c>
      <c r="D117" s="57">
        <v>43.6</v>
      </c>
      <c r="E117" s="58">
        <v>43.08</v>
      </c>
      <c r="F117" s="57">
        <v>42.31</v>
      </c>
      <c r="G117" s="58">
        <v>40.74</v>
      </c>
      <c r="H117" s="57"/>
      <c r="I117" s="58">
        <v>40.520000000000003</v>
      </c>
      <c r="J117" s="57"/>
      <c r="K117" s="58"/>
      <c r="L117" s="57"/>
      <c r="M117" s="58"/>
      <c r="N117" s="57"/>
      <c r="O117" s="58"/>
      <c r="Q117" s="57"/>
      <c r="R117" s="58">
        <v>44.773439974876048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39.770000000000003</v>
      </c>
      <c r="C118" s="58">
        <v>44.23</v>
      </c>
      <c r="D118" s="57">
        <v>41.64</v>
      </c>
      <c r="E118" s="58">
        <v>43.08</v>
      </c>
      <c r="F118" s="57">
        <v>42.05</v>
      </c>
      <c r="G118" s="58">
        <v>39.770000000000003</v>
      </c>
      <c r="H118" s="57"/>
      <c r="I118" s="58">
        <v>40.39</v>
      </c>
      <c r="J118" s="57"/>
      <c r="K118" s="58"/>
      <c r="L118" s="57"/>
      <c r="M118" s="58"/>
      <c r="N118" s="57"/>
      <c r="O118" s="58"/>
      <c r="Q118" s="57"/>
      <c r="R118" s="58">
        <v>46.984079660459088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39.29</v>
      </c>
      <c r="C119" s="58">
        <v>45.12</v>
      </c>
      <c r="D119" s="57">
        <v>42.63</v>
      </c>
      <c r="E119" s="58">
        <v>46.17</v>
      </c>
      <c r="F119" s="57">
        <v>43.33</v>
      </c>
      <c r="G119" s="58">
        <v>39.29</v>
      </c>
      <c r="H119" s="57"/>
      <c r="I119" s="58">
        <v>42.24</v>
      </c>
      <c r="J119" s="57"/>
      <c r="K119" s="58"/>
      <c r="L119" s="57"/>
      <c r="M119" s="58"/>
      <c r="N119" s="57"/>
      <c r="O119" s="58"/>
      <c r="Q119" s="57"/>
      <c r="R119" s="58">
        <v>48.868643462115799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39.549999999999997</v>
      </c>
      <c r="C120" s="58">
        <v>47.29</v>
      </c>
      <c r="D120" s="57">
        <v>44.49</v>
      </c>
      <c r="E120" s="58">
        <v>46.17</v>
      </c>
      <c r="F120" s="57">
        <v>43.83</v>
      </c>
      <c r="G120" s="58">
        <v>39.549999999999997</v>
      </c>
      <c r="H120" s="57"/>
      <c r="I120" s="58">
        <v>40.65</v>
      </c>
      <c r="J120" s="57"/>
      <c r="K120" s="58"/>
      <c r="L120" s="57"/>
      <c r="M120" s="58"/>
      <c r="N120" s="57"/>
      <c r="O120" s="58"/>
      <c r="Q120" s="57"/>
      <c r="R120" s="58">
        <v>40.639573478331499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39.549999999999997</v>
      </c>
      <c r="C121" s="58">
        <v>46.94</v>
      </c>
      <c r="D121" s="57">
        <v>44.04</v>
      </c>
      <c r="E121" s="58">
        <v>44.09</v>
      </c>
      <c r="F121" s="57">
        <v>42.27</v>
      </c>
      <c r="G121" s="58">
        <v>39.549999999999997</v>
      </c>
      <c r="H121" s="57"/>
      <c r="I121" s="58">
        <v>38.94</v>
      </c>
      <c r="J121" s="57"/>
      <c r="K121" s="58"/>
      <c r="L121" s="57"/>
      <c r="M121" s="58"/>
      <c r="N121" s="57"/>
      <c r="O121" s="58"/>
      <c r="Q121" s="57"/>
      <c r="R121" s="58">
        <v>39.763645822227559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39.07</v>
      </c>
      <c r="C122" s="58">
        <v>44.71</v>
      </c>
      <c r="D122" s="57">
        <v>41.76</v>
      </c>
      <c r="E122" s="58">
        <v>42.01</v>
      </c>
      <c r="F122" s="57">
        <v>41.49</v>
      </c>
      <c r="G122" s="58">
        <v>39.07</v>
      </c>
      <c r="H122" s="57"/>
      <c r="I122" s="58">
        <v>38.17</v>
      </c>
      <c r="J122" s="57"/>
      <c r="K122" s="58"/>
      <c r="L122" s="57"/>
      <c r="M122" s="58"/>
      <c r="N122" s="57"/>
      <c r="O122" s="58"/>
      <c r="Q122" s="57"/>
      <c r="R122" s="58">
        <v>38.365199627792279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38.090000000000003</v>
      </c>
      <c r="C123" s="58">
        <v>44.6</v>
      </c>
      <c r="D123" s="57">
        <v>40.39</v>
      </c>
      <c r="E123" s="58">
        <v>37.08</v>
      </c>
      <c r="F123" s="57">
        <v>39.67</v>
      </c>
      <c r="G123" s="58">
        <v>38.090000000000003</v>
      </c>
      <c r="H123" s="57"/>
      <c r="I123" s="58">
        <v>32.92</v>
      </c>
      <c r="J123" s="57"/>
      <c r="K123" s="58"/>
      <c r="L123" s="57"/>
      <c r="M123" s="58"/>
      <c r="N123" s="57"/>
      <c r="O123" s="58"/>
      <c r="Q123" s="57"/>
      <c r="R123" s="58">
        <v>35.896454259941301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39.07</v>
      </c>
      <c r="C124" s="58">
        <v>42.72</v>
      </c>
      <c r="D124" s="57">
        <v>38.57</v>
      </c>
      <c r="E124" s="58">
        <v>37.590000000000003</v>
      </c>
      <c r="F124" s="57">
        <v>40.44</v>
      </c>
      <c r="G124" s="58">
        <v>39.07</v>
      </c>
      <c r="H124" s="57"/>
      <c r="I124" s="58">
        <v>33.72</v>
      </c>
      <c r="J124" s="57"/>
      <c r="K124" s="58"/>
      <c r="L124" s="57"/>
      <c r="M124" s="58"/>
      <c r="N124" s="57"/>
      <c r="O124" s="58"/>
      <c r="Q124" s="57"/>
      <c r="R124" s="58">
        <v>35.966515500797158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45.87</v>
      </c>
      <c r="C125" s="58">
        <v>41.9</v>
      </c>
      <c r="D125" s="57">
        <v>39.03</v>
      </c>
      <c r="E125" s="58">
        <v>42.77</v>
      </c>
      <c r="F125" s="57">
        <v>45.1</v>
      </c>
      <c r="G125" s="58">
        <v>45.87</v>
      </c>
      <c r="H125" s="57"/>
      <c r="I125" s="58">
        <v>40.340000000000003</v>
      </c>
      <c r="J125" s="57"/>
      <c r="K125" s="58"/>
      <c r="L125" s="57"/>
      <c r="M125" s="58"/>
      <c r="N125" s="57"/>
      <c r="O125" s="58"/>
      <c r="Q125" s="57"/>
      <c r="R125" s="58">
        <v>36.374708033039482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56.57</v>
      </c>
      <c r="C126" s="58">
        <v>52.64</v>
      </c>
      <c r="D126" s="57">
        <v>47.71</v>
      </c>
      <c r="E126" s="58">
        <v>53.91</v>
      </c>
      <c r="F126" s="57">
        <v>59.1</v>
      </c>
      <c r="G126" s="58">
        <v>56.57</v>
      </c>
      <c r="H126" s="57"/>
      <c r="I126" s="58">
        <v>54.48</v>
      </c>
      <c r="J126" s="57"/>
      <c r="K126" s="58"/>
      <c r="L126" s="57"/>
      <c r="M126" s="58"/>
      <c r="N126" s="57"/>
      <c r="O126" s="58"/>
      <c r="Q126" s="57"/>
      <c r="R126" s="58">
        <v>36.854601924619033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64.83</v>
      </c>
      <c r="C127" s="58">
        <v>55.95</v>
      </c>
      <c r="D127" s="57">
        <v>51.37</v>
      </c>
      <c r="E127" s="58">
        <v>62.72</v>
      </c>
      <c r="F127" s="57">
        <v>65.05</v>
      </c>
      <c r="G127" s="58">
        <v>64.83</v>
      </c>
      <c r="H127" s="57"/>
      <c r="I127" s="58">
        <v>65.819999999999993</v>
      </c>
      <c r="J127" s="57"/>
      <c r="K127" s="58"/>
      <c r="L127" s="57"/>
      <c r="M127" s="58"/>
      <c r="N127" s="57"/>
      <c r="O127" s="58"/>
      <c r="Q127" s="57"/>
      <c r="R127" s="58">
        <v>37.264530389822276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54.14</v>
      </c>
      <c r="C128" s="58">
        <v>51.24</v>
      </c>
      <c r="D128" s="57">
        <v>46.81</v>
      </c>
      <c r="E128" s="58">
        <v>57.53</v>
      </c>
      <c r="F128" s="57">
        <v>51.57</v>
      </c>
      <c r="G128" s="58">
        <v>54.14</v>
      </c>
      <c r="H128" s="57"/>
      <c r="I128" s="58">
        <v>52.06</v>
      </c>
      <c r="J128" s="57"/>
      <c r="K128" s="58"/>
      <c r="L128" s="57"/>
      <c r="M128" s="58"/>
      <c r="N128" s="57"/>
      <c r="O128" s="58"/>
      <c r="Q128" s="57"/>
      <c r="R128" s="58">
        <v>37.225177619668621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41.01</v>
      </c>
      <c r="C129" s="58">
        <v>47</v>
      </c>
      <c r="D129" s="57">
        <v>44.07</v>
      </c>
      <c r="E129" s="58">
        <v>43.27</v>
      </c>
      <c r="F129" s="57">
        <v>42.49</v>
      </c>
      <c r="G129" s="58">
        <v>41.01</v>
      </c>
      <c r="H129" s="57"/>
      <c r="I129" s="58">
        <v>40.799999999999997</v>
      </c>
      <c r="J129" s="57"/>
      <c r="K129" s="58"/>
      <c r="L129" s="57"/>
      <c r="M129" s="58"/>
      <c r="N129" s="57"/>
      <c r="O129" s="58"/>
      <c r="Q129" s="57"/>
      <c r="R129" s="58">
        <v>37.246868058004537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40.04</v>
      </c>
      <c r="C130" s="58">
        <v>45.12</v>
      </c>
      <c r="D130" s="57">
        <v>42.25</v>
      </c>
      <c r="E130" s="58">
        <v>43.27</v>
      </c>
      <c r="F130" s="57">
        <v>42.23</v>
      </c>
      <c r="G130" s="58">
        <v>40.04</v>
      </c>
      <c r="H130" s="57"/>
      <c r="I130" s="58">
        <v>40.67</v>
      </c>
      <c r="J130" s="57"/>
      <c r="K130" s="58"/>
      <c r="L130" s="57"/>
      <c r="M130" s="58"/>
      <c r="N130" s="57"/>
      <c r="O130" s="58"/>
      <c r="Q130" s="57"/>
      <c r="R130" s="58">
        <v>39.410517402388052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39.549999999999997</v>
      </c>
      <c r="C131" s="58">
        <v>45.96</v>
      </c>
      <c r="D131" s="57">
        <v>43.17</v>
      </c>
      <c r="E131" s="58">
        <v>46.37</v>
      </c>
      <c r="F131" s="57">
        <v>43.52</v>
      </c>
      <c r="G131" s="58">
        <v>39.549999999999997</v>
      </c>
      <c r="H131" s="57"/>
      <c r="I131" s="58">
        <v>42.53</v>
      </c>
      <c r="J131" s="57"/>
      <c r="K131" s="58"/>
      <c r="L131" s="57"/>
      <c r="M131" s="58"/>
      <c r="N131" s="57"/>
      <c r="O131" s="58"/>
      <c r="Q131" s="57"/>
      <c r="R131" s="58">
        <v>40.992207883368209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39.82</v>
      </c>
      <c r="C132" s="58">
        <v>48.01</v>
      </c>
      <c r="D132" s="57">
        <v>44.93</v>
      </c>
      <c r="E132" s="58">
        <v>46.36</v>
      </c>
      <c r="F132" s="57">
        <v>44.02</v>
      </c>
      <c r="G132" s="58">
        <v>39.82</v>
      </c>
      <c r="H132" s="57"/>
      <c r="I132" s="58">
        <v>40.93</v>
      </c>
      <c r="J132" s="57"/>
      <c r="K132" s="58"/>
      <c r="L132" s="57"/>
      <c r="M132" s="58"/>
      <c r="N132" s="57"/>
      <c r="O132" s="58"/>
      <c r="Q132" s="57"/>
      <c r="R132" s="58">
        <v>40.639573478331499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39.82</v>
      </c>
      <c r="C133" s="58">
        <v>47.69</v>
      </c>
      <c r="D133" s="57">
        <v>44.51</v>
      </c>
      <c r="E133" s="58">
        <v>44.28</v>
      </c>
      <c r="F133" s="57">
        <v>42.45</v>
      </c>
      <c r="G133" s="58">
        <v>39.82</v>
      </c>
      <c r="H133" s="57"/>
      <c r="I133" s="58">
        <v>39.21</v>
      </c>
      <c r="J133" s="57"/>
      <c r="K133" s="58"/>
      <c r="L133" s="57"/>
      <c r="M133" s="58"/>
      <c r="N133" s="57"/>
      <c r="O133" s="58"/>
      <c r="Q133" s="57"/>
      <c r="R133" s="58">
        <v>39.763645822227559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39.33</v>
      </c>
      <c r="C134" s="58">
        <v>45.61</v>
      </c>
      <c r="D134" s="57">
        <v>42.39</v>
      </c>
      <c r="E134" s="58">
        <v>42.19</v>
      </c>
      <c r="F134" s="57">
        <v>41.67</v>
      </c>
      <c r="G134" s="58">
        <v>39.33</v>
      </c>
      <c r="H134" s="57"/>
      <c r="I134" s="58">
        <v>38.44</v>
      </c>
      <c r="J134" s="57"/>
      <c r="K134" s="58"/>
      <c r="L134" s="57"/>
      <c r="M134" s="58"/>
      <c r="N134" s="57"/>
      <c r="O134" s="58"/>
      <c r="Q134" s="57"/>
      <c r="R134" s="58">
        <v>38.365199627792279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38.35</v>
      </c>
      <c r="C135" s="58">
        <v>45.51</v>
      </c>
      <c r="D135" s="57">
        <v>41.12</v>
      </c>
      <c r="E135" s="58">
        <v>37.24</v>
      </c>
      <c r="F135" s="57">
        <v>39.840000000000003</v>
      </c>
      <c r="G135" s="58">
        <v>38.35</v>
      </c>
      <c r="H135" s="57"/>
      <c r="I135" s="58">
        <v>33.15</v>
      </c>
      <c r="J135" s="57"/>
      <c r="K135" s="58"/>
      <c r="L135" s="57"/>
      <c r="M135" s="58"/>
      <c r="N135" s="57"/>
      <c r="O135" s="58"/>
      <c r="Q135" s="57"/>
      <c r="R135" s="58">
        <v>35.896454259941301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39.33</v>
      </c>
      <c r="C136" s="58">
        <v>43.76</v>
      </c>
      <c r="D136" s="57">
        <v>39.42</v>
      </c>
      <c r="E136" s="58">
        <v>37.75</v>
      </c>
      <c r="F136" s="57">
        <v>40.619999999999997</v>
      </c>
      <c r="G136" s="58">
        <v>39.33</v>
      </c>
      <c r="H136" s="57"/>
      <c r="I136" s="58">
        <v>33.96</v>
      </c>
      <c r="J136" s="57"/>
      <c r="K136" s="58"/>
      <c r="L136" s="57"/>
      <c r="M136" s="58"/>
      <c r="N136" s="57"/>
      <c r="O136" s="58"/>
      <c r="Q136" s="57"/>
      <c r="R136" s="58">
        <v>35.966515500797158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46.18</v>
      </c>
      <c r="C137" s="58">
        <v>42.99</v>
      </c>
      <c r="D137" s="57">
        <v>39.85</v>
      </c>
      <c r="E137" s="58">
        <v>42.96</v>
      </c>
      <c r="F137" s="57">
        <v>45.3</v>
      </c>
      <c r="G137" s="58">
        <v>46.18</v>
      </c>
      <c r="H137" s="57"/>
      <c r="I137" s="58">
        <v>40.619999999999997</v>
      </c>
      <c r="J137" s="57"/>
      <c r="K137" s="58"/>
      <c r="L137" s="57"/>
      <c r="M137" s="58"/>
      <c r="N137" s="57"/>
      <c r="O137" s="58"/>
      <c r="Q137" s="57"/>
      <c r="R137" s="58">
        <v>36.374708033039482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56.94</v>
      </c>
      <c r="C138" s="58">
        <v>53.04</v>
      </c>
      <c r="D138" s="57">
        <v>47.93</v>
      </c>
      <c r="E138" s="58">
        <v>54.14</v>
      </c>
      <c r="F138" s="57">
        <v>59.35</v>
      </c>
      <c r="G138" s="58">
        <v>56.94</v>
      </c>
      <c r="H138" s="57"/>
      <c r="I138" s="58">
        <v>54.86</v>
      </c>
      <c r="J138" s="57"/>
      <c r="K138" s="58"/>
      <c r="L138" s="57"/>
      <c r="M138" s="58"/>
      <c r="N138" s="57"/>
      <c r="O138" s="58"/>
      <c r="Q138" s="57"/>
      <c r="R138" s="58">
        <v>36.854601924619033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65.260000000000005</v>
      </c>
      <c r="C139" s="58">
        <v>56.14</v>
      </c>
      <c r="D139" s="57">
        <v>51.33</v>
      </c>
      <c r="E139" s="58">
        <v>62.99</v>
      </c>
      <c r="F139" s="57">
        <v>65.33</v>
      </c>
      <c r="G139" s="58">
        <v>65.260000000000005</v>
      </c>
      <c r="H139" s="57"/>
      <c r="I139" s="58">
        <v>66.28</v>
      </c>
      <c r="J139" s="57"/>
      <c r="K139" s="58"/>
      <c r="L139" s="57"/>
      <c r="M139" s="58"/>
      <c r="N139" s="57"/>
      <c r="O139" s="58"/>
      <c r="Q139" s="57"/>
      <c r="R139" s="58">
        <v>37.264530389822276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54.5</v>
      </c>
      <c r="C140" s="58">
        <v>51.74</v>
      </c>
      <c r="D140" s="57">
        <v>47.09</v>
      </c>
      <c r="E140" s="58">
        <v>57.78</v>
      </c>
      <c r="F140" s="57">
        <v>51.79</v>
      </c>
      <c r="G140" s="58">
        <v>54.5</v>
      </c>
      <c r="H140" s="57"/>
      <c r="I140" s="58">
        <v>52.42</v>
      </c>
      <c r="J140" s="57"/>
      <c r="K140" s="58"/>
      <c r="L140" s="57"/>
      <c r="M140" s="58"/>
      <c r="N140" s="57"/>
      <c r="O140" s="58"/>
      <c r="Q140" s="57"/>
      <c r="R140" s="58">
        <v>37.225177619668621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41.29</v>
      </c>
      <c r="C141" s="58">
        <v>47.78</v>
      </c>
      <c r="D141" s="57">
        <v>44.54</v>
      </c>
      <c r="E141" s="58">
        <v>43.46</v>
      </c>
      <c r="F141" s="57">
        <v>42.68</v>
      </c>
      <c r="G141" s="58">
        <v>41.29</v>
      </c>
      <c r="H141" s="57"/>
      <c r="I141" s="58">
        <v>41.08</v>
      </c>
      <c r="J141" s="57"/>
      <c r="K141" s="58"/>
      <c r="L141" s="57"/>
      <c r="M141" s="58"/>
      <c r="N141" s="57"/>
      <c r="O141" s="58"/>
      <c r="Q141" s="57"/>
      <c r="R141" s="58">
        <v>37.246868058004537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40.31</v>
      </c>
      <c r="C142" s="58">
        <v>46.03</v>
      </c>
      <c r="D142" s="57">
        <v>42.85</v>
      </c>
      <c r="E142" s="58">
        <v>43.45</v>
      </c>
      <c r="F142" s="57">
        <v>42.41</v>
      </c>
      <c r="G142" s="58">
        <v>40.31</v>
      </c>
      <c r="H142" s="57"/>
      <c r="I142" s="58">
        <v>40.950000000000003</v>
      </c>
      <c r="J142" s="57"/>
      <c r="K142" s="58"/>
      <c r="L142" s="57"/>
      <c r="M142" s="58"/>
      <c r="N142" s="57"/>
      <c r="O142" s="58"/>
      <c r="Q142" s="57"/>
      <c r="R142" s="58">
        <v>39.410517402388052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39.82</v>
      </c>
      <c r="C143" s="58">
        <v>46.81</v>
      </c>
      <c r="D143" s="57">
        <v>43.7</v>
      </c>
      <c r="E143" s="58">
        <v>46.57</v>
      </c>
      <c r="F143" s="57">
        <v>43.71</v>
      </c>
      <c r="G143" s="58">
        <v>39.82</v>
      </c>
      <c r="H143" s="57"/>
      <c r="I143" s="58">
        <v>42.82</v>
      </c>
      <c r="J143" s="57"/>
      <c r="K143" s="58"/>
      <c r="L143" s="57"/>
      <c r="M143" s="58"/>
      <c r="N143" s="57"/>
      <c r="O143" s="58"/>
      <c r="Q143" s="57"/>
      <c r="R143" s="58">
        <v>40.992207883368209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40.08</v>
      </c>
      <c r="C144" s="58">
        <v>49.01</v>
      </c>
      <c r="D144" s="57">
        <v>45.44</v>
      </c>
      <c r="E144" s="58">
        <v>46.56</v>
      </c>
      <c r="F144" s="57">
        <v>44.21</v>
      </c>
      <c r="G144" s="58">
        <v>40.08</v>
      </c>
      <c r="H144" s="57"/>
      <c r="I144" s="58">
        <v>41.22</v>
      </c>
      <c r="J144" s="57"/>
      <c r="K144" s="58"/>
      <c r="L144" s="57"/>
      <c r="M144" s="58"/>
      <c r="N144" s="57"/>
      <c r="O144" s="58"/>
      <c r="Q144" s="57"/>
      <c r="R144" s="58">
        <v>40.639573478331499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40.08</v>
      </c>
      <c r="C145" s="58">
        <v>48.69</v>
      </c>
      <c r="D145" s="57">
        <v>45.01</v>
      </c>
      <c r="E145" s="58">
        <v>44.47</v>
      </c>
      <c r="F145" s="57">
        <v>42.64</v>
      </c>
      <c r="G145" s="58">
        <v>40.08</v>
      </c>
      <c r="H145" s="57"/>
      <c r="I145" s="58">
        <v>39.49</v>
      </c>
      <c r="J145" s="57"/>
      <c r="K145" s="58"/>
      <c r="L145" s="57"/>
      <c r="M145" s="58"/>
      <c r="N145" s="57"/>
      <c r="O145" s="58"/>
      <c r="Q145" s="57"/>
      <c r="R145" s="58">
        <v>39.763645822227559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39.590000000000003</v>
      </c>
      <c r="C146" s="58">
        <v>46.56</v>
      </c>
      <c r="D146" s="57">
        <v>42.87</v>
      </c>
      <c r="E146" s="58">
        <v>42.37</v>
      </c>
      <c r="F146" s="57">
        <v>41.85</v>
      </c>
      <c r="G146" s="58">
        <v>39.590000000000003</v>
      </c>
      <c r="H146" s="57"/>
      <c r="I146" s="58">
        <v>38.71</v>
      </c>
      <c r="J146" s="57"/>
      <c r="K146" s="58"/>
      <c r="L146" s="57"/>
      <c r="M146" s="58"/>
      <c r="N146" s="57"/>
      <c r="O146" s="58"/>
      <c r="Q146" s="57"/>
      <c r="R146" s="58">
        <v>38.365199627792279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38.6</v>
      </c>
      <c r="C147" s="58">
        <v>46.46</v>
      </c>
      <c r="D147" s="57">
        <v>41.58</v>
      </c>
      <c r="E147" s="58">
        <v>37.4</v>
      </c>
      <c r="F147" s="57">
        <v>40.01</v>
      </c>
      <c r="G147" s="58">
        <v>38.6</v>
      </c>
      <c r="H147" s="57"/>
      <c r="I147" s="58">
        <v>33.380000000000003</v>
      </c>
      <c r="J147" s="57"/>
      <c r="K147" s="58"/>
      <c r="L147" s="57"/>
      <c r="M147" s="58"/>
      <c r="N147" s="57"/>
      <c r="O147" s="58"/>
      <c r="Q147" s="57"/>
      <c r="R147" s="58">
        <v>35.896454259941301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39.590000000000003</v>
      </c>
      <c r="C148" s="58">
        <v>44.67</v>
      </c>
      <c r="D148" s="57">
        <v>39.869999999999997</v>
      </c>
      <c r="E148" s="58">
        <v>37.909999999999997</v>
      </c>
      <c r="F148" s="57">
        <v>40.79</v>
      </c>
      <c r="G148" s="58">
        <v>39.590000000000003</v>
      </c>
      <c r="H148" s="57"/>
      <c r="I148" s="58">
        <v>34.19</v>
      </c>
      <c r="J148" s="57"/>
      <c r="K148" s="58"/>
      <c r="L148" s="57"/>
      <c r="M148" s="58"/>
      <c r="N148" s="57"/>
      <c r="O148" s="58"/>
      <c r="Q148" s="57"/>
      <c r="R148" s="58">
        <v>35.966515500797158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46.49</v>
      </c>
      <c r="C149" s="58">
        <v>43.89</v>
      </c>
      <c r="D149" s="57">
        <v>40.299999999999997</v>
      </c>
      <c r="E149" s="58">
        <v>43.14</v>
      </c>
      <c r="F149" s="57">
        <v>45.49</v>
      </c>
      <c r="G149" s="58">
        <v>46.49</v>
      </c>
      <c r="H149" s="57"/>
      <c r="I149" s="58">
        <v>40.9</v>
      </c>
      <c r="J149" s="57"/>
      <c r="K149" s="58"/>
      <c r="L149" s="57"/>
      <c r="M149" s="58"/>
      <c r="N149" s="57"/>
      <c r="O149" s="58"/>
      <c r="Q149" s="57"/>
      <c r="R149" s="58">
        <v>36.374708033039482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57.32</v>
      </c>
      <c r="C150" s="58">
        <v>54.14</v>
      </c>
      <c r="D150" s="57">
        <v>48.47</v>
      </c>
      <c r="E150" s="58">
        <v>54.38</v>
      </c>
      <c r="F150" s="57">
        <v>59.6</v>
      </c>
      <c r="G150" s="58">
        <v>57.32</v>
      </c>
      <c r="H150" s="57"/>
      <c r="I150" s="58">
        <v>55.23</v>
      </c>
      <c r="J150" s="57"/>
      <c r="K150" s="58"/>
      <c r="L150" s="57"/>
      <c r="M150" s="58"/>
      <c r="N150" s="57"/>
      <c r="O150" s="58"/>
      <c r="Q150" s="57"/>
      <c r="R150" s="58">
        <v>36.854601924619033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65.7</v>
      </c>
      <c r="C151" s="58">
        <v>57.31</v>
      </c>
      <c r="D151" s="57">
        <v>51.91</v>
      </c>
      <c r="E151" s="58">
        <v>63.26</v>
      </c>
      <c r="F151" s="57">
        <v>65.61</v>
      </c>
      <c r="G151" s="58">
        <v>65.7</v>
      </c>
      <c r="H151" s="57"/>
      <c r="I151" s="58">
        <v>66.73</v>
      </c>
      <c r="J151" s="57"/>
      <c r="K151" s="58"/>
      <c r="L151" s="57"/>
      <c r="M151" s="58"/>
      <c r="N151" s="57"/>
      <c r="O151" s="58"/>
      <c r="Q151" s="57"/>
      <c r="R151" s="58">
        <v>37.264530389822276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54.86</v>
      </c>
      <c r="C152" s="58">
        <v>52.82</v>
      </c>
      <c r="D152" s="57">
        <v>47.62</v>
      </c>
      <c r="E152" s="58">
        <v>58.02</v>
      </c>
      <c r="F152" s="57">
        <v>52.01</v>
      </c>
      <c r="G152" s="58">
        <v>54.86</v>
      </c>
      <c r="H152" s="57"/>
      <c r="I152" s="58">
        <v>52.78</v>
      </c>
      <c r="J152" s="57"/>
      <c r="K152" s="58"/>
      <c r="L152" s="57"/>
      <c r="M152" s="58"/>
      <c r="N152" s="57"/>
      <c r="O152" s="58"/>
      <c r="Q152" s="57"/>
      <c r="R152" s="58">
        <v>37.225177619668621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41.56</v>
      </c>
      <c r="C153" s="58">
        <v>48.78</v>
      </c>
      <c r="D153" s="57">
        <v>45.05</v>
      </c>
      <c r="E153" s="58">
        <v>43.64</v>
      </c>
      <c r="F153" s="57">
        <v>42.86</v>
      </c>
      <c r="G153" s="58">
        <v>41.56</v>
      </c>
      <c r="H153" s="57"/>
      <c r="I153" s="58">
        <v>41.36</v>
      </c>
      <c r="J153" s="57"/>
      <c r="K153" s="58"/>
      <c r="L153" s="57"/>
      <c r="M153" s="58"/>
      <c r="N153" s="57"/>
      <c r="O153" s="58"/>
      <c r="Q153" s="57"/>
      <c r="R153" s="58">
        <v>37.246868058004537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40.58</v>
      </c>
      <c r="C154" s="58">
        <v>46.99</v>
      </c>
      <c r="D154" s="57">
        <v>43.33</v>
      </c>
      <c r="E154" s="58">
        <v>43.64</v>
      </c>
      <c r="F154" s="57">
        <v>42.59</v>
      </c>
      <c r="G154" s="58">
        <v>40.58</v>
      </c>
      <c r="H154" s="57"/>
      <c r="I154" s="58">
        <v>41.23</v>
      </c>
      <c r="J154" s="57"/>
      <c r="K154" s="58"/>
      <c r="L154" s="57"/>
      <c r="M154" s="58"/>
      <c r="N154" s="57"/>
      <c r="O154" s="58"/>
      <c r="Q154" s="57"/>
      <c r="R154" s="58">
        <v>39.410517402388052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40.08</v>
      </c>
      <c r="C155" s="58">
        <v>47.79</v>
      </c>
      <c r="D155" s="57">
        <v>44.2</v>
      </c>
      <c r="E155" s="58">
        <v>46.77</v>
      </c>
      <c r="F155" s="57">
        <v>43.9</v>
      </c>
      <c r="G155" s="58">
        <v>40.08</v>
      </c>
      <c r="H155" s="57"/>
      <c r="I155" s="58">
        <v>43.12</v>
      </c>
      <c r="J155" s="57"/>
      <c r="K155" s="58"/>
      <c r="L155" s="57"/>
      <c r="M155" s="58"/>
      <c r="N155" s="57"/>
      <c r="O155" s="58"/>
      <c r="Q155" s="57"/>
      <c r="R155" s="58">
        <v>40.992207883368209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40.35</v>
      </c>
      <c r="C156" s="58">
        <v>50.01</v>
      </c>
      <c r="D156" s="57">
        <v>45.94</v>
      </c>
      <c r="E156" s="58">
        <v>46.76</v>
      </c>
      <c r="F156" s="57">
        <v>44.4</v>
      </c>
      <c r="G156" s="58">
        <v>40.35</v>
      </c>
      <c r="H156" s="57"/>
      <c r="I156" s="58">
        <v>41.5</v>
      </c>
      <c r="J156" s="57"/>
      <c r="K156" s="58"/>
      <c r="L156" s="57"/>
      <c r="M156" s="58"/>
      <c r="N156" s="57"/>
      <c r="O156" s="58"/>
      <c r="Q156" s="57"/>
      <c r="R156" s="58">
        <v>40.639573478331499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40.35</v>
      </c>
      <c r="C157" s="58">
        <v>49.68</v>
      </c>
      <c r="D157" s="57">
        <v>45.51</v>
      </c>
      <c r="E157" s="58">
        <v>44.66</v>
      </c>
      <c r="F157" s="57">
        <v>42.82</v>
      </c>
      <c r="G157" s="58">
        <v>40.35</v>
      </c>
      <c r="H157" s="57"/>
      <c r="I157" s="58">
        <v>39.76</v>
      </c>
      <c r="J157" s="57"/>
      <c r="K157" s="58"/>
      <c r="L157" s="57"/>
      <c r="M157" s="58"/>
      <c r="N157" s="57"/>
      <c r="O157" s="58"/>
      <c r="Q157" s="57"/>
      <c r="R157" s="58">
        <v>39.763645822227559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39.85</v>
      </c>
      <c r="C158" s="58">
        <v>47.51</v>
      </c>
      <c r="D158" s="57">
        <v>43.35</v>
      </c>
      <c r="E158" s="58">
        <v>42.55</v>
      </c>
      <c r="F158" s="57">
        <v>42.03</v>
      </c>
      <c r="G158" s="58">
        <v>39.85</v>
      </c>
      <c r="H158" s="57"/>
      <c r="I158" s="58">
        <v>38.97</v>
      </c>
      <c r="J158" s="57"/>
      <c r="K158" s="58"/>
      <c r="L158" s="57"/>
      <c r="M158" s="58"/>
      <c r="N158" s="57"/>
      <c r="O158" s="58"/>
      <c r="Q158" s="57"/>
      <c r="R158" s="58">
        <v>38.365199627792279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38.86</v>
      </c>
      <c r="C159" s="58">
        <v>47.41</v>
      </c>
      <c r="D159" s="57">
        <v>42.05</v>
      </c>
      <c r="E159" s="58">
        <v>37.56</v>
      </c>
      <c r="F159" s="57">
        <v>40.18</v>
      </c>
      <c r="G159" s="58">
        <v>38.86</v>
      </c>
      <c r="H159" s="57"/>
      <c r="I159" s="58">
        <v>33.61</v>
      </c>
      <c r="J159" s="57"/>
      <c r="K159" s="58"/>
      <c r="L159" s="57"/>
      <c r="M159" s="58"/>
      <c r="N159" s="57"/>
      <c r="O159" s="58"/>
      <c r="Q159" s="57"/>
      <c r="R159" s="58">
        <v>35.896454259941301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39.85</v>
      </c>
      <c r="C160" s="58">
        <v>45.58</v>
      </c>
      <c r="D160" s="57">
        <v>40.32</v>
      </c>
      <c r="E160" s="58">
        <v>38.08</v>
      </c>
      <c r="F160" s="57">
        <v>40.97</v>
      </c>
      <c r="G160" s="58">
        <v>39.85</v>
      </c>
      <c r="H160" s="57"/>
      <c r="I160" s="58">
        <v>34.42</v>
      </c>
      <c r="J160" s="57"/>
      <c r="K160" s="58"/>
      <c r="L160" s="57"/>
      <c r="M160" s="58"/>
      <c r="N160" s="57"/>
      <c r="O160" s="58"/>
      <c r="Q160" s="57"/>
      <c r="R160" s="58">
        <v>35.966515500797158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46.79</v>
      </c>
      <c r="C161" s="58">
        <v>44.79</v>
      </c>
      <c r="D161" s="57">
        <v>40.76</v>
      </c>
      <c r="E161" s="58">
        <v>43.32</v>
      </c>
      <c r="F161" s="57">
        <v>45.69</v>
      </c>
      <c r="G161" s="58">
        <v>46.79</v>
      </c>
      <c r="H161" s="57"/>
      <c r="I161" s="58">
        <v>41.18</v>
      </c>
      <c r="J161" s="57"/>
      <c r="K161" s="58"/>
      <c r="L161" s="57"/>
      <c r="M161" s="58"/>
      <c r="N161" s="57"/>
      <c r="O161" s="58"/>
      <c r="Q161" s="57"/>
      <c r="R161" s="58">
        <v>36.374708033039482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57.7</v>
      </c>
      <c r="C162" s="40">
        <v>55.25</v>
      </c>
      <c r="D162" s="40">
        <v>49.01</v>
      </c>
      <c r="E162" s="40">
        <v>54.61</v>
      </c>
      <c r="F162" s="40">
        <v>59.86</v>
      </c>
      <c r="G162" s="40">
        <v>57.7</v>
      </c>
      <c r="I162" s="40">
        <v>55.61</v>
      </c>
      <c r="R162" s="40">
        <v>36.854601924619033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37199</v>
      </c>
      <c r="B7" s="51">
        <v>22</v>
      </c>
      <c r="C7" s="52">
        <v>28</v>
      </c>
      <c r="D7" s="51">
        <v>28</v>
      </c>
      <c r="E7" s="52">
        <v>27.75</v>
      </c>
      <c r="F7" s="51">
        <v>24</v>
      </c>
      <c r="G7" s="52">
        <v>23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47.599994049072265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37206</v>
      </c>
      <c r="B8" s="57">
        <v>22</v>
      </c>
      <c r="C8" s="58">
        <v>28</v>
      </c>
      <c r="D8" s="57">
        <v>28</v>
      </c>
      <c r="E8" s="58">
        <v>27.75</v>
      </c>
      <c r="F8" s="57">
        <v>24</v>
      </c>
      <c r="G8" s="58">
        <v>23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47.599994049072265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37213</v>
      </c>
      <c r="B9" s="57">
        <v>22</v>
      </c>
      <c r="C9" s="58">
        <v>28</v>
      </c>
      <c r="D9" s="57">
        <v>28</v>
      </c>
      <c r="E9" s="58">
        <v>27.75</v>
      </c>
      <c r="F9" s="57">
        <v>24</v>
      </c>
      <c r="G9" s="58">
        <v>23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47.599994049072265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37217</v>
      </c>
      <c r="B10" s="57">
        <v>32.75</v>
      </c>
      <c r="C10" s="58">
        <v>28</v>
      </c>
      <c r="D10" s="57">
        <v>35.299999999999997</v>
      </c>
      <c r="E10" s="58">
        <v>35.35</v>
      </c>
      <c r="F10" s="57">
        <v>34.1</v>
      </c>
      <c r="G10" s="58">
        <v>33.75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47.599994049072265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37220</v>
      </c>
      <c r="B11" s="57">
        <v>22</v>
      </c>
      <c r="C11" s="58">
        <v>28</v>
      </c>
      <c r="D11" s="57">
        <v>28</v>
      </c>
      <c r="E11" s="58">
        <v>27.75</v>
      </c>
      <c r="F11" s="57">
        <v>24</v>
      </c>
      <c r="G11" s="58">
        <v>23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47.599994049072265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27.375</v>
      </c>
      <c r="C12" s="58">
        <v>32.25</v>
      </c>
      <c r="D12" s="57">
        <v>32.063000000000002</v>
      </c>
      <c r="E12" s="58">
        <v>31.875</v>
      </c>
      <c r="F12" s="57">
        <v>28.875</v>
      </c>
      <c r="G12" s="58">
        <v>27.375</v>
      </c>
      <c r="H12" s="57"/>
      <c r="I12" s="58">
        <v>28.875</v>
      </c>
      <c r="J12" s="57"/>
      <c r="K12" s="58"/>
      <c r="L12" s="57"/>
      <c r="M12" s="58"/>
      <c r="N12" s="57"/>
      <c r="O12" s="58"/>
      <c r="Q12" s="57"/>
      <c r="R12" s="58">
        <v>48.034071684031701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27.563000000000002</v>
      </c>
      <c r="C13" s="58">
        <v>32.063000000000002</v>
      </c>
      <c r="D13" s="57">
        <v>32.063000000000002</v>
      </c>
      <c r="E13" s="58">
        <v>32.063000000000002</v>
      </c>
      <c r="F13" s="57">
        <v>29.438000000000002</v>
      </c>
      <c r="G13" s="58">
        <v>27.563000000000002</v>
      </c>
      <c r="H13" s="57"/>
      <c r="I13" s="58">
        <v>29.438000000000002</v>
      </c>
      <c r="J13" s="57"/>
      <c r="K13" s="58"/>
      <c r="L13" s="57"/>
      <c r="M13" s="58"/>
      <c r="N13" s="57"/>
      <c r="O13" s="58"/>
      <c r="Q13" s="57"/>
      <c r="R13" s="58">
        <v>40.610521177106712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26.625</v>
      </c>
      <c r="C14" s="58">
        <v>29.175000000000001</v>
      </c>
      <c r="D14" s="57">
        <v>29.25</v>
      </c>
      <c r="E14" s="58">
        <v>30.375</v>
      </c>
      <c r="F14" s="57">
        <v>27.9375</v>
      </c>
      <c r="G14" s="58">
        <v>26.625</v>
      </c>
      <c r="H14" s="57"/>
      <c r="I14" s="58">
        <v>27.9375</v>
      </c>
      <c r="J14" s="57"/>
      <c r="K14" s="58"/>
      <c r="L14" s="57"/>
      <c r="M14" s="58"/>
      <c r="N14" s="57"/>
      <c r="O14" s="58"/>
      <c r="Q14" s="57"/>
      <c r="R14" s="58">
        <v>39.973840892000972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26.25</v>
      </c>
      <c r="C15" s="58">
        <v>25.688000000000002</v>
      </c>
      <c r="D15" s="57">
        <v>25.688000000000002</v>
      </c>
      <c r="E15" s="58">
        <v>28.688000000000002</v>
      </c>
      <c r="F15" s="57">
        <v>27</v>
      </c>
      <c r="G15" s="58">
        <v>26.25</v>
      </c>
      <c r="H15" s="57"/>
      <c r="I15" s="58">
        <v>27</v>
      </c>
      <c r="J15" s="57"/>
      <c r="K15" s="58"/>
      <c r="L15" s="57"/>
      <c r="M15" s="58"/>
      <c r="N15" s="57"/>
      <c r="O15" s="58"/>
      <c r="Q15" s="57"/>
      <c r="R15" s="58">
        <v>38.841453362893724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24.375</v>
      </c>
      <c r="C16" s="58">
        <v>24.375</v>
      </c>
      <c r="D16" s="57">
        <v>22.875</v>
      </c>
      <c r="E16" s="58">
        <v>25.313000000000002</v>
      </c>
      <c r="F16" s="57">
        <v>25.875</v>
      </c>
      <c r="G16" s="58">
        <v>24.375</v>
      </c>
      <c r="H16" s="57"/>
      <c r="I16" s="58">
        <v>25.313000000000002</v>
      </c>
      <c r="J16" s="57"/>
      <c r="K16" s="58"/>
      <c r="L16" s="57"/>
      <c r="M16" s="58"/>
      <c r="N16" s="57"/>
      <c r="O16" s="58"/>
      <c r="Q16" s="57"/>
      <c r="R16" s="58">
        <v>37.538123692640383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28.125</v>
      </c>
      <c r="C17" s="58">
        <v>23.625</v>
      </c>
      <c r="D17" s="57">
        <v>21.75</v>
      </c>
      <c r="E17" s="58">
        <v>25.125</v>
      </c>
      <c r="F17" s="57">
        <v>27</v>
      </c>
      <c r="G17" s="58">
        <v>28.125</v>
      </c>
      <c r="H17" s="57"/>
      <c r="I17" s="58">
        <v>25.125</v>
      </c>
      <c r="J17" s="57"/>
      <c r="K17" s="58"/>
      <c r="L17" s="57"/>
      <c r="M17" s="58"/>
      <c r="N17" s="57"/>
      <c r="O17" s="58"/>
      <c r="Q17" s="57"/>
      <c r="R17" s="58">
        <v>37.96767176666755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33.75</v>
      </c>
      <c r="C18" s="58">
        <v>24</v>
      </c>
      <c r="D18" s="57">
        <v>22.125</v>
      </c>
      <c r="E18" s="58">
        <v>30</v>
      </c>
      <c r="F18" s="57">
        <v>31.5</v>
      </c>
      <c r="G18" s="58">
        <v>33.75</v>
      </c>
      <c r="H18" s="57"/>
      <c r="I18" s="58">
        <v>30</v>
      </c>
      <c r="J18" s="57"/>
      <c r="K18" s="58"/>
      <c r="L18" s="57"/>
      <c r="M18" s="58"/>
      <c r="N18" s="57"/>
      <c r="O18" s="58"/>
      <c r="Q18" s="57"/>
      <c r="R18" s="58">
        <v>38.538677211182474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40.125</v>
      </c>
      <c r="C19" s="58">
        <v>34.875</v>
      </c>
      <c r="D19" s="57">
        <v>32.625</v>
      </c>
      <c r="E19" s="58">
        <v>37.313000000000002</v>
      </c>
      <c r="F19" s="57">
        <v>36.938000000000002</v>
      </c>
      <c r="G19" s="58">
        <v>40.125</v>
      </c>
      <c r="H19" s="57"/>
      <c r="I19" s="58">
        <v>36.938000000000002</v>
      </c>
      <c r="J19" s="57"/>
      <c r="K19" s="58"/>
      <c r="L19" s="57"/>
      <c r="M19" s="58"/>
      <c r="N19" s="57"/>
      <c r="O19" s="58"/>
      <c r="Q19" s="57"/>
      <c r="R19" s="58">
        <v>39.109321320692757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47.625</v>
      </c>
      <c r="C20" s="58">
        <v>39.75</v>
      </c>
      <c r="D20" s="57">
        <v>37.875</v>
      </c>
      <c r="E20" s="58">
        <v>42</v>
      </c>
      <c r="F20" s="57">
        <v>42.938000000000002</v>
      </c>
      <c r="G20" s="58">
        <v>47.625</v>
      </c>
      <c r="H20" s="57"/>
      <c r="I20" s="58">
        <v>42</v>
      </c>
      <c r="J20" s="57"/>
      <c r="K20" s="58"/>
      <c r="L20" s="57"/>
      <c r="M20" s="58"/>
      <c r="N20" s="57"/>
      <c r="O20" s="58"/>
      <c r="Q20" s="57"/>
      <c r="R20" s="58">
        <v>39.607754006360949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38.25</v>
      </c>
      <c r="C21" s="58">
        <v>35.25</v>
      </c>
      <c r="D21" s="57">
        <v>32.625</v>
      </c>
      <c r="E21" s="58">
        <v>36.563000000000002</v>
      </c>
      <c r="F21" s="57">
        <v>36.563000000000002</v>
      </c>
      <c r="G21" s="58">
        <v>38.25</v>
      </c>
      <c r="H21" s="57"/>
      <c r="I21" s="58">
        <v>36.563000000000002</v>
      </c>
      <c r="J21" s="57"/>
      <c r="K21" s="58"/>
      <c r="L21" s="57"/>
      <c r="M21" s="58"/>
      <c r="N21" s="57"/>
      <c r="O21" s="58"/>
      <c r="Q21" s="57"/>
      <c r="R21" s="58">
        <v>39.607721891284598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28.875</v>
      </c>
      <c r="C22" s="58">
        <v>29.25</v>
      </c>
      <c r="D22" s="57">
        <v>29.25</v>
      </c>
      <c r="E22" s="58">
        <v>31.688000000000002</v>
      </c>
      <c r="F22" s="57">
        <v>30.75</v>
      </c>
      <c r="G22" s="58">
        <v>28.875</v>
      </c>
      <c r="H22" s="57"/>
      <c r="I22" s="58">
        <v>30.75</v>
      </c>
      <c r="J22" s="57"/>
      <c r="K22" s="58"/>
      <c r="L22" s="57"/>
      <c r="M22" s="58"/>
      <c r="N22" s="57"/>
      <c r="O22" s="58"/>
      <c r="Q22" s="57"/>
      <c r="R22" s="58">
        <v>39.948991803996876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27.375</v>
      </c>
      <c r="C23" s="58">
        <v>27.75</v>
      </c>
      <c r="D23" s="57">
        <v>27.75</v>
      </c>
      <c r="E23" s="58">
        <v>30.938000000000002</v>
      </c>
      <c r="F23" s="57">
        <v>30</v>
      </c>
      <c r="G23" s="58">
        <v>27.375</v>
      </c>
      <c r="H23" s="57"/>
      <c r="I23" s="58">
        <v>30</v>
      </c>
      <c r="J23" s="57"/>
      <c r="K23" s="58"/>
      <c r="L23" s="57"/>
      <c r="M23" s="58"/>
      <c r="N23" s="57"/>
      <c r="O23" s="58"/>
      <c r="Q23" s="57"/>
      <c r="R23" s="58">
        <v>43.431562088100179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27.75</v>
      </c>
      <c r="C24" s="58">
        <v>28.875</v>
      </c>
      <c r="D24" s="57">
        <v>28.875</v>
      </c>
      <c r="E24" s="58">
        <v>32.438000000000002</v>
      </c>
      <c r="F24" s="57">
        <v>31.5</v>
      </c>
      <c r="G24" s="58">
        <v>27.75</v>
      </c>
      <c r="H24" s="57"/>
      <c r="I24" s="58">
        <v>31.5</v>
      </c>
      <c r="J24" s="57"/>
      <c r="K24" s="58"/>
      <c r="L24" s="57"/>
      <c r="M24" s="58"/>
      <c r="N24" s="57"/>
      <c r="O24" s="58"/>
      <c r="Q24" s="57"/>
      <c r="R24" s="58">
        <v>46.017675254666919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27.75</v>
      </c>
      <c r="C25" s="58">
        <v>31.6875</v>
      </c>
      <c r="D25" s="57">
        <v>31.5</v>
      </c>
      <c r="E25" s="58">
        <v>33.375</v>
      </c>
      <c r="F25" s="57">
        <v>31.688000000000002</v>
      </c>
      <c r="G25" s="58">
        <v>27.75</v>
      </c>
      <c r="H25" s="57"/>
      <c r="I25" s="58">
        <v>24.188000000000002</v>
      </c>
      <c r="J25" s="57"/>
      <c r="K25" s="58"/>
      <c r="L25" s="57"/>
      <c r="M25" s="58"/>
      <c r="N25" s="57"/>
      <c r="O25" s="58"/>
      <c r="Q25" s="57"/>
      <c r="R25" s="58">
        <v>46.330300874147213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27.75</v>
      </c>
      <c r="C26" s="58">
        <v>31.125</v>
      </c>
      <c r="D26" s="57">
        <v>30.75</v>
      </c>
      <c r="E26" s="58">
        <v>31.875</v>
      </c>
      <c r="F26" s="57">
        <v>30.563000000000002</v>
      </c>
      <c r="G26" s="58">
        <v>27.75</v>
      </c>
      <c r="H26" s="57"/>
      <c r="I26" s="58">
        <v>23.063000000000002</v>
      </c>
      <c r="J26" s="57"/>
      <c r="K26" s="58"/>
      <c r="L26" s="57"/>
      <c r="M26" s="58"/>
      <c r="N26" s="57"/>
      <c r="O26" s="58"/>
      <c r="Q26" s="57"/>
      <c r="R26" s="58">
        <v>45.059519327936826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27.375</v>
      </c>
      <c r="C27" s="58">
        <v>27.5625</v>
      </c>
      <c r="D27" s="57">
        <v>27</v>
      </c>
      <c r="E27" s="58">
        <v>30.375</v>
      </c>
      <c r="F27" s="57">
        <v>30</v>
      </c>
      <c r="G27" s="58">
        <v>27.375</v>
      </c>
      <c r="H27" s="57"/>
      <c r="I27" s="58">
        <v>22.5</v>
      </c>
      <c r="J27" s="57"/>
      <c r="K27" s="58"/>
      <c r="L27" s="57"/>
      <c r="M27" s="58"/>
      <c r="N27" s="57"/>
      <c r="O27" s="58"/>
      <c r="Q27" s="57"/>
      <c r="R27" s="58">
        <v>43.746744243373342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26.625</v>
      </c>
      <c r="C28" s="58">
        <v>27.375</v>
      </c>
      <c r="D28" s="57">
        <v>24.75</v>
      </c>
      <c r="E28" s="58">
        <v>26.813000000000002</v>
      </c>
      <c r="F28" s="57">
        <v>28.688000000000002</v>
      </c>
      <c r="G28" s="58">
        <v>26.625</v>
      </c>
      <c r="H28" s="57"/>
      <c r="I28" s="58">
        <v>19.313000000000002</v>
      </c>
      <c r="J28" s="57"/>
      <c r="K28" s="58"/>
      <c r="L28" s="57"/>
      <c r="M28" s="58"/>
      <c r="N28" s="57"/>
      <c r="O28" s="58"/>
      <c r="Q28" s="57"/>
      <c r="R28" s="58">
        <v>41.810472429400761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27.375</v>
      </c>
      <c r="C29" s="58">
        <v>24.375</v>
      </c>
      <c r="D29" s="57">
        <v>21.75</v>
      </c>
      <c r="E29" s="58">
        <v>27.188000000000002</v>
      </c>
      <c r="F29" s="57">
        <v>29.25</v>
      </c>
      <c r="G29" s="58">
        <v>27.375</v>
      </c>
      <c r="H29" s="57"/>
      <c r="I29" s="58">
        <v>19.688000000000002</v>
      </c>
      <c r="J29" s="57"/>
      <c r="K29" s="58"/>
      <c r="L29" s="57"/>
      <c r="M29" s="58"/>
      <c r="N29" s="57"/>
      <c r="O29" s="58"/>
      <c r="Q29" s="57"/>
      <c r="R29" s="58">
        <v>41.812030014891334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32.625</v>
      </c>
      <c r="C30" s="58">
        <v>23.0625</v>
      </c>
      <c r="D30" s="57">
        <v>22.5</v>
      </c>
      <c r="E30" s="58">
        <v>30.938000000000002</v>
      </c>
      <c r="F30" s="57">
        <v>32.625</v>
      </c>
      <c r="G30" s="58">
        <v>32.625</v>
      </c>
      <c r="H30" s="57"/>
      <c r="I30" s="58">
        <v>23.438000000000002</v>
      </c>
      <c r="J30" s="57"/>
      <c r="K30" s="58"/>
      <c r="L30" s="57"/>
      <c r="M30" s="58"/>
      <c r="N30" s="57"/>
      <c r="O30" s="58"/>
      <c r="Q30" s="57"/>
      <c r="R30" s="58">
        <v>42.090414411773367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40.875</v>
      </c>
      <c r="C31" s="58">
        <v>40.125</v>
      </c>
      <c r="D31" s="57">
        <v>36.75</v>
      </c>
      <c r="E31" s="58">
        <v>39</v>
      </c>
      <c r="F31" s="57">
        <v>42.75</v>
      </c>
      <c r="G31" s="58">
        <v>40.875</v>
      </c>
      <c r="H31" s="57"/>
      <c r="I31" s="58">
        <v>31.5</v>
      </c>
      <c r="J31" s="57"/>
      <c r="K31" s="58"/>
      <c r="L31" s="57"/>
      <c r="M31" s="58"/>
      <c r="N31" s="57"/>
      <c r="O31" s="58"/>
      <c r="Q31" s="57"/>
      <c r="R31" s="58">
        <v>42.437353976869822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47.25</v>
      </c>
      <c r="C32" s="58">
        <v>45.375</v>
      </c>
      <c r="D32" s="57">
        <v>42.75</v>
      </c>
      <c r="E32" s="58">
        <v>45.375</v>
      </c>
      <c r="F32" s="57">
        <v>47.063000000000002</v>
      </c>
      <c r="G32" s="58">
        <v>47.25</v>
      </c>
      <c r="H32" s="57"/>
      <c r="I32" s="58">
        <v>37.875</v>
      </c>
      <c r="J32" s="57"/>
      <c r="K32" s="58"/>
      <c r="L32" s="57"/>
      <c r="M32" s="58"/>
      <c r="N32" s="57"/>
      <c r="O32" s="58"/>
      <c r="Q32" s="57"/>
      <c r="R32" s="58">
        <v>42.880284032065674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39</v>
      </c>
      <c r="C33" s="58">
        <v>37.875</v>
      </c>
      <c r="D33" s="57">
        <v>35.25</v>
      </c>
      <c r="E33" s="58">
        <v>41.625</v>
      </c>
      <c r="F33" s="57">
        <v>37.313000000000002</v>
      </c>
      <c r="G33" s="58">
        <v>39</v>
      </c>
      <c r="H33" s="57"/>
      <c r="I33" s="58">
        <v>29.813000000000002</v>
      </c>
      <c r="J33" s="57"/>
      <c r="K33" s="58"/>
      <c r="L33" s="57"/>
      <c r="M33" s="58"/>
      <c r="N33" s="57"/>
      <c r="O33" s="58"/>
      <c r="Q33" s="57"/>
      <c r="R33" s="58">
        <v>42.949107267359381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28.875</v>
      </c>
      <c r="C34" s="58">
        <v>31.125</v>
      </c>
      <c r="D34" s="57">
        <v>30.75</v>
      </c>
      <c r="E34" s="58">
        <v>31.313000000000002</v>
      </c>
      <c r="F34" s="57">
        <v>30.75</v>
      </c>
      <c r="G34" s="58">
        <v>28.875</v>
      </c>
      <c r="H34" s="57"/>
      <c r="I34" s="58">
        <v>23.25</v>
      </c>
      <c r="J34" s="57"/>
      <c r="K34" s="58"/>
      <c r="L34" s="57"/>
      <c r="M34" s="58"/>
      <c r="N34" s="57"/>
      <c r="O34" s="58"/>
      <c r="Q34" s="57"/>
      <c r="R34" s="58">
        <v>43.225883670717856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28.125</v>
      </c>
      <c r="C35" s="58">
        <v>28.125</v>
      </c>
      <c r="D35" s="57">
        <v>27.75</v>
      </c>
      <c r="E35" s="58">
        <v>31.313000000000002</v>
      </c>
      <c r="F35" s="57">
        <v>30.563000000000002</v>
      </c>
      <c r="G35" s="58">
        <v>28.125</v>
      </c>
      <c r="H35" s="57"/>
      <c r="I35" s="58">
        <v>23.063000000000002</v>
      </c>
      <c r="J35" s="57"/>
      <c r="K35" s="58"/>
      <c r="L35" s="57"/>
      <c r="M35" s="58"/>
      <c r="N35" s="57"/>
      <c r="O35" s="58"/>
      <c r="Q35" s="57"/>
      <c r="R35" s="58">
        <v>45.897315072489967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27.75</v>
      </c>
      <c r="C36" s="58">
        <v>29.4375</v>
      </c>
      <c r="D36" s="57">
        <v>29.25</v>
      </c>
      <c r="E36" s="58">
        <v>33.563000000000002</v>
      </c>
      <c r="F36" s="57">
        <v>31.5</v>
      </c>
      <c r="G36" s="58">
        <v>27.75</v>
      </c>
      <c r="H36" s="57"/>
      <c r="I36" s="58">
        <v>24</v>
      </c>
      <c r="J36" s="57"/>
      <c r="K36" s="58"/>
      <c r="L36" s="57"/>
      <c r="M36" s="58"/>
      <c r="N36" s="57"/>
      <c r="O36" s="58"/>
      <c r="Q36" s="57"/>
      <c r="R36" s="58">
        <v>47.994750081772594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28.274999999999999</v>
      </c>
      <c r="C37" s="58">
        <v>31.9575</v>
      </c>
      <c r="D37" s="57">
        <v>31.5975</v>
      </c>
      <c r="E37" s="58">
        <v>33.578000000000003</v>
      </c>
      <c r="F37" s="57">
        <v>31.883000000000003</v>
      </c>
      <c r="G37" s="58">
        <v>28.274999999999999</v>
      </c>
      <c r="H37" s="57"/>
      <c r="I37" s="58">
        <v>23.37</v>
      </c>
      <c r="J37" s="57"/>
      <c r="K37" s="58"/>
      <c r="L37" s="57"/>
      <c r="M37" s="58"/>
      <c r="N37" s="57"/>
      <c r="O37" s="58"/>
      <c r="Q37" s="57"/>
      <c r="R37" s="58">
        <v>46.047693167138092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28.274999999999999</v>
      </c>
      <c r="C38" s="58">
        <v>31.47</v>
      </c>
      <c r="D38" s="57">
        <v>30.952500000000001</v>
      </c>
      <c r="E38" s="58">
        <v>32.063000000000002</v>
      </c>
      <c r="F38" s="57">
        <v>30.742000000000001</v>
      </c>
      <c r="G38" s="58">
        <v>28.274999999999999</v>
      </c>
      <c r="H38" s="57"/>
      <c r="I38" s="58">
        <v>22.207000000000001</v>
      </c>
      <c r="J38" s="57"/>
      <c r="K38" s="58"/>
      <c r="L38" s="57"/>
      <c r="M38" s="58"/>
      <c r="N38" s="57"/>
      <c r="O38" s="58"/>
      <c r="Q38" s="57"/>
      <c r="R38" s="58">
        <v>44.887754315776611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27.923000000000002</v>
      </c>
      <c r="C39" s="58">
        <v>28.4175</v>
      </c>
      <c r="D39" s="57">
        <v>27.734999999999999</v>
      </c>
      <c r="E39" s="58">
        <v>30.555</v>
      </c>
      <c r="F39" s="57">
        <v>30.172000000000001</v>
      </c>
      <c r="G39" s="58">
        <v>27.923000000000002</v>
      </c>
      <c r="H39" s="57"/>
      <c r="I39" s="58">
        <v>21.585000000000001</v>
      </c>
      <c r="J39" s="57"/>
      <c r="K39" s="58"/>
      <c r="L39" s="57"/>
      <c r="M39" s="58"/>
      <c r="N39" s="57"/>
      <c r="O39" s="58"/>
      <c r="Q39" s="57"/>
      <c r="R39" s="58">
        <v>43.060587474548285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27.233000000000001</v>
      </c>
      <c r="C40" s="58">
        <v>28.252500000000001</v>
      </c>
      <c r="D40" s="57">
        <v>25.8</v>
      </c>
      <c r="E40" s="58">
        <v>26.97</v>
      </c>
      <c r="F40" s="57">
        <v>28.852</v>
      </c>
      <c r="G40" s="58">
        <v>27.233000000000001</v>
      </c>
      <c r="H40" s="57"/>
      <c r="I40" s="58">
        <v>18.465</v>
      </c>
      <c r="J40" s="57"/>
      <c r="K40" s="58"/>
      <c r="L40" s="57"/>
      <c r="M40" s="58"/>
      <c r="N40" s="57"/>
      <c r="O40" s="58"/>
      <c r="Q40" s="57"/>
      <c r="R40" s="58">
        <v>40.647238762566808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27.923000000000002</v>
      </c>
      <c r="C41" s="58">
        <v>25.68</v>
      </c>
      <c r="D41" s="57">
        <v>23.227499999999999</v>
      </c>
      <c r="E41" s="58">
        <v>27.344999999999999</v>
      </c>
      <c r="F41" s="57">
        <v>29.414999999999999</v>
      </c>
      <c r="G41" s="58">
        <v>27.923000000000002</v>
      </c>
      <c r="H41" s="57"/>
      <c r="I41" s="58">
        <v>18.758000000000003</v>
      </c>
      <c r="J41" s="57"/>
      <c r="K41" s="58"/>
      <c r="L41" s="57"/>
      <c r="M41" s="58"/>
      <c r="N41" s="57"/>
      <c r="O41" s="58"/>
      <c r="Q41" s="57"/>
      <c r="R41" s="58">
        <v>40.710706102898058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32.79</v>
      </c>
      <c r="C42" s="58">
        <v>24.555</v>
      </c>
      <c r="D42" s="57">
        <v>23.872499999999999</v>
      </c>
      <c r="E42" s="58">
        <v>31.11</v>
      </c>
      <c r="F42" s="57">
        <v>32.805</v>
      </c>
      <c r="G42" s="58">
        <v>32.79</v>
      </c>
      <c r="H42" s="57"/>
      <c r="I42" s="58">
        <v>22.253</v>
      </c>
      <c r="J42" s="57"/>
      <c r="K42" s="58"/>
      <c r="L42" s="57"/>
      <c r="M42" s="58"/>
      <c r="N42" s="57"/>
      <c r="O42" s="58"/>
      <c r="Q42" s="57"/>
      <c r="R42" s="58">
        <v>41.205744261234791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40.433</v>
      </c>
      <c r="C43" s="58">
        <v>39.195</v>
      </c>
      <c r="D43" s="57">
        <v>36.104999999999997</v>
      </c>
      <c r="E43" s="58">
        <v>39.218000000000004</v>
      </c>
      <c r="F43" s="57">
        <v>42.983000000000004</v>
      </c>
      <c r="G43" s="58">
        <v>40.433</v>
      </c>
      <c r="H43" s="57"/>
      <c r="I43" s="58">
        <v>29.79</v>
      </c>
      <c r="J43" s="57"/>
      <c r="K43" s="58"/>
      <c r="L43" s="57"/>
      <c r="M43" s="58"/>
      <c r="N43" s="57"/>
      <c r="O43" s="58"/>
      <c r="Q43" s="57"/>
      <c r="R43" s="58">
        <v>41.794154364102198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46.343000000000004</v>
      </c>
      <c r="C44" s="58">
        <v>43.702500000000001</v>
      </c>
      <c r="D44" s="57">
        <v>41.2575</v>
      </c>
      <c r="E44" s="58">
        <v>45.623000000000005</v>
      </c>
      <c r="F44" s="57">
        <v>47.318000000000005</v>
      </c>
      <c r="G44" s="58">
        <v>46.343000000000004</v>
      </c>
      <c r="H44" s="57"/>
      <c r="I44" s="58">
        <v>35.693000000000005</v>
      </c>
      <c r="J44" s="57"/>
      <c r="K44" s="58"/>
      <c r="L44" s="57"/>
      <c r="M44" s="58"/>
      <c r="N44" s="57"/>
      <c r="O44" s="58"/>
      <c r="Q44" s="57"/>
      <c r="R44" s="58">
        <v>42.293100065680441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38.700000000000003</v>
      </c>
      <c r="C45" s="58">
        <v>37.267499999999998</v>
      </c>
      <c r="D45" s="57">
        <v>34.814999999999998</v>
      </c>
      <c r="E45" s="58">
        <v>41.843000000000004</v>
      </c>
      <c r="F45" s="57">
        <v>37.508000000000003</v>
      </c>
      <c r="G45" s="58">
        <v>38.700000000000003</v>
      </c>
      <c r="H45" s="57"/>
      <c r="I45" s="58">
        <v>27.99</v>
      </c>
      <c r="J45" s="57"/>
      <c r="K45" s="58"/>
      <c r="L45" s="57"/>
      <c r="M45" s="58"/>
      <c r="N45" s="57"/>
      <c r="O45" s="58"/>
      <c r="Q45" s="57"/>
      <c r="R45" s="58">
        <v>42.216369052046225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29.318000000000001</v>
      </c>
      <c r="C46" s="58">
        <v>31.47</v>
      </c>
      <c r="D46" s="57">
        <v>30.952500000000001</v>
      </c>
      <c r="E46" s="58">
        <v>31.477</v>
      </c>
      <c r="F46" s="57">
        <v>30.907</v>
      </c>
      <c r="G46" s="58">
        <v>29.318000000000001</v>
      </c>
      <c r="H46" s="57"/>
      <c r="I46" s="58">
        <v>21.742000000000001</v>
      </c>
      <c r="J46" s="57"/>
      <c r="K46" s="58"/>
      <c r="L46" s="57"/>
      <c r="M46" s="58"/>
      <c r="N46" s="57"/>
      <c r="O46" s="58"/>
      <c r="Q46" s="57"/>
      <c r="R46" s="58">
        <v>42.220401140491205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28.62</v>
      </c>
      <c r="C47" s="58">
        <v>28.897500000000001</v>
      </c>
      <c r="D47" s="57">
        <v>28.38</v>
      </c>
      <c r="E47" s="58">
        <v>31.47</v>
      </c>
      <c r="F47" s="57">
        <v>30.72</v>
      </c>
      <c r="G47" s="58">
        <v>28.62</v>
      </c>
      <c r="H47" s="57"/>
      <c r="I47" s="58">
        <v>21.488</v>
      </c>
      <c r="J47" s="57"/>
      <c r="K47" s="58"/>
      <c r="L47" s="57"/>
      <c r="M47" s="58"/>
      <c r="N47" s="57"/>
      <c r="O47" s="58"/>
      <c r="Q47" s="57"/>
      <c r="R47" s="58">
        <v>44.566021506233611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28.274999999999999</v>
      </c>
      <c r="C48" s="58">
        <v>30.022500000000001</v>
      </c>
      <c r="D48" s="57">
        <v>29.67</v>
      </c>
      <c r="E48" s="58">
        <v>33.727000000000004</v>
      </c>
      <c r="F48" s="57">
        <v>31.657</v>
      </c>
      <c r="G48" s="58">
        <v>28.274999999999999</v>
      </c>
      <c r="H48" s="57"/>
      <c r="I48" s="58">
        <v>22.274999999999999</v>
      </c>
      <c r="J48" s="57"/>
      <c r="K48" s="58"/>
      <c r="L48" s="57"/>
      <c r="M48" s="58"/>
      <c r="N48" s="57"/>
      <c r="O48" s="58"/>
      <c r="Q48" s="57"/>
      <c r="R48" s="58">
        <v>46.541290573813043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28.47</v>
      </c>
      <c r="C49" s="58">
        <v>32.159999999999997</v>
      </c>
      <c r="D49" s="57">
        <v>31.68</v>
      </c>
      <c r="E49" s="58">
        <v>33.727000000000004</v>
      </c>
      <c r="F49" s="57">
        <v>32.024999999999999</v>
      </c>
      <c r="G49" s="58">
        <v>28.47</v>
      </c>
      <c r="H49" s="57"/>
      <c r="I49" s="58">
        <v>20.295000000000002</v>
      </c>
      <c r="J49" s="57"/>
      <c r="K49" s="58"/>
      <c r="L49" s="57"/>
      <c r="M49" s="58"/>
      <c r="N49" s="57"/>
      <c r="O49" s="58"/>
      <c r="Q49" s="57"/>
      <c r="R49" s="58">
        <v>45.928855141629256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28.47</v>
      </c>
      <c r="C50" s="58">
        <v>31.754999999999999</v>
      </c>
      <c r="D50" s="57">
        <v>31.125</v>
      </c>
      <c r="E50" s="58">
        <v>32.204999999999998</v>
      </c>
      <c r="F50" s="57">
        <v>30.885000000000002</v>
      </c>
      <c r="G50" s="58">
        <v>28.47</v>
      </c>
      <c r="H50" s="57"/>
      <c r="I50" s="58">
        <v>19.440000000000001</v>
      </c>
      <c r="J50" s="57"/>
      <c r="K50" s="58"/>
      <c r="L50" s="57"/>
      <c r="M50" s="58"/>
      <c r="N50" s="57"/>
      <c r="O50" s="58"/>
      <c r="Q50" s="57"/>
      <c r="R50" s="58">
        <v>44.798144588321264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28.118000000000002</v>
      </c>
      <c r="C51" s="58">
        <v>29.137499999999999</v>
      </c>
      <c r="D51" s="57">
        <v>28.372499999999999</v>
      </c>
      <c r="E51" s="58">
        <v>30.69</v>
      </c>
      <c r="F51" s="57">
        <v>30.308</v>
      </c>
      <c r="G51" s="58">
        <v>28.118000000000002</v>
      </c>
      <c r="H51" s="57"/>
      <c r="I51" s="58">
        <v>19.065000000000001</v>
      </c>
      <c r="J51" s="57"/>
      <c r="K51" s="58"/>
      <c r="L51" s="57"/>
      <c r="M51" s="58"/>
      <c r="N51" s="57"/>
      <c r="O51" s="58"/>
      <c r="Q51" s="57"/>
      <c r="R51" s="58">
        <v>43.021007686752093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27.42</v>
      </c>
      <c r="C52" s="58">
        <v>29.002500000000001</v>
      </c>
      <c r="D52" s="57">
        <v>26.715</v>
      </c>
      <c r="E52" s="58">
        <v>27.09</v>
      </c>
      <c r="F52" s="57">
        <v>28.98</v>
      </c>
      <c r="G52" s="58">
        <v>27.42</v>
      </c>
      <c r="H52" s="57"/>
      <c r="I52" s="58">
        <v>16.440000000000001</v>
      </c>
      <c r="J52" s="57"/>
      <c r="K52" s="58"/>
      <c r="L52" s="57"/>
      <c r="M52" s="58"/>
      <c r="N52" s="57"/>
      <c r="O52" s="58"/>
      <c r="Q52" s="57"/>
      <c r="R52" s="58">
        <v>40.548794264787681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28.125</v>
      </c>
      <c r="C53" s="58">
        <v>26.805</v>
      </c>
      <c r="D53" s="57">
        <v>24.51</v>
      </c>
      <c r="E53" s="58">
        <v>27.465</v>
      </c>
      <c r="F53" s="57">
        <v>29.55</v>
      </c>
      <c r="G53" s="58">
        <v>28.125</v>
      </c>
      <c r="H53" s="57"/>
      <c r="I53" s="58">
        <v>16.844999999999999</v>
      </c>
      <c r="J53" s="57"/>
      <c r="K53" s="58"/>
      <c r="L53" s="57"/>
      <c r="M53" s="58"/>
      <c r="N53" s="57"/>
      <c r="O53" s="58"/>
      <c r="Q53" s="57"/>
      <c r="R53" s="58">
        <v>40.607319058493452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33.023000000000003</v>
      </c>
      <c r="C54" s="58">
        <v>25.844999999999999</v>
      </c>
      <c r="D54" s="57">
        <v>25.057500000000001</v>
      </c>
      <c r="E54" s="58">
        <v>31.245000000000001</v>
      </c>
      <c r="F54" s="57">
        <v>32.954999999999998</v>
      </c>
      <c r="G54" s="58">
        <v>33.023000000000003</v>
      </c>
      <c r="H54" s="57"/>
      <c r="I54" s="58">
        <v>20.152000000000001</v>
      </c>
      <c r="J54" s="57"/>
      <c r="K54" s="58"/>
      <c r="L54" s="57"/>
      <c r="M54" s="58"/>
      <c r="N54" s="57"/>
      <c r="O54" s="58"/>
      <c r="Q54" s="57"/>
      <c r="R54" s="58">
        <v>41.084363363145648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40.718000000000004</v>
      </c>
      <c r="C55" s="58">
        <v>38.4</v>
      </c>
      <c r="D55" s="57">
        <v>35.549999999999997</v>
      </c>
      <c r="E55" s="58">
        <v>39.39</v>
      </c>
      <c r="F55" s="57">
        <v>43.178000000000004</v>
      </c>
      <c r="G55" s="58">
        <v>40.718000000000004</v>
      </c>
      <c r="H55" s="57"/>
      <c r="I55" s="58">
        <v>27.218</v>
      </c>
      <c r="J55" s="57"/>
      <c r="K55" s="58"/>
      <c r="L55" s="57"/>
      <c r="M55" s="58"/>
      <c r="N55" s="57"/>
      <c r="O55" s="58"/>
      <c r="Q55" s="57"/>
      <c r="R55" s="58">
        <v>41.652207735011864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46.664999999999999</v>
      </c>
      <c r="C56" s="58">
        <v>42.262500000000003</v>
      </c>
      <c r="D56" s="57">
        <v>39.967500000000001</v>
      </c>
      <c r="E56" s="58">
        <v>45.825000000000003</v>
      </c>
      <c r="F56" s="57">
        <v>47.528000000000006</v>
      </c>
      <c r="G56" s="58">
        <v>46.664999999999999</v>
      </c>
      <c r="H56" s="57"/>
      <c r="I56" s="58">
        <v>32.887999999999998</v>
      </c>
      <c r="J56" s="57"/>
      <c r="K56" s="58"/>
      <c r="L56" s="57"/>
      <c r="M56" s="58"/>
      <c r="N56" s="57"/>
      <c r="O56" s="58"/>
      <c r="Q56" s="57"/>
      <c r="R56" s="58">
        <v>42.132984718383305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38.97</v>
      </c>
      <c r="C57" s="58">
        <v>36.75</v>
      </c>
      <c r="D57" s="57">
        <v>34.447499999999998</v>
      </c>
      <c r="E57" s="58">
        <v>42.03</v>
      </c>
      <c r="F57" s="57">
        <v>37.68</v>
      </c>
      <c r="G57" s="58">
        <v>38.97</v>
      </c>
      <c r="H57" s="57"/>
      <c r="I57" s="58">
        <v>26.017000000000003</v>
      </c>
      <c r="J57" s="57"/>
      <c r="K57" s="58"/>
      <c r="L57" s="57"/>
      <c r="M57" s="58"/>
      <c r="N57" s="57"/>
      <c r="O57" s="58"/>
      <c r="Q57" s="57"/>
      <c r="R57" s="58">
        <v>42.055253253786319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29.52</v>
      </c>
      <c r="C58" s="58">
        <v>31.7925</v>
      </c>
      <c r="D58" s="57">
        <v>31.14</v>
      </c>
      <c r="E58" s="58">
        <v>31.613000000000003</v>
      </c>
      <c r="F58" s="57">
        <v>31.05</v>
      </c>
      <c r="G58" s="58">
        <v>29.52</v>
      </c>
      <c r="H58" s="57"/>
      <c r="I58" s="58">
        <v>20.391999999999999</v>
      </c>
      <c r="J58" s="57"/>
      <c r="K58" s="58"/>
      <c r="L58" s="57"/>
      <c r="M58" s="58"/>
      <c r="N58" s="57"/>
      <c r="O58" s="58"/>
      <c r="Q58" s="57"/>
      <c r="R58" s="58">
        <v>42.05513010578025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28.823</v>
      </c>
      <c r="C59" s="58">
        <v>29.587499999999999</v>
      </c>
      <c r="D59" s="57">
        <v>28.927499999999998</v>
      </c>
      <c r="E59" s="58">
        <v>31.613000000000003</v>
      </c>
      <c r="F59" s="57">
        <v>30.855</v>
      </c>
      <c r="G59" s="58">
        <v>28.823</v>
      </c>
      <c r="H59" s="57"/>
      <c r="I59" s="58">
        <v>20.332000000000001</v>
      </c>
      <c r="J59" s="57"/>
      <c r="K59" s="58"/>
      <c r="L59" s="57"/>
      <c r="M59" s="58"/>
      <c r="N59" s="57"/>
      <c r="O59" s="58"/>
      <c r="Q59" s="57"/>
      <c r="R59" s="58">
        <v>44.457240551001334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28.47</v>
      </c>
      <c r="C60" s="58">
        <v>30.555</v>
      </c>
      <c r="D60" s="57">
        <v>30.037500000000001</v>
      </c>
      <c r="E60" s="58">
        <v>33.877000000000002</v>
      </c>
      <c r="F60" s="57">
        <v>31.8</v>
      </c>
      <c r="G60" s="58">
        <v>28.47</v>
      </c>
      <c r="H60" s="57"/>
      <c r="I60" s="58">
        <v>21.262</v>
      </c>
      <c r="J60" s="57"/>
      <c r="K60" s="58"/>
      <c r="L60" s="57"/>
      <c r="M60" s="58"/>
      <c r="N60" s="57"/>
      <c r="O60" s="58"/>
      <c r="Q60" s="57"/>
      <c r="R60" s="58">
        <v>46.390107448512495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28.673000000000002</v>
      </c>
      <c r="C61" s="58">
        <v>32.707500000000003</v>
      </c>
      <c r="D61" s="57">
        <v>31.8825</v>
      </c>
      <c r="E61" s="58">
        <v>33.877000000000002</v>
      </c>
      <c r="F61" s="57">
        <v>32.159999999999997</v>
      </c>
      <c r="G61" s="58">
        <v>28.673000000000002</v>
      </c>
      <c r="H61" s="57"/>
      <c r="I61" s="58">
        <v>16.718</v>
      </c>
      <c r="J61" s="57"/>
      <c r="K61" s="58"/>
      <c r="L61" s="57"/>
      <c r="M61" s="58"/>
      <c r="N61" s="57"/>
      <c r="O61" s="58"/>
      <c r="Q61" s="57"/>
      <c r="R61" s="58">
        <v>42.999027901360392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28.673000000000002</v>
      </c>
      <c r="C62" s="58">
        <v>32.332500000000003</v>
      </c>
      <c r="D62" s="57">
        <v>31.38</v>
      </c>
      <c r="E62" s="58">
        <v>32.347000000000001</v>
      </c>
      <c r="F62" s="57">
        <v>31.02</v>
      </c>
      <c r="G62" s="58">
        <v>28.673000000000002</v>
      </c>
      <c r="H62" s="57"/>
      <c r="I62" s="58">
        <v>16.739999999999998</v>
      </c>
      <c r="J62" s="57"/>
      <c r="K62" s="58"/>
      <c r="L62" s="57"/>
      <c r="M62" s="58"/>
      <c r="N62" s="57"/>
      <c r="O62" s="58"/>
      <c r="Q62" s="57"/>
      <c r="R62" s="58">
        <v>41.995785616543543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28.32</v>
      </c>
      <c r="C63" s="58">
        <v>29.94</v>
      </c>
      <c r="D63" s="57">
        <v>28.875</v>
      </c>
      <c r="E63" s="58">
        <v>30.824999999999999</v>
      </c>
      <c r="F63" s="57">
        <v>30.442</v>
      </c>
      <c r="G63" s="58">
        <v>28.32</v>
      </c>
      <c r="H63" s="57"/>
      <c r="I63" s="58">
        <v>17.114999999999998</v>
      </c>
      <c r="J63" s="57"/>
      <c r="K63" s="58"/>
      <c r="L63" s="57"/>
      <c r="M63" s="58"/>
      <c r="N63" s="57"/>
      <c r="O63" s="58"/>
      <c r="Q63" s="57"/>
      <c r="R63" s="58">
        <v>40.400079507417274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27.614999999999998</v>
      </c>
      <c r="C64" s="58">
        <v>29.82</v>
      </c>
      <c r="D64" s="57">
        <v>27.3675</v>
      </c>
      <c r="E64" s="58">
        <v>27.21</v>
      </c>
      <c r="F64" s="57">
        <v>29.108000000000001</v>
      </c>
      <c r="G64" s="58">
        <v>27.614999999999998</v>
      </c>
      <c r="H64" s="57"/>
      <c r="I64" s="58">
        <v>15.367000000000001</v>
      </c>
      <c r="J64" s="57"/>
      <c r="K64" s="58"/>
      <c r="L64" s="57"/>
      <c r="M64" s="58"/>
      <c r="N64" s="57"/>
      <c r="O64" s="58"/>
      <c r="Q64" s="57"/>
      <c r="R64" s="58">
        <v>38.167876927406638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28.32</v>
      </c>
      <c r="C65" s="58">
        <v>27.802499999999998</v>
      </c>
      <c r="D65" s="57">
        <v>25.364999999999998</v>
      </c>
      <c r="E65" s="58">
        <v>27.585000000000001</v>
      </c>
      <c r="F65" s="57">
        <v>29.677000000000003</v>
      </c>
      <c r="G65" s="58">
        <v>28.32</v>
      </c>
      <c r="H65" s="57"/>
      <c r="I65" s="58">
        <v>16.364999999999998</v>
      </c>
      <c r="J65" s="57"/>
      <c r="K65" s="58"/>
      <c r="L65" s="57"/>
      <c r="M65" s="58"/>
      <c r="N65" s="57"/>
      <c r="O65" s="58"/>
      <c r="Q65" s="57"/>
      <c r="R65" s="58">
        <v>38.241056757253759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33.248000000000005</v>
      </c>
      <c r="C66" s="58">
        <v>26.925000000000001</v>
      </c>
      <c r="D66" s="57">
        <v>25.8675</v>
      </c>
      <c r="E66" s="58">
        <v>31.387</v>
      </c>
      <c r="F66" s="57">
        <v>33.097000000000001</v>
      </c>
      <c r="G66" s="58">
        <v>33.248000000000005</v>
      </c>
      <c r="H66" s="57"/>
      <c r="I66" s="58">
        <v>20.324999999999999</v>
      </c>
      <c r="J66" s="57"/>
      <c r="K66" s="58"/>
      <c r="L66" s="57"/>
      <c r="M66" s="58"/>
      <c r="N66" s="57"/>
      <c r="O66" s="58"/>
      <c r="Q66" s="57"/>
      <c r="R66" s="58">
        <v>38.698118586828812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41.003</v>
      </c>
      <c r="C67" s="58">
        <v>38.422499999999999</v>
      </c>
      <c r="D67" s="57">
        <v>35.4</v>
      </c>
      <c r="E67" s="58">
        <v>39.563000000000002</v>
      </c>
      <c r="F67" s="57">
        <v>43.365000000000002</v>
      </c>
      <c r="G67" s="58">
        <v>41.003</v>
      </c>
      <c r="H67" s="57"/>
      <c r="I67" s="58">
        <v>28.454999999999998</v>
      </c>
      <c r="J67" s="57"/>
      <c r="K67" s="58"/>
      <c r="L67" s="57"/>
      <c r="M67" s="58"/>
      <c r="N67" s="57"/>
      <c r="O67" s="58"/>
      <c r="Q67" s="57"/>
      <c r="R67" s="58">
        <v>39.236814717179421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46.994999999999997</v>
      </c>
      <c r="C68" s="58">
        <v>41.962499999999999</v>
      </c>
      <c r="D68" s="57">
        <v>39.42</v>
      </c>
      <c r="E68" s="58">
        <v>46.027999999999999</v>
      </c>
      <c r="F68" s="57">
        <v>47.737000000000002</v>
      </c>
      <c r="G68" s="58">
        <v>46.994999999999997</v>
      </c>
      <c r="H68" s="57"/>
      <c r="I68" s="58">
        <v>35.594999999999999</v>
      </c>
      <c r="J68" s="57"/>
      <c r="K68" s="58"/>
      <c r="L68" s="57"/>
      <c r="M68" s="58"/>
      <c r="N68" s="57"/>
      <c r="O68" s="58"/>
      <c r="Q68" s="57"/>
      <c r="R68" s="58">
        <v>39.695864742034352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39.24</v>
      </c>
      <c r="C69" s="58">
        <v>36.914999999999999</v>
      </c>
      <c r="D69" s="57">
        <v>34.402500000000003</v>
      </c>
      <c r="E69" s="58">
        <v>42.218000000000004</v>
      </c>
      <c r="F69" s="57">
        <v>37.844999999999999</v>
      </c>
      <c r="G69" s="58">
        <v>39.24</v>
      </c>
      <c r="H69" s="57"/>
      <c r="I69" s="58">
        <v>29.114999999999998</v>
      </c>
      <c r="J69" s="57"/>
      <c r="K69" s="58"/>
      <c r="L69" s="57"/>
      <c r="M69" s="58"/>
      <c r="N69" s="57"/>
      <c r="O69" s="58"/>
      <c r="Q69" s="57"/>
      <c r="R69" s="58">
        <v>39.644912743678297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29.73</v>
      </c>
      <c r="C70" s="58">
        <v>32.369999999999997</v>
      </c>
      <c r="D70" s="57">
        <v>31.395</v>
      </c>
      <c r="E70" s="58">
        <v>31.754999999999999</v>
      </c>
      <c r="F70" s="57">
        <v>31.184999999999999</v>
      </c>
      <c r="G70" s="58">
        <v>29.73</v>
      </c>
      <c r="H70" s="57"/>
      <c r="I70" s="58">
        <v>23.565000000000001</v>
      </c>
      <c r="J70" s="57"/>
      <c r="K70" s="58"/>
      <c r="L70" s="57"/>
      <c r="M70" s="58"/>
      <c r="N70" s="57"/>
      <c r="O70" s="58"/>
      <c r="Q70" s="57"/>
      <c r="R70" s="58">
        <v>39.663591015087547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29.024999999999999</v>
      </c>
      <c r="C71" s="58">
        <v>30.36</v>
      </c>
      <c r="D71" s="57">
        <v>29.385000000000002</v>
      </c>
      <c r="E71" s="58">
        <v>31.754999999999999</v>
      </c>
      <c r="F71" s="57">
        <v>30.99</v>
      </c>
      <c r="G71" s="58">
        <v>29.024999999999999</v>
      </c>
      <c r="H71" s="57"/>
      <c r="I71" s="58">
        <v>24.24</v>
      </c>
      <c r="J71" s="57"/>
      <c r="K71" s="58"/>
      <c r="L71" s="57"/>
      <c r="M71" s="58"/>
      <c r="N71" s="57"/>
      <c r="O71" s="58"/>
      <c r="Q71" s="57"/>
      <c r="R71" s="58">
        <v>41.874658531887818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28.673000000000002</v>
      </c>
      <c r="C72" s="58">
        <v>31.245000000000001</v>
      </c>
      <c r="D72" s="57">
        <v>30.39</v>
      </c>
      <c r="E72" s="58">
        <v>34.027999999999999</v>
      </c>
      <c r="F72" s="57">
        <v>31.934999999999999</v>
      </c>
      <c r="G72" s="58">
        <v>28.673000000000002</v>
      </c>
      <c r="H72" s="57"/>
      <c r="I72" s="58">
        <v>26.13</v>
      </c>
      <c r="J72" s="57"/>
      <c r="K72" s="58"/>
      <c r="L72" s="57"/>
      <c r="M72" s="58"/>
      <c r="N72" s="57"/>
      <c r="O72" s="58"/>
      <c r="Q72" s="57"/>
      <c r="R72" s="58">
        <v>43.640927055786129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28.868000000000002</v>
      </c>
      <c r="C73" s="58">
        <v>33.255000000000003</v>
      </c>
      <c r="D73" s="57">
        <v>32.085000000000001</v>
      </c>
      <c r="E73" s="58">
        <v>34.027999999999999</v>
      </c>
      <c r="F73" s="57">
        <v>32.303000000000004</v>
      </c>
      <c r="G73" s="58">
        <v>28.868000000000002</v>
      </c>
      <c r="H73" s="57"/>
      <c r="I73" s="58">
        <v>29.64</v>
      </c>
      <c r="J73" s="57"/>
      <c r="K73" s="58"/>
      <c r="L73" s="57"/>
      <c r="M73" s="58"/>
      <c r="N73" s="57"/>
      <c r="O73" s="58"/>
      <c r="Q73" s="57"/>
      <c r="R73" s="58">
        <v>44.366732934450368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28.868000000000002</v>
      </c>
      <c r="C74" s="58">
        <v>32.909999999999997</v>
      </c>
      <c r="D74" s="57">
        <v>31.635000000000002</v>
      </c>
      <c r="E74" s="58">
        <v>32.49</v>
      </c>
      <c r="F74" s="57">
        <v>31.155000000000001</v>
      </c>
      <c r="G74" s="58">
        <v>28.868000000000002</v>
      </c>
      <c r="H74" s="57"/>
      <c r="I74" s="58">
        <v>28.395</v>
      </c>
      <c r="J74" s="57"/>
      <c r="K74" s="58"/>
      <c r="L74" s="57"/>
      <c r="M74" s="58"/>
      <c r="N74" s="57"/>
      <c r="O74" s="58"/>
      <c r="Q74" s="57"/>
      <c r="R74" s="58">
        <v>43.343115935249884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28.515000000000001</v>
      </c>
      <c r="C75" s="58">
        <v>30.72</v>
      </c>
      <c r="D75" s="57">
        <v>29.355</v>
      </c>
      <c r="E75" s="58">
        <v>30.96</v>
      </c>
      <c r="F75" s="57">
        <v>30.578000000000003</v>
      </c>
      <c r="G75" s="58">
        <v>28.515000000000001</v>
      </c>
      <c r="H75" s="57"/>
      <c r="I75" s="58">
        <v>27.832000000000001</v>
      </c>
      <c r="J75" s="57"/>
      <c r="K75" s="58"/>
      <c r="L75" s="57"/>
      <c r="M75" s="58"/>
      <c r="N75" s="57"/>
      <c r="O75" s="58"/>
      <c r="Q75" s="57"/>
      <c r="R75" s="58">
        <v>41.726748537311529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27.803000000000001</v>
      </c>
      <c r="C76" s="58">
        <v>30.614999999999998</v>
      </c>
      <c r="D76" s="57">
        <v>27.99</v>
      </c>
      <c r="E76" s="58">
        <v>27.33</v>
      </c>
      <c r="F76" s="57">
        <v>29.234999999999999</v>
      </c>
      <c r="G76" s="58">
        <v>27.803000000000001</v>
      </c>
      <c r="H76" s="57"/>
      <c r="I76" s="58">
        <v>24.008000000000003</v>
      </c>
      <c r="J76" s="57"/>
      <c r="K76" s="58"/>
      <c r="L76" s="57"/>
      <c r="M76" s="58"/>
      <c r="N76" s="57"/>
      <c r="O76" s="58"/>
      <c r="Q76" s="57"/>
      <c r="R76" s="58">
        <v>39.354794938216038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28.515000000000001</v>
      </c>
      <c r="C77" s="58">
        <v>28.77</v>
      </c>
      <c r="D77" s="57">
        <v>26.1675</v>
      </c>
      <c r="E77" s="58">
        <v>27.704999999999998</v>
      </c>
      <c r="F77" s="57">
        <v>29.805</v>
      </c>
      <c r="G77" s="58">
        <v>28.515000000000001</v>
      </c>
      <c r="H77" s="57"/>
      <c r="I77" s="58">
        <v>24.593</v>
      </c>
      <c r="J77" s="57"/>
      <c r="K77" s="58"/>
      <c r="L77" s="57"/>
      <c r="M77" s="58"/>
      <c r="N77" s="57"/>
      <c r="O77" s="58"/>
      <c r="Q77" s="57"/>
      <c r="R77" s="58">
        <v>39.411999664793228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33.479999999999997</v>
      </c>
      <c r="C78" s="58">
        <v>27.96</v>
      </c>
      <c r="D78" s="57">
        <v>26.6325</v>
      </c>
      <c r="E78" s="58">
        <v>31.523000000000003</v>
      </c>
      <c r="F78" s="57">
        <v>33.248000000000005</v>
      </c>
      <c r="G78" s="58">
        <v>33.479999999999997</v>
      </c>
      <c r="H78" s="57"/>
      <c r="I78" s="58">
        <v>29.414999999999999</v>
      </c>
      <c r="J78" s="57"/>
      <c r="K78" s="58"/>
      <c r="L78" s="57"/>
      <c r="M78" s="58"/>
      <c r="N78" s="57"/>
      <c r="O78" s="58"/>
      <c r="Q78" s="57"/>
      <c r="R78" s="58">
        <v>39.852617900950321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41.288000000000004</v>
      </c>
      <c r="C79" s="58">
        <v>38.49</v>
      </c>
      <c r="D79" s="57">
        <v>35.295000000000002</v>
      </c>
      <c r="E79" s="58">
        <v>39.734999999999999</v>
      </c>
      <c r="F79" s="57">
        <v>43.56</v>
      </c>
      <c r="G79" s="58">
        <v>41.288000000000004</v>
      </c>
      <c r="H79" s="57"/>
      <c r="I79" s="58">
        <v>39.727000000000004</v>
      </c>
      <c r="J79" s="57"/>
      <c r="K79" s="58"/>
      <c r="L79" s="57"/>
      <c r="M79" s="58"/>
      <c r="N79" s="57"/>
      <c r="O79" s="58"/>
      <c r="Q79" s="57"/>
      <c r="R79" s="58">
        <v>40.374514467177256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47.318000000000005</v>
      </c>
      <c r="C80" s="58">
        <v>41.737499999999997</v>
      </c>
      <c r="D80" s="57">
        <v>38.947499999999998</v>
      </c>
      <c r="E80" s="58">
        <v>46.23</v>
      </c>
      <c r="F80" s="57">
        <v>47.947000000000003</v>
      </c>
      <c r="G80" s="58">
        <v>47.318000000000005</v>
      </c>
      <c r="H80" s="57"/>
      <c r="I80" s="58">
        <v>48</v>
      </c>
      <c r="J80" s="57"/>
      <c r="K80" s="58"/>
      <c r="L80" s="57"/>
      <c r="M80" s="58"/>
      <c r="N80" s="57"/>
      <c r="O80" s="58"/>
      <c r="Q80" s="57"/>
      <c r="R80" s="58">
        <v>40.814904235989594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39.51</v>
      </c>
      <c r="C81" s="58">
        <v>37.11</v>
      </c>
      <c r="D81" s="57">
        <v>34.387500000000003</v>
      </c>
      <c r="E81" s="58">
        <v>42.405000000000001</v>
      </c>
      <c r="F81" s="57">
        <v>38.01</v>
      </c>
      <c r="G81" s="58">
        <v>39.51</v>
      </c>
      <c r="H81" s="57"/>
      <c r="I81" s="58">
        <v>37.965000000000003</v>
      </c>
      <c r="J81" s="57"/>
      <c r="K81" s="58"/>
      <c r="L81" s="57"/>
      <c r="M81" s="58"/>
      <c r="N81" s="57"/>
      <c r="O81" s="58"/>
      <c r="Q81" s="57"/>
      <c r="R81" s="58">
        <v>40.743843068568758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29.933</v>
      </c>
      <c r="C82" s="58">
        <v>32.954999999999998</v>
      </c>
      <c r="D82" s="57">
        <v>31.657499999999999</v>
      </c>
      <c r="E82" s="58">
        <v>31.898000000000003</v>
      </c>
      <c r="F82" s="57">
        <v>31.32</v>
      </c>
      <c r="G82" s="58">
        <v>29.933</v>
      </c>
      <c r="H82" s="57"/>
      <c r="I82" s="58">
        <v>29.753</v>
      </c>
      <c r="J82" s="57"/>
      <c r="K82" s="58"/>
      <c r="L82" s="57"/>
      <c r="M82" s="58"/>
      <c r="N82" s="57"/>
      <c r="O82" s="58"/>
      <c r="Q82" s="57"/>
      <c r="R82" s="58">
        <v>40.742467439860654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29.228000000000002</v>
      </c>
      <c r="C83" s="58">
        <v>31.11</v>
      </c>
      <c r="D83" s="57">
        <v>29.835000000000001</v>
      </c>
      <c r="E83" s="58">
        <v>31.89</v>
      </c>
      <c r="F83" s="57">
        <v>31.125</v>
      </c>
      <c r="G83" s="58">
        <v>29.228000000000002</v>
      </c>
      <c r="H83" s="57"/>
      <c r="I83" s="58">
        <v>29.655000000000001</v>
      </c>
      <c r="J83" s="57"/>
      <c r="K83" s="58"/>
      <c r="L83" s="57"/>
      <c r="M83" s="58"/>
      <c r="N83" s="57"/>
      <c r="O83" s="58"/>
      <c r="Q83" s="57"/>
      <c r="R83" s="58">
        <v>42.937202987384083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28.868000000000002</v>
      </c>
      <c r="C84" s="58">
        <v>31.927499999999998</v>
      </c>
      <c r="D84" s="57">
        <v>30.75</v>
      </c>
      <c r="E84" s="58">
        <v>34.178000000000004</v>
      </c>
      <c r="F84" s="57">
        <v>32.078000000000003</v>
      </c>
      <c r="G84" s="58">
        <v>28.868000000000002</v>
      </c>
      <c r="H84" s="57"/>
      <c r="I84" s="58">
        <v>31.012</v>
      </c>
      <c r="J84" s="57"/>
      <c r="K84" s="58"/>
      <c r="L84" s="57"/>
      <c r="M84" s="58"/>
      <c r="N84" s="57"/>
      <c r="O84" s="58"/>
      <c r="Q84" s="57"/>
      <c r="R84" s="58">
        <v>44.701796874922309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29.07</v>
      </c>
      <c r="C85" s="58">
        <v>33.802500000000002</v>
      </c>
      <c r="D85" s="57">
        <v>32.4</v>
      </c>
      <c r="E85" s="58">
        <v>34.178000000000004</v>
      </c>
      <c r="F85" s="57">
        <v>32.445</v>
      </c>
      <c r="G85" s="58">
        <v>29.07</v>
      </c>
      <c r="H85" s="57"/>
      <c r="I85" s="58">
        <v>29.85</v>
      </c>
      <c r="J85" s="57"/>
      <c r="K85" s="58"/>
      <c r="L85" s="57"/>
      <c r="M85" s="58"/>
      <c r="N85" s="57"/>
      <c r="O85" s="58"/>
      <c r="Q85" s="57"/>
      <c r="R85" s="58">
        <v>45.455205111527228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29.07</v>
      </c>
      <c r="C86" s="58">
        <v>33.487499999999997</v>
      </c>
      <c r="D86" s="57">
        <v>31.98</v>
      </c>
      <c r="E86" s="58">
        <v>32.633000000000003</v>
      </c>
      <c r="F86" s="57">
        <v>31.29</v>
      </c>
      <c r="G86" s="58">
        <v>29.07</v>
      </c>
      <c r="H86" s="57"/>
      <c r="I86" s="58">
        <v>28.598000000000003</v>
      </c>
      <c r="J86" s="57"/>
      <c r="K86" s="58"/>
      <c r="L86" s="57"/>
      <c r="M86" s="58"/>
      <c r="N86" s="57"/>
      <c r="O86" s="58"/>
      <c r="Q86" s="57"/>
      <c r="R86" s="58">
        <v>44.430752609531822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28.71</v>
      </c>
      <c r="C87" s="58">
        <v>31.44</v>
      </c>
      <c r="D87" s="57">
        <v>29.857500000000002</v>
      </c>
      <c r="E87" s="58">
        <v>31.094999999999999</v>
      </c>
      <c r="F87" s="57">
        <v>30.712</v>
      </c>
      <c r="G87" s="58">
        <v>28.71</v>
      </c>
      <c r="H87" s="57"/>
      <c r="I87" s="58">
        <v>28.035</v>
      </c>
      <c r="J87" s="57"/>
      <c r="K87" s="58"/>
      <c r="L87" s="57"/>
      <c r="M87" s="58"/>
      <c r="N87" s="57"/>
      <c r="O87" s="58"/>
      <c r="Q87" s="57"/>
      <c r="R87" s="58">
        <v>42.813884727082247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27.998000000000001</v>
      </c>
      <c r="C88" s="58">
        <v>31.335000000000001</v>
      </c>
      <c r="D88" s="57">
        <v>28.59</v>
      </c>
      <c r="E88" s="58">
        <v>27.45</v>
      </c>
      <c r="F88" s="57">
        <v>29.37</v>
      </c>
      <c r="G88" s="58">
        <v>27.998000000000001</v>
      </c>
      <c r="H88" s="57"/>
      <c r="I88" s="58">
        <v>24.18</v>
      </c>
      <c r="J88" s="57"/>
      <c r="K88" s="58"/>
      <c r="L88" s="57"/>
      <c r="M88" s="58"/>
      <c r="N88" s="57"/>
      <c r="O88" s="58"/>
      <c r="Q88" s="57"/>
      <c r="R88" s="58">
        <v>40.383694089640123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28.71</v>
      </c>
      <c r="C89" s="58">
        <v>29.61</v>
      </c>
      <c r="D89" s="57">
        <v>26.895</v>
      </c>
      <c r="E89" s="58">
        <v>27.824999999999999</v>
      </c>
      <c r="F89" s="57">
        <v>29.94</v>
      </c>
      <c r="G89" s="58">
        <v>28.71</v>
      </c>
      <c r="H89" s="57"/>
      <c r="I89" s="58">
        <v>24.765000000000001</v>
      </c>
      <c r="J89" s="57"/>
      <c r="K89" s="58"/>
      <c r="L89" s="57"/>
      <c r="M89" s="58"/>
      <c r="N89" s="57"/>
      <c r="O89" s="58"/>
      <c r="Q89" s="57"/>
      <c r="R89" s="58">
        <v>40.439816936649251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33.713000000000001</v>
      </c>
      <c r="C90" s="58">
        <v>28.86</v>
      </c>
      <c r="D90" s="57">
        <v>27.322500000000002</v>
      </c>
      <c r="E90" s="58">
        <v>31.664999999999999</v>
      </c>
      <c r="F90" s="57">
        <v>33.39</v>
      </c>
      <c r="G90" s="58">
        <v>33.713000000000001</v>
      </c>
      <c r="H90" s="57"/>
      <c r="I90" s="58">
        <v>29.625</v>
      </c>
      <c r="J90" s="57"/>
      <c r="K90" s="58"/>
      <c r="L90" s="57"/>
      <c r="M90" s="58"/>
      <c r="N90" s="57"/>
      <c r="O90" s="58"/>
      <c r="Q90" s="57"/>
      <c r="R90" s="58">
        <v>40.87913038444983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41.573</v>
      </c>
      <c r="C91" s="58">
        <v>38.707500000000003</v>
      </c>
      <c r="D91" s="57">
        <v>35.392499999999998</v>
      </c>
      <c r="E91" s="58">
        <v>39.907000000000004</v>
      </c>
      <c r="F91" s="57">
        <v>43.748000000000005</v>
      </c>
      <c r="G91" s="58">
        <v>41.573</v>
      </c>
      <c r="H91" s="57"/>
      <c r="I91" s="58">
        <v>40.013000000000005</v>
      </c>
      <c r="J91" s="57"/>
      <c r="K91" s="58"/>
      <c r="L91" s="57"/>
      <c r="M91" s="58"/>
      <c r="N91" s="57"/>
      <c r="O91" s="58"/>
      <c r="Q91" s="57"/>
      <c r="R91" s="58">
        <v>41.399692253229595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47.648000000000003</v>
      </c>
      <c r="C92" s="58">
        <v>41.744999999999997</v>
      </c>
      <c r="D92" s="57">
        <v>38.79</v>
      </c>
      <c r="E92" s="58">
        <v>46.432000000000002</v>
      </c>
      <c r="F92" s="57">
        <v>48.157000000000004</v>
      </c>
      <c r="G92" s="58">
        <v>47.648000000000003</v>
      </c>
      <c r="H92" s="57"/>
      <c r="I92" s="58">
        <v>48.337000000000003</v>
      </c>
      <c r="J92" s="57"/>
      <c r="K92" s="58"/>
      <c r="L92" s="57"/>
      <c r="M92" s="58"/>
      <c r="N92" s="57"/>
      <c r="O92" s="58"/>
      <c r="Q92" s="57"/>
      <c r="R92" s="58">
        <v>41.838725123345597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39.788000000000004</v>
      </c>
      <c r="C93" s="58">
        <v>37.417499999999997</v>
      </c>
      <c r="D93" s="57">
        <v>34.545000000000002</v>
      </c>
      <c r="E93" s="58">
        <v>42.585000000000001</v>
      </c>
      <c r="F93" s="57">
        <v>38.174999999999997</v>
      </c>
      <c r="G93" s="58">
        <v>39.788000000000004</v>
      </c>
      <c r="H93" s="57"/>
      <c r="I93" s="58">
        <v>38.234999999999999</v>
      </c>
      <c r="J93" s="57"/>
      <c r="K93" s="58"/>
      <c r="L93" s="57"/>
      <c r="M93" s="58"/>
      <c r="N93" s="57"/>
      <c r="O93" s="58"/>
      <c r="Q93" s="57"/>
      <c r="R93" s="58">
        <v>41.766565556277797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30.143000000000001</v>
      </c>
      <c r="C94" s="58">
        <v>33.532499999999999</v>
      </c>
      <c r="D94" s="57">
        <v>32.002499999999998</v>
      </c>
      <c r="E94" s="58">
        <v>32.032000000000004</v>
      </c>
      <c r="F94" s="57">
        <v>31.454999999999998</v>
      </c>
      <c r="G94" s="58">
        <v>30.143000000000001</v>
      </c>
      <c r="H94" s="57"/>
      <c r="I94" s="58">
        <v>29.962</v>
      </c>
      <c r="J94" s="57"/>
      <c r="K94" s="58"/>
      <c r="L94" s="57"/>
      <c r="M94" s="58"/>
      <c r="N94" s="57"/>
      <c r="O94" s="58"/>
      <c r="Q94" s="57"/>
      <c r="R94" s="58">
        <v>41.764089508317184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29.423000000000002</v>
      </c>
      <c r="C95" s="58">
        <v>31.807500000000001</v>
      </c>
      <c r="D95" s="57">
        <v>30.307500000000001</v>
      </c>
      <c r="E95" s="58">
        <v>32.032000000000004</v>
      </c>
      <c r="F95" s="57">
        <v>31.26</v>
      </c>
      <c r="G95" s="58">
        <v>29.423000000000002</v>
      </c>
      <c r="H95" s="57"/>
      <c r="I95" s="58">
        <v>29.864999999999998</v>
      </c>
      <c r="J95" s="57"/>
      <c r="K95" s="58"/>
      <c r="L95" s="57"/>
      <c r="M95" s="58"/>
      <c r="N95" s="57"/>
      <c r="O95" s="58"/>
      <c r="Q95" s="57"/>
      <c r="R95" s="58">
        <v>43.783714787032423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29.07</v>
      </c>
      <c r="C96" s="58">
        <v>32.564999999999998</v>
      </c>
      <c r="D96" s="57">
        <v>31.155000000000001</v>
      </c>
      <c r="E96" s="58">
        <v>34.328000000000003</v>
      </c>
      <c r="F96" s="57">
        <v>32.22</v>
      </c>
      <c r="G96" s="58">
        <v>29.07</v>
      </c>
      <c r="H96" s="57"/>
      <c r="I96" s="58">
        <v>31.238000000000003</v>
      </c>
      <c r="J96" s="57"/>
      <c r="K96" s="58"/>
      <c r="L96" s="57"/>
      <c r="M96" s="58"/>
      <c r="N96" s="57"/>
      <c r="O96" s="58"/>
      <c r="Q96" s="57"/>
      <c r="R96" s="58">
        <v>45.570765365188315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29.265000000000001</v>
      </c>
      <c r="C97" s="58">
        <v>34.357500000000002</v>
      </c>
      <c r="D97" s="57">
        <v>32.715000000000003</v>
      </c>
      <c r="E97" s="58">
        <v>34.328000000000003</v>
      </c>
      <c r="F97" s="57">
        <v>32.587000000000003</v>
      </c>
      <c r="G97" s="58">
        <v>29.265000000000001</v>
      </c>
      <c r="H97" s="57"/>
      <c r="I97" s="58">
        <v>30.067</v>
      </c>
      <c r="J97" s="57"/>
      <c r="K97" s="58"/>
      <c r="L97" s="57"/>
      <c r="M97" s="58"/>
      <c r="N97" s="57"/>
      <c r="O97" s="58"/>
      <c r="Q97" s="57"/>
      <c r="R97" s="58">
        <v>46.378459392625643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29.265000000000001</v>
      </c>
      <c r="C98" s="58">
        <v>34.057499999999997</v>
      </c>
      <c r="D98" s="57">
        <v>32.325000000000003</v>
      </c>
      <c r="E98" s="58">
        <v>32.782000000000004</v>
      </c>
      <c r="F98" s="57">
        <v>31.433</v>
      </c>
      <c r="G98" s="58">
        <v>29.265000000000001</v>
      </c>
      <c r="H98" s="57"/>
      <c r="I98" s="58">
        <v>28.8</v>
      </c>
      <c r="J98" s="57"/>
      <c r="K98" s="58"/>
      <c r="L98" s="57"/>
      <c r="M98" s="58"/>
      <c r="N98" s="57"/>
      <c r="O98" s="58"/>
      <c r="Q98" s="57"/>
      <c r="R98" s="58">
        <v>45.37883829052047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28.905000000000001</v>
      </c>
      <c r="C99" s="58">
        <v>32.145000000000003</v>
      </c>
      <c r="D99" s="57">
        <v>30.352499999999999</v>
      </c>
      <c r="E99" s="58">
        <v>31.23</v>
      </c>
      <c r="F99" s="57">
        <v>30.848000000000003</v>
      </c>
      <c r="G99" s="58">
        <v>28.905000000000001</v>
      </c>
      <c r="H99" s="57"/>
      <c r="I99" s="58">
        <v>28.23</v>
      </c>
      <c r="J99" s="57"/>
      <c r="K99" s="58"/>
      <c r="L99" s="57"/>
      <c r="M99" s="58"/>
      <c r="N99" s="57"/>
      <c r="O99" s="58"/>
      <c r="Q99" s="57"/>
      <c r="R99" s="58">
        <v>43.782911599115351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28.184999999999999</v>
      </c>
      <c r="C100" s="58">
        <v>32.047499999999999</v>
      </c>
      <c r="D100" s="57">
        <v>29.175000000000001</v>
      </c>
      <c r="E100" s="58">
        <v>27.57</v>
      </c>
      <c r="F100" s="57">
        <v>29.497</v>
      </c>
      <c r="G100" s="58">
        <v>28.184999999999999</v>
      </c>
      <c r="H100" s="57"/>
      <c r="I100" s="58">
        <v>24.352</v>
      </c>
      <c r="J100" s="57"/>
      <c r="K100" s="58"/>
      <c r="L100" s="57"/>
      <c r="M100" s="58"/>
      <c r="N100" s="57"/>
      <c r="O100" s="58"/>
      <c r="Q100" s="57"/>
      <c r="R100" s="58">
        <v>40.9655442649169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28.905000000000001</v>
      </c>
      <c r="C101" s="58">
        <v>30.434999999999999</v>
      </c>
      <c r="D101" s="57">
        <v>27.592500000000001</v>
      </c>
      <c r="E101" s="58">
        <v>27.953000000000003</v>
      </c>
      <c r="F101" s="57">
        <v>30.067</v>
      </c>
      <c r="G101" s="58">
        <v>28.905000000000001</v>
      </c>
      <c r="H101" s="57"/>
      <c r="I101" s="58">
        <v>24.945</v>
      </c>
      <c r="J101" s="57"/>
      <c r="K101" s="58"/>
      <c r="L101" s="57"/>
      <c r="M101" s="58"/>
      <c r="N101" s="57"/>
      <c r="O101" s="58"/>
      <c r="Q101" s="57"/>
      <c r="R101" s="58">
        <v>41.045499149673816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33.945</v>
      </c>
      <c r="C102" s="58">
        <v>29.73</v>
      </c>
      <c r="D102" s="57">
        <v>27.99</v>
      </c>
      <c r="E102" s="58">
        <v>31.8</v>
      </c>
      <c r="F102" s="57">
        <v>33.54</v>
      </c>
      <c r="G102" s="58">
        <v>33.945</v>
      </c>
      <c r="H102" s="57"/>
      <c r="I102" s="58">
        <v>29.835000000000001</v>
      </c>
      <c r="J102" s="57"/>
      <c r="K102" s="58"/>
      <c r="L102" s="57"/>
      <c r="M102" s="58"/>
      <c r="N102" s="57"/>
      <c r="O102" s="58"/>
      <c r="Q102" s="57"/>
      <c r="R102" s="58">
        <v>41.51133427442155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41.858000000000004</v>
      </c>
      <c r="C103" s="58">
        <v>38.947499999999998</v>
      </c>
      <c r="D103" s="57">
        <v>35.505000000000003</v>
      </c>
      <c r="E103" s="58">
        <v>40.087000000000003</v>
      </c>
      <c r="F103" s="57">
        <v>43.943000000000005</v>
      </c>
      <c r="G103" s="58">
        <v>41.858000000000004</v>
      </c>
      <c r="H103" s="57"/>
      <c r="I103" s="58">
        <v>40.29</v>
      </c>
      <c r="J103" s="57"/>
      <c r="K103" s="58"/>
      <c r="L103" s="57"/>
      <c r="M103" s="58"/>
      <c r="N103" s="57"/>
      <c r="O103" s="58"/>
      <c r="Q103" s="57"/>
      <c r="R103" s="58">
        <v>42.058996010469507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47.97</v>
      </c>
      <c r="C104" s="58">
        <v>41.782499999999999</v>
      </c>
      <c r="D104" s="57">
        <v>38.67</v>
      </c>
      <c r="E104" s="58">
        <v>46.634999999999998</v>
      </c>
      <c r="F104" s="57">
        <v>48.367000000000004</v>
      </c>
      <c r="G104" s="58">
        <v>47.97</v>
      </c>
      <c r="H104" s="57"/>
      <c r="I104" s="58">
        <v>48.682000000000002</v>
      </c>
      <c r="J104" s="57"/>
      <c r="K104" s="58"/>
      <c r="L104" s="57"/>
      <c r="M104" s="58"/>
      <c r="N104" s="57"/>
      <c r="O104" s="58"/>
      <c r="Q104" s="57"/>
      <c r="R104" s="58">
        <v>42.526812206607659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40.058</v>
      </c>
      <c r="C105" s="58">
        <v>37.74</v>
      </c>
      <c r="D105" s="57">
        <v>34.717500000000001</v>
      </c>
      <c r="E105" s="58">
        <v>42.773000000000003</v>
      </c>
      <c r="F105" s="57">
        <v>38.340000000000003</v>
      </c>
      <c r="G105" s="58">
        <v>40.058</v>
      </c>
      <c r="H105" s="57"/>
      <c r="I105" s="58">
        <v>38.505000000000003</v>
      </c>
      <c r="J105" s="57"/>
      <c r="K105" s="58"/>
      <c r="L105" s="57"/>
      <c r="M105" s="58"/>
      <c r="N105" s="57"/>
      <c r="O105" s="58"/>
      <c r="Q105" s="57"/>
      <c r="R105" s="58">
        <v>42.481902265475227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30.344999999999999</v>
      </c>
      <c r="C106" s="58">
        <v>34.102499999999999</v>
      </c>
      <c r="D106" s="57">
        <v>32.347499999999997</v>
      </c>
      <c r="E106" s="58">
        <v>32.174999999999997</v>
      </c>
      <c r="F106" s="57">
        <v>31.598000000000003</v>
      </c>
      <c r="G106" s="58">
        <v>30.344999999999999</v>
      </c>
      <c r="H106" s="57"/>
      <c r="I106" s="58">
        <v>30.172000000000001</v>
      </c>
      <c r="J106" s="57"/>
      <c r="K106" s="58"/>
      <c r="L106" s="57"/>
      <c r="M106" s="58"/>
      <c r="N106" s="57"/>
      <c r="O106" s="58"/>
      <c r="Q106" s="57"/>
      <c r="R106" s="58">
        <v>42.506655702272674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29.625</v>
      </c>
      <c r="C107" s="58">
        <v>32.49</v>
      </c>
      <c r="D107" s="57">
        <v>30.772500000000001</v>
      </c>
      <c r="E107" s="58">
        <v>32.167000000000002</v>
      </c>
      <c r="F107" s="57">
        <v>31.402000000000001</v>
      </c>
      <c r="G107" s="58">
        <v>29.625</v>
      </c>
      <c r="H107" s="57"/>
      <c r="I107" s="58">
        <v>30.082000000000001</v>
      </c>
      <c r="J107" s="57"/>
      <c r="K107" s="58"/>
      <c r="L107" s="57"/>
      <c r="M107" s="58"/>
      <c r="N107" s="57"/>
      <c r="O107" s="58"/>
      <c r="Q107" s="57"/>
      <c r="R107" s="58">
        <v>44.975843114189665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29.265000000000001</v>
      </c>
      <c r="C108" s="58">
        <v>33.202500000000001</v>
      </c>
      <c r="D108" s="57">
        <v>31.567499999999999</v>
      </c>
      <c r="E108" s="58">
        <v>34.477000000000004</v>
      </c>
      <c r="F108" s="57">
        <v>32.362000000000002</v>
      </c>
      <c r="G108" s="58">
        <v>29.265000000000001</v>
      </c>
      <c r="H108" s="57"/>
      <c r="I108" s="58">
        <v>31.454999999999998</v>
      </c>
      <c r="J108" s="57"/>
      <c r="K108" s="58"/>
      <c r="L108" s="57"/>
      <c r="M108" s="58"/>
      <c r="N108" s="57"/>
      <c r="O108" s="58"/>
      <c r="Q108" s="57"/>
      <c r="R108" s="58">
        <v>46.780890792235631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29.468</v>
      </c>
      <c r="C109" s="58">
        <v>34.912500000000001</v>
      </c>
      <c r="D109" s="57">
        <v>33.037500000000001</v>
      </c>
      <c r="E109" s="58">
        <v>34.477000000000004</v>
      </c>
      <c r="F109" s="57">
        <v>32.729999999999997</v>
      </c>
      <c r="G109" s="58">
        <v>29.468</v>
      </c>
      <c r="H109" s="57"/>
      <c r="I109" s="58">
        <v>30.277000000000001</v>
      </c>
      <c r="J109" s="57"/>
      <c r="K109" s="58"/>
      <c r="L109" s="57"/>
      <c r="M109" s="58"/>
      <c r="N109" s="57"/>
      <c r="O109" s="58"/>
      <c r="Q109" s="57"/>
      <c r="R109" s="58">
        <v>47.629869027657357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29.468</v>
      </c>
      <c r="C110" s="58">
        <v>34.634999999999998</v>
      </c>
      <c r="D110" s="57">
        <v>32.677500000000002</v>
      </c>
      <c r="E110" s="58">
        <v>32.924999999999997</v>
      </c>
      <c r="F110" s="57">
        <v>31.567</v>
      </c>
      <c r="G110" s="58">
        <v>29.468</v>
      </c>
      <c r="H110" s="57"/>
      <c r="I110" s="58">
        <v>29.003</v>
      </c>
      <c r="J110" s="57"/>
      <c r="K110" s="58"/>
      <c r="L110" s="57"/>
      <c r="M110" s="58"/>
      <c r="N110" s="57"/>
      <c r="O110" s="58"/>
      <c r="Q110" s="57"/>
      <c r="R110" s="58">
        <v>46.629997193705229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29.1</v>
      </c>
      <c r="C111" s="58">
        <v>32.842500000000001</v>
      </c>
      <c r="D111" s="57">
        <v>30.84</v>
      </c>
      <c r="E111" s="58">
        <v>31.372</v>
      </c>
      <c r="F111" s="57">
        <v>30.983000000000001</v>
      </c>
      <c r="G111" s="58">
        <v>29.1</v>
      </c>
      <c r="H111" s="57"/>
      <c r="I111" s="58">
        <v>28.433</v>
      </c>
      <c r="J111" s="57"/>
      <c r="K111" s="58"/>
      <c r="L111" s="57"/>
      <c r="M111" s="58"/>
      <c r="N111" s="57"/>
      <c r="O111" s="58"/>
      <c r="Q111" s="57"/>
      <c r="R111" s="58">
        <v>45.028747219137358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28.38</v>
      </c>
      <c r="C112" s="58">
        <v>32.752499999999998</v>
      </c>
      <c r="D112" s="57">
        <v>29.737500000000001</v>
      </c>
      <c r="E112" s="58">
        <v>27.69</v>
      </c>
      <c r="F112" s="57">
        <v>29.625</v>
      </c>
      <c r="G112" s="58">
        <v>28.38</v>
      </c>
      <c r="H112" s="57"/>
      <c r="I112" s="58">
        <v>24.516999999999999</v>
      </c>
      <c r="J112" s="57"/>
      <c r="K112" s="58"/>
      <c r="L112" s="57"/>
      <c r="M112" s="58"/>
      <c r="N112" s="57"/>
      <c r="O112" s="58"/>
      <c r="Q112" s="57"/>
      <c r="R112" s="58">
        <v>41.787096206076548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29.1</v>
      </c>
      <c r="C113" s="58">
        <v>31.245000000000001</v>
      </c>
      <c r="D113" s="57">
        <v>28.274999999999999</v>
      </c>
      <c r="E113" s="58">
        <v>28.073</v>
      </c>
      <c r="F113" s="57">
        <v>30.203000000000003</v>
      </c>
      <c r="G113" s="58">
        <v>29.1</v>
      </c>
      <c r="H113" s="57"/>
      <c r="I113" s="58">
        <v>25.117000000000001</v>
      </c>
      <c r="J113" s="57"/>
      <c r="K113" s="58"/>
      <c r="L113" s="57"/>
      <c r="M113" s="58"/>
      <c r="N113" s="57"/>
      <c r="O113" s="58"/>
      <c r="Q113" s="57"/>
      <c r="R113" s="58">
        <v>41.873165191071955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34.17</v>
      </c>
      <c r="C114" s="58">
        <v>30.585000000000001</v>
      </c>
      <c r="D114" s="57">
        <v>28.642499999999998</v>
      </c>
      <c r="E114" s="58">
        <v>31.942</v>
      </c>
      <c r="F114" s="57">
        <v>33.682000000000002</v>
      </c>
      <c r="G114" s="58">
        <v>34.17</v>
      </c>
      <c r="H114" s="57"/>
      <c r="I114" s="58">
        <v>30.045000000000002</v>
      </c>
      <c r="J114" s="57"/>
      <c r="K114" s="58"/>
      <c r="L114" s="57"/>
      <c r="M114" s="58"/>
      <c r="N114" s="57"/>
      <c r="O114" s="58"/>
      <c r="Q114" s="57"/>
      <c r="R114" s="58">
        <v>42.3481925856617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42.143000000000001</v>
      </c>
      <c r="C115" s="58">
        <v>39.202500000000001</v>
      </c>
      <c r="D115" s="57">
        <v>35.6325</v>
      </c>
      <c r="E115" s="58">
        <v>40.26</v>
      </c>
      <c r="F115" s="57">
        <v>44.13</v>
      </c>
      <c r="G115" s="58">
        <v>42.143000000000001</v>
      </c>
      <c r="H115" s="57"/>
      <c r="I115" s="58">
        <v>40.575000000000003</v>
      </c>
      <c r="J115" s="57"/>
      <c r="K115" s="58"/>
      <c r="L115" s="57"/>
      <c r="M115" s="58"/>
      <c r="N115" s="57"/>
      <c r="O115" s="58"/>
      <c r="Q115" s="57"/>
      <c r="R115" s="58">
        <v>42.905603370386387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48.292999999999999</v>
      </c>
      <c r="C116" s="58">
        <v>41.857500000000002</v>
      </c>
      <c r="D116" s="57">
        <v>38.58</v>
      </c>
      <c r="E116" s="58">
        <v>46.837000000000003</v>
      </c>
      <c r="F116" s="57">
        <v>48.578000000000003</v>
      </c>
      <c r="G116" s="58">
        <v>48.292999999999999</v>
      </c>
      <c r="H116" s="57"/>
      <c r="I116" s="58">
        <v>49.02</v>
      </c>
      <c r="J116" s="57"/>
      <c r="K116" s="58"/>
      <c r="L116" s="57"/>
      <c r="M116" s="58"/>
      <c r="N116" s="57"/>
      <c r="O116" s="58"/>
      <c r="Q116" s="57"/>
      <c r="R116" s="58">
        <v>43.382890525739988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40.328000000000003</v>
      </c>
      <c r="C117" s="58">
        <v>38.077500000000001</v>
      </c>
      <c r="D117" s="57">
        <v>34.905000000000001</v>
      </c>
      <c r="E117" s="58">
        <v>42.96</v>
      </c>
      <c r="F117" s="57">
        <v>38.513000000000005</v>
      </c>
      <c r="G117" s="58">
        <v>40.328000000000003</v>
      </c>
      <c r="H117" s="57"/>
      <c r="I117" s="58">
        <v>38.774999999999999</v>
      </c>
      <c r="J117" s="57"/>
      <c r="K117" s="58"/>
      <c r="L117" s="57"/>
      <c r="M117" s="58"/>
      <c r="N117" s="57"/>
      <c r="O117" s="58"/>
      <c r="Q117" s="57"/>
      <c r="R117" s="58">
        <v>43.343570630247939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30.555</v>
      </c>
      <c r="C118" s="58">
        <v>34.68</v>
      </c>
      <c r="D118" s="57">
        <v>32.700000000000003</v>
      </c>
      <c r="E118" s="58">
        <v>32.31</v>
      </c>
      <c r="F118" s="57">
        <v>31.733000000000001</v>
      </c>
      <c r="G118" s="58">
        <v>30.555</v>
      </c>
      <c r="H118" s="57"/>
      <c r="I118" s="58">
        <v>30.39</v>
      </c>
      <c r="J118" s="57"/>
      <c r="K118" s="58"/>
      <c r="L118" s="57"/>
      <c r="M118" s="58"/>
      <c r="N118" s="57"/>
      <c r="O118" s="58"/>
      <c r="Q118" s="57"/>
      <c r="R118" s="58">
        <v>43.374269975661171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29.828000000000003</v>
      </c>
      <c r="C119" s="58">
        <v>33.172499999999999</v>
      </c>
      <c r="D119" s="57">
        <v>31.23</v>
      </c>
      <c r="E119" s="58">
        <v>32.31</v>
      </c>
      <c r="F119" s="57">
        <v>31.538</v>
      </c>
      <c r="G119" s="58">
        <v>29.828000000000003</v>
      </c>
      <c r="H119" s="57"/>
      <c r="I119" s="58">
        <v>30.293000000000003</v>
      </c>
      <c r="J119" s="57"/>
      <c r="K119" s="58"/>
      <c r="L119" s="57"/>
      <c r="M119" s="58"/>
      <c r="N119" s="57"/>
      <c r="O119" s="58"/>
      <c r="Q119" s="57"/>
      <c r="R119" s="58">
        <v>45.515827171069745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29.468</v>
      </c>
      <c r="C120" s="58">
        <v>33.840000000000003</v>
      </c>
      <c r="D120" s="57">
        <v>31.9725</v>
      </c>
      <c r="E120" s="58">
        <v>34.627000000000002</v>
      </c>
      <c r="F120" s="57">
        <v>32.498000000000005</v>
      </c>
      <c r="G120" s="58">
        <v>29.468</v>
      </c>
      <c r="H120" s="57"/>
      <c r="I120" s="58">
        <v>31.68</v>
      </c>
      <c r="J120" s="57"/>
      <c r="K120" s="58"/>
      <c r="L120" s="57"/>
      <c r="M120" s="58"/>
      <c r="N120" s="57"/>
      <c r="O120" s="58"/>
      <c r="Q120" s="57"/>
      <c r="R120" s="58">
        <v>47.341498353924678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29.663</v>
      </c>
      <c r="C121" s="58">
        <v>35.467500000000001</v>
      </c>
      <c r="D121" s="57">
        <v>33.3675</v>
      </c>
      <c r="E121" s="58">
        <v>34.627000000000002</v>
      </c>
      <c r="F121" s="57">
        <v>32.873000000000005</v>
      </c>
      <c r="G121" s="58">
        <v>29.663</v>
      </c>
      <c r="H121" s="57"/>
      <c r="I121" s="58">
        <v>30.488000000000003</v>
      </c>
      <c r="J121" s="57"/>
      <c r="K121" s="58"/>
      <c r="L121" s="57"/>
      <c r="M121" s="58"/>
      <c r="N121" s="57"/>
      <c r="O121" s="58"/>
      <c r="Q121" s="57"/>
      <c r="R121" s="58">
        <v>27.806023958858393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29.663</v>
      </c>
      <c r="C122" s="58">
        <v>35.204999999999998</v>
      </c>
      <c r="D122" s="57">
        <v>33.03</v>
      </c>
      <c r="E122" s="58">
        <v>33.068000000000005</v>
      </c>
      <c r="F122" s="57">
        <v>31.703000000000003</v>
      </c>
      <c r="G122" s="58">
        <v>29.663</v>
      </c>
      <c r="H122" s="57"/>
      <c r="I122" s="58">
        <v>29.204999999999998</v>
      </c>
      <c r="J122" s="57"/>
      <c r="K122" s="58"/>
      <c r="L122" s="57"/>
      <c r="M122" s="58"/>
      <c r="N122" s="57"/>
      <c r="O122" s="58"/>
      <c r="Q122" s="57"/>
      <c r="R122" s="58">
        <v>27.206705036260963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29.303000000000001</v>
      </c>
      <c r="C123" s="58">
        <v>33.532499999999999</v>
      </c>
      <c r="D123" s="57">
        <v>31.32</v>
      </c>
      <c r="E123" s="58">
        <v>31.508000000000003</v>
      </c>
      <c r="F123" s="57">
        <v>31.117000000000001</v>
      </c>
      <c r="G123" s="58">
        <v>29.303000000000001</v>
      </c>
      <c r="H123" s="57"/>
      <c r="I123" s="58">
        <v>28.628</v>
      </c>
      <c r="J123" s="57"/>
      <c r="K123" s="58"/>
      <c r="L123" s="57"/>
      <c r="M123" s="58"/>
      <c r="N123" s="57"/>
      <c r="O123" s="58"/>
      <c r="Q123" s="57"/>
      <c r="R123" s="58">
        <v>26.249873429542088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28.568000000000001</v>
      </c>
      <c r="C124" s="58">
        <v>33.450000000000003</v>
      </c>
      <c r="D124" s="57">
        <v>30.2925</v>
      </c>
      <c r="E124" s="58">
        <v>27.81</v>
      </c>
      <c r="F124" s="57">
        <v>29.753</v>
      </c>
      <c r="G124" s="58">
        <v>28.568000000000001</v>
      </c>
      <c r="H124" s="57"/>
      <c r="I124" s="58">
        <v>24.69</v>
      </c>
      <c r="J124" s="57"/>
      <c r="K124" s="58"/>
      <c r="L124" s="57"/>
      <c r="M124" s="58"/>
      <c r="N124" s="57"/>
      <c r="O124" s="58"/>
      <c r="Q124" s="57"/>
      <c r="R124" s="58">
        <v>24.560731862065104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29.303000000000001</v>
      </c>
      <c r="C125" s="58">
        <v>32.04</v>
      </c>
      <c r="D125" s="57">
        <v>28.927499999999998</v>
      </c>
      <c r="E125" s="58">
        <v>28.192</v>
      </c>
      <c r="F125" s="57">
        <v>30.33</v>
      </c>
      <c r="G125" s="58">
        <v>29.303000000000001</v>
      </c>
      <c r="H125" s="57"/>
      <c r="I125" s="58">
        <v>25.29</v>
      </c>
      <c r="J125" s="57"/>
      <c r="K125" s="58"/>
      <c r="L125" s="57"/>
      <c r="M125" s="58"/>
      <c r="N125" s="57"/>
      <c r="O125" s="58"/>
      <c r="Q125" s="57"/>
      <c r="R125" s="58">
        <v>24.608668500545424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34.402999999999999</v>
      </c>
      <c r="C126" s="58">
        <v>31.425000000000001</v>
      </c>
      <c r="D126" s="57">
        <v>29.272500000000001</v>
      </c>
      <c r="E126" s="58">
        <v>32.078000000000003</v>
      </c>
      <c r="F126" s="57">
        <v>33.825000000000003</v>
      </c>
      <c r="G126" s="58">
        <v>34.402999999999999</v>
      </c>
      <c r="H126" s="57"/>
      <c r="I126" s="58">
        <v>30.254999999999999</v>
      </c>
      <c r="J126" s="57"/>
      <c r="K126" s="58"/>
      <c r="L126" s="57"/>
      <c r="M126" s="58"/>
      <c r="N126" s="57"/>
      <c r="O126" s="58"/>
      <c r="Q126" s="57"/>
      <c r="R126" s="58">
        <v>24.887958127869119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42.428000000000004</v>
      </c>
      <c r="C127" s="58">
        <v>39.479999999999997</v>
      </c>
      <c r="D127" s="57">
        <v>35.782499999999999</v>
      </c>
      <c r="E127" s="58">
        <v>40.432000000000002</v>
      </c>
      <c r="F127" s="57">
        <v>44.325000000000003</v>
      </c>
      <c r="G127" s="58">
        <v>42.428000000000004</v>
      </c>
      <c r="H127" s="57"/>
      <c r="I127" s="58">
        <v>40.86</v>
      </c>
      <c r="J127" s="57"/>
      <c r="K127" s="58"/>
      <c r="L127" s="57"/>
      <c r="M127" s="58"/>
      <c r="N127" s="57"/>
      <c r="O127" s="58"/>
      <c r="Q127" s="57"/>
      <c r="R127" s="58">
        <v>25.216306580002499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48.623000000000005</v>
      </c>
      <c r="C128" s="58">
        <v>41.962499999999999</v>
      </c>
      <c r="D128" s="57">
        <v>38.527500000000003</v>
      </c>
      <c r="E128" s="58">
        <v>47.04</v>
      </c>
      <c r="F128" s="57">
        <v>48.788000000000004</v>
      </c>
      <c r="G128" s="58">
        <v>48.623000000000005</v>
      </c>
      <c r="H128" s="57"/>
      <c r="I128" s="58">
        <v>49.365000000000002</v>
      </c>
      <c r="J128" s="57"/>
      <c r="K128" s="58"/>
      <c r="L128" s="57"/>
      <c r="M128" s="58"/>
      <c r="N128" s="57"/>
      <c r="O128" s="58"/>
      <c r="Q128" s="57"/>
      <c r="R128" s="58">
        <v>25.496783950931036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40.604999999999997</v>
      </c>
      <c r="C129" s="58">
        <v>38.43</v>
      </c>
      <c r="D129" s="57">
        <v>35.107500000000002</v>
      </c>
      <c r="E129" s="58">
        <v>43.148000000000003</v>
      </c>
      <c r="F129" s="57">
        <v>38.678000000000004</v>
      </c>
      <c r="G129" s="58">
        <v>40.604999999999997</v>
      </c>
      <c r="H129" s="57"/>
      <c r="I129" s="58">
        <v>39.045000000000002</v>
      </c>
      <c r="J129" s="57"/>
      <c r="K129" s="58"/>
      <c r="L129" s="57"/>
      <c r="M129" s="58"/>
      <c r="N129" s="57"/>
      <c r="O129" s="58"/>
      <c r="Q129" s="57"/>
      <c r="R129" s="58">
        <v>25.469858371352213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30.758000000000003</v>
      </c>
      <c r="C130" s="58">
        <v>35.25</v>
      </c>
      <c r="D130" s="57">
        <v>33.052500000000002</v>
      </c>
      <c r="E130" s="58">
        <v>32.453000000000003</v>
      </c>
      <c r="F130" s="57">
        <v>31.867000000000001</v>
      </c>
      <c r="G130" s="58">
        <v>30.758000000000003</v>
      </c>
      <c r="H130" s="57"/>
      <c r="I130" s="58">
        <v>30.6</v>
      </c>
      <c r="J130" s="57"/>
      <c r="K130" s="58"/>
      <c r="L130" s="57"/>
      <c r="M130" s="58"/>
      <c r="N130" s="57"/>
      <c r="O130" s="58"/>
      <c r="Q130" s="57"/>
      <c r="R130" s="58">
        <v>25.484699197582056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30.03</v>
      </c>
      <c r="C131" s="58">
        <v>33.840000000000003</v>
      </c>
      <c r="D131" s="57">
        <v>31.6875</v>
      </c>
      <c r="E131" s="58">
        <v>32.453000000000003</v>
      </c>
      <c r="F131" s="57">
        <v>31.672000000000001</v>
      </c>
      <c r="G131" s="58">
        <v>30.03</v>
      </c>
      <c r="H131" s="57"/>
      <c r="I131" s="58">
        <v>30.503</v>
      </c>
      <c r="J131" s="57"/>
      <c r="K131" s="58"/>
      <c r="L131" s="57"/>
      <c r="M131" s="58"/>
      <c r="N131" s="57"/>
      <c r="O131" s="58"/>
      <c r="Q131" s="57"/>
      <c r="R131" s="58">
        <v>26.965090854265512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29.663</v>
      </c>
      <c r="C132" s="58">
        <v>34.47</v>
      </c>
      <c r="D132" s="57">
        <v>32.377499999999998</v>
      </c>
      <c r="E132" s="58">
        <v>34.777999999999999</v>
      </c>
      <c r="F132" s="57">
        <v>32.64</v>
      </c>
      <c r="G132" s="58">
        <v>29.663</v>
      </c>
      <c r="H132" s="57"/>
      <c r="I132" s="58">
        <v>31.898000000000003</v>
      </c>
      <c r="J132" s="57"/>
      <c r="K132" s="58"/>
      <c r="L132" s="57"/>
      <c r="M132" s="58"/>
      <c r="N132" s="57"/>
      <c r="O132" s="58"/>
      <c r="Q132" s="57"/>
      <c r="R132" s="58">
        <v>28.047300130725617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29.864999999999998</v>
      </c>
      <c r="C133" s="58">
        <v>36.0075</v>
      </c>
      <c r="D133" s="57">
        <v>33.697499999999998</v>
      </c>
      <c r="E133" s="58">
        <v>34.770000000000003</v>
      </c>
      <c r="F133" s="57">
        <v>33.015000000000001</v>
      </c>
      <c r="G133" s="58">
        <v>29.864999999999998</v>
      </c>
      <c r="H133" s="57"/>
      <c r="I133" s="58">
        <v>30.698</v>
      </c>
      <c r="J133" s="57"/>
      <c r="K133" s="58"/>
      <c r="L133" s="57"/>
      <c r="M133" s="58"/>
      <c r="N133" s="57"/>
      <c r="O133" s="58"/>
      <c r="Q133" s="57"/>
      <c r="R133" s="58">
        <v>27.806023958858393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29.864999999999998</v>
      </c>
      <c r="C134" s="58">
        <v>35.767499999999998</v>
      </c>
      <c r="D134" s="57">
        <v>33.3825</v>
      </c>
      <c r="E134" s="58">
        <v>33.21</v>
      </c>
      <c r="F134" s="57">
        <v>31.837000000000003</v>
      </c>
      <c r="G134" s="58">
        <v>29.864999999999998</v>
      </c>
      <c r="H134" s="57"/>
      <c r="I134" s="58">
        <v>29.407</v>
      </c>
      <c r="J134" s="57"/>
      <c r="K134" s="58"/>
      <c r="L134" s="57"/>
      <c r="M134" s="58"/>
      <c r="N134" s="57"/>
      <c r="O134" s="58"/>
      <c r="Q134" s="57"/>
      <c r="R134" s="58">
        <v>27.206705036260963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29.498000000000001</v>
      </c>
      <c r="C135" s="58">
        <v>34.207500000000003</v>
      </c>
      <c r="D135" s="57">
        <v>31.7925</v>
      </c>
      <c r="E135" s="58">
        <v>31.642000000000003</v>
      </c>
      <c r="F135" s="57">
        <v>31.253</v>
      </c>
      <c r="G135" s="58">
        <v>29.498000000000001</v>
      </c>
      <c r="H135" s="57"/>
      <c r="I135" s="58">
        <v>28.83</v>
      </c>
      <c r="J135" s="57"/>
      <c r="K135" s="58"/>
      <c r="L135" s="57"/>
      <c r="M135" s="58"/>
      <c r="N135" s="57"/>
      <c r="O135" s="58"/>
      <c r="Q135" s="57"/>
      <c r="R135" s="58">
        <v>26.249873429542088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28.763000000000002</v>
      </c>
      <c r="C136" s="58">
        <v>34.1325</v>
      </c>
      <c r="D136" s="57">
        <v>30.84</v>
      </c>
      <c r="E136" s="58">
        <v>27.93</v>
      </c>
      <c r="F136" s="57">
        <v>29.88</v>
      </c>
      <c r="G136" s="58">
        <v>28.763000000000002</v>
      </c>
      <c r="H136" s="57"/>
      <c r="I136" s="58">
        <v>24.863</v>
      </c>
      <c r="J136" s="57"/>
      <c r="K136" s="58"/>
      <c r="L136" s="57"/>
      <c r="M136" s="58"/>
      <c r="N136" s="57"/>
      <c r="O136" s="58"/>
      <c r="Q136" s="57"/>
      <c r="R136" s="58">
        <v>24.560731862065104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29.498000000000001</v>
      </c>
      <c r="C137" s="58">
        <v>32.82</v>
      </c>
      <c r="D137" s="57">
        <v>29.565000000000001</v>
      </c>
      <c r="E137" s="58">
        <v>28.313000000000002</v>
      </c>
      <c r="F137" s="57">
        <v>30.465</v>
      </c>
      <c r="G137" s="58">
        <v>29.498000000000001</v>
      </c>
      <c r="H137" s="57"/>
      <c r="I137" s="58">
        <v>25.47</v>
      </c>
      <c r="J137" s="57"/>
      <c r="K137" s="58"/>
      <c r="L137" s="57"/>
      <c r="M137" s="58"/>
      <c r="N137" s="57"/>
      <c r="O137" s="58"/>
      <c r="Q137" s="57"/>
      <c r="R137" s="58">
        <v>24.608668500545424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34.634999999999998</v>
      </c>
      <c r="C138" s="58">
        <v>32.2425</v>
      </c>
      <c r="D138" s="57">
        <v>29.887499999999999</v>
      </c>
      <c r="E138" s="58">
        <v>32.22</v>
      </c>
      <c r="F138" s="57">
        <v>33.975000000000001</v>
      </c>
      <c r="G138" s="58">
        <v>34.634999999999998</v>
      </c>
      <c r="H138" s="57"/>
      <c r="I138" s="58">
        <v>30.465</v>
      </c>
      <c r="J138" s="57"/>
      <c r="K138" s="58"/>
      <c r="L138" s="57"/>
      <c r="M138" s="58"/>
      <c r="N138" s="57"/>
      <c r="O138" s="58"/>
      <c r="Q138" s="57"/>
      <c r="R138" s="58">
        <v>24.887958127869119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42.704999999999998</v>
      </c>
      <c r="C139" s="58">
        <v>39.78</v>
      </c>
      <c r="D139" s="57">
        <v>35.947499999999998</v>
      </c>
      <c r="E139" s="58">
        <v>40.604999999999997</v>
      </c>
      <c r="F139" s="57">
        <v>44.513000000000005</v>
      </c>
      <c r="G139" s="58">
        <v>42.704999999999998</v>
      </c>
      <c r="H139" s="57"/>
      <c r="I139" s="58">
        <v>41.145000000000003</v>
      </c>
      <c r="J139" s="57"/>
      <c r="K139" s="58"/>
      <c r="L139" s="57"/>
      <c r="M139" s="58"/>
      <c r="N139" s="57"/>
      <c r="O139" s="58"/>
      <c r="Q139" s="57"/>
      <c r="R139" s="58">
        <v>25.216306580002499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48.945</v>
      </c>
      <c r="C140" s="58">
        <v>42.104999999999997</v>
      </c>
      <c r="D140" s="57">
        <v>38.497500000000002</v>
      </c>
      <c r="E140" s="58">
        <v>47.242000000000004</v>
      </c>
      <c r="F140" s="57">
        <v>48.998000000000005</v>
      </c>
      <c r="G140" s="58">
        <v>48.945</v>
      </c>
      <c r="H140" s="57"/>
      <c r="I140" s="58">
        <v>49.71</v>
      </c>
      <c r="J140" s="57"/>
      <c r="K140" s="58"/>
      <c r="L140" s="57"/>
      <c r="M140" s="58"/>
      <c r="N140" s="57"/>
      <c r="O140" s="58"/>
      <c r="Q140" s="57"/>
      <c r="R140" s="58">
        <v>25.496783950931036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40.875</v>
      </c>
      <c r="C141" s="58">
        <v>38.805</v>
      </c>
      <c r="D141" s="57">
        <v>35.317500000000003</v>
      </c>
      <c r="E141" s="58">
        <v>43.335000000000001</v>
      </c>
      <c r="F141" s="57">
        <v>38.843000000000004</v>
      </c>
      <c r="G141" s="58">
        <v>40.875</v>
      </c>
      <c r="H141" s="57"/>
      <c r="I141" s="58">
        <v>39.314999999999998</v>
      </c>
      <c r="J141" s="57"/>
      <c r="K141" s="58"/>
      <c r="L141" s="57"/>
      <c r="M141" s="58"/>
      <c r="N141" s="57"/>
      <c r="O141" s="58"/>
      <c r="Q141" s="57"/>
      <c r="R141" s="58">
        <v>25.469858371352213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30.968</v>
      </c>
      <c r="C142" s="58">
        <v>35.835000000000001</v>
      </c>
      <c r="D142" s="57">
        <v>33.405000000000001</v>
      </c>
      <c r="E142" s="58">
        <v>32.594999999999999</v>
      </c>
      <c r="F142" s="57">
        <v>32.01</v>
      </c>
      <c r="G142" s="58">
        <v>30.968</v>
      </c>
      <c r="H142" s="57"/>
      <c r="I142" s="58">
        <v>30.81</v>
      </c>
      <c r="J142" s="57"/>
      <c r="K142" s="58"/>
      <c r="L142" s="57"/>
      <c r="M142" s="58"/>
      <c r="N142" s="57"/>
      <c r="O142" s="58"/>
      <c r="Q142" s="57"/>
      <c r="R142" s="58">
        <v>25.484699197582056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30.233000000000001</v>
      </c>
      <c r="C143" s="58">
        <v>34.522500000000001</v>
      </c>
      <c r="D143" s="57">
        <v>32.137500000000003</v>
      </c>
      <c r="E143" s="58">
        <v>32.587000000000003</v>
      </c>
      <c r="F143" s="57">
        <v>31.808</v>
      </c>
      <c r="G143" s="58">
        <v>30.233000000000001</v>
      </c>
      <c r="H143" s="57"/>
      <c r="I143" s="58">
        <v>30.712</v>
      </c>
      <c r="J143" s="57"/>
      <c r="K143" s="58"/>
      <c r="L143" s="57"/>
      <c r="M143" s="58"/>
      <c r="N143" s="57"/>
      <c r="O143" s="58"/>
      <c r="Q143" s="57"/>
      <c r="R143" s="58">
        <v>26.965090854265512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29.864999999999998</v>
      </c>
      <c r="C144" s="58">
        <v>35.107500000000002</v>
      </c>
      <c r="D144" s="57">
        <v>32.774999999999999</v>
      </c>
      <c r="E144" s="58">
        <v>34.928000000000004</v>
      </c>
      <c r="F144" s="57">
        <v>32.782000000000004</v>
      </c>
      <c r="G144" s="58">
        <v>29.864999999999998</v>
      </c>
      <c r="H144" s="57"/>
      <c r="I144" s="58">
        <v>32.115000000000002</v>
      </c>
      <c r="J144" s="57"/>
      <c r="K144" s="58"/>
      <c r="L144" s="57"/>
      <c r="M144" s="58"/>
      <c r="N144" s="57"/>
      <c r="O144" s="58"/>
      <c r="Q144" s="57"/>
      <c r="R144" s="58">
        <v>28.047300130725617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30.06</v>
      </c>
      <c r="C145" s="58">
        <v>36.7575</v>
      </c>
      <c r="D145" s="57">
        <v>34.08</v>
      </c>
      <c r="E145" s="58">
        <v>34.92</v>
      </c>
      <c r="F145" s="57">
        <v>33.157000000000004</v>
      </c>
      <c r="G145" s="58">
        <v>30.06</v>
      </c>
      <c r="H145" s="57"/>
      <c r="I145" s="58">
        <v>30.914999999999999</v>
      </c>
      <c r="J145" s="57"/>
      <c r="K145" s="58"/>
      <c r="L145" s="57"/>
      <c r="M145" s="58"/>
      <c r="N145" s="57"/>
      <c r="O145" s="58"/>
      <c r="Q145" s="57"/>
      <c r="R145" s="58">
        <v>27.806023958858393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30.06</v>
      </c>
      <c r="C146" s="58">
        <v>36.517499999999998</v>
      </c>
      <c r="D146" s="57">
        <v>33.7575</v>
      </c>
      <c r="E146" s="58">
        <v>33.352000000000004</v>
      </c>
      <c r="F146" s="57">
        <v>31.98</v>
      </c>
      <c r="G146" s="58">
        <v>30.06</v>
      </c>
      <c r="H146" s="57"/>
      <c r="I146" s="58">
        <v>29.617000000000001</v>
      </c>
      <c r="J146" s="57"/>
      <c r="K146" s="58"/>
      <c r="L146" s="57"/>
      <c r="M146" s="58"/>
      <c r="N146" s="57"/>
      <c r="O146" s="58"/>
      <c r="Q146" s="57"/>
      <c r="R146" s="58">
        <v>27.206705036260963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29.693000000000001</v>
      </c>
      <c r="C147" s="58">
        <v>34.92</v>
      </c>
      <c r="D147" s="57">
        <v>32.152500000000003</v>
      </c>
      <c r="E147" s="58">
        <v>31.777000000000001</v>
      </c>
      <c r="F147" s="57">
        <v>31.387</v>
      </c>
      <c r="G147" s="58">
        <v>29.693000000000001</v>
      </c>
      <c r="H147" s="57"/>
      <c r="I147" s="58">
        <v>29.032</v>
      </c>
      <c r="J147" s="57"/>
      <c r="K147" s="58"/>
      <c r="L147" s="57"/>
      <c r="M147" s="58"/>
      <c r="N147" s="57"/>
      <c r="O147" s="58"/>
      <c r="Q147" s="57"/>
      <c r="R147" s="58">
        <v>26.249873429542088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28.95</v>
      </c>
      <c r="C148" s="58">
        <v>34.844999999999999</v>
      </c>
      <c r="D148" s="57">
        <v>31.184999999999999</v>
      </c>
      <c r="E148" s="58">
        <v>28.05</v>
      </c>
      <c r="F148" s="57">
        <v>30.008000000000003</v>
      </c>
      <c r="G148" s="58">
        <v>28.95</v>
      </c>
      <c r="H148" s="57"/>
      <c r="I148" s="58">
        <v>25.035</v>
      </c>
      <c r="J148" s="57"/>
      <c r="K148" s="58"/>
      <c r="L148" s="57"/>
      <c r="M148" s="58"/>
      <c r="N148" s="57"/>
      <c r="O148" s="58"/>
      <c r="Q148" s="57"/>
      <c r="R148" s="58">
        <v>24.560731862065104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29.693000000000001</v>
      </c>
      <c r="C149" s="58">
        <v>33.502499999999998</v>
      </c>
      <c r="D149" s="57">
        <v>29.9025</v>
      </c>
      <c r="E149" s="58">
        <v>28.433</v>
      </c>
      <c r="F149" s="57">
        <v>30.593</v>
      </c>
      <c r="G149" s="58">
        <v>29.693000000000001</v>
      </c>
      <c r="H149" s="57"/>
      <c r="I149" s="58">
        <v>25.641999999999999</v>
      </c>
      <c r="J149" s="57"/>
      <c r="K149" s="58"/>
      <c r="L149" s="57"/>
      <c r="M149" s="58"/>
      <c r="N149" s="57"/>
      <c r="O149" s="58"/>
      <c r="Q149" s="57"/>
      <c r="R149" s="58">
        <v>24.608668500545424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34.868000000000002</v>
      </c>
      <c r="C150" s="58">
        <v>32.917499999999997</v>
      </c>
      <c r="D150" s="57">
        <v>30.225000000000001</v>
      </c>
      <c r="E150" s="58">
        <v>32.354999999999997</v>
      </c>
      <c r="F150" s="57">
        <v>34.117000000000004</v>
      </c>
      <c r="G150" s="58">
        <v>34.868000000000002</v>
      </c>
      <c r="H150" s="57"/>
      <c r="I150" s="58">
        <v>30.675000000000001</v>
      </c>
      <c r="J150" s="57"/>
      <c r="K150" s="58"/>
      <c r="L150" s="57"/>
      <c r="M150" s="58"/>
      <c r="N150" s="57"/>
      <c r="O150" s="58"/>
      <c r="Q150" s="57"/>
      <c r="R150" s="58">
        <v>24.887958127869119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42.99</v>
      </c>
      <c r="C151" s="58">
        <v>40.604999999999997</v>
      </c>
      <c r="D151" s="57">
        <v>36.352499999999999</v>
      </c>
      <c r="E151" s="58">
        <v>40.784999999999997</v>
      </c>
      <c r="F151" s="57">
        <v>44.7</v>
      </c>
      <c r="G151" s="58">
        <v>42.99</v>
      </c>
      <c r="H151" s="57"/>
      <c r="I151" s="58">
        <v>41.422000000000004</v>
      </c>
      <c r="J151" s="57"/>
      <c r="K151" s="58"/>
      <c r="L151" s="57"/>
      <c r="M151" s="58"/>
      <c r="N151" s="57"/>
      <c r="O151" s="58"/>
      <c r="Q151" s="57"/>
      <c r="R151" s="58">
        <v>25.216306580002499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49.274999999999999</v>
      </c>
      <c r="C152" s="58">
        <v>42.982500000000002</v>
      </c>
      <c r="D152" s="57">
        <v>38.932499999999997</v>
      </c>
      <c r="E152" s="58">
        <v>47.445</v>
      </c>
      <c r="F152" s="57">
        <v>49.208000000000006</v>
      </c>
      <c r="G152" s="58">
        <v>49.274999999999999</v>
      </c>
      <c r="H152" s="57"/>
      <c r="I152" s="58">
        <v>50.047000000000004</v>
      </c>
      <c r="J152" s="57"/>
      <c r="K152" s="58"/>
      <c r="L152" s="57"/>
      <c r="M152" s="58"/>
      <c r="N152" s="57"/>
      <c r="O152" s="58"/>
      <c r="Q152" s="57"/>
      <c r="R152" s="58">
        <v>25.496783950931036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41.145000000000003</v>
      </c>
      <c r="C153" s="58">
        <v>39.615000000000002</v>
      </c>
      <c r="D153" s="57">
        <v>35.715000000000003</v>
      </c>
      <c r="E153" s="58">
        <v>43.515000000000001</v>
      </c>
      <c r="F153" s="57">
        <v>39.008000000000003</v>
      </c>
      <c r="G153" s="58">
        <v>41.145000000000003</v>
      </c>
      <c r="H153" s="57"/>
      <c r="I153" s="58">
        <v>39.585000000000001</v>
      </c>
      <c r="J153" s="57"/>
      <c r="K153" s="58"/>
      <c r="L153" s="57"/>
      <c r="M153" s="58"/>
      <c r="N153" s="57"/>
      <c r="O153" s="58"/>
      <c r="Q153" s="57"/>
      <c r="R153" s="58">
        <v>25.469858371352213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31.17</v>
      </c>
      <c r="C154" s="58">
        <v>36.585000000000001</v>
      </c>
      <c r="D154" s="57">
        <v>33.787500000000001</v>
      </c>
      <c r="E154" s="58">
        <v>32.729999999999997</v>
      </c>
      <c r="F154" s="57">
        <v>32.145000000000003</v>
      </c>
      <c r="G154" s="58">
        <v>31.17</v>
      </c>
      <c r="H154" s="57"/>
      <c r="I154" s="58">
        <v>31.02</v>
      </c>
      <c r="J154" s="57"/>
      <c r="K154" s="58"/>
      <c r="L154" s="57"/>
      <c r="M154" s="58"/>
      <c r="N154" s="57"/>
      <c r="O154" s="58"/>
      <c r="Q154" s="57"/>
      <c r="R154" s="58">
        <v>25.484699197582056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30.434999999999999</v>
      </c>
      <c r="C155" s="58">
        <v>35.2425</v>
      </c>
      <c r="D155" s="57">
        <v>32.497500000000002</v>
      </c>
      <c r="E155" s="58">
        <v>32.729999999999997</v>
      </c>
      <c r="F155" s="57">
        <v>31.942</v>
      </c>
      <c r="G155" s="58">
        <v>30.434999999999999</v>
      </c>
      <c r="H155" s="57"/>
      <c r="I155" s="58">
        <v>30.922000000000001</v>
      </c>
      <c r="J155" s="57"/>
      <c r="K155" s="58"/>
      <c r="L155" s="57"/>
      <c r="M155" s="58"/>
      <c r="N155" s="57"/>
      <c r="O155" s="58"/>
      <c r="Q155" s="57"/>
      <c r="R155" s="58">
        <v>26.965090854265512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30.06</v>
      </c>
      <c r="C156" s="58">
        <v>35.842500000000001</v>
      </c>
      <c r="D156" s="57">
        <v>33.15</v>
      </c>
      <c r="E156" s="58">
        <v>35.078000000000003</v>
      </c>
      <c r="F156" s="57">
        <v>32.924999999999997</v>
      </c>
      <c r="G156" s="58">
        <v>30.06</v>
      </c>
      <c r="H156" s="57"/>
      <c r="I156" s="58">
        <v>32.340000000000003</v>
      </c>
      <c r="J156" s="57"/>
      <c r="K156" s="58"/>
      <c r="L156" s="57"/>
      <c r="M156" s="58"/>
      <c r="N156" s="57"/>
      <c r="O156" s="58"/>
      <c r="Q156" s="57"/>
      <c r="R156" s="58">
        <v>28.047300130725617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30.263000000000002</v>
      </c>
      <c r="C157" s="58">
        <v>37.5075</v>
      </c>
      <c r="D157" s="57">
        <v>34.454999999999998</v>
      </c>
      <c r="E157" s="58">
        <v>35.07</v>
      </c>
      <c r="F157" s="57">
        <v>33.299999999999997</v>
      </c>
      <c r="G157" s="58">
        <v>30.263000000000002</v>
      </c>
      <c r="H157" s="57"/>
      <c r="I157" s="58">
        <v>31.125</v>
      </c>
      <c r="J157" s="57"/>
      <c r="K157" s="58"/>
      <c r="L157" s="57"/>
      <c r="M157" s="58"/>
      <c r="N157" s="57"/>
      <c r="O157" s="58"/>
      <c r="Q157" s="57"/>
      <c r="R157" s="58">
        <v>27.806023958858393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30.263000000000002</v>
      </c>
      <c r="C158" s="58">
        <v>37.26</v>
      </c>
      <c r="D158" s="57">
        <v>34.1325</v>
      </c>
      <c r="E158" s="58">
        <v>33.494999999999997</v>
      </c>
      <c r="F158" s="57">
        <v>32.115000000000002</v>
      </c>
      <c r="G158" s="58">
        <v>30.263000000000002</v>
      </c>
      <c r="H158" s="57"/>
      <c r="I158" s="58">
        <v>29.82</v>
      </c>
      <c r="J158" s="57"/>
      <c r="K158" s="58"/>
      <c r="L158" s="57"/>
      <c r="M158" s="58"/>
      <c r="N158" s="57"/>
      <c r="O158" s="58"/>
      <c r="Q158" s="57"/>
      <c r="R158" s="58">
        <v>27.206705036260963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29.888000000000002</v>
      </c>
      <c r="C159" s="58">
        <v>35.6325</v>
      </c>
      <c r="D159" s="57">
        <v>32.512500000000003</v>
      </c>
      <c r="E159" s="58">
        <v>31.913</v>
      </c>
      <c r="F159" s="57">
        <v>31.523000000000003</v>
      </c>
      <c r="G159" s="58">
        <v>29.888000000000002</v>
      </c>
      <c r="H159" s="57"/>
      <c r="I159" s="58">
        <v>29.227</v>
      </c>
      <c r="J159" s="57"/>
      <c r="K159" s="58"/>
      <c r="L159" s="57"/>
      <c r="M159" s="58"/>
      <c r="N159" s="57"/>
      <c r="O159" s="58"/>
      <c r="Q159" s="57"/>
      <c r="R159" s="58">
        <v>26.249873429542088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29.145</v>
      </c>
      <c r="C160" s="58">
        <v>35.557499999999997</v>
      </c>
      <c r="D160" s="57">
        <v>31.537500000000001</v>
      </c>
      <c r="E160" s="58">
        <v>28.17</v>
      </c>
      <c r="F160" s="57">
        <v>30.135000000000002</v>
      </c>
      <c r="G160" s="58">
        <v>29.145</v>
      </c>
      <c r="H160" s="57"/>
      <c r="I160" s="58">
        <v>25.207000000000001</v>
      </c>
      <c r="J160" s="57"/>
      <c r="K160" s="58"/>
      <c r="L160" s="57"/>
      <c r="M160" s="58"/>
      <c r="N160" s="57"/>
      <c r="O160" s="58"/>
      <c r="Q160" s="57"/>
      <c r="R160" s="58">
        <v>24.560731862065104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29.887499999999999</v>
      </c>
      <c r="C161" s="58">
        <v>34.185000000000002</v>
      </c>
      <c r="D161" s="57">
        <v>30.24</v>
      </c>
      <c r="E161" s="58">
        <v>28.56</v>
      </c>
      <c r="F161" s="57">
        <v>30.727</v>
      </c>
      <c r="G161" s="58">
        <v>29.887499999999999</v>
      </c>
      <c r="H161" s="57"/>
      <c r="I161" s="58">
        <v>25.815000000000001</v>
      </c>
      <c r="J161" s="57"/>
      <c r="K161" s="58"/>
      <c r="L161" s="57"/>
      <c r="M161" s="58"/>
      <c r="N161" s="57"/>
      <c r="O161" s="58"/>
      <c r="Q161" s="57"/>
      <c r="R161" s="58">
        <v>24.608668500545424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35.092500000000001</v>
      </c>
      <c r="C162" s="40">
        <v>33.592500000000001</v>
      </c>
      <c r="D162" s="40">
        <v>30.57</v>
      </c>
      <c r="E162" s="40">
        <v>32.49</v>
      </c>
      <c r="F162" s="40">
        <v>34.267000000000003</v>
      </c>
      <c r="G162" s="40">
        <v>35.092500000000001</v>
      </c>
      <c r="I162" s="40">
        <v>30.885000000000002</v>
      </c>
      <c r="R162" s="40">
        <v>24.887958127869119</v>
      </c>
    </row>
    <row r="163" spans="1:36" x14ac:dyDescent="0.2">
      <c r="A163" s="50">
        <v>41821</v>
      </c>
      <c r="B163" s="40">
        <v>43.274999999999999</v>
      </c>
      <c r="C163" s="40">
        <v>41.4375</v>
      </c>
      <c r="D163" s="40">
        <v>36.7575</v>
      </c>
      <c r="E163" s="40">
        <v>40.957999999999998</v>
      </c>
      <c r="F163" s="40">
        <v>44.895000000000003</v>
      </c>
      <c r="G163" s="40">
        <v>43.274999999999999</v>
      </c>
      <c r="I163" s="40">
        <v>41.708000000000006</v>
      </c>
      <c r="R163" s="40">
        <v>25.216306580002499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37191</v>
      </c>
      <c r="B7" s="51">
        <f>[5]Tregion!$C7</f>
        <v>32.9</v>
      </c>
      <c r="C7" s="52">
        <f>[6]Tregion!$C7</f>
        <v>33</v>
      </c>
      <c r="D7" s="51">
        <f>[7]Tregion!$C7</f>
        <v>33</v>
      </c>
      <c r="E7" s="52">
        <f>[8]Tregion!$C7</f>
        <v>32.89</v>
      </c>
      <c r="F7" s="51">
        <f>[9]Tregion!$C7</f>
        <v>32.75</v>
      </c>
      <c r="G7" s="52">
        <f>[10]Tbasis!$D6</f>
        <v>33.9</v>
      </c>
      <c r="H7" s="51"/>
      <c r="I7" s="52">
        <f>[11]Tregion!$C7</f>
        <v>32.75</v>
      </c>
      <c r="J7" s="51"/>
      <c r="K7" s="52"/>
      <c r="L7" s="51"/>
      <c r="M7" s="52"/>
      <c r="N7" s="51"/>
      <c r="O7" s="52"/>
      <c r="Q7" s="51"/>
      <c r="R7" s="52">
        <f>[12]Tregion!$C7</f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37192</v>
      </c>
      <c r="B8" s="57">
        <f>[5]Tregion!$C8</f>
        <v>27.1</v>
      </c>
      <c r="C8" s="58">
        <f>[6]Tregion!$C8</f>
        <v>28.8</v>
      </c>
      <c r="D8" s="57">
        <f>[7]Tregion!$C8</f>
        <v>28.8</v>
      </c>
      <c r="E8" s="58">
        <f>[8]Tregion!$C8</f>
        <v>26.99</v>
      </c>
      <c r="F8" s="57">
        <f>[9]Tregion!$C8</f>
        <v>25.47</v>
      </c>
      <c r="G8" s="58">
        <f>[10]Tbasis!$D7</f>
        <v>28.1</v>
      </c>
      <c r="H8" s="57"/>
      <c r="I8" s="58">
        <f>[11]Tregion!$C8</f>
        <v>25.47</v>
      </c>
      <c r="J8" s="57"/>
      <c r="K8" s="58"/>
      <c r="L8" s="57"/>
      <c r="M8" s="58"/>
      <c r="N8" s="57"/>
      <c r="O8" s="58"/>
      <c r="Q8" s="57"/>
      <c r="R8" s="58">
        <f>[12]Tregion!$C8</f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0.13</v>
      </c>
      <c r="AQ8" s="40">
        <f t="shared" si="1"/>
        <v>6.423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37193</v>
      </c>
      <c r="B9" s="57">
        <f>[5]Tregion!$C9</f>
        <v>34</v>
      </c>
      <c r="C9" s="58">
        <f>[6]Tregion!$C9</f>
        <v>33.450000000000003</v>
      </c>
      <c r="D9" s="57">
        <f>[7]Tregion!$C9</f>
        <v>32.65</v>
      </c>
      <c r="E9" s="58">
        <f>[8]Tregion!$C9</f>
        <v>33.81</v>
      </c>
      <c r="F9" s="57">
        <f>[9]Tregion!$C9</f>
        <v>33.049999999999997</v>
      </c>
      <c r="G9" s="58">
        <f>[10]Tbasis!$D8</f>
        <v>35</v>
      </c>
      <c r="H9" s="57"/>
      <c r="I9" s="58">
        <f>[11]Tregion!$C9</f>
        <v>33.049999999999997</v>
      </c>
      <c r="J9" s="57"/>
      <c r="K9" s="58"/>
      <c r="L9" s="57"/>
      <c r="M9" s="58"/>
      <c r="N9" s="57"/>
      <c r="O9" s="58"/>
      <c r="Q9" s="57"/>
      <c r="R9" s="58">
        <f>[12]Tregion!$C9</f>
        <v>55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0.155</v>
      </c>
      <c r="AQ9" s="40">
        <f t="shared" si="1"/>
        <v>5.1530000000000005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37194</v>
      </c>
      <c r="B10" s="57">
        <f>[5]Tregion!$C10</f>
        <v>34.5</v>
      </c>
      <c r="C10" s="58">
        <f>[6]Tregion!$C10</f>
        <v>33</v>
      </c>
      <c r="D10" s="57">
        <f>[7]Tregion!$C10</f>
        <v>33</v>
      </c>
      <c r="E10" s="58">
        <f>[8]Tregion!$C10</f>
        <v>34.700000000000003</v>
      </c>
      <c r="F10" s="57">
        <f>[9]Tregion!$C10</f>
        <v>34.700000000000003</v>
      </c>
      <c r="G10" s="58">
        <f>[10]Tbasis!$D9</f>
        <v>35.5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53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0.19500000000000001</v>
      </c>
      <c r="AQ10" s="40">
        <f t="shared" si="1"/>
        <v>5.5790000000000006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37195</v>
      </c>
      <c r="B11" s="57">
        <f>[5]Tregion!$C11</f>
        <v>34.5</v>
      </c>
      <c r="C11" s="58">
        <f>[6]Tregion!$C11</f>
        <v>33</v>
      </c>
      <c r="D11" s="57">
        <f>[7]Tregion!$C11</f>
        <v>33</v>
      </c>
      <c r="E11" s="58">
        <f>[8]Tregion!$C11</f>
        <v>34.700000000000003</v>
      </c>
      <c r="F11" s="57">
        <f>[9]Tregion!$C11</f>
        <v>34.700000000000003</v>
      </c>
      <c r="G11" s="58">
        <f>[10]Tbasis!$D10</f>
        <v>35.5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</v>
      </c>
      <c r="AO11" s="40">
        <f t="shared" si="0"/>
        <v>5.391</v>
      </c>
      <c r="AP11" s="40">
        <f>[4]Curves!$J17</f>
        <v>0.16500000000000001</v>
      </c>
      <c r="AQ11" s="40">
        <f t="shared" si="1"/>
        <v>5.056</v>
      </c>
      <c r="AR11" s="40">
        <f>[4]Curves!$K17</f>
        <v>0.4</v>
      </c>
      <c r="AS11" s="40">
        <f t="shared" si="2"/>
        <v>5.2910000000000004</v>
      </c>
      <c r="AT11" s="40">
        <f>[4]Curves!$G17</f>
        <v>0.51</v>
      </c>
      <c r="AU11" s="40">
        <f t="shared" si="3"/>
        <v>5.4009999999999998</v>
      </c>
    </row>
    <row r="12" spans="1:48" x14ac:dyDescent="0.2">
      <c r="A12" s="50">
        <f>[5]Tregion!$A12</f>
        <v>37196</v>
      </c>
      <c r="B12" s="57">
        <f>[5]Tregion!$C12</f>
        <v>32.75</v>
      </c>
      <c r="C12" s="58">
        <f>[6]Tregion!$C12</f>
        <v>35.5</v>
      </c>
      <c r="D12" s="57">
        <f>[7]Tregion!$C12</f>
        <v>35.299999999999997</v>
      </c>
      <c r="E12" s="58">
        <f>[8]Tregion!$C12</f>
        <v>35.35</v>
      </c>
      <c r="F12" s="57">
        <f>[9]Tregion!$C12</f>
        <v>34.1</v>
      </c>
      <c r="G12" s="58">
        <f>[10]Tbasis!$D11</f>
        <v>33.75</v>
      </c>
      <c r="H12" s="57"/>
      <c r="I12" s="58">
        <f>[11]Tregion!$C12</f>
        <v>24.9</v>
      </c>
      <c r="J12" s="57"/>
      <c r="K12" s="58"/>
      <c r="L12" s="57"/>
      <c r="M12" s="58"/>
      <c r="N12" s="57"/>
      <c r="O12" s="58"/>
      <c r="Q12" s="57"/>
      <c r="R12" s="58">
        <f>[12]Tregion!$C12</f>
        <v>54.499996185302734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0.85</v>
      </c>
      <c r="AO12" s="40">
        <f t="shared" si="0"/>
        <v>4.5880000000000001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0.85</v>
      </c>
      <c r="AS12" s="40">
        <f t="shared" si="2"/>
        <v>4.5880000000000001</v>
      </c>
      <c r="AT12" s="40">
        <f>[4]Curves!$G18</f>
        <v>1.22</v>
      </c>
      <c r="AU12" s="40">
        <f t="shared" si="3"/>
        <v>4.9580000000000002</v>
      </c>
    </row>
    <row r="13" spans="1:48" x14ac:dyDescent="0.2">
      <c r="A13" s="50">
        <f>[5]Tregion!$A13</f>
        <v>37197</v>
      </c>
      <c r="B13" s="57">
        <f>[5]Tregion!$C13</f>
        <v>32.75</v>
      </c>
      <c r="C13" s="58">
        <f>[6]Tregion!$C13</f>
        <v>35.5</v>
      </c>
      <c r="D13" s="57">
        <f>[7]Tregion!$C13</f>
        <v>35.299999999999997</v>
      </c>
      <c r="E13" s="58">
        <f>[8]Tregion!$C13</f>
        <v>35.35</v>
      </c>
      <c r="F13" s="57">
        <f>[9]Tregion!$C13</f>
        <v>34.1</v>
      </c>
      <c r="G13" s="58">
        <f>[10]Tbasis!$D12</f>
        <v>33.75</v>
      </c>
      <c r="H13" s="57"/>
      <c r="I13" s="58">
        <f>[11]Tregion!$C13</f>
        <v>24.9</v>
      </c>
      <c r="J13" s="57"/>
      <c r="K13" s="58"/>
      <c r="L13" s="57"/>
      <c r="M13" s="58"/>
      <c r="N13" s="57"/>
      <c r="O13" s="58"/>
      <c r="Q13" s="57"/>
      <c r="R13" s="58">
        <f>[12]Tregion!$C13</f>
        <v>54.499996185302734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1.34</v>
      </c>
      <c r="AO13" s="40">
        <f t="shared" si="0"/>
        <v>4.5220000000000002</v>
      </c>
      <c r="AP13" s="40">
        <f>[4]Curves!$J19</f>
        <v>4.4999999999999998E-2</v>
      </c>
      <c r="AQ13" s="40">
        <f t="shared" si="1"/>
        <v>3.2269999999999999</v>
      </c>
      <c r="AR13" s="40">
        <f>[4]Curves!$K19</f>
        <v>1.34</v>
      </c>
      <c r="AS13" s="40">
        <f t="shared" si="2"/>
        <v>4.5220000000000002</v>
      </c>
      <c r="AT13" s="40">
        <f>[4]Curves!$G19</f>
        <v>2.4249999999999998</v>
      </c>
      <c r="AU13" s="40">
        <f t="shared" si="3"/>
        <v>5.6069999999999993</v>
      </c>
    </row>
    <row r="14" spans="1:48" x14ac:dyDescent="0.2">
      <c r="A14" s="50">
        <f>[5]Tregion!$A14</f>
        <v>37198</v>
      </c>
      <c r="B14" s="57">
        <f>[5]Tregion!$C14</f>
        <v>32.75</v>
      </c>
      <c r="C14" s="58">
        <f>[6]Tregion!$C14</f>
        <v>35.5</v>
      </c>
      <c r="D14" s="57">
        <f>[7]Tregion!$C14</f>
        <v>35.299999999999997</v>
      </c>
      <c r="E14" s="58">
        <f>[8]Tregion!$C14</f>
        <v>35.35</v>
      </c>
      <c r="F14" s="57">
        <f>[9]Tregion!$C14</f>
        <v>34.1</v>
      </c>
      <c r="G14" s="58">
        <f>[10]Tbasis!$D13</f>
        <v>33.75</v>
      </c>
      <c r="H14" s="57"/>
      <c r="I14" s="58">
        <f>[11]Tregion!$C14</f>
        <v>24.899999618530298</v>
      </c>
      <c r="J14" s="57"/>
      <c r="K14" s="58"/>
      <c r="L14" s="57"/>
      <c r="M14" s="58"/>
      <c r="N14" s="57"/>
      <c r="O14" s="58"/>
      <c r="Q14" s="57"/>
      <c r="R14" s="58">
        <f>[12]Tregion!$C14</f>
        <v>47.599994049072265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1.32</v>
      </c>
      <c r="AO14" s="40">
        <f t="shared" si="0"/>
        <v>4.4870000000000001</v>
      </c>
      <c r="AP14" s="40">
        <f>[4]Curves!$J20</f>
        <v>4.4999999999999998E-2</v>
      </c>
      <c r="AQ14" s="40">
        <f t="shared" si="1"/>
        <v>3.2120000000000002</v>
      </c>
      <c r="AR14" s="40">
        <f>[4]Curves!$K20</f>
        <v>1.32</v>
      </c>
      <c r="AS14" s="40">
        <f t="shared" si="2"/>
        <v>4.4870000000000001</v>
      </c>
      <c r="AT14" s="40">
        <f>[4]Curves!$G20</f>
        <v>2.2949999999999999</v>
      </c>
      <c r="AU14" s="40">
        <f t="shared" si="3"/>
        <v>5.4619999999999997</v>
      </c>
    </row>
    <row r="15" spans="1:48" x14ac:dyDescent="0.2">
      <c r="A15" s="50">
        <f>[5]Tregion!$A15</f>
        <v>37199</v>
      </c>
      <c r="B15" s="57">
        <f>[5]Tregion!$C15</f>
        <v>22</v>
      </c>
      <c r="C15" s="58">
        <f>[6]Tregion!$C15</f>
        <v>28</v>
      </c>
      <c r="D15" s="57">
        <f>[7]Tregion!$C15</f>
        <v>28</v>
      </c>
      <c r="E15" s="58">
        <f>[8]Tregion!$C15</f>
        <v>27.75</v>
      </c>
      <c r="F15" s="57">
        <f>[9]Tregion!$C15</f>
        <v>24</v>
      </c>
      <c r="G15" s="58">
        <f>[10]Tbasis!$D14</f>
        <v>23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47.599994049072265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0.64</v>
      </c>
      <c r="AO15" s="40">
        <f t="shared" si="0"/>
        <v>2.9350000000000001</v>
      </c>
      <c r="AP15" s="40">
        <f>[4]Curves!$J21</f>
        <v>4.4999999999999998E-2</v>
      </c>
      <c r="AQ15" s="40">
        <f t="shared" si="1"/>
        <v>2.34</v>
      </c>
      <c r="AR15" s="40">
        <f>[4]Curves!$K21</f>
        <v>0.64</v>
      </c>
      <c r="AS15" s="40">
        <f t="shared" si="2"/>
        <v>2.9350000000000001</v>
      </c>
      <c r="AT15" s="40">
        <f>[4]Curves!$G21</f>
        <v>0.81</v>
      </c>
      <c r="AU15" s="40">
        <f t="shared" si="3"/>
        <v>3.105</v>
      </c>
    </row>
    <row r="16" spans="1:48" x14ac:dyDescent="0.2">
      <c r="A16" s="50">
        <f>[5]Tregion!$A16</f>
        <v>37200</v>
      </c>
      <c r="B16" s="57">
        <f>[5]Tregion!$C16</f>
        <v>32.75</v>
      </c>
      <c r="C16" s="58">
        <f>[6]Tregion!$C16</f>
        <v>35.5</v>
      </c>
      <c r="D16" s="57">
        <f>[7]Tregion!$C16</f>
        <v>35.299999999999997</v>
      </c>
      <c r="E16" s="58">
        <f>[8]Tregion!$C16</f>
        <v>35.35</v>
      </c>
      <c r="F16" s="57">
        <f>[9]Tregion!$C16</f>
        <v>34.1</v>
      </c>
      <c r="G16" s="58">
        <f>[10]Tbasis!$D15</f>
        <v>33.75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54.499996185302734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0.37</v>
      </c>
      <c r="AO16" s="40">
        <f t="shared" si="0"/>
        <v>2.2000000000000002</v>
      </c>
      <c r="AP16" s="40">
        <f>[4]Curves!$J22</f>
        <v>4.4999999999999998E-2</v>
      </c>
      <c r="AQ16" s="40">
        <f t="shared" si="1"/>
        <v>1.875</v>
      </c>
      <c r="AR16" s="40">
        <f>[4]Curves!$K22</f>
        <v>0.37</v>
      </c>
      <c r="AS16" s="40">
        <f t="shared" si="2"/>
        <v>2.2000000000000002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37201</v>
      </c>
      <c r="B17" s="57">
        <f>[5]Tregion!$C17</f>
        <v>32.75</v>
      </c>
      <c r="C17" s="58">
        <f>[6]Tregion!$C17</f>
        <v>35.5</v>
      </c>
      <c r="D17" s="57">
        <f>[7]Tregion!$C17</f>
        <v>35.299999999999997</v>
      </c>
      <c r="E17" s="58">
        <f>[8]Tregion!$C17</f>
        <v>35.35</v>
      </c>
      <c r="F17" s="57">
        <f>[9]Tregion!$C17</f>
        <v>34.1</v>
      </c>
      <c r="G17" s="58">
        <f>[10]Tbasis!$D16</f>
        <v>33.75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54.499996185302734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2.9380000000000002</v>
      </c>
      <c r="AN17" s="40">
        <f t="shared" si="4"/>
        <v>0.33</v>
      </c>
      <c r="AO17" s="40">
        <f t="shared" si="0"/>
        <v>3.2680000000000002</v>
      </c>
      <c r="AP17" s="40">
        <f>[4]Curves!$J23</f>
        <v>4.4999999999999998E-2</v>
      </c>
      <c r="AQ17" s="40">
        <f t="shared" si="1"/>
        <v>2.9830000000000001</v>
      </c>
      <c r="AR17" s="40">
        <f>[4]Curves!$K23</f>
        <v>0.33</v>
      </c>
      <c r="AS17" s="40">
        <f t="shared" si="2"/>
        <v>3.2680000000000002</v>
      </c>
      <c r="AT17" s="40">
        <f>[4]Curves!$G23</f>
        <v>0.39</v>
      </c>
      <c r="AU17" s="40">
        <f t="shared" si="3"/>
        <v>3.3280000000000003</v>
      </c>
    </row>
    <row r="18" spans="1:47" x14ac:dyDescent="0.2">
      <c r="A18" s="50">
        <f>[5]Tregion!$A18</f>
        <v>37202</v>
      </c>
      <c r="B18" s="57">
        <f>[5]Tregion!$C18</f>
        <v>32.75</v>
      </c>
      <c r="C18" s="58">
        <f>[6]Tregion!$C18</f>
        <v>35.5</v>
      </c>
      <c r="D18" s="57">
        <f>[7]Tregion!$C18</f>
        <v>35.299999999999997</v>
      </c>
      <c r="E18" s="58">
        <f>[8]Tregion!$C18</f>
        <v>35.35</v>
      </c>
      <c r="F18" s="57">
        <f>[9]Tregion!$C18</f>
        <v>34.1</v>
      </c>
      <c r="G18" s="58">
        <f>[10]Tbasis!$D17</f>
        <v>33.75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54.499996185302734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3.1030000000000002</v>
      </c>
      <c r="AN18" s="40">
        <f t="shared" si="4"/>
        <v>0.33</v>
      </c>
      <c r="AO18" s="40">
        <f t="shared" si="0"/>
        <v>3.4330000000000003</v>
      </c>
      <c r="AP18" s="40">
        <f>[4]Curves!$J24</f>
        <v>4.4999999999999998E-2</v>
      </c>
      <c r="AQ18" s="40">
        <f t="shared" si="1"/>
        <v>3.1480000000000001</v>
      </c>
      <c r="AR18" s="40">
        <f>[4]Curves!$K24</f>
        <v>0.33</v>
      </c>
      <c r="AS18" s="40">
        <f t="shared" si="2"/>
        <v>3.4330000000000003</v>
      </c>
      <c r="AT18" s="40">
        <f>[4]Curves!$G24</f>
        <v>0.37</v>
      </c>
      <c r="AU18" s="40">
        <f t="shared" si="3"/>
        <v>3.4730000000000003</v>
      </c>
    </row>
    <row r="19" spans="1:47" x14ac:dyDescent="0.2">
      <c r="A19" s="50">
        <f>[5]Tregion!$A19</f>
        <v>37203</v>
      </c>
      <c r="B19" s="57">
        <f>[5]Tregion!$C19</f>
        <v>32.75</v>
      </c>
      <c r="C19" s="58">
        <f>[6]Tregion!$C19</f>
        <v>35.5</v>
      </c>
      <c r="D19" s="57">
        <f>[7]Tregion!$C19</f>
        <v>35.299999999999997</v>
      </c>
      <c r="E19" s="58">
        <f>[8]Tregion!$C19</f>
        <v>35.35</v>
      </c>
      <c r="F19" s="57">
        <f>[9]Tregion!$C19</f>
        <v>34.1</v>
      </c>
      <c r="G19" s="58">
        <f>[10]Tbasis!$D18</f>
        <v>33.75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54.499996185302734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3.25</v>
      </c>
      <c r="AN19" s="40">
        <f>AR19+0.1</f>
        <v>0.44499999999999995</v>
      </c>
      <c r="AO19" s="40">
        <f t="shared" si="0"/>
        <v>3.6949999999999998</v>
      </c>
      <c r="AP19" s="40">
        <f>[4]Curves!$J25</f>
        <v>4.4999999999999998E-2</v>
      </c>
      <c r="AQ19" s="40">
        <f t="shared" si="1"/>
        <v>3.2949999999999999</v>
      </c>
      <c r="AR19" s="40">
        <f>[4]Curves!$K25</f>
        <v>0.34499999999999997</v>
      </c>
      <c r="AS19" s="40">
        <f t="shared" si="2"/>
        <v>3.5949999999999998</v>
      </c>
      <c r="AT19" s="40">
        <f>[4]Curves!$G25</f>
        <v>0.44</v>
      </c>
      <c r="AU19" s="40">
        <f t="shared" si="3"/>
        <v>3.69</v>
      </c>
    </row>
    <row r="20" spans="1:47" x14ac:dyDescent="0.2">
      <c r="A20" s="50">
        <f>[5]Tregion!$A20</f>
        <v>37204</v>
      </c>
      <c r="B20" s="57">
        <f>[5]Tregion!$C20</f>
        <v>32.75</v>
      </c>
      <c r="C20" s="58">
        <f>[6]Tregion!$C20</f>
        <v>35.5</v>
      </c>
      <c r="D20" s="57">
        <f>[7]Tregion!$C20</f>
        <v>35.299999999999997</v>
      </c>
      <c r="E20" s="58">
        <f>[8]Tregion!$C20</f>
        <v>35.35</v>
      </c>
      <c r="F20" s="57">
        <f>[9]Tregion!$C20</f>
        <v>34.1</v>
      </c>
      <c r="G20" s="58">
        <f>[10]Tbasis!$D19</f>
        <v>33.75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54.499996185302734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3.2480000000000002</v>
      </c>
      <c r="AN20" s="40">
        <f>AR20+0.1</f>
        <v>0.44499999999999995</v>
      </c>
      <c r="AO20" s="40">
        <f t="shared" si="0"/>
        <v>3.6930000000000001</v>
      </c>
      <c r="AP20" s="40">
        <f>[4]Curves!$J26</f>
        <v>0.1</v>
      </c>
      <c r="AQ20" s="40">
        <f t="shared" si="1"/>
        <v>3.3480000000000003</v>
      </c>
      <c r="AR20" s="40">
        <f>[4]Curves!$K26</f>
        <v>0.34499999999999997</v>
      </c>
      <c r="AS20" s="40">
        <f t="shared" si="2"/>
        <v>3.593</v>
      </c>
      <c r="AT20" s="40">
        <f>[4]Curves!$G26</f>
        <v>0.44</v>
      </c>
      <c r="AU20" s="40">
        <f t="shared" si="3"/>
        <v>3.6880000000000002</v>
      </c>
    </row>
    <row r="21" spans="1:47" x14ac:dyDescent="0.2">
      <c r="A21" s="50">
        <f>[5]Tregion!$A21</f>
        <v>37205</v>
      </c>
      <c r="B21" s="57">
        <f>[5]Tregion!$C21</f>
        <v>32.75</v>
      </c>
      <c r="C21" s="58">
        <f>[6]Tregion!$C21</f>
        <v>35.5</v>
      </c>
      <c r="D21" s="57">
        <f>[7]Tregion!$C21</f>
        <v>35.299999999999997</v>
      </c>
      <c r="E21" s="58">
        <f>[8]Tregion!$C21</f>
        <v>35.35</v>
      </c>
      <c r="F21" s="57">
        <f>[9]Tregion!$C21</f>
        <v>34.1</v>
      </c>
      <c r="G21" s="58">
        <f>[10]Tbasis!$D20</f>
        <v>33.75</v>
      </c>
      <c r="H21" s="57"/>
      <c r="I21" s="58">
        <f>[11]Tregion!$C21</f>
        <v>26</v>
      </c>
      <c r="J21" s="57"/>
      <c r="K21" s="58"/>
      <c r="L21" s="57"/>
      <c r="M21" s="58"/>
      <c r="N21" s="57"/>
      <c r="O21" s="58"/>
      <c r="Q21" s="57"/>
      <c r="R21" s="58">
        <f>[12]Tregion!$C21</f>
        <v>47.599994049072265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3.1949999999999998</v>
      </c>
      <c r="AN21" s="40">
        <f>AR21+0.1</f>
        <v>0.44000000000000006</v>
      </c>
      <c r="AO21" s="40">
        <f t="shared" si="0"/>
        <v>3.6349999999999998</v>
      </c>
      <c r="AP21" s="40">
        <f>[4]Curves!$J27</f>
        <v>0.13500000000000001</v>
      </c>
      <c r="AQ21" s="40">
        <f t="shared" si="1"/>
        <v>3.33</v>
      </c>
      <c r="AR21" s="40">
        <f>[4]Curves!$K27</f>
        <v>0.34</v>
      </c>
      <c r="AS21" s="40">
        <f t="shared" si="2"/>
        <v>3.5349999999999997</v>
      </c>
      <c r="AT21" s="40">
        <f>[4]Curves!$G27</f>
        <v>0.39</v>
      </c>
      <c r="AU21" s="40">
        <f t="shared" si="3"/>
        <v>3.585</v>
      </c>
    </row>
    <row r="22" spans="1:47" x14ac:dyDescent="0.2">
      <c r="A22" s="50">
        <f>[5]Tregion!$A22</f>
        <v>37206</v>
      </c>
      <c r="B22" s="57">
        <f>[5]Tregion!$C22</f>
        <v>22</v>
      </c>
      <c r="C22" s="58">
        <f>[6]Tregion!$C22</f>
        <v>28</v>
      </c>
      <c r="D22" s="57">
        <f>[7]Tregion!$C22</f>
        <v>28</v>
      </c>
      <c r="E22" s="58">
        <f>[8]Tregion!$C22</f>
        <v>27.75</v>
      </c>
      <c r="F22" s="57">
        <f>[9]Tregion!$C22</f>
        <v>24</v>
      </c>
      <c r="G22" s="58">
        <f>[10]Tbasis!$D21</f>
        <v>23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47.599994049072265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3.0950000000000002</v>
      </c>
      <c r="AN22" s="40">
        <f>AR22+0.1</f>
        <v>0.48</v>
      </c>
      <c r="AO22" s="40">
        <f t="shared" si="0"/>
        <v>3.5750000000000002</v>
      </c>
      <c r="AP22" s="40">
        <f>[4]Curves!$J28</f>
        <v>0.16</v>
      </c>
      <c r="AQ22" s="40">
        <f t="shared" si="1"/>
        <v>3.2550000000000003</v>
      </c>
      <c r="AR22" s="40">
        <f>[4]Curves!$K28</f>
        <v>0.38</v>
      </c>
      <c r="AS22" s="40">
        <f t="shared" si="2"/>
        <v>3.4750000000000001</v>
      </c>
      <c r="AT22" s="40">
        <f>[4]Curves!$G28</f>
        <v>0.41</v>
      </c>
      <c r="AU22" s="40">
        <f t="shared" si="3"/>
        <v>3.5050000000000003</v>
      </c>
    </row>
    <row r="23" spans="1:47" x14ac:dyDescent="0.2">
      <c r="A23" s="50">
        <f>[5]Tregion!$A23</f>
        <v>37207</v>
      </c>
      <c r="B23" s="57">
        <f>[5]Tregion!$C23</f>
        <v>32.75</v>
      </c>
      <c r="C23" s="58">
        <f>[6]Tregion!$C23</f>
        <v>35.5</v>
      </c>
      <c r="D23" s="57">
        <f>[7]Tregion!$C23</f>
        <v>35.299999999999997</v>
      </c>
      <c r="E23" s="58">
        <f>[8]Tregion!$C23</f>
        <v>35.35</v>
      </c>
      <c r="F23" s="57">
        <f>[9]Tregion!$C23</f>
        <v>34.1</v>
      </c>
      <c r="G23" s="58">
        <f>[10]Tbasis!$D22</f>
        <v>33.75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54.499996185302734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3.125</v>
      </c>
      <c r="AN23" s="40">
        <f>AR23+0.1</f>
        <v>0.62</v>
      </c>
      <c r="AO23" s="40">
        <f t="shared" si="0"/>
        <v>3.7450000000000001</v>
      </c>
      <c r="AP23" s="40">
        <f>[4]Curves!$J29</f>
        <v>0.155</v>
      </c>
      <c r="AQ23" s="40">
        <f t="shared" si="1"/>
        <v>3.28</v>
      </c>
      <c r="AR23" s="40">
        <f>[4]Curves!$K29</f>
        <v>0.52</v>
      </c>
      <c r="AS23" s="40">
        <f t="shared" si="2"/>
        <v>3.645</v>
      </c>
      <c r="AT23" s="40">
        <f>[4]Curves!$G29</f>
        <v>0.66</v>
      </c>
      <c r="AU23" s="40">
        <f t="shared" si="3"/>
        <v>3.7850000000000001</v>
      </c>
    </row>
    <row r="24" spans="1:47" x14ac:dyDescent="0.2">
      <c r="A24" s="50">
        <f>[5]Tregion!$A24</f>
        <v>37208</v>
      </c>
      <c r="B24" s="57">
        <f>[5]Tregion!$C24</f>
        <v>32.75</v>
      </c>
      <c r="C24" s="58">
        <f>[6]Tregion!$C24</f>
        <v>35.5</v>
      </c>
      <c r="D24" s="57">
        <f>[7]Tregion!$C24</f>
        <v>35.299999999999997</v>
      </c>
      <c r="E24" s="58">
        <f>[8]Tregion!$C24</f>
        <v>35.35</v>
      </c>
      <c r="F24" s="57">
        <f>[9]Tregion!$C24</f>
        <v>34.1</v>
      </c>
      <c r="G24" s="58">
        <f>[10]Tbasis!$D23</f>
        <v>33.75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54.499996185302734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3.165</v>
      </c>
      <c r="AN24" s="40">
        <f t="shared" ref="AN24:AN30" si="5">AR24</f>
        <v>0.86</v>
      </c>
      <c r="AO24" s="40">
        <f t="shared" si="0"/>
        <v>4.0250000000000004</v>
      </c>
      <c r="AP24" s="40">
        <f>[4]Curves!$J30</f>
        <v>0.15</v>
      </c>
      <c r="AQ24" s="40">
        <f t="shared" si="1"/>
        <v>3.3149999999999999</v>
      </c>
      <c r="AR24" s="40">
        <f>[4]Curves!$K30</f>
        <v>0.86</v>
      </c>
      <c r="AS24" s="40">
        <f t="shared" si="2"/>
        <v>4.0250000000000004</v>
      </c>
      <c r="AT24" s="40">
        <f>[4]Curves!$G30</f>
        <v>1.01</v>
      </c>
      <c r="AU24" s="40">
        <f t="shared" si="3"/>
        <v>4.1749999999999998</v>
      </c>
    </row>
    <row r="25" spans="1:47" x14ac:dyDescent="0.2">
      <c r="A25" s="50">
        <f>[5]Tregion!$A25</f>
        <v>37209</v>
      </c>
      <c r="B25" s="57">
        <f>[5]Tregion!$C25</f>
        <v>32.75</v>
      </c>
      <c r="C25" s="58">
        <f>[6]Tregion!$C25</f>
        <v>35.5</v>
      </c>
      <c r="D25" s="57">
        <f>[7]Tregion!$C25</f>
        <v>35.299999999999997</v>
      </c>
      <c r="E25" s="58">
        <f>[8]Tregion!$C25</f>
        <v>35.35</v>
      </c>
      <c r="F25" s="57">
        <f>[9]Tregion!$C25</f>
        <v>34.1</v>
      </c>
      <c r="G25" s="58">
        <f>[10]Tbasis!$D24</f>
        <v>33.75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54.499996185302734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</v>
      </c>
      <c r="AN25" s="40">
        <f t="shared" si="5"/>
        <v>1.1200000000000001</v>
      </c>
      <c r="AO25" s="40">
        <f t="shared" si="0"/>
        <v>4.32</v>
      </c>
      <c r="AP25" s="40">
        <f>[4]Curves!$J31</f>
        <v>0.04</v>
      </c>
      <c r="AQ25" s="40">
        <f t="shared" si="1"/>
        <v>3.24</v>
      </c>
      <c r="AR25" s="40">
        <f>[4]Curves!$K31</f>
        <v>1.1200000000000001</v>
      </c>
      <c r="AS25" s="40">
        <f t="shared" si="2"/>
        <v>4.32</v>
      </c>
      <c r="AT25" s="40">
        <f>[4]Curves!$G31</f>
        <v>1.89</v>
      </c>
      <c r="AU25" s="40">
        <f t="shared" si="3"/>
        <v>5.09</v>
      </c>
    </row>
    <row r="26" spans="1:47" x14ac:dyDescent="0.2">
      <c r="A26" s="50">
        <f>[5]Tregion!$A26</f>
        <v>37210</v>
      </c>
      <c r="B26" s="57">
        <f>[5]Tregion!$C26</f>
        <v>32.75</v>
      </c>
      <c r="C26" s="58">
        <f>[6]Tregion!$C26</f>
        <v>35.5</v>
      </c>
      <c r="D26" s="57">
        <f>[7]Tregion!$C26</f>
        <v>35.299999999999997</v>
      </c>
      <c r="E26" s="58">
        <f>[8]Tregion!$C26</f>
        <v>35.35</v>
      </c>
      <c r="F26" s="57">
        <f>[9]Tregion!$C26</f>
        <v>34.1</v>
      </c>
      <c r="G26" s="58">
        <f>[10]Tbasis!$D25</f>
        <v>33.75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54.499996185302734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3.2349999999999999</v>
      </c>
      <c r="AN26" s="40">
        <f t="shared" si="5"/>
        <v>1.1200000000000001</v>
      </c>
      <c r="AO26" s="40">
        <f t="shared" si="0"/>
        <v>4.3550000000000004</v>
      </c>
      <c r="AP26" s="40">
        <f>[4]Curves!$J32</f>
        <v>0.04</v>
      </c>
      <c r="AQ26" s="40">
        <f t="shared" si="1"/>
        <v>3.2749999999999999</v>
      </c>
      <c r="AR26" s="40">
        <f>[4]Curves!$K32</f>
        <v>1.1200000000000001</v>
      </c>
      <c r="AS26" s="40">
        <f t="shared" si="2"/>
        <v>4.3550000000000004</v>
      </c>
      <c r="AT26" s="40">
        <f>[4]Curves!$G32</f>
        <v>1.89</v>
      </c>
      <c r="AU26" s="40">
        <f t="shared" si="3"/>
        <v>5.125</v>
      </c>
    </row>
    <row r="27" spans="1:47" x14ac:dyDescent="0.2">
      <c r="A27" s="50">
        <f>[5]Tregion!$A27</f>
        <v>37211</v>
      </c>
      <c r="B27" s="57">
        <f>[5]Tregion!$C27</f>
        <v>32.75</v>
      </c>
      <c r="C27" s="58">
        <f>[6]Tregion!$C27</f>
        <v>35.5</v>
      </c>
      <c r="D27" s="57">
        <f>[7]Tregion!$C27</f>
        <v>35.299999999999997</v>
      </c>
      <c r="E27" s="58">
        <f>[8]Tregion!$C27</f>
        <v>35.35</v>
      </c>
      <c r="F27" s="57">
        <f>[9]Tregion!$C27</f>
        <v>34.1</v>
      </c>
      <c r="G27" s="58">
        <f>[10]Tbasis!$D26</f>
        <v>33.75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54.499996185302734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3.2349999999999999</v>
      </c>
      <c r="AN27" s="40">
        <f t="shared" si="5"/>
        <v>0.63</v>
      </c>
      <c r="AO27" s="40">
        <f t="shared" si="0"/>
        <v>3.8649999999999998</v>
      </c>
      <c r="AP27" s="40">
        <f>[4]Curves!$J33</f>
        <v>0.04</v>
      </c>
      <c r="AQ27" s="40">
        <f t="shared" si="1"/>
        <v>3.2749999999999999</v>
      </c>
      <c r="AR27" s="40">
        <f>[4]Curves!$K33</f>
        <v>0.63</v>
      </c>
      <c r="AS27" s="40">
        <f t="shared" si="2"/>
        <v>3.8649999999999998</v>
      </c>
      <c r="AT27" s="40">
        <f>[4]Curves!$G33</f>
        <v>0.7</v>
      </c>
      <c r="AU27" s="40">
        <f t="shared" si="3"/>
        <v>3.9349999999999996</v>
      </c>
    </row>
    <row r="28" spans="1:47" x14ac:dyDescent="0.2">
      <c r="A28" s="50">
        <f>[5]Tregion!$A28</f>
        <v>37212</v>
      </c>
      <c r="B28" s="57">
        <f>[5]Tregion!$C28</f>
        <v>32.75</v>
      </c>
      <c r="C28" s="58">
        <f>[6]Tregion!$C28</f>
        <v>35.5</v>
      </c>
      <c r="D28" s="57">
        <f>[7]Tregion!$C28</f>
        <v>35.299999999999997</v>
      </c>
      <c r="E28" s="58">
        <f>[8]Tregion!$C28</f>
        <v>35.35</v>
      </c>
      <c r="F28" s="57">
        <f>[9]Tregion!$C28</f>
        <v>34.1</v>
      </c>
      <c r="G28" s="58">
        <f>[10]Tbasis!$D27</f>
        <v>33.75</v>
      </c>
      <c r="H28" s="57"/>
      <c r="I28" s="58">
        <f>[11]Tregion!$C28</f>
        <v>26</v>
      </c>
      <c r="J28" s="57"/>
      <c r="K28" s="58"/>
      <c r="L28" s="57"/>
      <c r="M28" s="58"/>
      <c r="N28" s="57"/>
      <c r="O28" s="58"/>
      <c r="Q28" s="57"/>
      <c r="R28" s="58">
        <f>[12]Tregion!$C28</f>
        <v>47.599994049072265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3.2650000000000001</v>
      </c>
      <c r="AN28" s="40">
        <f t="shared" si="5"/>
        <v>0.36</v>
      </c>
      <c r="AO28" s="40">
        <f t="shared" si="0"/>
        <v>3.625</v>
      </c>
      <c r="AP28" s="40">
        <f>[4]Curves!$J34</f>
        <v>0.04</v>
      </c>
      <c r="AQ28" s="40">
        <f t="shared" si="1"/>
        <v>3.3050000000000002</v>
      </c>
      <c r="AR28" s="40">
        <f>[4]Curves!$K34</f>
        <v>0.36</v>
      </c>
      <c r="AS28" s="40">
        <f t="shared" si="2"/>
        <v>3.625</v>
      </c>
      <c r="AT28" s="40">
        <f>[4]Curves!$G34</f>
        <v>0.38</v>
      </c>
      <c r="AU28" s="40">
        <f t="shared" si="3"/>
        <v>3.645</v>
      </c>
    </row>
    <row r="29" spans="1:47" x14ac:dyDescent="0.2">
      <c r="A29" s="50">
        <f>[5]Tregion!$A29</f>
        <v>37213</v>
      </c>
      <c r="B29" s="57">
        <f>[5]Tregion!$C29</f>
        <v>22</v>
      </c>
      <c r="C29" s="58">
        <f>[6]Tregion!$C29</f>
        <v>28</v>
      </c>
      <c r="D29" s="57">
        <f>[7]Tregion!$C29</f>
        <v>28</v>
      </c>
      <c r="E29" s="58">
        <f>[8]Tregion!$C29</f>
        <v>27.75</v>
      </c>
      <c r="F29" s="57">
        <f>[9]Tregion!$C29</f>
        <v>24</v>
      </c>
      <c r="G29" s="58">
        <f>[10]Tbasis!$D28</f>
        <v>23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47.599994049072265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3.4330000000000003</v>
      </c>
      <c r="AN29" s="40">
        <f t="shared" si="5"/>
        <v>0.32500000000000001</v>
      </c>
      <c r="AO29" s="40">
        <f t="shared" si="0"/>
        <v>3.7580000000000005</v>
      </c>
      <c r="AP29" s="40">
        <f>[4]Curves!$J35</f>
        <v>0.04</v>
      </c>
      <c r="AQ29" s="40">
        <f t="shared" si="1"/>
        <v>3.4730000000000003</v>
      </c>
      <c r="AR29" s="40">
        <f>[4]Curves!$K35</f>
        <v>0.32500000000000001</v>
      </c>
      <c r="AS29" s="40">
        <f t="shared" si="2"/>
        <v>3.7580000000000005</v>
      </c>
      <c r="AT29" s="40">
        <f>[4]Curves!$G35</f>
        <v>0.33</v>
      </c>
      <c r="AU29" s="40">
        <f t="shared" si="3"/>
        <v>3.7630000000000003</v>
      </c>
    </row>
    <row r="30" spans="1:47" x14ac:dyDescent="0.2">
      <c r="A30" s="50">
        <f>[5]Tregion!$A30</f>
        <v>37214</v>
      </c>
      <c r="B30" s="57">
        <f>[5]Tregion!$C30</f>
        <v>32.75</v>
      </c>
      <c r="C30" s="58">
        <f>[6]Tregion!$C30</f>
        <v>35.5</v>
      </c>
      <c r="D30" s="57">
        <f>[7]Tregion!$C30</f>
        <v>35.299999999999997</v>
      </c>
      <c r="E30" s="58">
        <f>[8]Tregion!$C30</f>
        <v>35.35</v>
      </c>
      <c r="F30" s="57">
        <f>[9]Tregion!$C30</f>
        <v>34.1</v>
      </c>
      <c r="G30" s="58">
        <f>[10]Tbasis!$D29</f>
        <v>33.75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54.499996185302734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3.6220000000000003</v>
      </c>
      <c r="AN30" s="40">
        <f t="shared" si="5"/>
        <v>0.33500000000000002</v>
      </c>
      <c r="AO30" s="40">
        <f t="shared" si="0"/>
        <v>3.9570000000000003</v>
      </c>
      <c r="AP30" s="40">
        <f>[4]Curves!$J36</f>
        <v>0.04</v>
      </c>
      <c r="AQ30" s="40">
        <f t="shared" si="1"/>
        <v>3.6620000000000004</v>
      </c>
      <c r="AR30" s="40">
        <f>[4]Curves!$K36</f>
        <v>0.33500000000000002</v>
      </c>
      <c r="AS30" s="40">
        <f t="shared" si="2"/>
        <v>3.9570000000000003</v>
      </c>
      <c r="AT30" s="40">
        <f>[4]Curves!$G36</f>
        <v>0.37</v>
      </c>
      <c r="AU30" s="40">
        <f t="shared" si="3"/>
        <v>3.9920000000000004</v>
      </c>
    </row>
    <row r="31" spans="1:47" x14ac:dyDescent="0.2">
      <c r="A31" s="50">
        <f>[5]Tregion!$A31</f>
        <v>37215</v>
      </c>
      <c r="B31" s="57">
        <f>[5]Tregion!$C31</f>
        <v>32.75</v>
      </c>
      <c r="C31" s="58">
        <f>[6]Tregion!$C31</f>
        <v>35.5</v>
      </c>
      <c r="D31" s="57">
        <f>[7]Tregion!$C31</f>
        <v>35.299999999999997</v>
      </c>
      <c r="E31" s="58">
        <f>[8]Tregion!$C31</f>
        <v>35.35</v>
      </c>
      <c r="F31" s="57">
        <f>[9]Tregion!$C31</f>
        <v>34.1</v>
      </c>
      <c r="G31" s="58">
        <f>[10]Tbasis!$D30</f>
        <v>33.75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54.499996185302734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3.7470000000000003</v>
      </c>
      <c r="AN31" s="40">
        <f>AR31+0.1</f>
        <v>0.44999999999999996</v>
      </c>
      <c r="AO31" s="40">
        <f t="shared" si="0"/>
        <v>4.1970000000000001</v>
      </c>
      <c r="AP31" s="40">
        <f>[4]Curves!$J37</f>
        <v>0.04</v>
      </c>
      <c r="AQ31" s="40">
        <f t="shared" si="1"/>
        <v>3.7870000000000004</v>
      </c>
      <c r="AR31" s="40">
        <f>[4]Curves!$K37</f>
        <v>0.35</v>
      </c>
      <c r="AS31" s="40">
        <f t="shared" si="2"/>
        <v>4.0970000000000004</v>
      </c>
      <c r="AT31" s="40">
        <f>[4]Curves!$G37</f>
        <v>0.41</v>
      </c>
      <c r="AU31" s="40">
        <f t="shared" si="3"/>
        <v>4.157</v>
      </c>
    </row>
    <row r="32" spans="1:47" x14ac:dyDescent="0.2">
      <c r="A32" s="50">
        <f>[5]Tregion!$A32</f>
        <v>37216</v>
      </c>
      <c r="B32" s="57">
        <f>[5]Tregion!$C32</f>
        <v>32.75</v>
      </c>
      <c r="C32" s="58">
        <f>[6]Tregion!$C32</f>
        <v>35.5</v>
      </c>
      <c r="D32" s="57">
        <f>[7]Tregion!$C32</f>
        <v>35.299999999999997</v>
      </c>
      <c r="E32" s="58">
        <f>[8]Tregion!$C32</f>
        <v>35.35</v>
      </c>
      <c r="F32" s="57">
        <f>[9]Tregion!$C32</f>
        <v>34.1</v>
      </c>
      <c r="G32" s="58">
        <f>[10]Tbasis!$D31</f>
        <v>33.75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54.499996185302734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3.6549999999999998</v>
      </c>
      <c r="AN32" s="40">
        <f>AR32+0.1</f>
        <v>0.44999999999999996</v>
      </c>
      <c r="AO32" s="40">
        <f t="shared" si="0"/>
        <v>4.1049999999999995</v>
      </c>
      <c r="AP32" s="40">
        <f>[4]Curves!$J38</f>
        <v>0.14000000000000001</v>
      </c>
      <c r="AQ32" s="40">
        <f t="shared" si="1"/>
        <v>3.7949999999999999</v>
      </c>
      <c r="AR32" s="40">
        <f>[4]Curves!$K38</f>
        <v>0.35</v>
      </c>
      <c r="AS32" s="40">
        <f t="shared" si="2"/>
        <v>4.0049999999999999</v>
      </c>
      <c r="AT32" s="40">
        <f>[4]Curves!$G38</f>
        <v>0.41</v>
      </c>
      <c r="AU32" s="40">
        <f t="shared" si="3"/>
        <v>4.0649999999999995</v>
      </c>
    </row>
    <row r="33" spans="1:47" x14ac:dyDescent="0.2">
      <c r="A33" s="50">
        <f>[5]Tregion!$A33</f>
        <v>37217</v>
      </c>
      <c r="B33" s="57">
        <f>[5]Tregion!$C33</f>
        <v>32.75</v>
      </c>
      <c r="C33" s="58">
        <f>[6]Tregion!$C33</f>
        <v>28</v>
      </c>
      <c r="D33" s="57">
        <f>[7]Tregion!$C33</f>
        <v>35.299999999999997</v>
      </c>
      <c r="E33" s="58">
        <f>[8]Tregion!$C33</f>
        <v>35.35</v>
      </c>
      <c r="F33" s="57">
        <f>[9]Tregion!$C33</f>
        <v>34.1</v>
      </c>
      <c r="G33" s="58">
        <f>[10]Tbasis!$D32</f>
        <v>33.75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47.599994049072265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3.56</v>
      </c>
      <c r="AN33" s="40">
        <f>AR33+0.1</f>
        <v>0.41500000000000004</v>
      </c>
      <c r="AO33" s="40">
        <f t="shared" si="0"/>
        <v>3.9750000000000001</v>
      </c>
      <c r="AP33" s="40">
        <f>[4]Curves!$J39</f>
        <v>0.14000000000000001</v>
      </c>
      <c r="AQ33" s="40">
        <f t="shared" si="1"/>
        <v>3.7</v>
      </c>
      <c r="AR33" s="40">
        <f>[4]Curves!$K39</f>
        <v>0.315</v>
      </c>
      <c r="AS33" s="40">
        <f t="shared" si="2"/>
        <v>3.875</v>
      </c>
      <c r="AT33" s="40">
        <f>[4]Curves!$G39</f>
        <v>0.36</v>
      </c>
      <c r="AU33" s="40">
        <f t="shared" si="3"/>
        <v>3.92</v>
      </c>
    </row>
    <row r="34" spans="1:47" x14ac:dyDescent="0.2">
      <c r="A34" s="50">
        <f>[5]Tregion!$A34</f>
        <v>37218</v>
      </c>
      <c r="B34" s="57">
        <f>[5]Tregion!$C34</f>
        <v>32.75</v>
      </c>
      <c r="C34" s="58">
        <f>[6]Tregion!$C34</f>
        <v>35.5</v>
      </c>
      <c r="D34" s="57">
        <f>[7]Tregion!$C34</f>
        <v>35.299999999999997</v>
      </c>
      <c r="E34" s="58">
        <f>[8]Tregion!$C34</f>
        <v>35.35</v>
      </c>
      <c r="F34" s="57">
        <f>[9]Tregion!$C34</f>
        <v>34.1</v>
      </c>
      <c r="G34" s="58">
        <f>[10]Tbasis!$D33</f>
        <v>33.75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54.499996185302734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3.4350000000000001</v>
      </c>
      <c r="AN34" s="40">
        <f>AR34+0.1</f>
        <v>0.45999999999999996</v>
      </c>
      <c r="AO34" s="40">
        <f t="shared" si="0"/>
        <v>3.895</v>
      </c>
      <c r="AP34" s="40">
        <f>[4]Curves!$J40</f>
        <v>0.14000000000000001</v>
      </c>
      <c r="AQ34" s="40">
        <f t="shared" si="1"/>
        <v>3.5750000000000002</v>
      </c>
      <c r="AR34" s="40">
        <f>[4]Curves!$K40</f>
        <v>0.36</v>
      </c>
      <c r="AS34" s="40">
        <f t="shared" si="2"/>
        <v>3.7949999999999999</v>
      </c>
      <c r="AT34" s="40">
        <f>[4]Curves!$G40</f>
        <v>0.4</v>
      </c>
      <c r="AU34" s="40">
        <f t="shared" si="3"/>
        <v>3.835</v>
      </c>
    </row>
    <row r="35" spans="1:47" x14ac:dyDescent="0.2">
      <c r="A35" s="50">
        <f>[5]Tregion!$A35</f>
        <v>37219</v>
      </c>
      <c r="B35" s="57">
        <f>[5]Tregion!$C35</f>
        <v>32.75</v>
      </c>
      <c r="C35" s="58">
        <f>[6]Tregion!$C35</f>
        <v>35.5</v>
      </c>
      <c r="D35" s="57">
        <f>[7]Tregion!$C35</f>
        <v>35.299999999999997</v>
      </c>
      <c r="E35" s="58">
        <f>[8]Tregion!$C35</f>
        <v>35.35</v>
      </c>
      <c r="F35" s="57">
        <f>[9]Tregion!$C35</f>
        <v>34.1</v>
      </c>
      <c r="G35" s="58">
        <f>[10]Tbasis!$D34</f>
        <v>33.75</v>
      </c>
      <c r="H35" s="57"/>
      <c r="I35" s="58">
        <f>[11]Tregion!$C35</f>
        <v>26</v>
      </c>
      <c r="J35" s="57"/>
      <c r="K35" s="58"/>
      <c r="L35" s="57"/>
      <c r="M35" s="58"/>
      <c r="N35" s="57"/>
      <c r="O35" s="58"/>
      <c r="Q35" s="57"/>
      <c r="R35" s="58">
        <f>[12]Tregion!$C35</f>
        <v>47.599994049072265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3.4350000000000001</v>
      </c>
      <c r="AN35" s="40">
        <f>AR35+0.1</f>
        <v>0.56000000000000005</v>
      </c>
      <c r="AO35" s="40">
        <f t="shared" si="0"/>
        <v>3.9950000000000001</v>
      </c>
      <c r="AP35" s="40">
        <f>[4]Curves!$J41</f>
        <v>0.14000000000000001</v>
      </c>
      <c r="AQ35" s="40">
        <f t="shared" si="1"/>
        <v>3.5750000000000002</v>
      </c>
      <c r="AR35" s="40">
        <f>[4]Curves!$K41</f>
        <v>0.46</v>
      </c>
      <c r="AS35" s="40">
        <f t="shared" si="2"/>
        <v>3.895</v>
      </c>
      <c r="AT35" s="40">
        <f>[4]Curves!$G41</f>
        <v>0.72</v>
      </c>
      <c r="AU35" s="40">
        <f t="shared" si="3"/>
        <v>4.1550000000000002</v>
      </c>
    </row>
    <row r="36" spans="1:47" x14ac:dyDescent="0.2">
      <c r="A36" s="50">
        <f>[5]Tregion!$A36</f>
        <v>37220</v>
      </c>
      <c r="B36" s="57">
        <f>[5]Tregion!$C36</f>
        <v>22</v>
      </c>
      <c r="C36" s="58">
        <f>[6]Tregion!$C36</f>
        <v>28</v>
      </c>
      <c r="D36" s="57">
        <f>[7]Tregion!$C36</f>
        <v>28</v>
      </c>
      <c r="E36" s="58">
        <f>[8]Tregion!$C36</f>
        <v>27.75</v>
      </c>
      <c r="F36" s="57">
        <f>[9]Tregion!$C36</f>
        <v>24</v>
      </c>
      <c r="G36" s="58">
        <f>[10]Tbasis!$D35</f>
        <v>23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47.599994049072265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3.4550000000000001</v>
      </c>
      <c r="AN36" s="40">
        <f t="shared" ref="AN36:AN42" si="6">AR36</f>
        <v>0.77</v>
      </c>
      <c r="AO36" s="40">
        <f t="shared" si="0"/>
        <v>4.2249999999999996</v>
      </c>
      <c r="AP36" s="40">
        <f>[4]Curves!$J42</f>
        <v>0.14000000000000001</v>
      </c>
      <c r="AQ36" s="40">
        <f t="shared" si="1"/>
        <v>3.5950000000000002</v>
      </c>
      <c r="AR36" s="40">
        <f>[4]Curves!$K42</f>
        <v>0.77</v>
      </c>
      <c r="AS36" s="40">
        <f t="shared" si="2"/>
        <v>4.2249999999999996</v>
      </c>
      <c r="AT36" s="40">
        <f>[4]Curves!$G42</f>
        <v>0.97</v>
      </c>
      <c r="AU36" s="40">
        <f t="shared" si="3"/>
        <v>4.4249999999999998</v>
      </c>
    </row>
    <row r="37" spans="1:47" x14ac:dyDescent="0.2">
      <c r="A37" s="50">
        <f>[5]Tregion!$A37</f>
        <v>37221</v>
      </c>
      <c r="B37" s="57">
        <f>[5]Tregion!$C37</f>
        <v>32.75</v>
      </c>
      <c r="C37" s="58">
        <f>[6]Tregion!$C37</f>
        <v>35.5</v>
      </c>
      <c r="D37" s="57">
        <f>[7]Tregion!$C37</f>
        <v>35.299999999999997</v>
      </c>
      <c r="E37" s="58">
        <f>[8]Tregion!$C37</f>
        <v>35.35</v>
      </c>
      <c r="F37" s="57">
        <f>[9]Tregion!$C37</f>
        <v>34.1</v>
      </c>
      <c r="G37" s="58">
        <f>[10]Tbasis!$D36</f>
        <v>33.75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54.499994049072264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3.48</v>
      </c>
      <c r="AN37" s="40">
        <f t="shared" si="6"/>
        <v>1.04</v>
      </c>
      <c r="AO37" s="40">
        <f t="shared" si="0"/>
        <v>4.5199999999999996</v>
      </c>
      <c r="AP37" s="40">
        <f>[4]Curves!$J43</f>
        <v>0.04</v>
      </c>
      <c r="AQ37" s="40">
        <f t="shared" si="1"/>
        <v>3.52</v>
      </c>
      <c r="AR37" s="40">
        <f>[4]Curves!$K43</f>
        <v>1.04</v>
      </c>
      <c r="AS37" s="40">
        <f t="shared" si="2"/>
        <v>4.5199999999999996</v>
      </c>
      <c r="AT37" s="40">
        <f>[4]Curves!$G43</f>
        <v>1.6</v>
      </c>
      <c r="AU37" s="40">
        <f t="shared" si="3"/>
        <v>5.08</v>
      </c>
    </row>
    <row r="38" spans="1:47" x14ac:dyDescent="0.2">
      <c r="A38" s="50">
        <f>[5]Tregion!$A38</f>
        <v>37225</v>
      </c>
      <c r="B38" s="57">
        <f>[5]Tregion!$C38</f>
        <v>32.75</v>
      </c>
      <c r="C38" s="58">
        <f>[6]Tregion!$C38</f>
        <v>35.5</v>
      </c>
      <c r="D38" s="57">
        <f>[7]Tregion!$C38</f>
        <v>35.299999999999997</v>
      </c>
      <c r="E38" s="58">
        <f>[8]Tregion!$C38</f>
        <v>35.35</v>
      </c>
      <c r="F38" s="57">
        <f>[9]Tregion!$C38</f>
        <v>34.1</v>
      </c>
      <c r="G38" s="58">
        <f>[10]Tbasis!$D37</f>
        <v>33.75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54.499996185302734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3.512</v>
      </c>
      <c r="AN38" s="40">
        <f t="shared" si="6"/>
        <v>1.04</v>
      </c>
      <c r="AO38" s="40">
        <f t="shared" si="0"/>
        <v>4.5519999999999996</v>
      </c>
      <c r="AP38" s="40">
        <f>[4]Curves!$J44</f>
        <v>0.04</v>
      </c>
      <c r="AQ38" s="40">
        <f t="shared" si="1"/>
        <v>3.552</v>
      </c>
      <c r="AR38" s="40">
        <f>[4]Curves!$K44</f>
        <v>1.04</v>
      </c>
      <c r="AS38" s="40">
        <f t="shared" si="2"/>
        <v>4.5519999999999996</v>
      </c>
      <c r="AT38" s="40">
        <f>[4]Curves!$G44</f>
        <v>1.6</v>
      </c>
      <c r="AU38" s="40">
        <f t="shared" si="3"/>
        <v>5.1120000000000001</v>
      </c>
    </row>
    <row r="39" spans="1:47" x14ac:dyDescent="0.2">
      <c r="A39" s="50">
        <f>[5]Tregion!$A39</f>
        <v>37226</v>
      </c>
      <c r="B39" s="57">
        <f>[5]Tregion!$C39</f>
        <v>36.5</v>
      </c>
      <c r="C39" s="58">
        <f>[6]Tregion!$C39</f>
        <v>43</v>
      </c>
      <c r="D39" s="57">
        <f>[7]Tregion!$C39</f>
        <v>42.75</v>
      </c>
      <c r="E39" s="58">
        <f>[8]Tregion!$C39</f>
        <v>42.5</v>
      </c>
      <c r="F39" s="57">
        <f>[9]Tregion!$C39</f>
        <v>38.5</v>
      </c>
      <c r="G39" s="58">
        <f>[10]Tbasis!$D38</f>
        <v>38.5</v>
      </c>
      <c r="H39" s="57"/>
      <c r="I39" s="58">
        <f>[11]Tregion!$C39</f>
        <v>38.5</v>
      </c>
      <c r="J39" s="57"/>
      <c r="K39" s="58"/>
      <c r="L39" s="57"/>
      <c r="M39" s="58"/>
      <c r="N39" s="57"/>
      <c r="O39" s="58"/>
      <c r="Q39" s="57"/>
      <c r="R39" s="58">
        <f>[12]Tregion!$C39</f>
        <v>60.049999237060547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3.5170000000000003</v>
      </c>
      <c r="AN39" s="40">
        <f t="shared" si="6"/>
        <v>0.54</v>
      </c>
      <c r="AO39" s="40">
        <f t="shared" ref="AO39:AO70" si="7">AM39+AN39</f>
        <v>4.0570000000000004</v>
      </c>
      <c r="AP39" s="40">
        <f>[4]Curves!$J45</f>
        <v>0.04</v>
      </c>
      <c r="AQ39" s="40">
        <f t="shared" ref="AQ39:AQ70" si="8">AM39+AP39</f>
        <v>3.5570000000000004</v>
      </c>
      <c r="AR39" s="40">
        <f>[4]Curves!$K45</f>
        <v>0.54</v>
      </c>
      <c r="AS39" s="40">
        <f t="shared" ref="AS39:AS70" si="9">AM39+AR39</f>
        <v>4.0570000000000004</v>
      </c>
      <c r="AT39" s="40">
        <f>[4]Curves!$G45</f>
        <v>0.71</v>
      </c>
      <c r="AU39" s="40">
        <f t="shared" ref="AU39:AU70" si="10">AM39+AT39</f>
        <v>4.2270000000000003</v>
      </c>
    </row>
    <row r="40" spans="1:47" x14ac:dyDescent="0.2">
      <c r="A40" s="50">
        <f>[5]Tregion!$A40</f>
        <v>37257</v>
      </c>
      <c r="B40" s="57">
        <f>[5]Tregion!$C40</f>
        <v>36.75</v>
      </c>
      <c r="C40" s="58">
        <f>[6]Tregion!$C40</f>
        <v>42.75</v>
      </c>
      <c r="D40" s="57">
        <f>[7]Tregion!$C40</f>
        <v>42.75</v>
      </c>
      <c r="E40" s="58">
        <f>[8]Tregion!$C40</f>
        <v>42.75</v>
      </c>
      <c r="F40" s="57">
        <f>[9]Tregion!$C40</f>
        <v>39.25</v>
      </c>
      <c r="G40" s="58">
        <f>[10]Tbasis!$D39</f>
        <v>38.25</v>
      </c>
      <c r="H40" s="57"/>
      <c r="I40" s="58">
        <f>[11]Tregion!$C40</f>
        <v>39.25</v>
      </c>
      <c r="J40" s="57"/>
      <c r="K40" s="58"/>
      <c r="L40" s="57"/>
      <c r="M40" s="58"/>
      <c r="N40" s="57"/>
      <c r="O40" s="58"/>
      <c r="Q40" s="57"/>
      <c r="R40" s="58">
        <f>[12]Tregion!$C40</f>
        <v>66.258518981933591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3.5370000000000004</v>
      </c>
      <c r="AN40" s="40">
        <f t="shared" si="6"/>
        <v>0.36</v>
      </c>
      <c r="AO40" s="40">
        <f t="shared" si="7"/>
        <v>3.8970000000000002</v>
      </c>
      <c r="AP40" s="40">
        <f>[4]Curves!$J46</f>
        <v>0.04</v>
      </c>
      <c r="AQ40" s="40">
        <f t="shared" si="8"/>
        <v>3.5770000000000004</v>
      </c>
      <c r="AR40" s="40">
        <f>[4]Curves!$K46</f>
        <v>0.36</v>
      </c>
      <c r="AS40" s="40">
        <f t="shared" si="9"/>
        <v>3.8970000000000002</v>
      </c>
      <c r="AT40" s="40">
        <f>[4]Curves!$G46</f>
        <v>0.38</v>
      </c>
      <c r="AU40" s="40">
        <f t="shared" si="10"/>
        <v>3.9170000000000003</v>
      </c>
    </row>
    <row r="41" spans="1:47" x14ac:dyDescent="0.2">
      <c r="A41" s="50">
        <f>[5]Tregion!$A41</f>
        <v>37288</v>
      </c>
      <c r="B41" s="57">
        <f>[5]Tregion!$C41</f>
        <v>35.5</v>
      </c>
      <c r="C41" s="58">
        <f>[6]Tregion!$C41</f>
        <v>38.9</v>
      </c>
      <c r="D41" s="57">
        <f>[7]Tregion!$C41</f>
        <v>39</v>
      </c>
      <c r="E41" s="58">
        <f>[8]Tregion!$C41</f>
        <v>40.5</v>
      </c>
      <c r="F41" s="57">
        <f>[9]Tregion!$C41</f>
        <v>37.25</v>
      </c>
      <c r="G41" s="58">
        <f>[10]Tbasis!$D40</f>
        <v>36.75</v>
      </c>
      <c r="H41" s="57"/>
      <c r="I41" s="58">
        <f>[11]Tregion!$C41</f>
        <v>37.25</v>
      </c>
      <c r="J41" s="57"/>
      <c r="K41" s="58"/>
      <c r="L41" s="57"/>
      <c r="M41" s="58"/>
      <c r="N41" s="57"/>
      <c r="O41" s="58"/>
      <c r="Q41" s="57"/>
      <c r="R41" s="58">
        <f>[12]Tregion!$C41</f>
        <v>65.224741210937495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3.7050000000000001</v>
      </c>
      <c r="AN41" s="40">
        <f t="shared" si="6"/>
        <v>0.32500000000000001</v>
      </c>
      <c r="AO41" s="40">
        <f t="shared" si="7"/>
        <v>4.03</v>
      </c>
      <c r="AP41" s="40">
        <f>[4]Curves!$J47</f>
        <v>0.04</v>
      </c>
      <c r="AQ41" s="40">
        <f t="shared" si="8"/>
        <v>3.7450000000000001</v>
      </c>
      <c r="AR41" s="40">
        <f>[4]Curves!$K47</f>
        <v>0.32500000000000001</v>
      </c>
      <c r="AS41" s="40">
        <f t="shared" si="9"/>
        <v>4.03</v>
      </c>
      <c r="AT41" s="40">
        <f>[4]Curves!$G47</f>
        <v>0.33</v>
      </c>
      <c r="AU41" s="40">
        <f t="shared" si="10"/>
        <v>4.0350000000000001</v>
      </c>
    </row>
    <row r="42" spans="1:47" x14ac:dyDescent="0.2">
      <c r="A42" s="50">
        <f>[5]Tregion!$A42</f>
        <v>37316</v>
      </c>
      <c r="B42" s="57">
        <f>[5]Tregion!$C42</f>
        <v>35</v>
      </c>
      <c r="C42" s="58">
        <f>[6]Tregion!$C42</f>
        <v>34.25</v>
      </c>
      <c r="D42" s="57">
        <f>[7]Tregion!$C42</f>
        <v>34.25</v>
      </c>
      <c r="E42" s="58">
        <f>[8]Tregion!$C42</f>
        <v>38.25</v>
      </c>
      <c r="F42" s="57">
        <f>[9]Tregion!$C42</f>
        <v>36</v>
      </c>
      <c r="G42" s="58">
        <f>[10]Tbasis!$D41</f>
        <v>36.25</v>
      </c>
      <c r="H42" s="57"/>
      <c r="I42" s="58">
        <f>[11]Tregion!$C42</f>
        <v>36</v>
      </c>
      <c r="J42" s="57"/>
      <c r="K42" s="58"/>
      <c r="L42" s="57"/>
      <c r="M42" s="58"/>
      <c r="N42" s="57"/>
      <c r="O42" s="58"/>
      <c r="Q42" s="57"/>
      <c r="R42" s="58">
        <f>[12]Tregion!$C42</f>
        <v>63.379048156738278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3.8570000000000002</v>
      </c>
      <c r="AN42" s="40">
        <f t="shared" si="6"/>
        <v>0.33500000000000002</v>
      </c>
      <c r="AO42" s="40">
        <f t="shared" si="7"/>
        <v>4.1920000000000002</v>
      </c>
      <c r="AP42" s="40">
        <f>[4]Curves!$J48</f>
        <v>0.04</v>
      </c>
      <c r="AQ42" s="40">
        <f t="shared" si="8"/>
        <v>3.8970000000000002</v>
      </c>
      <c r="AR42" s="40">
        <f>[4]Curves!$K48</f>
        <v>0.33500000000000002</v>
      </c>
      <c r="AS42" s="40">
        <f t="shared" si="9"/>
        <v>4.1920000000000002</v>
      </c>
      <c r="AT42" s="40">
        <f>[4]Curves!$G48</f>
        <v>0.37</v>
      </c>
      <c r="AU42" s="40">
        <f t="shared" si="10"/>
        <v>4.2270000000000003</v>
      </c>
    </row>
    <row r="43" spans="1:47" x14ac:dyDescent="0.2">
      <c r="A43" s="50">
        <f>[5]Tregion!$A43</f>
        <v>37347</v>
      </c>
      <c r="B43" s="57">
        <f>[5]Tregion!$C43</f>
        <v>32.5</v>
      </c>
      <c r="C43" s="58">
        <f>[6]Tregion!$C43</f>
        <v>32.5</v>
      </c>
      <c r="D43" s="57">
        <f>[7]Tregion!$C43</f>
        <v>30.5</v>
      </c>
      <c r="E43" s="58">
        <f>[8]Tregion!$C43</f>
        <v>33.75</v>
      </c>
      <c r="F43" s="57">
        <f>[9]Tregion!$C43</f>
        <v>34.5</v>
      </c>
      <c r="G43" s="58">
        <f>[10]Tbasis!$D42</f>
        <v>34.5</v>
      </c>
      <c r="H43" s="57"/>
      <c r="I43" s="58">
        <f>[11]Tregion!$C43</f>
        <v>33.75</v>
      </c>
      <c r="J43" s="57"/>
      <c r="K43" s="58"/>
      <c r="L43" s="57"/>
      <c r="M43" s="58"/>
      <c r="N43" s="57"/>
      <c r="O43" s="58"/>
      <c r="Q43" s="57"/>
      <c r="R43" s="58">
        <f>[12]Tregion!$C43</f>
        <v>59.274271240234377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3.907</v>
      </c>
      <c r="AN43" s="40">
        <f>AR43+0.1</f>
        <v>0.44999999999999996</v>
      </c>
      <c r="AO43" s="40">
        <f t="shared" si="7"/>
        <v>4.3570000000000002</v>
      </c>
      <c r="AP43" s="40">
        <f>[4]Curves!$J49</f>
        <v>0.04</v>
      </c>
      <c r="AQ43" s="40">
        <f t="shared" si="8"/>
        <v>3.9470000000000001</v>
      </c>
      <c r="AR43" s="40">
        <f>[4]Curves!$K49</f>
        <v>0.35</v>
      </c>
      <c r="AS43" s="40">
        <f t="shared" si="9"/>
        <v>4.2569999999999997</v>
      </c>
      <c r="AT43" s="40">
        <f>[4]Curves!$G49</f>
        <v>0.41</v>
      </c>
      <c r="AU43" s="40">
        <f t="shared" si="10"/>
        <v>4.3170000000000002</v>
      </c>
    </row>
    <row r="44" spans="1:47" x14ac:dyDescent="0.2">
      <c r="A44" s="50">
        <f>[5]Tregion!$A44</f>
        <v>37377</v>
      </c>
      <c r="B44" s="57">
        <f>[5]Tregion!$C44</f>
        <v>37.5</v>
      </c>
      <c r="C44" s="58">
        <f>[6]Tregion!$C44</f>
        <v>31.5</v>
      </c>
      <c r="D44" s="57">
        <f>[7]Tregion!$C44</f>
        <v>29</v>
      </c>
      <c r="E44" s="58">
        <f>[8]Tregion!$C44</f>
        <v>33.5</v>
      </c>
      <c r="F44" s="57">
        <f>[9]Tregion!$C44</f>
        <v>36</v>
      </c>
      <c r="G44" s="58">
        <f>[10]Tbasis!$D43</f>
        <v>40.5</v>
      </c>
      <c r="H44" s="57"/>
      <c r="I44" s="58">
        <f>[11]Tregion!$C44</f>
        <v>33.5</v>
      </c>
      <c r="J44" s="57"/>
      <c r="K44" s="58"/>
      <c r="L44" s="57"/>
      <c r="M44" s="58"/>
      <c r="N44" s="57"/>
      <c r="O44" s="58"/>
      <c r="Q44" s="57"/>
      <c r="R44" s="58">
        <f>[12]Tregion!$C44</f>
        <v>59.95928955078125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3.8190000000000004</v>
      </c>
      <c r="AN44" s="40">
        <f>AR44+0.1</f>
        <v>0.44999999999999996</v>
      </c>
      <c r="AO44" s="40">
        <f t="shared" si="7"/>
        <v>4.2690000000000001</v>
      </c>
      <c r="AP44" s="40">
        <f>[4]Curves!$J50</f>
        <v>0.13</v>
      </c>
      <c r="AQ44" s="40">
        <f t="shared" si="8"/>
        <v>3.9490000000000003</v>
      </c>
      <c r="AR44" s="40">
        <f>[4]Curves!$K50</f>
        <v>0.35</v>
      </c>
      <c r="AS44" s="40">
        <f t="shared" si="9"/>
        <v>4.1690000000000005</v>
      </c>
      <c r="AT44" s="40">
        <f>[4]Curves!$G50</f>
        <v>0.41</v>
      </c>
      <c r="AU44" s="40">
        <f t="shared" si="10"/>
        <v>4.2290000000000001</v>
      </c>
    </row>
    <row r="45" spans="1:47" x14ac:dyDescent="0.2">
      <c r="A45" s="50">
        <f>[5]Tregion!$A45</f>
        <v>37408</v>
      </c>
      <c r="B45" s="57">
        <f>[5]Tregion!$C45</f>
        <v>45</v>
      </c>
      <c r="C45" s="58">
        <f>[6]Tregion!$C45</f>
        <v>32</v>
      </c>
      <c r="D45" s="57">
        <f>[7]Tregion!$C45</f>
        <v>29.5</v>
      </c>
      <c r="E45" s="58">
        <f>[8]Tregion!$C45</f>
        <v>40</v>
      </c>
      <c r="F45" s="57">
        <f>[9]Tregion!$C45</f>
        <v>42</v>
      </c>
      <c r="G45" s="58">
        <f>[10]Tbasis!$D44</f>
        <v>50</v>
      </c>
      <c r="H45" s="57"/>
      <c r="I45" s="58">
        <f>[11]Tregion!$C45</f>
        <v>40</v>
      </c>
      <c r="J45" s="57"/>
      <c r="K45" s="58"/>
      <c r="L45" s="57"/>
      <c r="M45" s="58"/>
      <c r="N45" s="57"/>
      <c r="O45" s="58"/>
      <c r="Q45" s="57"/>
      <c r="R45" s="58">
        <f>[12]Tregion!$C45</f>
        <v>60.850542965024957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3.68</v>
      </c>
      <c r="AN45" s="40">
        <f>AR45+0.1</f>
        <v>0.41500000000000004</v>
      </c>
      <c r="AO45" s="40">
        <f t="shared" si="7"/>
        <v>4.0950000000000006</v>
      </c>
      <c r="AP45" s="40">
        <f>[4]Curves!$J51</f>
        <v>0.13</v>
      </c>
      <c r="AQ45" s="40">
        <f t="shared" si="8"/>
        <v>3.81</v>
      </c>
      <c r="AR45" s="40">
        <f>[4]Curves!$K51</f>
        <v>0.315</v>
      </c>
      <c r="AS45" s="40">
        <f t="shared" si="9"/>
        <v>3.9950000000000001</v>
      </c>
      <c r="AT45" s="40">
        <f>[4]Curves!$G51</f>
        <v>0.36</v>
      </c>
      <c r="AU45" s="40">
        <f t="shared" si="10"/>
        <v>4.04</v>
      </c>
    </row>
    <row r="46" spans="1:47" x14ac:dyDescent="0.2">
      <c r="A46" s="50">
        <f>[5]Tregion!$A46</f>
        <v>37438</v>
      </c>
      <c r="B46" s="57">
        <f>[5]Tregion!$C46</f>
        <v>53.5</v>
      </c>
      <c r="C46" s="58">
        <f>[6]Tregion!$C46</f>
        <v>46.5</v>
      </c>
      <c r="D46" s="57">
        <f>[7]Tregion!$C46</f>
        <v>43.5</v>
      </c>
      <c r="E46" s="58">
        <f>[8]Tregion!$C46</f>
        <v>49.75</v>
      </c>
      <c r="F46" s="57">
        <f>[9]Tregion!$C46</f>
        <v>49.25</v>
      </c>
      <c r="G46" s="58">
        <f>[10]Tbasis!$D45</f>
        <v>60.5</v>
      </c>
      <c r="H46" s="57"/>
      <c r="I46" s="58">
        <f>[11]Tregion!$C46</f>
        <v>49.25</v>
      </c>
      <c r="J46" s="57"/>
      <c r="K46" s="58"/>
      <c r="L46" s="57"/>
      <c r="M46" s="58"/>
      <c r="N46" s="57"/>
      <c r="O46" s="58"/>
      <c r="Q46" s="57"/>
      <c r="R46" s="58">
        <f>[12]Tregion!$C46</f>
        <v>51.459633316700994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3.5260000000000002</v>
      </c>
      <c r="AN46" s="40">
        <f>AR46+0.1</f>
        <v>0.45999999999999996</v>
      </c>
      <c r="AO46" s="40">
        <f t="shared" si="7"/>
        <v>3.9860000000000002</v>
      </c>
      <c r="AP46" s="40">
        <f>[4]Curves!$J52</f>
        <v>0.13</v>
      </c>
      <c r="AQ46" s="40">
        <f t="shared" si="8"/>
        <v>3.6560000000000001</v>
      </c>
      <c r="AR46" s="40">
        <f>[4]Curves!$K52</f>
        <v>0.36</v>
      </c>
      <c r="AS46" s="40">
        <f t="shared" si="9"/>
        <v>3.8860000000000001</v>
      </c>
      <c r="AT46" s="40">
        <f>[4]Curves!$G52</f>
        <v>0.4</v>
      </c>
      <c r="AU46" s="40">
        <f t="shared" si="10"/>
        <v>3.9260000000000002</v>
      </c>
    </row>
    <row r="47" spans="1:47" x14ac:dyDescent="0.2">
      <c r="A47" s="50">
        <f>[5]Tregion!$A47</f>
        <v>37469</v>
      </c>
      <c r="B47" s="57">
        <f>[5]Tregion!$C47</f>
        <v>63.5</v>
      </c>
      <c r="C47" s="58">
        <f>[6]Tregion!$C47</f>
        <v>53</v>
      </c>
      <c r="D47" s="57">
        <f>[7]Tregion!$C47</f>
        <v>50.5</v>
      </c>
      <c r="E47" s="58">
        <f>[8]Tregion!$C47</f>
        <v>56</v>
      </c>
      <c r="F47" s="57">
        <f>[9]Tregion!$C47</f>
        <v>57.25</v>
      </c>
      <c r="G47" s="58">
        <f>[10]Tbasis!$D46</f>
        <v>73.5</v>
      </c>
      <c r="H47" s="57"/>
      <c r="I47" s="58">
        <f>[11]Tregion!$C47</f>
        <v>56</v>
      </c>
      <c r="J47" s="57"/>
      <c r="K47" s="58"/>
      <c r="L47" s="57"/>
      <c r="M47" s="58"/>
      <c r="N47" s="57"/>
      <c r="O47" s="58"/>
      <c r="Q47" s="57"/>
      <c r="R47" s="58">
        <f>[12]Tregion!$C47</f>
        <v>52.115465797843349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3.5310000000000001</v>
      </c>
      <c r="AN47" s="40">
        <f>AR47+0.1</f>
        <v>0.56000000000000005</v>
      </c>
      <c r="AO47" s="40">
        <f t="shared" si="7"/>
        <v>4.0910000000000002</v>
      </c>
      <c r="AP47" s="40">
        <f>[4]Curves!$J53</f>
        <v>0.13</v>
      </c>
      <c r="AQ47" s="40">
        <f t="shared" si="8"/>
        <v>3.661</v>
      </c>
      <c r="AR47" s="40">
        <f>[4]Curves!$K53</f>
        <v>0.46</v>
      </c>
      <c r="AS47" s="40">
        <f t="shared" si="9"/>
        <v>3.9910000000000001</v>
      </c>
      <c r="AT47" s="40">
        <f>[4]Curves!$G53</f>
        <v>0.72499999999999998</v>
      </c>
      <c r="AU47" s="40">
        <f t="shared" si="10"/>
        <v>4.2560000000000002</v>
      </c>
    </row>
    <row r="48" spans="1:47" x14ac:dyDescent="0.2">
      <c r="A48" s="50">
        <f>[5]Tregion!$A48</f>
        <v>37500</v>
      </c>
      <c r="B48" s="57">
        <f>[5]Tregion!$C48</f>
        <v>51</v>
      </c>
      <c r="C48" s="58">
        <f>[6]Tregion!$C48</f>
        <v>47</v>
      </c>
      <c r="D48" s="57">
        <f>[7]Tregion!$C48</f>
        <v>43.5</v>
      </c>
      <c r="E48" s="58">
        <f>[8]Tregion!$C48</f>
        <v>48.75</v>
      </c>
      <c r="F48" s="57">
        <f>[9]Tregion!$C48</f>
        <v>48.75</v>
      </c>
      <c r="G48" s="58">
        <f>[10]Tbasis!$D47</f>
        <v>58</v>
      </c>
      <c r="H48" s="57"/>
      <c r="I48" s="58">
        <f>[11]Tregion!$C48</f>
        <v>48.75</v>
      </c>
      <c r="J48" s="57"/>
      <c r="K48" s="58"/>
      <c r="L48" s="57"/>
      <c r="M48" s="58"/>
      <c r="N48" s="57"/>
      <c r="O48" s="58"/>
      <c r="Q48" s="57"/>
      <c r="R48" s="58">
        <f>[12]Tregion!$C48</f>
        <v>52.115423541163942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3.569</v>
      </c>
      <c r="AN48" s="40">
        <f t="shared" ref="AN48:AN54" si="11">AR48</f>
        <v>0.77</v>
      </c>
      <c r="AO48" s="40">
        <f t="shared" si="7"/>
        <v>4.3390000000000004</v>
      </c>
      <c r="AP48" s="40">
        <f>[4]Curves!$J54</f>
        <v>0.13</v>
      </c>
      <c r="AQ48" s="40">
        <f t="shared" si="8"/>
        <v>3.6989999999999998</v>
      </c>
      <c r="AR48" s="40">
        <f>[4]Curves!$K54</f>
        <v>0.77</v>
      </c>
      <c r="AS48" s="40">
        <f t="shared" si="9"/>
        <v>4.3390000000000004</v>
      </c>
      <c r="AT48" s="40">
        <f>[4]Curves!$G54</f>
        <v>0.98</v>
      </c>
      <c r="AU48" s="40">
        <f t="shared" si="10"/>
        <v>4.5489999999999995</v>
      </c>
    </row>
    <row r="49" spans="1:47" x14ac:dyDescent="0.2">
      <c r="A49" s="50">
        <f>[5]Tregion!$A49</f>
        <v>37530</v>
      </c>
      <c r="B49" s="57">
        <f>[5]Tregion!$C49</f>
        <v>38.5</v>
      </c>
      <c r="C49" s="58">
        <f>[6]Tregion!$C49</f>
        <v>39</v>
      </c>
      <c r="D49" s="57">
        <f>[7]Tregion!$C49</f>
        <v>39</v>
      </c>
      <c r="E49" s="58">
        <f>[8]Tregion!$C49</f>
        <v>42.25</v>
      </c>
      <c r="F49" s="57">
        <f>[9]Tregion!$C49</f>
        <v>41</v>
      </c>
      <c r="G49" s="58">
        <f>[10]Tbasis!$D48</f>
        <v>41</v>
      </c>
      <c r="H49" s="57"/>
      <c r="I49" s="58">
        <f>[11]Tregion!$C49</f>
        <v>41</v>
      </c>
      <c r="J49" s="57"/>
      <c r="K49" s="58"/>
      <c r="L49" s="57"/>
      <c r="M49" s="58"/>
      <c r="N49" s="57"/>
      <c r="O49" s="58"/>
      <c r="Q49" s="57"/>
      <c r="R49" s="58">
        <f>[12]Tregion!$C49</f>
        <v>56.769619931995564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3.6140000000000003</v>
      </c>
      <c r="AN49" s="40">
        <f t="shared" si="11"/>
        <v>1.04</v>
      </c>
      <c r="AO49" s="40">
        <f t="shared" si="7"/>
        <v>4.6539999999999999</v>
      </c>
      <c r="AP49" s="40">
        <f>[4]Curves!$J55</f>
        <v>4.4999999999999998E-2</v>
      </c>
      <c r="AQ49" s="40">
        <f t="shared" si="8"/>
        <v>3.6590000000000003</v>
      </c>
      <c r="AR49" s="40">
        <f>[4]Curves!$K55</f>
        <v>1.04</v>
      </c>
      <c r="AS49" s="40">
        <f t="shared" si="9"/>
        <v>4.6539999999999999</v>
      </c>
      <c r="AT49" s="40">
        <f>[4]Curves!$G55</f>
        <v>1.615</v>
      </c>
      <c r="AU49" s="40">
        <f t="shared" si="10"/>
        <v>5.2290000000000001</v>
      </c>
    </row>
    <row r="50" spans="1:47" x14ac:dyDescent="0.2">
      <c r="A50" s="50">
        <f>[5]Tregion!$A50</f>
        <v>37561</v>
      </c>
      <c r="B50" s="57">
        <f>[5]Tregion!$C50</f>
        <v>36.5</v>
      </c>
      <c r="C50" s="58">
        <f>[6]Tregion!$C50</f>
        <v>37</v>
      </c>
      <c r="D50" s="57">
        <f>[7]Tregion!$C50</f>
        <v>37</v>
      </c>
      <c r="E50" s="58">
        <f>[8]Tregion!$C50</f>
        <v>41.25</v>
      </c>
      <c r="F50" s="57">
        <f>[9]Tregion!$C50</f>
        <v>40</v>
      </c>
      <c r="G50" s="58">
        <f>[10]Tbasis!$D49</f>
        <v>38.5</v>
      </c>
      <c r="H50" s="57"/>
      <c r="I50" s="58">
        <f>[11]Tregion!$C50</f>
        <v>40</v>
      </c>
      <c r="J50" s="57"/>
      <c r="K50" s="58"/>
      <c r="L50" s="57"/>
      <c r="M50" s="58"/>
      <c r="N50" s="57"/>
      <c r="O50" s="58"/>
      <c r="Q50" s="57"/>
      <c r="R50" s="58">
        <f>[12]Tregion!$C50</f>
        <v>61.718535598879207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3.6520000000000001</v>
      </c>
      <c r="AN50" s="40">
        <f t="shared" si="11"/>
        <v>1.04</v>
      </c>
      <c r="AO50" s="40">
        <f t="shared" si="7"/>
        <v>4.6920000000000002</v>
      </c>
      <c r="AP50" s="40">
        <f>[4]Curves!$J56</f>
        <v>4.4999999999999998E-2</v>
      </c>
      <c r="AQ50" s="40">
        <f t="shared" si="8"/>
        <v>3.6970000000000001</v>
      </c>
      <c r="AR50" s="40">
        <f>[4]Curves!$K56</f>
        <v>1.04</v>
      </c>
      <c r="AS50" s="40">
        <f t="shared" si="9"/>
        <v>4.6920000000000002</v>
      </c>
      <c r="AT50" s="40">
        <f>[4]Curves!$G56</f>
        <v>1.615</v>
      </c>
      <c r="AU50" s="40">
        <f t="shared" si="10"/>
        <v>5.2670000000000003</v>
      </c>
    </row>
    <row r="51" spans="1:47" x14ac:dyDescent="0.2">
      <c r="A51" s="50">
        <f>[5]Tregion!$A51</f>
        <v>37591</v>
      </c>
      <c r="B51" s="57">
        <f>[5]Tregion!$C51</f>
        <v>37</v>
      </c>
      <c r="C51" s="58">
        <f>[6]Tregion!$C51</f>
        <v>38.5</v>
      </c>
      <c r="D51" s="57">
        <f>[7]Tregion!$C51</f>
        <v>38.5</v>
      </c>
      <c r="E51" s="58">
        <f>[8]Tregion!$C51</f>
        <v>43.25</v>
      </c>
      <c r="F51" s="57">
        <f>[9]Tregion!$C51</f>
        <v>42</v>
      </c>
      <c r="G51" s="58">
        <f>[10]Tbasis!$D50</f>
        <v>39</v>
      </c>
      <c r="H51" s="57"/>
      <c r="I51" s="58">
        <f>[11]Tregion!$C51</f>
        <v>42</v>
      </c>
      <c r="J51" s="57"/>
      <c r="K51" s="58"/>
      <c r="L51" s="57"/>
      <c r="M51" s="58"/>
      <c r="N51" s="57"/>
      <c r="O51" s="58"/>
      <c r="Q51" s="57"/>
      <c r="R51" s="58">
        <f>[12]Tregion!$C51</f>
        <v>65.393538519789828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3.6460000000000004</v>
      </c>
      <c r="AN51" s="40">
        <f t="shared" si="11"/>
        <v>0.54</v>
      </c>
      <c r="AO51" s="40">
        <f t="shared" si="7"/>
        <v>4.1859999999999999</v>
      </c>
      <c r="AP51" s="40">
        <f>[4]Curves!$J57</f>
        <v>4.4999999999999998E-2</v>
      </c>
      <c r="AQ51" s="40">
        <f t="shared" si="8"/>
        <v>3.6910000000000003</v>
      </c>
      <c r="AR51" s="40">
        <f>[4]Curves!$K57</f>
        <v>0.54</v>
      </c>
      <c r="AS51" s="40">
        <f t="shared" si="9"/>
        <v>4.1859999999999999</v>
      </c>
      <c r="AT51" s="40">
        <f>[4]Curves!$G57</f>
        <v>0.71499999999999997</v>
      </c>
      <c r="AU51" s="40">
        <f t="shared" si="10"/>
        <v>4.3610000000000007</v>
      </c>
    </row>
    <row r="52" spans="1:47" x14ac:dyDescent="0.2">
      <c r="A52" s="50">
        <f>[5]Tregion!$A52</f>
        <v>37622</v>
      </c>
      <c r="B52" s="57">
        <f>[5]Tregion!$C52</f>
        <v>37</v>
      </c>
      <c r="C52" s="58">
        <f>[6]Tregion!$C52</f>
        <v>42.25</v>
      </c>
      <c r="D52" s="57">
        <f>[7]Tregion!$C52</f>
        <v>42</v>
      </c>
      <c r="E52" s="58">
        <f>[8]Tregion!$C52</f>
        <v>44.5</v>
      </c>
      <c r="F52" s="57">
        <f>[9]Tregion!$C52</f>
        <v>42.25</v>
      </c>
      <c r="G52" s="58">
        <f>[10]Tbasis!$D51</f>
        <v>39</v>
      </c>
      <c r="H52" s="57"/>
      <c r="I52" s="58">
        <f>[11]Tregion!$C52</f>
        <v>32.25</v>
      </c>
      <c r="J52" s="57"/>
      <c r="K52" s="58"/>
      <c r="L52" s="57"/>
      <c r="M52" s="58"/>
      <c r="N52" s="57"/>
      <c r="O52" s="58"/>
      <c r="Q52" s="57"/>
      <c r="R52" s="58">
        <f>[12]Tregion!$C52</f>
        <v>52.591152343626561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3.6460000000000004</v>
      </c>
      <c r="AN52" s="40">
        <f t="shared" si="11"/>
        <v>0.36</v>
      </c>
      <c r="AO52" s="40">
        <f t="shared" si="7"/>
        <v>4.0060000000000002</v>
      </c>
      <c r="AP52" s="40">
        <f>[4]Curves!$J58</f>
        <v>4.4999999999999998E-2</v>
      </c>
      <c r="AQ52" s="40">
        <f t="shared" si="8"/>
        <v>3.6910000000000003</v>
      </c>
      <c r="AR52" s="40">
        <f>[4]Curves!$K58</f>
        <v>0.36</v>
      </c>
      <c r="AS52" s="40">
        <f t="shared" si="9"/>
        <v>4.0060000000000002</v>
      </c>
      <c r="AT52" s="40">
        <f>[4]Curves!$G58</f>
        <v>0.38</v>
      </c>
      <c r="AU52" s="40">
        <f t="shared" si="10"/>
        <v>4.0260000000000007</v>
      </c>
    </row>
    <row r="53" spans="1:47" x14ac:dyDescent="0.2">
      <c r="A53" s="50">
        <f>[5]Tregion!$A53</f>
        <v>37653</v>
      </c>
      <c r="B53" s="57">
        <f>[5]Tregion!$C53</f>
        <v>37</v>
      </c>
      <c r="C53" s="58">
        <f>[6]Tregion!$C53</f>
        <v>41.5</v>
      </c>
      <c r="D53" s="57">
        <f>[7]Tregion!$C53</f>
        <v>41</v>
      </c>
      <c r="E53" s="58">
        <f>[8]Tregion!$C53</f>
        <v>42.5</v>
      </c>
      <c r="F53" s="57">
        <f>[9]Tregion!$C53</f>
        <v>40.75</v>
      </c>
      <c r="G53" s="58">
        <f>[10]Tbasis!$D52</f>
        <v>39</v>
      </c>
      <c r="H53" s="57"/>
      <c r="I53" s="58">
        <f>[11]Tregion!$C53</f>
        <v>30.75</v>
      </c>
      <c r="J53" s="57"/>
      <c r="K53" s="58"/>
      <c r="L53" s="57"/>
      <c r="M53" s="58"/>
      <c r="N53" s="57"/>
      <c r="O53" s="58"/>
      <c r="Q53" s="57"/>
      <c r="R53" s="58">
        <f>[12]Tregion!$C53</f>
        <v>51.148643561441801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3.7949999999999999</v>
      </c>
      <c r="AN53" s="40">
        <f t="shared" si="11"/>
        <v>0.32500000000000001</v>
      </c>
      <c r="AO53" s="40">
        <f t="shared" si="7"/>
        <v>4.12</v>
      </c>
      <c r="AP53" s="40">
        <f>[4]Curves!$J59</f>
        <v>4.4999999999999998E-2</v>
      </c>
      <c r="AQ53" s="40">
        <f t="shared" si="8"/>
        <v>3.84</v>
      </c>
      <c r="AR53" s="40">
        <f>[4]Curves!$K59</f>
        <v>0.32500000000000001</v>
      </c>
      <c r="AS53" s="40">
        <f t="shared" si="9"/>
        <v>4.12</v>
      </c>
      <c r="AT53" s="40">
        <f>[4]Curves!$G59</f>
        <v>0.33</v>
      </c>
      <c r="AU53" s="40">
        <f t="shared" si="10"/>
        <v>4.125</v>
      </c>
    </row>
    <row r="54" spans="1:47" x14ac:dyDescent="0.2">
      <c r="A54" s="50">
        <f>[5]Tregion!$A54</f>
        <v>37681</v>
      </c>
      <c r="B54" s="57">
        <f>[5]Tregion!$C54</f>
        <v>36.5</v>
      </c>
      <c r="C54" s="58">
        <f>[6]Tregion!$C54</f>
        <v>36.75</v>
      </c>
      <c r="D54" s="57">
        <f>[7]Tregion!$C54</f>
        <v>36</v>
      </c>
      <c r="E54" s="58">
        <f>[8]Tregion!$C54</f>
        <v>40.5</v>
      </c>
      <c r="F54" s="57">
        <f>[9]Tregion!$C54</f>
        <v>40</v>
      </c>
      <c r="G54" s="58">
        <f>[10]Tbasis!$D53</f>
        <v>38.5</v>
      </c>
      <c r="H54" s="57"/>
      <c r="I54" s="58">
        <f>[11]Tregion!$C54</f>
        <v>30</v>
      </c>
      <c r="J54" s="57"/>
      <c r="K54" s="58"/>
      <c r="L54" s="57"/>
      <c r="M54" s="58"/>
      <c r="N54" s="57"/>
      <c r="O54" s="58"/>
      <c r="Q54" s="57"/>
      <c r="R54" s="58">
        <f>[12]Tregion!$C54</f>
        <v>49.658466438423794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3.9470000000000001</v>
      </c>
      <c r="AN54" s="40">
        <f t="shared" si="11"/>
        <v>0.33500000000000002</v>
      </c>
      <c r="AO54" s="40">
        <f t="shared" si="7"/>
        <v>4.282</v>
      </c>
      <c r="AP54" s="40">
        <f>[4]Curves!$J60</f>
        <v>4.4999999999999998E-2</v>
      </c>
      <c r="AQ54" s="40">
        <f t="shared" si="8"/>
        <v>3.992</v>
      </c>
      <c r="AR54" s="40">
        <f>[4]Curves!$K60</f>
        <v>0.33500000000000002</v>
      </c>
      <c r="AS54" s="40">
        <f t="shared" si="9"/>
        <v>4.282</v>
      </c>
      <c r="AT54" s="40">
        <f>[4]Curves!$G60</f>
        <v>0.37</v>
      </c>
      <c r="AU54" s="40">
        <f t="shared" si="10"/>
        <v>4.3170000000000002</v>
      </c>
    </row>
    <row r="55" spans="1:47" x14ac:dyDescent="0.2">
      <c r="A55" s="50">
        <f>[5]Tregion!$A55</f>
        <v>37712</v>
      </c>
      <c r="B55" s="57">
        <f>[5]Tregion!$C55</f>
        <v>35.5</v>
      </c>
      <c r="C55" s="58">
        <f>[6]Tregion!$C55</f>
        <v>36.5</v>
      </c>
      <c r="D55" s="57">
        <f>[7]Tregion!$C55</f>
        <v>33</v>
      </c>
      <c r="E55" s="58">
        <f>[8]Tregion!$C55</f>
        <v>35.75</v>
      </c>
      <c r="F55" s="57">
        <f>[9]Tregion!$C55</f>
        <v>38.25</v>
      </c>
      <c r="G55" s="58">
        <f>[10]Tbasis!$D54</f>
        <v>37.5</v>
      </c>
      <c r="H55" s="57"/>
      <c r="I55" s="58">
        <f>[11]Tregion!$C55</f>
        <v>25.75</v>
      </c>
      <c r="J55" s="57"/>
      <c r="K55" s="58"/>
      <c r="L55" s="57"/>
      <c r="M55" s="58"/>
      <c r="N55" s="57"/>
      <c r="O55" s="58"/>
      <c r="Q55" s="57"/>
      <c r="R55" s="58">
        <f>[12]Tregion!$C55</f>
        <v>47.46053627121168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4.0070000000000006</v>
      </c>
      <c r="AN55" s="40">
        <f>AR55+0.1</f>
        <v>0.44999999999999996</v>
      </c>
      <c r="AO55" s="40">
        <f t="shared" si="7"/>
        <v>4.4570000000000007</v>
      </c>
      <c r="AP55" s="40">
        <f>[4]Curves!$J61</f>
        <v>4.4999999999999998E-2</v>
      </c>
      <c r="AQ55" s="40">
        <f t="shared" si="8"/>
        <v>4.0520000000000005</v>
      </c>
      <c r="AR55" s="40">
        <f>[4]Curves!$K61</f>
        <v>0.35</v>
      </c>
      <c r="AS55" s="40">
        <f t="shared" si="9"/>
        <v>4.3570000000000002</v>
      </c>
      <c r="AT55" s="40">
        <f>[4]Curves!$G61</f>
        <v>0.41</v>
      </c>
      <c r="AU55" s="40">
        <f t="shared" si="10"/>
        <v>4.4170000000000007</v>
      </c>
    </row>
    <row r="56" spans="1:47" x14ac:dyDescent="0.2">
      <c r="A56" s="50">
        <f>[5]Tregion!$A56</f>
        <v>37742</v>
      </c>
      <c r="B56" s="57">
        <f>[5]Tregion!$C56</f>
        <v>36.5</v>
      </c>
      <c r="C56" s="58">
        <f>[6]Tregion!$C56</f>
        <v>32.5</v>
      </c>
      <c r="D56" s="57">
        <f>[7]Tregion!$C56</f>
        <v>29</v>
      </c>
      <c r="E56" s="58">
        <f>[8]Tregion!$C56</f>
        <v>36.25</v>
      </c>
      <c r="F56" s="57">
        <f>[9]Tregion!$C56</f>
        <v>39</v>
      </c>
      <c r="G56" s="58">
        <f>[10]Tbasis!$D55</f>
        <v>38.5</v>
      </c>
      <c r="H56" s="57"/>
      <c r="I56" s="58">
        <f>[11]Tregion!$C56</f>
        <v>26.25</v>
      </c>
      <c r="J56" s="57"/>
      <c r="K56" s="58"/>
      <c r="L56" s="57"/>
      <c r="M56" s="58"/>
      <c r="N56" s="57"/>
      <c r="O56" s="58"/>
      <c r="Q56" s="57"/>
      <c r="R56" s="58">
        <f>[12]Tregion!$C56</f>
        <v>47.462304341228005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3.919</v>
      </c>
      <c r="AN56" s="40">
        <f>AR56+0.1</f>
        <v>0.44999999999999996</v>
      </c>
      <c r="AO56" s="40">
        <f t="shared" si="7"/>
        <v>4.3689999999999998</v>
      </c>
      <c r="AP56" s="40">
        <f>[4]Curves!$J62</f>
        <v>0.13</v>
      </c>
      <c r="AQ56" s="40">
        <f t="shared" si="8"/>
        <v>4.0490000000000004</v>
      </c>
      <c r="AR56" s="40">
        <f>[4]Curves!$K62</f>
        <v>0.35</v>
      </c>
      <c r="AS56" s="40">
        <f t="shared" si="9"/>
        <v>4.2690000000000001</v>
      </c>
      <c r="AT56" s="40">
        <f>[4]Curves!$G62</f>
        <v>0.41</v>
      </c>
      <c r="AU56" s="40">
        <f t="shared" si="10"/>
        <v>4.3289999999999997</v>
      </c>
    </row>
    <row r="57" spans="1:47" x14ac:dyDescent="0.2">
      <c r="A57" s="50">
        <f>[5]Tregion!$A57</f>
        <v>37773</v>
      </c>
      <c r="B57" s="57">
        <f>[5]Tregion!$C57</f>
        <v>43.5</v>
      </c>
      <c r="C57" s="58">
        <f>[6]Tregion!$C57</f>
        <v>30.75</v>
      </c>
      <c r="D57" s="57">
        <f>[7]Tregion!$C57</f>
        <v>30</v>
      </c>
      <c r="E57" s="58">
        <f>[8]Tregion!$C57</f>
        <v>41.25</v>
      </c>
      <c r="F57" s="57">
        <f>[9]Tregion!$C57</f>
        <v>43.5</v>
      </c>
      <c r="G57" s="58">
        <f>[10]Tbasis!$D56</f>
        <v>48</v>
      </c>
      <c r="H57" s="57"/>
      <c r="I57" s="58">
        <f>[11]Tregion!$C57</f>
        <v>31.25</v>
      </c>
      <c r="J57" s="57"/>
      <c r="K57" s="58"/>
      <c r="L57" s="57"/>
      <c r="M57" s="58"/>
      <c r="N57" s="57"/>
      <c r="O57" s="58"/>
      <c r="Q57" s="57"/>
      <c r="R57" s="58">
        <f>[12]Tregion!$C57</f>
        <v>47.778308251202205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3.78</v>
      </c>
      <c r="AN57" s="40">
        <f>AR57+0.1</f>
        <v>0.41500000000000004</v>
      </c>
      <c r="AO57" s="40">
        <f t="shared" si="7"/>
        <v>4.1950000000000003</v>
      </c>
      <c r="AP57" s="40">
        <f>[4]Curves!$J63</f>
        <v>0.13</v>
      </c>
      <c r="AQ57" s="40">
        <f t="shared" si="8"/>
        <v>3.9099999999999997</v>
      </c>
      <c r="AR57" s="40">
        <f>[4]Curves!$K63</f>
        <v>0.315</v>
      </c>
      <c r="AS57" s="40">
        <f t="shared" si="9"/>
        <v>4.0949999999999998</v>
      </c>
      <c r="AT57" s="40">
        <f>[4]Curves!$G63</f>
        <v>0.36</v>
      </c>
      <c r="AU57" s="40">
        <f t="shared" si="10"/>
        <v>4.1399999999999997</v>
      </c>
    </row>
    <row r="58" spans="1:47" x14ac:dyDescent="0.2">
      <c r="A58" s="50">
        <f>[5]Tregion!$A58</f>
        <v>37803</v>
      </c>
      <c r="B58" s="57">
        <f>[5]Tregion!$C58</f>
        <v>54.5</v>
      </c>
      <c r="C58" s="58">
        <f>[6]Tregion!$C58</f>
        <v>53.5</v>
      </c>
      <c r="D58" s="57">
        <f>[7]Tregion!$C58</f>
        <v>49</v>
      </c>
      <c r="E58" s="58">
        <f>[8]Tregion!$C58</f>
        <v>52</v>
      </c>
      <c r="F58" s="57">
        <f>[9]Tregion!$C58</f>
        <v>57</v>
      </c>
      <c r="G58" s="58">
        <f>[10]Tbasis!$D57</f>
        <v>60.5</v>
      </c>
      <c r="H58" s="57"/>
      <c r="I58" s="58">
        <f>[11]Tregion!$C58</f>
        <v>42</v>
      </c>
      <c r="J58" s="57"/>
      <c r="K58" s="58"/>
      <c r="L58" s="57"/>
      <c r="M58" s="58"/>
      <c r="N58" s="57"/>
      <c r="O58" s="58"/>
      <c r="Q58" s="57"/>
      <c r="R58" s="58">
        <f>[12]Tregion!$C58</f>
        <v>48.172131541311686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3.6260000000000003</v>
      </c>
      <c r="AN58" s="40">
        <f>AR58+0.1</f>
        <v>0.45999999999999996</v>
      </c>
      <c r="AO58" s="40">
        <f t="shared" si="7"/>
        <v>4.0860000000000003</v>
      </c>
      <c r="AP58" s="40">
        <f>[4]Curves!$J64</f>
        <v>0.13</v>
      </c>
      <c r="AQ58" s="40">
        <f t="shared" si="8"/>
        <v>3.7560000000000002</v>
      </c>
      <c r="AR58" s="40">
        <f>[4]Curves!$K64</f>
        <v>0.36</v>
      </c>
      <c r="AS58" s="40">
        <f t="shared" si="9"/>
        <v>3.9860000000000002</v>
      </c>
      <c r="AT58" s="40">
        <f>[4]Curves!$G64</f>
        <v>0.4</v>
      </c>
      <c r="AU58" s="40">
        <f t="shared" si="10"/>
        <v>4.0260000000000007</v>
      </c>
    </row>
    <row r="59" spans="1:47" x14ac:dyDescent="0.2">
      <c r="A59" s="50">
        <f>[5]Tregion!$A59</f>
        <v>37834</v>
      </c>
      <c r="B59" s="57">
        <f>[5]Tregion!$C59</f>
        <v>63</v>
      </c>
      <c r="C59" s="58">
        <f>[6]Tregion!$C59</f>
        <v>60.5</v>
      </c>
      <c r="D59" s="57">
        <f>[7]Tregion!$C59</f>
        <v>57</v>
      </c>
      <c r="E59" s="58">
        <f>[8]Tregion!$C59</f>
        <v>60.5</v>
      </c>
      <c r="F59" s="57">
        <f>[9]Tregion!$C59</f>
        <v>62.75</v>
      </c>
      <c r="G59" s="58">
        <f>[10]Tbasis!$D58</f>
        <v>71</v>
      </c>
      <c r="H59" s="57"/>
      <c r="I59" s="58">
        <f>[11]Tregion!$C59</f>
        <v>50.5</v>
      </c>
      <c r="J59" s="57"/>
      <c r="K59" s="58"/>
      <c r="L59" s="57"/>
      <c r="M59" s="58"/>
      <c r="N59" s="57"/>
      <c r="O59" s="58"/>
      <c r="Q59" s="57"/>
      <c r="R59" s="58">
        <f>[12]Tregion!$C59</f>
        <v>48.674917009371846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3.6310000000000002</v>
      </c>
      <c r="AN59" s="40">
        <f>AR59+0.1</f>
        <v>0.56000000000000005</v>
      </c>
      <c r="AO59" s="40">
        <f t="shared" si="7"/>
        <v>4.1910000000000007</v>
      </c>
      <c r="AP59" s="40">
        <f>[4]Curves!$J65</f>
        <v>0.13</v>
      </c>
      <c r="AQ59" s="40">
        <f t="shared" si="8"/>
        <v>3.7610000000000001</v>
      </c>
      <c r="AR59" s="40">
        <f>[4]Curves!$K65</f>
        <v>0.46</v>
      </c>
      <c r="AS59" s="40">
        <f t="shared" si="9"/>
        <v>4.0910000000000002</v>
      </c>
      <c r="AT59" s="40">
        <f>[4]Curves!$G65</f>
        <v>0.73</v>
      </c>
      <c r="AU59" s="40">
        <f t="shared" si="10"/>
        <v>4.3610000000000007</v>
      </c>
    </row>
    <row r="60" spans="1:47" x14ac:dyDescent="0.2">
      <c r="A60" s="50">
        <f>[5]Tregion!$A60</f>
        <v>37865</v>
      </c>
      <c r="B60" s="57">
        <f>[5]Tregion!$C60</f>
        <v>52</v>
      </c>
      <c r="C60" s="58">
        <f>[6]Tregion!$C60</f>
        <v>50.5</v>
      </c>
      <c r="D60" s="57">
        <f>[7]Tregion!$C60</f>
        <v>47</v>
      </c>
      <c r="E60" s="58">
        <f>[8]Tregion!$C60</f>
        <v>55.5</v>
      </c>
      <c r="F60" s="57">
        <f>[9]Tregion!$C60</f>
        <v>49.75</v>
      </c>
      <c r="G60" s="58">
        <f>[10]Tbasis!$D59</f>
        <v>58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48.753040681867404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3.669</v>
      </c>
      <c r="AN60" s="40">
        <f t="shared" ref="AN60:AN66" si="12">AR60</f>
        <v>0.77</v>
      </c>
      <c r="AO60" s="40">
        <f t="shared" si="7"/>
        <v>4.4390000000000001</v>
      </c>
      <c r="AP60" s="40">
        <f>[4]Curves!$J66</f>
        <v>0.13</v>
      </c>
      <c r="AQ60" s="40">
        <f t="shared" si="8"/>
        <v>3.7989999999999999</v>
      </c>
      <c r="AR60" s="40">
        <f>[4]Curves!$K66</f>
        <v>0.77</v>
      </c>
      <c r="AS60" s="40">
        <f t="shared" si="9"/>
        <v>4.4390000000000001</v>
      </c>
      <c r="AT60" s="40">
        <f>[4]Curves!$G66</f>
        <v>0.98</v>
      </c>
      <c r="AU60" s="40">
        <f t="shared" si="10"/>
        <v>4.649</v>
      </c>
    </row>
    <row r="61" spans="1:47" x14ac:dyDescent="0.2">
      <c r="A61" s="50">
        <f>[5]Tregion!$A61</f>
        <v>37895</v>
      </c>
      <c r="B61" s="57">
        <f>[5]Tregion!$C61</f>
        <v>38.5</v>
      </c>
      <c r="C61" s="58">
        <f>[6]Tregion!$C61</f>
        <v>41.5</v>
      </c>
      <c r="D61" s="57">
        <f>[7]Tregion!$C61</f>
        <v>41</v>
      </c>
      <c r="E61" s="58">
        <f>[8]Tregion!$C61</f>
        <v>41.75</v>
      </c>
      <c r="F61" s="57">
        <f>[9]Tregion!$C61</f>
        <v>41</v>
      </c>
      <c r="G61" s="58">
        <f>[10]Tbasis!$D60</f>
        <v>40.75</v>
      </c>
      <c r="H61" s="57"/>
      <c r="I61" s="58">
        <f>[11]Tregion!$C61</f>
        <v>31</v>
      </c>
      <c r="J61" s="57"/>
      <c r="K61" s="58"/>
      <c r="L61" s="57"/>
      <c r="M61" s="58"/>
      <c r="N61" s="57"/>
      <c r="O61" s="58"/>
      <c r="Q61" s="57"/>
      <c r="R61" s="58">
        <f>[12]Tregion!$C61</f>
        <v>49.067219301895946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3.714</v>
      </c>
      <c r="AN61" s="40">
        <f t="shared" si="12"/>
        <v>1.04</v>
      </c>
      <c r="AO61" s="40">
        <f t="shared" si="7"/>
        <v>4.7539999999999996</v>
      </c>
      <c r="AP61" s="40">
        <f>[4]Curves!$J67</f>
        <v>4.4999999999999998E-2</v>
      </c>
      <c r="AQ61" s="40">
        <f t="shared" si="8"/>
        <v>3.7589999999999999</v>
      </c>
      <c r="AR61" s="40">
        <f>[4]Curves!$K67</f>
        <v>1.04</v>
      </c>
      <c r="AS61" s="40">
        <f t="shared" si="9"/>
        <v>4.7539999999999996</v>
      </c>
      <c r="AT61" s="40">
        <f>[4]Curves!$G67</f>
        <v>1.6</v>
      </c>
      <c r="AU61" s="40">
        <f t="shared" si="10"/>
        <v>5.3140000000000001</v>
      </c>
    </row>
    <row r="62" spans="1:47" x14ac:dyDescent="0.2">
      <c r="A62" s="50">
        <f>[5]Tregion!$A62</f>
        <v>37926</v>
      </c>
      <c r="B62" s="57">
        <f>[5]Tregion!$C62</f>
        <v>37.5</v>
      </c>
      <c r="C62" s="58">
        <f>[6]Tregion!$C62</f>
        <v>37.5</v>
      </c>
      <c r="D62" s="57">
        <f>[7]Tregion!$C62</f>
        <v>37</v>
      </c>
      <c r="E62" s="58">
        <f>[8]Tregion!$C62</f>
        <v>41.75</v>
      </c>
      <c r="F62" s="57">
        <f>[9]Tregion!$C62</f>
        <v>40.75</v>
      </c>
      <c r="G62" s="58">
        <f>[10]Tbasis!$D61</f>
        <v>39.25</v>
      </c>
      <c r="H62" s="57"/>
      <c r="I62" s="58">
        <f>[11]Tregion!$C62</f>
        <v>30.75</v>
      </c>
      <c r="J62" s="57"/>
      <c r="K62" s="58"/>
      <c r="L62" s="57"/>
      <c r="M62" s="58"/>
      <c r="N62" s="57"/>
      <c r="O62" s="58"/>
      <c r="Q62" s="57"/>
      <c r="R62" s="58">
        <f>[12]Tregion!$C62</f>
        <v>52.099654947150768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3.7520000000000002</v>
      </c>
      <c r="AN62" s="40">
        <f t="shared" si="12"/>
        <v>1.04</v>
      </c>
      <c r="AO62" s="40">
        <f t="shared" si="7"/>
        <v>4.7919999999999998</v>
      </c>
      <c r="AP62" s="40">
        <f>[4]Curves!$J68</f>
        <v>4.4999999999999998E-2</v>
      </c>
      <c r="AQ62" s="40">
        <f t="shared" si="8"/>
        <v>3.7970000000000002</v>
      </c>
      <c r="AR62" s="40">
        <f>[4]Curves!$K68</f>
        <v>1.04</v>
      </c>
      <c r="AS62" s="40">
        <f t="shared" si="9"/>
        <v>4.7919999999999998</v>
      </c>
      <c r="AT62" s="40">
        <f>[4]Curves!$G68</f>
        <v>1.6</v>
      </c>
      <c r="AU62" s="40">
        <f t="shared" si="10"/>
        <v>5.3520000000000003</v>
      </c>
    </row>
    <row r="63" spans="1:47" x14ac:dyDescent="0.2">
      <c r="A63" s="50">
        <f>[5]Tregion!$A63</f>
        <v>37956</v>
      </c>
      <c r="B63" s="57">
        <f>[5]Tregion!$C63</f>
        <v>37</v>
      </c>
      <c r="C63" s="58">
        <f>[6]Tregion!$C63</f>
        <v>39.25</v>
      </c>
      <c r="D63" s="57">
        <f>[7]Tregion!$C63</f>
        <v>39</v>
      </c>
      <c r="E63" s="58">
        <f>[8]Tregion!$C63</f>
        <v>44.75</v>
      </c>
      <c r="F63" s="57">
        <f>[9]Tregion!$C63</f>
        <v>42</v>
      </c>
      <c r="G63" s="58">
        <f>[10]Tbasis!$D62</f>
        <v>38.5</v>
      </c>
      <c r="H63" s="57"/>
      <c r="I63" s="58">
        <f>[11]Tregion!$C63</f>
        <v>32</v>
      </c>
      <c r="J63" s="57"/>
      <c r="K63" s="58"/>
      <c r="L63" s="57"/>
      <c r="M63" s="58"/>
      <c r="N63" s="57"/>
      <c r="O63" s="58"/>
      <c r="Q63" s="57"/>
      <c r="R63" s="58">
        <f>[12]Tregion!$C63</f>
        <v>54.480527119849967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3.746</v>
      </c>
      <c r="AN63" s="40">
        <f t="shared" si="12"/>
        <v>0.54</v>
      </c>
      <c r="AO63" s="40">
        <f t="shared" si="7"/>
        <v>4.2859999999999996</v>
      </c>
      <c r="AP63" s="40">
        <f>[4]Curves!$J69</f>
        <v>4.4999999999999998E-2</v>
      </c>
      <c r="AQ63" s="40">
        <f t="shared" si="8"/>
        <v>3.7909999999999999</v>
      </c>
      <c r="AR63" s="40">
        <f>[4]Curves!$K69</f>
        <v>0.54</v>
      </c>
      <c r="AS63" s="40">
        <f t="shared" si="9"/>
        <v>4.2859999999999996</v>
      </c>
      <c r="AT63" s="40">
        <f>[4]Curves!$G69</f>
        <v>0.72</v>
      </c>
      <c r="AU63" s="40">
        <f t="shared" si="10"/>
        <v>4.4660000000000002</v>
      </c>
    </row>
    <row r="64" spans="1:47" x14ac:dyDescent="0.2">
      <c r="A64" s="50">
        <f>[5]Tregion!$A64</f>
        <v>37987</v>
      </c>
      <c r="B64" s="57">
        <f>[5]Tregion!$C64</f>
        <v>37.700000000000003</v>
      </c>
      <c r="C64" s="58">
        <f>[6]Tregion!$C64</f>
        <v>42.61</v>
      </c>
      <c r="D64" s="57">
        <f>[7]Tregion!$C64</f>
        <v>42.13</v>
      </c>
      <c r="E64" s="58">
        <f>[8]Tregion!$C64</f>
        <v>44.77</v>
      </c>
      <c r="F64" s="57">
        <f>[9]Tregion!$C64</f>
        <v>42.51</v>
      </c>
      <c r="G64" s="58">
        <f>[10]Tbasis!$D63</f>
        <v>39.9</v>
      </c>
      <c r="H64" s="57"/>
      <c r="I64" s="58">
        <f>[11]Tregion!$C64</f>
        <v>31.16</v>
      </c>
      <c r="J64" s="57"/>
      <c r="K64" s="58"/>
      <c r="L64" s="57"/>
      <c r="M64" s="58"/>
      <c r="N64" s="57"/>
      <c r="O64" s="58"/>
      <c r="Q64" s="57"/>
      <c r="R64" s="58">
        <f>[12]Tregion!$C64</f>
        <v>51.310286671953875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3.746</v>
      </c>
      <c r="AN64" s="40">
        <f t="shared" si="12"/>
        <v>0.36</v>
      </c>
      <c r="AO64" s="40">
        <f t="shared" si="7"/>
        <v>4.1059999999999999</v>
      </c>
      <c r="AP64" s="40">
        <f>[4]Curves!$J70</f>
        <v>4.4999999999999998E-2</v>
      </c>
      <c r="AQ64" s="40">
        <f t="shared" si="8"/>
        <v>3.7909999999999999</v>
      </c>
      <c r="AR64" s="40">
        <f>[4]Curves!$K70</f>
        <v>0.36</v>
      </c>
      <c r="AS64" s="40">
        <f t="shared" si="9"/>
        <v>4.1059999999999999</v>
      </c>
      <c r="AT64" s="40">
        <f>[4]Curves!$G70</f>
        <v>0.38</v>
      </c>
      <c r="AU64" s="40">
        <f t="shared" si="10"/>
        <v>4.1260000000000003</v>
      </c>
    </row>
    <row r="65" spans="1:47" x14ac:dyDescent="0.2">
      <c r="A65" s="50">
        <f>[5]Tregion!$A65</f>
        <v>38018</v>
      </c>
      <c r="B65" s="57">
        <f>[5]Tregion!$C65</f>
        <v>37.700000000000003</v>
      </c>
      <c r="C65" s="58">
        <f>[6]Tregion!$C65</f>
        <v>41.96</v>
      </c>
      <c r="D65" s="57">
        <f>[7]Tregion!$C65</f>
        <v>41.27</v>
      </c>
      <c r="E65" s="58">
        <f>[8]Tregion!$C65</f>
        <v>42.75</v>
      </c>
      <c r="F65" s="57">
        <f>[9]Tregion!$C65</f>
        <v>40.99</v>
      </c>
      <c r="G65" s="58">
        <f>[10]Tbasis!$D64</f>
        <v>39.9</v>
      </c>
      <c r="H65" s="57"/>
      <c r="I65" s="58">
        <f>[11]Tregion!$C65</f>
        <v>29.61</v>
      </c>
      <c r="J65" s="57"/>
      <c r="K65" s="58"/>
      <c r="L65" s="57"/>
      <c r="M65" s="58"/>
      <c r="N65" s="57"/>
      <c r="O65" s="58"/>
      <c r="Q65" s="57"/>
      <c r="R65" s="58">
        <f>[12]Tregion!$C65</f>
        <v>50.017783380436796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3.895</v>
      </c>
      <c r="AN65" s="40">
        <f t="shared" si="12"/>
        <v>0.32500000000000001</v>
      </c>
      <c r="AO65" s="40">
        <f t="shared" si="7"/>
        <v>4.22</v>
      </c>
      <c r="AP65" s="40">
        <f>[4]Curves!$J71</f>
        <v>4.4999999999999998E-2</v>
      </c>
      <c r="AQ65" s="40">
        <f t="shared" si="8"/>
        <v>3.94</v>
      </c>
      <c r="AR65" s="40">
        <f>[4]Curves!$K71</f>
        <v>0.32500000000000001</v>
      </c>
      <c r="AS65" s="40">
        <f t="shared" si="9"/>
        <v>4.22</v>
      </c>
      <c r="AT65" s="40">
        <f>[4]Curves!$G71</f>
        <v>0.33</v>
      </c>
      <c r="AU65" s="40">
        <f t="shared" si="10"/>
        <v>4.2249999999999996</v>
      </c>
    </row>
    <row r="66" spans="1:47" x14ac:dyDescent="0.2">
      <c r="A66" s="50">
        <f>[5]Tregion!$A66</f>
        <v>38047</v>
      </c>
      <c r="B66" s="57">
        <f>[5]Tregion!$C66</f>
        <v>37.229999999999997</v>
      </c>
      <c r="C66" s="58">
        <f>[6]Tregion!$C66</f>
        <v>37.89</v>
      </c>
      <c r="D66" s="57">
        <f>[7]Tregion!$C66</f>
        <v>36.979999999999997</v>
      </c>
      <c r="E66" s="58">
        <f>[8]Tregion!$C66</f>
        <v>40.74</v>
      </c>
      <c r="F66" s="57">
        <f>[9]Tregion!$C66</f>
        <v>40.229999999999997</v>
      </c>
      <c r="G66" s="58">
        <f>[10]Tbasis!$D65</f>
        <v>39.43</v>
      </c>
      <c r="H66" s="57"/>
      <c r="I66" s="58">
        <f>[11]Tregion!$C66</f>
        <v>28.78</v>
      </c>
      <c r="J66" s="57"/>
      <c r="K66" s="58"/>
      <c r="L66" s="57"/>
      <c r="M66" s="58"/>
      <c r="N66" s="57"/>
      <c r="O66" s="58"/>
      <c r="Q66" s="57"/>
      <c r="R66" s="58">
        <f>[12]Tregion!$C66</f>
        <v>47.981797471639517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4.0470000000000006</v>
      </c>
      <c r="AN66" s="40">
        <f t="shared" si="12"/>
        <v>0.33500000000000002</v>
      </c>
      <c r="AO66" s="40">
        <f t="shared" si="7"/>
        <v>4.3820000000000006</v>
      </c>
      <c r="AP66" s="40">
        <f>[4]Curves!$J72</f>
        <v>4.4999999999999998E-2</v>
      </c>
      <c r="AQ66" s="40">
        <f t="shared" si="8"/>
        <v>4.0920000000000005</v>
      </c>
      <c r="AR66" s="40">
        <f>[4]Curves!$K72</f>
        <v>0.33500000000000002</v>
      </c>
      <c r="AS66" s="40">
        <f t="shared" si="9"/>
        <v>4.3820000000000006</v>
      </c>
      <c r="AT66" s="40">
        <f>[4]Curves!$G72</f>
        <v>0.37</v>
      </c>
      <c r="AU66" s="40">
        <f t="shared" si="10"/>
        <v>4.4170000000000007</v>
      </c>
    </row>
    <row r="67" spans="1:47" x14ac:dyDescent="0.2">
      <c r="A67" s="50">
        <f>[5]Tregion!$A67</f>
        <v>38078</v>
      </c>
      <c r="B67" s="57">
        <f>[5]Tregion!$C67</f>
        <v>36.31</v>
      </c>
      <c r="C67" s="58">
        <f>[6]Tregion!$C67</f>
        <v>37.67</v>
      </c>
      <c r="D67" s="57">
        <f>[7]Tregion!$C67</f>
        <v>34.4</v>
      </c>
      <c r="E67" s="58">
        <f>[8]Tregion!$C67</f>
        <v>35.96</v>
      </c>
      <c r="F67" s="57">
        <f>[9]Tregion!$C67</f>
        <v>38.47</v>
      </c>
      <c r="G67" s="58">
        <f>[10]Tbasis!$D66</f>
        <v>38.51</v>
      </c>
      <c r="H67" s="57"/>
      <c r="I67" s="58">
        <f>[11]Tregion!$C67</f>
        <v>24.62</v>
      </c>
      <c r="J67" s="57"/>
      <c r="K67" s="58"/>
      <c r="L67" s="57"/>
      <c r="M67" s="58"/>
      <c r="N67" s="57"/>
      <c r="O67" s="58"/>
      <c r="Q67" s="57"/>
      <c r="R67" s="58">
        <f>[12]Tregion!$C67</f>
        <v>45.292637478288732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4.1095000000000006</v>
      </c>
      <c r="AN67" s="40">
        <f>AR67+0.1</f>
        <v>0.44999999999999996</v>
      </c>
      <c r="AO67" s="40">
        <f t="shared" si="7"/>
        <v>4.5595000000000008</v>
      </c>
      <c r="AP67" s="40">
        <f>[4]Curves!$J73</f>
        <v>4.4999999999999998E-2</v>
      </c>
      <c r="AQ67" s="40">
        <f t="shared" si="8"/>
        <v>4.1545000000000005</v>
      </c>
      <c r="AR67" s="40">
        <f>[4]Curves!$K73</f>
        <v>0.35</v>
      </c>
      <c r="AS67" s="40">
        <f t="shared" si="9"/>
        <v>4.4595000000000002</v>
      </c>
      <c r="AT67" s="40">
        <f>[4]Curves!$G73</f>
        <v>0.41</v>
      </c>
      <c r="AU67" s="40">
        <f t="shared" si="10"/>
        <v>4.5195000000000007</v>
      </c>
    </row>
    <row r="68" spans="1:47" x14ac:dyDescent="0.2">
      <c r="A68" s="50">
        <f>[5]Tregion!$A68</f>
        <v>38108</v>
      </c>
      <c r="B68" s="57">
        <f>[5]Tregion!$C68</f>
        <v>37.229999999999997</v>
      </c>
      <c r="C68" s="58">
        <f>[6]Tregion!$C68</f>
        <v>34.24</v>
      </c>
      <c r="D68" s="57">
        <f>[7]Tregion!$C68</f>
        <v>30.97</v>
      </c>
      <c r="E68" s="58">
        <f>[8]Tregion!$C68</f>
        <v>36.46</v>
      </c>
      <c r="F68" s="57">
        <f>[9]Tregion!$C68</f>
        <v>39.22</v>
      </c>
      <c r="G68" s="58">
        <f>[10]Tbasis!$D67</f>
        <v>39.43</v>
      </c>
      <c r="H68" s="57"/>
      <c r="I68" s="58">
        <f>[11]Tregion!$C68</f>
        <v>25.01</v>
      </c>
      <c r="J68" s="57"/>
      <c r="K68" s="58"/>
      <c r="L68" s="57"/>
      <c r="M68" s="58"/>
      <c r="N68" s="57"/>
      <c r="O68" s="58"/>
      <c r="Q68" s="57"/>
      <c r="R68" s="58">
        <f>[12]Tregion!$C68</f>
        <v>45.363358228943547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4.0215000000000005</v>
      </c>
      <c r="AN68" s="40">
        <f>AR68+0.1</f>
        <v>0.44999999999999996</v>
      </c>
      <c r="AO68" s="40">
        <f t="shared" si="7"/>
        <v>4.4715000000000007</v>
      </c>
      <c r="AP68" s="40">
        <f>[4]Curves!$J74</f>
        <v>0.13</v>
      </c>
      <c r="AQ68" s="40">
        <f t="shared" si="8"/>
        <v>4.1515000000000004</v>
      </c>
      <c r="AR68" s="40">
        <f>[4]Curves!$K74</f>
        <v>0.35</v>
      </c>
      <c r="AS68" s="40">
        <f t="shared" si="9"/>
        <v>4.3715000000000002</v>
      </c>
      <c r="AT68" s="40">
        <f>[4]Curves!$G74</f>
        <v>0.41</v>
      </c>
      <c r="AU68" s="40">
        <f t="shared" si="10"/>
        <v>4.4315000000000007</v>
      </c>
    </row>
    <row r="69" spans="1:47" x14ac:dyDescent="0.2">
      <c r="A69" s="50">
        <f>[5]Tregion!$A69</f>
        <v>38139</v>
      </c>
      <c r="B69" s="57">
        <f>[5]Tregion!$C69</f>
        <v>43.72</v>
      </c>
      <c r="C69" s="58">
        <f>[6]Tregion!$C69</f>
        <v>32.74</v>
      </c>
      <c r="D69" s="57">
        <f>[7]Tregion!$C69</f>
        <v>31.83</v>
      </c>
      <c r="E69" s="58">
        <f>[8]Tregion!$C69</f>
        <v>41.48</v>
      </c>
      <c r="F69" s="57">
        <f>[9]Tregion!$C69</f>
        <v>43.74</v>
      </c>
      <c r="G69" s="58">
        <f>[10]Tbasis!$D68</f>
        <v>48.05</v>
      </c>
      <c r="H69" s="57"/>
      <c r="I69" s="58">
        <f>[11]Tregion!$C69</f>
        <v>29.67</v>
      </c>
      <c r="J69" s="57"/>
      <c r="K69" s="58"/>
      <c r="L69" s="57"/>
      <c r="M69" s="58"/>
      <c r="N69" s="57"/>
      <c r="O69" s="58"/>
      <c r="Q69" s="57"/>
      <c r="R69" s="58">
        <f>[12]Tregion!$C69</f>
        <v>45.914972176804483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3.8824999999999998</v>
      </c>
      <c r="AN69" s="40">
        <f>AR69+0.1</f>
        <v>0.41500000000000004</v>
      </c>
      <c r="AO69" s="40">
        <f t="shared" si="7"/>
        <v>4.2974999999999994</v>
      </c>
      <c r="AP69" s="40">
        <f>[4]Curves!$J75</f>
        <v>0.13</v>
      </c>
      <c r="AQ69" s="40">
        <f t="shared" si="8"/>
        <v>4.0125000000000002</v>
      </c>
      <c r="AR69" s="40">
        <f>[4]Curves!$K75</f>
        <v>0.315</v>
      </c>
      <c r="AS69" s="40">
        <f t="shared" si="9"/>
        <v>4.1974999999999998</v>
      </c>
      <c r="AT69" s="40">
        <f>[4]Curves!$G75</f>
        <v>0.36</v>
      </c>
      <c r="AU69" s="40">
        <f t="shared" si="10"/>
        <v>4.2424999999999997</v>
      </c>
    </row>
    <row r="70" spans="1:47" x14ac:dyDescent="0.2">
      <c r="A70" s="50">
        <f>[5]Tregion!$A70</f>
        <v>38169</v>
      </c>
      <c r="B70" s="57">
        <f>[5]Tregion!$C70</f>
        <v>53.91</v>
      </c>
      <c r="C70" s="58">
        <f>[6]Tregion!$C70</f>
        <v>52.26</v>
      </c>
      <c r="D70" s="57">
        <f>[7]Tregion!$C70</f>
        <v>48.14</v>
      </c>
      <c r="E70" s="58">
        <f>[8]Tregion!$C70</f>
        <v>52.29</v>
      </c>
      <c r="F70" s="57">
        <f>[9]Tregion!$C70</f>
        <v>57.31</v>
      </c>
      <c r="G70" s="58">
        <f>[10]Tbasis!$D69</f>
        <v>59.51</v>
      </c>
      <c r="H70" s="57"/>
      <c r="I70" s="58">
        <f>[11]Tregion!$C70</f>
        <v>39.72</v>
      </c>
      <c r="J70" s="57"/>
      <c r="K70" s="58"/>
      <c r="L70" s="57"/>
      <c r="M70" s="58"/>
      <c r="N70" s="57"/>
      <c r="O70" s="58"/>
      <c r="Q70" s="57"/>
      <c r="R70" s="58">
        <f>[12]Tregion!$C70</f>
        <v>46.570629148571022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3.7285000000000004</v>
      </c>
      <c r="AN70" s="40">
        <f>AR70+0.1</f>
        <v>0.45999999999999996</v>
      </c>
      <c r="AO70" s="40">
        <f t="shared" si="7"/>
        <v>4.1885000000000003</v>
      </c>
      <c r="AP70" s="40">
        <f>[4]Curves!$J76</f>
        <v>0.13</v>
      </c>
      <c r="AQ70" s="40">
        <f t="shared" si="8"/>
        <v>3.8585000000000003</v>
      </c>
      <c r="AR70" s="40">
        <f>[4]Curves!$K76</f>
        <v>0.36</v>
      </c>
      <c r="AS70" s="40">
        <f t="shared" si="9"/>
        <v>4.0885000000000007</v>
      </c>
      <c r="AT70" s="40">
        <f>[4]Curves!$G76</f>
        <v>0.4</v>
      </c>
      <c r="AU70" s="40">
        <f t="shared" si="10"/>
        <v>4.1285000000000007</v>
      </c>
    </row>
    <row r="71" spans="1:47" x14ac:dyDescent="0.2">
      <c r="A71" s="50">
        <f>[5]Tregion!$A71</f>
        <v>38200</v>
      </c>
      <c r="B71" s="57">
        <f>[5]Tregion!$C71</f>
        <v>61.79</v>
      </c>
      <c r="C71" s="58">
        <f>[6]Tregion!$C71</f>
        <v>58.27</v>
      </c>
      <c r="D71" s="57">
        <f>[7]Tregion!$C71</f>
        <v>55.01</v>
      </c>
      <c r="E71" s="58">
        <f>[8]Tregion!$C71</f>
        <v>60.83</v>
      </c>
      <c r="F71" s="57">
        <f>[9]Tregion!$C71</f>
        <v>63.09</v>
      </c>
      <c r="G71" s="58">
        <f>[10]Tbasis!$D70</f>
        <v>69.09</v>
      </c>
      <c r="H71" s="57"/>
      <c r="I71" s="58">
        <f>[11]Tregion!$C71</f>
        <v>47.59</v>
      </c>
      <c r="J71" s="57"/>
      <c r="K71" s="58"/>
      <c r="L71" s="57"/>
      <c r="M71" s="58"/>
      <c r="N71" s="57"/>
      <c r="O71" s="58"/>
      <c r="Q71" s="57"/>
      <c r="R71" s="58">
        <f>[12]Tregion!$C71</f>
        <v>47.126597216043926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3.7335000000000003</v>
      </c>
      <c r="AN71" s="40">
        <f>AR71+0.1</f>
        <v>0.56000000000000005</v>
      </c>
      <c r="AO71" s="40">
        <f t="shared" ref="AO71:AO102" si="13">AM71+AN71</f>
        <v>4.2934999999999999</v>
      </c>
      <c r="AP71" s="40">
        <f>[4]Curves!$J77</f>
        <v>0.13</v>
      </c>
      <c r="AQ71" s="40">
        <f t="shared" ref="AQ71:AQ102" si="14">AM71+AP71</f>
        <v>3.8635000000000002</v>
      </c>
      <c r="AR71" s="40">
        <f>[4]Curves!$K77</f>
        <v>0.46</v>
      </c>
      <c r="AS71" s="40">
        <f t="shared" ref="AS71:AS102" si="15">AM71+AR71</f>
        <v>4.1935000000000002</v>
      </c>
      <c r="AT71" s="40">
        <f>[4]Curves!$G77</f>
        <v>0.73</v>
      </c>
      <c r="AU71" s="40">
        <f t="shared" ref="AU71:AU102" si="16">AM71+AT71</f>
        <v>4.4634999999999998</v>
      </c>
    </row>
    <row r="72" spans="1:47" x14ac:dyDescent="0.2">
      <c r="A72" s="50">
        <f>[5]Tregion!$A72</f>
        <v>38231</v>
      </c>
      <c r="B72" s="57">
        <f>[5]Tregion!$C72</f>
        <v>51.6</v>
      </c>
      <c r="C72" s="58">
        <f>[6]Tregion!$C72</f>
        <v>49.69</v>
      </c>
      <c r="D72" s="57">
        <f>[7]Tregion!$C72</f>
        <v>46.42</v>
      </c>
      <c r="E72" s="58">
        <f>[8]Tregion!$C72</f>
        <v>55.79</v>
      </c>
      <c r="F72" s="57">
        <f>[9]Tregion!$C72</f>
        <v>50.01</v>
      </c>
      <c r="G72" s="58">
        <f>[10]Tbasis!$D71</f>
        <v>57.2</v>
      </c>
      <c r="H72" s="57"/>
      <c r="I72" s="58">
        <f>[11]Tregion!$C72</f>
        <v>37.32</v>
      </c>
      <c r="J72" s="57"/>
      <c r="K72" s="58"/>
      <c r="L72" s="57"/>
      <c r="M72" s="58"/>
      <c r="N72" s="57"/>
      <c r="O72" s="58"/>
      <c r="Q72" s="57"/>
      <c r="R72" s="58">
        <f>[12]Tregion!$C72</f>
        <v>47.041096943708652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3.7715000000000001</v>
      </c>
      <c r="AN72" s="40">
        <f t="shared" ref="AN72:AN78" si="17">AR72</f>
        <v>0.77</v>
      </c>
      <c r="AO72" s="40">
        <f t="shared" si="13"/>
        <v>4.5415000000000001</v>
      </c>
      <c r="AP72" s="40">
        <f>[4]Curves!$J78</f>
        <v>0.13</v>
      </c>
      <c r="AQ72" s="40">
        <f t="shared" si="14"/>
        <v>3.9015</v>
      </c>
      <c r="AR72" s="40">
        <f>[4]Curves!$K78</f>
        <v>0.77</v>
      </c>
      <c r="AS72" s="40">
        <f t="shared" si="15"/>
        <v>4.5415000000000001</v>
      </c>
      <c r="AT72" s="40">
        <f>[4]Curves!$G78</f>
        <v>0.98</v>
      </c>
      <c r="AU72" s="40">
        <f t="shared" si="16"/>
        <v>4.7515000000000001</v>
      </c>
    </row>
    <row r="73" spans="1:47" x14ac:dyDescent="0.2">
      <c r="A73" s="50">
        <f>[5]Tregion!$A73</f>
        <v>38261</v>
      </c>
      <c r="B73" s="57">
        <f>[5]Tregion!$C73</f>
        <v>39.090000000000003</v>
      </c>
      <c r="C73" s="58">
        <f>[6]Tregion!$C73</f>
        <v>41.96</v>
      </c>
      <c r="D73" s="57">
        <f>[7]Tregion!$C73</f>
        <v>41.27</v>
      </c>
      <c r="E73" s="58">
        <f>[8]Tregion!$C73</f>
        <v>41.97</v>
      </c>
      <c r="F73" s="57">
        <f>[9]Tregion!$C73</f>
        <v>41.21</v>
      </c>
      <c r="G73" s="58">
        <f>[10]Tbasis!$D72</f>
        <v>41.5</v>
      </c>
      <c r="H73" s="57"/>
      <c r="I73" s="58">
        <f>[11]Tregion!$C73</f>
        <v>28.99</v>
      </c>
      <c r="J73" s="57"/>
      <c r="K73" s="58"/>
      <c r="L73" s="57"/>
      <c r="M73" s="58"/>
      <c r="N73" s="57"/>
      <c r="O73" s="58"/>
      <c r="Q73" s="57"/>
      <c r="R73" s="58">
        <f>[12]Tregion!$C73</f>
        <v>47.045589842261634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3.8165</v>
      </c>
      <c r="AN73" s="40">
        <f t="shared" si="17"/>
        <v>1.04</v>
      </c>
      <c r="AO73" s="40">
        <f t="shared" si="13"/>
        <v>4.8565000000000005</v>
      </c>
      <c r="AP73" s="40">
        <f>[4]Curves!$J79</f>
        <v>4.4999999999999998E-2</v>
      </c>
      <c r="AQ73" s="40">
        <f t="shared" si="14"/>
        <v>3.8614999999999999</v>
      </c>
      <c r="AR73" s="40">
        <f>[4]Curves!$K79</f>
        <v>1.04</v>
      </c>
      <c r="AS73" s="40">
        <f t="shared" si="15"/>
        <v>4.8565000000000005</v>
      </c>
      <c r="AT73" s="40">
        <f>[4]Curves!$G79</f>
        <v>1.6</v>
      </c>
      <c r="AU73" s="40">
        <f t="shared" si="16"/>
        <v>5.4165000000000001</v>
      </c>
    </row>
    <row r="74" spans="1:47" x14ac:dyDescent="0.2">
      <c r="A74" s="50">
        <f>[5]Tregion!$A74</f>
        <v>38292</v>
      </c>
      <c r="B74" s="57">
        <f>[5]Tregion!$C74</f>
        <v>38.159999999999997</v>
      </c>
      <c r="C74" s="58">
        <f>[6]Tregion!$C74</f>
        <v>38.53</v>
      </c>
      <c r="D74" s="57">
        <f>[7]Tregion!$C74</f>
        <v>37.840000000000003</v>
      </c>
      <c r="E74" s="58">
        <f>[8]Tregion!$C74</f>
        <v>41.96</v>
      </c>
      <c r="F74" s="57">
        <f>[9]Tregion!$C74</f>
        <v>40.96</v>
      </c>
      <c r="G74" s="58">
        <f>[10]Tbasis!$D73</f>
        <v>40.14</v>
      </c>
      <c r="H74" s="57"/>
      <c r="I74" s="58">
        <f>[11]Tregion!$C74</f>
        <v>28.65</v>
      </c>
      <c r="J74" s="57"/>
      <c r="K74" s="58"/>
      <c r="L74" s="57"/>
      <c r="M74" s="58"/>
      <c r="N74" s="57"/>
      <c r="O74" s="58"/>
      <c r="Q74" s="57"/>
      <c r="R74" s="58">
        <f>[12]Tregion!$C74</f>
        <v>49.659281106946025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3.8545000000000003</v>
      </c>
      <c r="AN74" s="40">
        <f t="shared" si="17"/>
        <v>1.04</v>
      </c>
      <c r="AO74" s="40">
        <f t="shared" si="13"/>
        <v>4.8945000000000007</v>
      </c>
      <c r="AP74" s="40">
        <f>[4]Curves!$J80</f>
        <v>4.4999999999999998E-2</v>
      </c>
      <c r="AQ74" s="40">
        <f t="shared" si="14"/>
        <v>3.8995000000000002</v>
      </c>
      <c r="AR74" s="40">
        <f>[4]Curves!$K80</f>
        <v>1.04</v>
      </c>
      <c r="AS74" s="40">
        <f t="shared" si="15"/>
        <v>4.8945000000000007</v>
      </c>
      <c r="AT74" s="40">
        <f>[4]Curves!$G80</f>
        <v>1.6</v>
      </c>
      <c r="AU74" s="40">
        <f t="shared" si="16"/>
        <v>5.4545000000000003</v>
      </c>
    </row>
    <row r="75" spans="1:47" x14ac:dyDescent="0.2">
      <c r="A75" s="50">
        <f>[5]Tregion!$A75</f>
        <v>38322</v>
      </c>
      <c r="B75" s="57">
        <f>[5]Tregion!$C75</f>
        <v>37.700000000000003</v>
      </c>
      <c r="C75" s="58">
        <f>[6]Tregion!$C75</f>
        <v>40.03</v>
      </c>
      <c r="D75" s="57">
        <f>[7]Tregion!$C75</f>
        <v>39.56</v>
      </c>
      <c r="E75" s="58">
        <f>[8]Tregion!$C75</f>
        <v>44.97</v>
      </c>
      <c r="F75" s="57">
        <f>[9]Tregion!$C75</f>
        <v>42.21</v>
      </c>
      <c r="G75" s="58">
        <f>[10]Tbasis!$D74</f>
        <v>39.47</v>
      </c>
      <c r="H75" s="57"/>
      <c r="I75" s="58">
        <f>[11]Tregion!$C75</f>
        <v>29.7</v>
      </c>
      <c r="J75" s="57"/>
      <c r="K75" s="58"/>
      <c r="L75" s="57"/>
      <c r="M75" s="58"/>
      <c r="N75" s="57"/>
      <c r="O75" s="58"/>
      <c r="Q75" s="57"/>
      <c r="R75" s="58">
        <f>[12]Tregion!$C75</f>
        <v>51.860295210820247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3.8485</v>
      </c>
      <c r="AN75" s="40">
        <f t="shared" si="17"/>
        <v>0.54</v>
      </c>
      <c r="AO75" s="40">
        <f t="shared" si="13"/>
        <v>4.3885000000000005</v>
      </c>
      <c r="AP75" s="40">
        <f>[4]Curves!$J81</f>
        <v>4.4999999999999998E-2</v>
      </c>
      <c r="AQ75" s="40">
        <f t="shared" si="14"/>
        <v>3.8935</v>
      </c>
      <c r="AR75" s="40">
        <f>[4]Curves!$K81</f>
        <v>0.54</v>
      </c>
      <c r="AS75" s="40">
        <f t="shared" si="15"/>
        <v>4.3885000000000005</v>
      </c>
      <c r="AT75" s="40">
        <f>[4]Curves!$G81</f>
        <v>0.72</v>
      </c>
      <c r="AU75" s="40">
        <f t="shared" si="16"/>
        <v>4.5685000000000002</v>
      </c>
    </row>
    <row r="76" spans="1:47" x14ac:dyDescent="0.2">
      <c r="A76" s="50">
        <f>[5]Tregion!$A76</f>
        <v>38353</v>
      </c>
      <c r="B76" s="57">
        <f>[5]Tregion!$C76</f>
        <v>37.96</v>
      </c>
      <c r="C76" s="58">
        <f>[6]Tregion!$C76</f>
        <v>42.88</v>
      </c>
      <c r="D76" s="57">
        <f>[7]Tregion!$C76</f>
        <v>42.24</v>
      </c>
      <c r="E76" s="58">
        <f>[8]Tregion!$C76</f>
        <v>44.97</v>
      </c>
      <c r="F76" s="57">
        <f>[9]Tregion!$C76</f>
        <v>42.7</v>
      </c>
      <c r="G76" s="58">
        <f>[10]Tbasis!$D75</f>
        <v>40.28</v>
      </c>
      <c r="H76" s="57"/>
      <c r="I76" s="58">
        <f>[11]Tregion!$C76</f>
        <v>27.06</v>
      </c>
      <c r="J76" s="57"/>
      <c r="K76" s="58"/>
      <c r="L76" s="57"/>
      <c r="M76" s="58"/>
      <c r="N76" s="57"/>
      <c r="O76" s="58"/>
      <c r="Q76" s="57"/>
      <c r="R76" s="58">
        <f>[12]Tregion!$C76</f>
        <v>51.332249864173875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3.8485</v>
      </c>
      <c r="AN76" s="40">
        <f t="shared" si="17"/>
        <v>0.36</v>
      </c>
      <c r="AO76" s="40">
        <f t="shared" si="13"/>
        <v>4.2084999999999999</v>
      </c>
      <c r="AP76" s="40">
        <f>[4]Curves!$J82</f>
        <v>4.4999999999999998E-2</v>
      </c>
      <c r="AQ76" s="40">
        <f t="shared" si="14"/>
        <v>3.8935</v>
      </c>
      <c r="AR76" s="40">
        <f>[4]Curves!$K82</f>
        <v>0.36</v>
      </c>
      <c r="AS76" s="40">
        <f t="shared" si="15"/>
        <v>4.2084999999999999</v>
      </c>
      <c r="AT76" s="40">
        <f>[4]Curves!$G82</f>
        <v>0.38</v>
      </c>
      <c r="AU76" s="40">
        <f t="shared" si="16"/>
        <v>4.2285000000000004</v>
      </c>
    </row>
    <row r="77" spans="1:47" x14ac:dyDescent="0.2">
      <c r="A77" s="50">
        <f>[5]Tregion!$A77</f>
        <v>38384</v>
      </c>
      <c r="B77" s="57">
        <f>[5]Tregion!$C77</f>
        <v>37.96</v>
      </c>
      <c r="C77" s="58">
        <f>[6]Tregion!$C77</f>
        <v>42.34</v>
      </c>
      <c r="D77" s="57">
        <f>[7]Tregion!$C77</f>
        <v>41.5</v>
      </c>
      <c r="E77" s="58">
        <f>[8]Tregion!$C77</f>
        <v>42.94</v>
      </c>
      <c r="F77" s="57">
        <f>[9]Tregion!$C77</f>
        <v>41.18</v>
      </c>
      <c r="G77" s="58">
        <f>[10]Tbasis!$D76</f>
        <v>40.28</v>
      </c>
      <c r="H77" s="57"/>
      <c r="I77" s="58">
        <f>[11]Tregion!$C77</f>
        <v>25.92</v>
      </c>
      <c r="J77" s="57"/>
      <c r="K77" s="58"/>
      <c r="L77" s="57"/>
      <c r="M77" s="58"/>
      <c r="N77" s="57"/>
      <c r="O77" s="58"/>
      <c r="Q77" s="57"/>
      <c r="R77" s="58">
        <f>[12]Tregion!$C77</f>
        <v>50.068514539888476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3.9975000000000001</v>
      </c>
      <c r="AN77" s="40">
        <f t="shared" si="17"/>
        <v>0.32500000000000001</v>
      </c>
      <c r="AO77" s="40">
        <f t="shared" si="13"/>
        <v>4.3224999999999998</v>
      </c>
      <c r="AP77" s="40">
        <f>[4]Curves!$J83</f>
        <v>4.4999999999999998E-2</v>
      </c>
      <c r="AQ77" s="40">
        <f t="shared" si="14"/>
        <v>4.0425000000000004</v>
      </c>
      <c r="AR77" s="40">
        <f>[4]Curves!$K83</f>
        <v>0.32500000000000001</v>
      </c>
      <c r="AS77" s="40">
        <f t="shared" si="15"/>
        <v>4.3224999999999998</v>
      </c>
      <c r="AT77" s="40">
        <f>[4]Curves!$G83</f>
        <v>0.33</v>
      </c>
      <c r="AU77" s="40">
        <f t="shared" si="16"/>
        <v>4.3274999999999997</v>
      </c>
    </row>
    <row r="78" spans="1:47" x14ac:dyDescent="0.2">
      <c r="A78" s="50">
        <f>[5]Tregion!$A78</f>
        <v>38412</v>
      </c>
      <c r="B78" s="57">
        <f>[5]Tregion!$C78</f>
        <v>37.49</v>
      </c>
      <c r="C78" s="58">
        <f>[6]Tregion!$C78</f>
        <v>38.85</v>
      </c>
      <c r="D78" s="57">
        <f>[7]Tregion!$C78</f>
        <v>37.83</v>
      </c>
      <c r="E78" s="58">
        <f>[8]Tregion!$C78</f>
        <v>40.92</v>
      </c>
      <c r="F78" s="57">
        <f>[9]Tregion!$C78</f>
        <v>40.409999999999997</v>
      </c>
      <c r="G78" s="58">
        <f>[10]Tbasis!$D77</f>
        <v>39.81</v>
      </c>
      <c r="H78" s="57"/>
      <c r="I78" s="58">
        <f>[11]Tregion!$C78</f>
        <v>25.42</v>
      </c>
      <c r="J78" s="57"/>
      <c r="K78" s="58"/>
      <c r="L78" s="57"/>
      <c r="M78" s="58"/>
      <c r="N78" s="57"/>
      <c r="O78" s="58"/>
      <c r="Q78" s="57"/>
      <c r="R78" s="58">
        <f>[12]Tregion!$C78</f>
        <v>48.082302708722928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4.1495000000000006</v>
      </c>
      <c r="AN78" s="40">
        <f t="shared" si="17"/>
        <v>0.33500000000000002</v>
      </c>
      <c r="AO78" s="40">
        <f t="shared" si="13"/>
        <v>4.4845000000000006</v>
      </c>
      <c r="AP78" s="40">
        <f>[4]Curves!$J84</f>
        <v>4.4999999999999998E-2</v>
      </c>
      <c r="AQ78" s="40">
        <f t="shared" si="14"/>
        <v>4.1945000000000006</v>
      </c>
      <c r="AR78" s="40">
        <f>[4]Curves!$K84</f>
        <v>0.33500000000000002</v>
      </c>
      <c r="AS78" s="40">
        <f t="shared" si="15"/>
        <v>4.4845000000000006</v>
      </c>
      <c r="AT78" s="40">
        <f>[4]Curves!$G84</f>
        <v>0.37</v>
      </c>
      <c r="AU78" s="40">
        <f t="shared" si="16"/>
        <v>4.5195000000000007</v>
      </c>
    </row>
    <row r="79" spans="1:47" x14ac:dyDescent="0.2">
      <c r="A79" s="50">
        <f>[5]Tregion!$A79</f>
        <v>38443</v>
      </c>
      <c r="B79" s="57">
        <f>[5]Tregion!$C79</f>
        <v>36.56</v>
      </c>
      <c r="C79" s="58">
        <f>[6]Tregion!$C79</f>
        <v>38.67</v>
      </c>
      <c r="D79" s="57">
        <f>[7]Tregion!$C79</f>
        <v>35.619999999999997</v>
      </c>
      <c r="E79" s="58">
        <f>[8]Tregion!$C79</f>
        <v>36.119999999999997</v>
      </c>
      <c r="F79" s="57">
        <f>[9]Tregion!$C79</f>
        <v>38.64</v>
      </c>
      <c r="G79" s="58">
        <f>[10]Tbasis!$D78</f>
        <v>38.880000000000003</v>
      </c>
      <c r="H79" s="57"/>
      <c r="I79" s="58">
        <f>[11]Tregion!$C79</f>
        <v>21.92</v>
      </c>
      <c r="J79" s="57"/>
      <c r="K79" s="58"/>
      <c r="L79" s="57"/>
      <c r="M79" s="58"/>
      <c r="N79" s="57"/>
      <c r="O79" s="58"/>
      <c r="Q79" s="57"/>
      <c r="R79" s="58">
        <f>[12]Tregion!$C79</f>
        <v>45.319240648880353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4.2145000000000001</v>
      </c>
      <c r="AN79" s="40">
        <f>AR79+0.1</f>
        <v>0.44999999999999996</v>
      </c>
      <c r="AO79" s="40">
        <f t="shared" si="13"/>
        <v>4.6645000000000003</v>
      </c>
      <c r="AP79" s="40">
        <f>[4]Curves!$J85</f>
        <v>4.4999999999999998E-2</v>
      </c>
      <c r="AQ79" s="40">
        <f t="shared" si="14"/>
        <v>4.2595000000000001</v>
      </c>
      <c r="AR79" s="40">
        <f>[4]Curves!$K85</f>
        <v>0.35</v>
      </c>
      <c r="AS79" s="40">
        <f t="shared" si="15"/>
        <v>4.5644999999999998</v>
      </c>
      <c r="AT79" s="40">
        <f>[4]Curves!$G85</f>
        <v>0.41</v>
      </c>
      <c r="AU79" s="40">
        <f t="shared" si="16"/>
        <v>4.6245000000000003</v>
      </c>
    </row>
    <row r="80" spans="1:47" x14ac:dyDescent="0.2">
      <c r="A80" s="50">
        <f>[5]Tregion!$A80</f>
        <v>38473</v>
      </c>
      <c r="B80" s="57">
        <f>[5]Tregion!$C80</f>
        <v>37.5</v>
      </c>
      <c r="C80" s="58">
        <f>[6]Tregion!$C80</f>
        <v>35.74</v>
      </c>
      <c r="D80" s="57">
        <f>[7]Tregion!$C80</f>
        <v>32.68</v>
      </c>
      <c r="E80" s="58">
        <f>[8]Tregion!$C80</f>
        <v>36.619999999999997</v>
      </c>
      <c r="F80" s="57">
        <f>[9]Tregion!$C80</f>
        <v>39.4</v>
      </c>
      <c r="G80" s="58">
        <f>[10]Tbasis!$D79</f>
        <v>39.82</v>
      </c>
      <c r="H80" s="57"/>
      <c r="I80" s="58">
        <f>[11]Tregion!$C80</f>
        <v>22.46</v>
      </c>
      <c r="J80" s="57"/>
      <c r="K80" s="58"/>
      <c r="L80" s="57"/>
      <c r="M80" s="58"/>
      <c r="N80" s="57"/>
      <c r="O80" s="58"/>
      <c r="Q80" s="57"/>
      <c r="R80" s="58">
        <f>[12]Tregion!$C80</f>
        <v>45.38465071243386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4.1265000000000001</v>
      </c>
      <c r="AN80" s="40">
        <f>AR80+0.1</f>
        <v>0.44999999999999996</v>
      </c>
      <c r="AO80" s="40">
        <f t="shared" si="13"/>
        <v>4.5765000000000002</v>
      </c>
      <c r="AP80" s="40">
        <f>[4]Curves!$J86</f>
        <v>0.13</v>
      </c>
      <c r="AQ80" s="40">
        <f t="shared" si="14"/>
        <v>4.2565</v>
      </c>
      <c r="AR80" s="40">
        <f>[4]Curves!$K86</f>
        <v>0.35</v>
      </c>
      <c r="AS80" s="40">
        <f t="shared" si="15"/>
        <v>4.4764999999999997</v>
      </c>
      <c r="AT80" s="40">
        <f>[4]Curves!$G86</f>
        <v>0.41</v>
      </c>
      <c r="AU80" s="40">
        <f t="shared" si="16"/>
        <v>4.5365000000000002</v>
      </c>
    </row>
    <row r="81" spans="1:47" x14ac:dyDescent="0.2">
      <c r="A81" s="50">
        <f>[5]Tregion!$A81</f>
        <v>38504</v>
      </c>
      <c r="B81" s="57">
        <f>[5]Tregion!$C81</f>
        <v>44.03</v>
      </c>
      <c r="C81" s="58">
        <f>[6]Tregion!$C81</f>
        <v>34.46</v>
      </c>
      <c r="D81" s="57">
        <f>[7]Tregion!$C81</f>
        <v>33.409999999999997</v>
      </c>
      <c r="E81" s="58">
        <f>[8]Tregion!$C81</f>
        <v>41.66</v>
      </c>
      <c r="F81" s="57">
        <f>[9]Tregion!$C81</f>
        <v>43.94</v>
      </c>
      <c r="G81" s="58">
        <f>[10]Tbasis!$D80</f>
        <v>48.16</v>
      </c>
      <c r="H81" s="57"/>
      <c r="I81" s="58">
        <f>[11]Tregion!$C81</f>
        <v>26.87</v>
      </c>
      <c r="J81" s="57"/>
      <c r="K81" s="58"/>
      <c r="L81" s="57"/>
      <c r="M81" s="58"/>
      <c r="N81" s="57"/>
      <c r="O81" s="58"/>
      <c r="Q81" s="57"/>
      <c r="R81" s="58">
        <f>[12]Tregion!$C81</f>
        <v>45.917817876456901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3.9874999999999998</v>
      </c>
      <c r="AN81" s="40">
        <f>AR81+0.1</f>
        <v>0.41500000000000004</v>
      </c>
      <c r="AO81" s="40">
        <f t="shared" si="13"/>
        <v>4.4024999999999999</v>
      </c>
      <c r="AP81" s="40">
        <f>[4]Curves!$J87</f>
        <v>0.13</v>
      </c>
      <c r="AQ81" s="40">
        <f t="shared" si="14"/>
        <v>4.1174999999999997</v>
      </c>
      <c r="AR81" s="40">
        <f>[4]Curves!$K87</f>
        <v>0.315</v>
      </c>
      <c r="AS81" s="40">
        <f t="shared" si="15"/>
        <v>4.3025000000000002</v>
      </c>
      <c r="AT81" s="40">
        <f>[4]Curves!$G87</f>
        <v>0.36</v>
      </c>
      <c r="AU81" s="40">
        <f t="shared" si="16"/>
        <v>4.3475000000000001</v>
      </c>
    </row>
    <row r="82" spans="1:47" x14ac:dyDescent="0.2">
      <c r="A82" s="50">
        <f>[5]Tregion!$A82</f>
        <v>38534</v>
      </c>
      <c r="B82" s="57">
        <f>[5]Tregion!$C82</f>
        <v>54.29</v>
      </c>
      <c r="C82" s="58">
        <f>[6]Tregion!$C82</f>
        <v>51.2</v>
      </c>
      <c r="D82" s="57">
        <f>[7]Tregion!$C82</f>
        <v>47.4</v>
      </c>
      <c r="E82" s="58">
        <f>[8]Tregion!$C82</f>
        <v>52.52</v>
      </c>
      <c r="F82" s="57">
        <f>[9]Tregion!$C82</f>
        <v>57.57</v>
      </c>
      <c r="G82" s="58">
        <f>[10]Tbasis!$D81</f>
        <v>59.49</v>
      </c>
      <c r="H82" s="57"/>
      <c r="I82" s="58">
        <f>[11]Tregion!$C82</f>
        <v>36.29</v>
      </c>
      <c r="J82" s="57"/>
      <c r="K82" s="58"/>
      <c r="L82" s="57"/>
      <c r="M82" s="58"/>
      <c r="N82" s="57"/>
      <c r="O82" s="58"/>
      <c r="Q82" s="57"/>
      <c r="R82" s="58">
        <f>[12]Tregion!$C82</f>
        <v>46.552467468542673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3.8335000000000004</v>
      </c>
      <c r="AN82" s="40">
        <f>AR82+0.1</f>
        <v>0.45999999999999996</v>
      </c>
      <c r="AO82" s="40">
        <f t="shared" si="13"/>
        <v>4.2934999999999999</v>
      </c>
      <c r="AP82" s="40">
        <f>[4]Curves!$J88</f>
        <v>0.13</v>
      </c>
      <c r="AQ82" s="40">
        <f t="shared" si="14"/>
        <v>3.9635000000000002</v>
      </c>
      <c r="AR82" s="40">
        <f>[4]Curves!$K88</f>
        <v>0.36</v>
      </c>
      <c r="AS82" s="40">
        <f t="shared" si="15"/>
        <v>4.1935000000000002</v>
      </c>
      <c r="AT82" s="40">
        <f>[4]Curves!$G88</f>
        <v>0.4</v>
      </c>
      <c r="AU82" s="40">
        <f t="shared" si="16"/>
        <v>4.2335000000000003</v>
      </c>
    </row>
    <row r="83" spans="1:47" x14ac:dyDescent="0.2">
      <c r="A83" s="50">
        <f>[5]Tregion!$A83</f>
        <v>38565</v>
      </c>
      <c r="B83" s="57">
        <f>[5]Tregion!$C83</f>
        <v>62.22</v>
      </c>
      <c r="C83" s="58">
        <f>[6]Tregion!$C83</f>
        <v>56.35</v>
      </c>
      <c r="D83" s="57">
        <f>[7]Tregion!$C83</f>
        <v>53.29</v>
      </c>
      <c r="E83" s="58">
        <f>[8]Tregion!$C83</f>
        <v>61.1</v>
      </c>
      <c r="F83" s="57">
        <f>[9]Tregion!$C83</f>
        <v>63.37</v>
      </c>
      <c r="G83" s="58">
        <f>[10]Tbasis!$D82</f>
        <v>68.86</v>
      </c>
      <c r="H83" s="57"/>
      <c r="I83" s="58">
        <f>[11]Tregion!$C83</f>
        <v>43.85</v>
      </c>
      <c r="J83" s="57"/>
      <c r="K83" s="58"/>
      <c r="L83" s="57"/>
      <c r="M83" s="58"/>
      <c r="N83" s="57"/>
      <c r="O83" s="58"/>
      <c r="Q83" s="57"/>
      <c r="R83" s="58">
        <f>[12]Tregion!$C83</f>
        <v>47.089806449957813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3.8385000000000002</v>
      </c>
      <c r="AN83" s="40">
        <f>AR83+0.1</f>
        <v>0.56000000000000005</v>
      </c>
      <c r="AO83" s="40">
        <f t="shared" si="13"/>
        <v>4.3985000000000003</v>
      </c>
      <c r="AP83" s="40">
        <f>[4]Curves!$J89</f>
        <v>0.13</v>
      </c>
      <c r="AQ83" s="40">
        <f t="shared" si="14"/>
        <v>3.9685000000000001</v>
      </c>
      <c r="AR83" s="40">
        <f>[4]Curves!$K89</f>
        <v>0.46</v>
      </c>
      <c r="AS83" s="40">
        <f t="shared" si="15"/>
        <v>4.2985000000000007</v>
      </c>
      <c r="AT83" s="40">
        <f>[4]Curves!$G89</f>
        <v>0.73</v>
      </c>
      <c r="AU83" s="40">
        <f t="shared" si="16"/>
        <v>4.5685000000000002</v>
      </c>
    </row>
    <row r="84" spans="1:47" x14ac:dyDescent="0.2">
      <c r="A84" s="50">
        <f>[5]Tregion!$A84</f>
        <v>38596</v>
      </c>
      <c r="B84" s="57">
        <f>[5]Tregion!$C84</f>
        <v>51.96</v>
      </c>
      <c r="C84" s="58">
        <f>[6]Tregion!$C84</f>
        <v>49</v>
      </c>
      <c r="D84" s="57">
        <f>[7]Tregion!$C84</f>
        <v>45.93</v>
      </c>
      <c r="E84" s="58">
        <f>[8]Tregion!$C84</f>
        <v>56.04</v>
      </c>
      <c r="F84" s="57">
        <f>[9]Tregion!$C84</f>
        <v>50.24</v>
      </c>
      <c r="G84" s="58">
        <f>[10]Tbasis!$D83</f>
        <v>57.16</v>
      </c>
      <c r="H84" s="57"/>
      <c r="I84" s="58">
        <f>[11]Tregion!$C84</f>
        <v>34.69</v>
      </c>
      <c r="J84" s="57"/>
      <c r="K84" s="58"/>
      <c r="L84" s="57"/>
      <c r="M84" s="58"/>
      <c r="N84" s="57"/>
      <c r="O84" s="58"/>
      <c r="Q84" s="57"/>
      <c r="R84" s="58">
        <f>[12]Tregion!$C84</f>
        <v>47.002930107172944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3.8765000000000001</v>
      </c>
      <c r="AN84" s="40">
        <f t="shared" ref="AN84:AN90" si="18">AR84</f>
        <v>0.77</v>
      </c>
      <c r="AO84" s="40">
        <f t="shared" si="13"/>
        <v>4.6464999999999996</v>
      </c>
      <c r="AP84" s="40">
        <f>[4]Curves!$J90</f>
        <v>0.13</v>
      </c>
      <c r="AQ84" s="40">
        <f t="shared" si="14"/>
        <v>4.0065</v>
      </c>
      <c r="AR84" s="40">
        <f>[4]Curves!$K90</f>
        <v>0.77</v>
      </c>
      <c r="AS84" s="40">
        <f t="shared" si="15"/>
        <v>4.6464999999999996</v>
      </c>
      <c r="AT84" s="40">
        <f>[4]Curves!$G90</f>
        <v>0.98</v>
      </c>
      <c r="AU84" s="40">
        <f t="shared" si="16"/>
        <v>4.8565000000000005</v>
      </c>
    </row>
    <row r="85" spans="1:47" x14ac:dyDescent="0.2">
      <c r="A85" s="50">
        <f>[5]Tregion!$A85</f>
        <v>38626</v>
      </c>
      <c r="B85" s="57">
        <f>[5]Tregion!$C85</f>
        <v>39.36</v>
      </c>
      <c r="C85" s="58">
        <f>[6]Tregion!$C85</f>
        <v>42.39</v>
      </c>
      <c r="D85" s="57">
        <f>[7]Tregion!$C85</f>
        <v>41.52</v>
      </c>
      <c r="E85" s="58">
        <f>[8]Tregion!$C85</f>
        <v>42.15</v>
      </c>
      <c r="F85" s="57">
        <f>[9]Tregion!$C85</f>
        <v>41.4</v>
      </c>
      <c r="G85" s="58">
        <f>[10]Tbasis!$D84</f>
        <v>41.86</v>
      </c>
      <c r="H85" s="57"/>
      <c r="I85" s="58">
        <f>[11]Tregion!$C85</f>
        <v>27.19</v>
      </c>
      <c r="J85" s="57"/>
      <c r="K85" s="58"/>
      <c r="L85" s="57"/>
      <c r="M85" s="58"/>
      <c r="N85" s="57"/>
      <c r="O85" s="58"/>
      <c r="Q85" s="57"/>
      <c r="R85" s="58">
        <f>[12]Tregion!$C85</f>
        <v>47.002792471166167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3.9215</v>
      </c>
      <c r="AN85" s="40">
        <f t="shared" si="18"/>
        <v>1.04</v>
      </c>
      <c r="AO85" s="40">
        <f t="shared" si="13"/>
        <v>4.9615</v>
      </c>
      <c r="AP85" s="40">
        <f>[4]Curves!$J91</f>
        <v>4.4999999999999998E-2</v>
      </c>
      <c r="AQ85" s="40">
        <f t="shared" si="14"/>
        <v>3.9664999999999999</v>
      </c>
      <c r="AR85" s="40">
        <f>[4]Curves!$K91</f>
        <v>1.04</v>
      </c>
      <c r="AS85" s="40">
        <f t="shared" si="15"/>
        <v>4.9615</v>
      </c>
      <c r="AT85" s="40">
        <f>[4]Curves!$G91</f>
        <v>1.6</v>
      </c>
      <c r="AU85" s="40">
        <f t="shared" si="16"/>
        <v>5.5214999999999996</v>
      </c>
    </row>
    <row r="86" spans="1:47" x14ac:dyDescent="0.2">
      <c r="A86" s="50">
        <f>[5]Tregion!$A86</f>
        <v>38657</v>
      </c>
      <c r="B86" s="57">
        <f>[5]Tregion!$C86</f>
        <v>38.43</v>
      </c>
      <c r="C86" s="58">
        <f>[6]Tregion!$C86</f>
        <v>39.450000000000003</v>
      </c>
      <c r="D86" s="57">
        <f>[7]Tregion!$C86</f>
        <v>38.57</v>
      </c>
      <c r="E86" s="58">
        <f>[8]Tregion!$C86</f>
        <v>42.15</v>
      </c>
      <c r="F86" s="57">
        <f>[9]Tregion!$C86</f>
        <v>41.14</v>
      </c>
      <c r="G86" s="58">
        <f>[10]Tbasis!$D85</f>
        <v>40.57</v>
      </c>
      <c r="H86" s="57"/>
      <c r="I86" s="58">
        <f>[11]Tregion!$C86</f>
        <v>27.11</v>
      </c>
      <c r="J86" s="57"/>
      <c r="K86" s="58"/>
      <c r="L86" s="57"/>
      <c r="M86" s="58"/>
      <c r="N86" s="57"/>
      <c r="O86" s="58"/>
      <c r="Q86" s="57"/>
      <c r="R86" s="58">
        <f>[12]Tregion!$C86</f>
        <v>49.687504145236787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3.9595000000000002</v>
      </c>
      <c r="AN86" s="40">
        <f t="shared" si="18"/>
        <v>1.04</v>
      </c>
      <c r="AO86" s="40">
        <f t="shared" si="13"/>
        <v>4.9995000000000003</v>
      </c>
      <c r="AP86" s="40">
        <f>[4]Curves!$J92</f>
        <v>4.4999999999999998E-2</v>
      </c>
      <c r="AQ86" s="40">
        <f t="shared" si="14"/>
        <v>4.0045000000000002</v>
      </c>
      <c r="AR86" s="40">
        <f>[4]Curves!$K92</f>
        <v>1.04</v>
      </c>
      <c r="AS86" s="40">
        <f t="shared" si="15"/>
        <v>4.9995000000000003</v>
      </c>
      <c r="AT86" s="40">
        <f>[4]Curves!$G92</f>
        <v>1.6</v>
      </c>
      <c r="AU86" s="40">
        <f t="shared" si="16"/>
        <v>5.5594999999999999</v>
      </c>
    </row>
    <row r="87" spans="1:47" x14ac:dyDescent="0.2">
      <c r="A87" s="50">
        <f>[5]Tregion!$A87</f>
        <v>38687</v>
      </c>
      <c r="B87" s="57">
        <f>[5]Tregion!$C87</f>
        <v>37.96</v>
      </c>
      <c r="C87" s="58">
        <f>[6]Tregion!$C87</f>
        <v>40.74</v>
      </c>
      <c r="D87" s="57">
        <f>[7]Tregion!$C87</f>
        <v>40.049999999999997</v>
      </c>
      <c r="E87" s="58">
        <f>[8]Tregion!$C87</f>
        <v>45.17</v>
      </c>
      <c r="F87" s="57">
        <f>[9]Tregion!$C87</f>
        <v>42.4</v>
      </c>
      <c r="G87" s="58">
        <f>[10]Tbasis!$D86</f>
        <v>39.92</v>
      </c>
      <c r="H87" s="57"/>
      <c r="I87" s="58">
        <f>[11]Tregion!$C87</f>
        <v>28.35</v>
      </c>
      <c r="J87" s="57"/>
      <c r="K87" s="58"/>
      <c r="L87" s="57"/>
      <c r="M87" s="58"/>
      <c r="N87" s="57"/>
      <c r="O87" s="58"/>
      <c r="Q87" s="57"/>
      <c r="R87" s="58">
        <f>[12]Tregion!$C87</f>
        <v>51.847767148337496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3.9535</v>
      </c>
      <c r="AN87" s="40">
        <f t="shared" si="18"/>
        <v>0.54</v>
      </c>
      <c r="AO87" s="40">
        <f t="shared" si="13"/>
        <v>4.4935</v>
      </c>
      <c r="AP87" s="40">
        <f>[4]Curves!$J93</f>
        <v>4.4999999999999998E-2</v>
      </c>
      <c r="AQ87" s="40">
        <f t="shared" si="14"/>
        <v>3.9984999999999999</v>
      </c>
      <c r="AR87" s="40">
        <f>[4]Curves!$K93</f>
        <v>0.54</v>
      </c>
      <c r="AS87" s="40">
        <f t="shared" si="15"/>
        <v>4.4935</v>
      </c>
      <c r="AT87" s="40">
        <f>[4]Curves!$G93</f>
        <v>0.72</v>
      </c>
      <c r="AU87" s="40">
        <f t="shared" si="16"/>
        <v>4.6734999999999998</v>
      </c>
    </row>
    <row r="88" spans="1:47" x14ac:dyDescent="0.2">
      <c r="A88" s="50">
        <f>[5]Tregion!$A88</f>
        <v>38718</v>
      </c>
      <c r="B88" s="57">
        <f>[5]Tregion!$C88</f>
        <v>38.229999999999997</v>
      </c>
      <c r="C88" s="58">
        <f>[6]Tregion!$C88</f>
        <v>43.61</v>
      </c>
      <c r="D88" s="57">
        <f>[7]Tregion!$C88</f>
        <v>42.51</v>
      </c>
      <c r="E88" s="58">
        <f>[8]Tregion!$C88</f>
        <v>45.17</v>
      </c>
      <c r="F88" s="57">
        <f>[9]Tregion!$C88</f>
        <v>42.88</v>
      </c>
      <c r="G88" s="58">
        <f>[10]Tbasis!$D87</f>
        <v>40.65</v>
      </c>
      <c r="H88" s="57"/>
      <c r="I88" s="58">
        <f>[11]Tregion!$C88</f>
        <v>22.29</v>
      </c>
      <c r="J88" s="57"/>
      <c r="K88" s="58"/>
      <c r="L88" s="57"/>
      <c r="M88" s="58"/>
      <c r="N88" s="57"/>
      <c r="O88" s="58"/>
      <c r="Q88" s="57"/>
      <c r="R88" s="58">
        <f>[12]Tregion!$C88</f>
        <v>47.715050316348304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3.9535</v>
      </c>
      <c r="AN88" s="40">
        <f t="shared" si="18"/>
        <v>0.36</v>
      </c>
      <c r="AO88" s="40">
        <f t="shared" si="13"/>
        <v>4.3135000000000003</v>
      </c>
      <c r="AP88" s="40">
        <f>[4]Curves!$J94</f>
        <v>4.4999999999999998E-2</v>
      </c>
      <c r="AQ88" s="40">
        <f t="shared" si="14"/>
        <v>3.9984999999999999</v>
      </c>
      <c r="AR88" s="40">
        <f>[4]Curves!$K94</f>
        <v>0.36</v>
      </c>
      <c r="AS88" s="40">
        <f t="shared" si="15"/>
        <v>4.3135000000000003</v>
      </c>
      <c r="AT88" s="40">
        <f>[4]Curves!$G94</f>
        <v>0.38</v>
      </c>
      <c r="AU88" s="40">
        <f t="shared" si="16"/>
        <v>4.3334999999999999</v>
      </c>
    </row>
    <row r="89" spans="1:47" x14ac:dyDescent="0.2">
      <c r="A89" s="50">
        <f>[5]Tregion!$A89</f>
        <v>38749</v>
      </c>
      <c r="B89" s="57">
        <f>[5]Tregion!$C89</f>
        <v>38.229999999999997</v>
      </c>
      <c r="C89" s="58">
        <f>[6]Tregion!$C89</f>
        <v>43.11</v>
      </c>
      <c r="D89" s="57">
        <f>[7]Tregion!$C89</f>
        <v>41.84</v>
      </c>
      <c r="E89" s="58">
        <f>[8]Tregion!$C89</f>
        <v>43.13</v>
      </c>
      <c r="F89" s="57">
        <f>[9]Tregion!$C89</f>
        <v>41.36</v>
      </c>
      <c r="G89" s="58">
        <f>[10]Tbasis!$D88</f>
        <v>40.65</v>
      </c>
      <c r="H89" s="57"/>
      <c r="I89" s="58">
        <f>[11]Tregion!$C89</f>
        <v>22.32</v>
      </c>
      <c r="J89" s="57"/>
      <c r="K89" s="58"/>
      <c r="L89" s="57"/>
      <c r="M89" s="58"/>
      <c r="N89" s="57"/>
      <c r="O89" s="58"/>
      <c r="Q89" s="57"/>
      <c r="R89" s="58">
        <f>[12]Tregion!$C89</f>
        <v>46.601775006745093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4.1025</v>
      </c>
      <c r="AN89" s="40">
        <f t="shared" si="18"/>
        <v>0.32500000000000001</v>
      </c>
      <c r="AO89" s="40">
        <f t="shared" si="13"/>
        <v>4.4275000000000002</v>
      </c>
      <c r="AP89" s="40">
        <f>[4]Curves!$J95</f>
        <v>4.4999999999999998E-2</v>
      </c>
      <c r="AQ89" s="40">
        <f t="shared" si="14"/>
        <v>4.1475</v>
      </c>
      <c r="AR89" s="40">
        <f>[4]Curves!$K95</f>
        <v>0.32500000000000001</v>
      </c>
      <c r="AS89" s="40">
        <f t="shared" si="15"/>
        <v>4.4275000000000002</v>
      </c>
      <c r="AT89" s="40">
        <f>[4]Curves!$G95</f>
        <v>0.33</v>
      </c>
      <c r="AU89" s="40">
        <f t="shared" si="16"/>
        <v>4.4325000000000001</v>
      </c>
    </row>
    <row r="90" spans="1:47" x14ac:dyDescent="0.2">
      <c r="A90" s="50">
        <f>[5]Tregion!$A90</f>
        <v>38777</v>
      </c>
      <c r="B90" s="57">
        <f>[5]Tregion!$C90</f>
        <v>37.76</v>
      </c>
      <c r="C90" s="58">
        <f>[6]Tregion!$C90</f>
        <v>39.92</v>
      </c>
      <c r="D90" s="57">
        <f>[7]Tregion!$C90</f>
        <v>38.5</v>
      </c>
      <c r="E90" s="58">
        <f>[8]Tregion!$C90</f>
        <v>41.1</v>
      </c>
      <c r="F90" s="57">
        <f>[9]Tregion!$C90</f>
        <v>40.590000000000003</v>
      </c>
      <c r="G90" s="58">
        <f>[10]Tbasis!$D89</f>
        <v>40.18</v>
      </c>
      <c r="H90" s="57"/>
      <c r="I90" s="58">
        <f>[11]Tregion!$C90</f>
        <v>22.82</v>
      </c>
      <c r="J90" s="57"/>
      <c r="K90" s="58"/>
      <c r="L90" s="57"/>
      <c r="M90" s="58"/>
      <c r="N90" s="57"/>
      <c r="O90" s="58"/>
      <c r="Q90" s="57"/>
      <c r="R90" s="58">
        <f>[12]Tregion!$C90</f>
        <v>44.83105596952111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4.2545000000000002</v>
      </c>
      <c r="AN90" s="40">
        <f t="shared" si="18"/>
        <v>0.33500000000000002</v>
      </c>
      <c r="AO90" s="40">
        <f t="shared" si="13"/>
        <v>4.5895000000000001</v>
      </c>
      <c r="AP90" s="40">
        <f>[4]Curves!$J96</f>
        <v>4.4999999999999998E-2</v>
      </c>
      <c r="AQ90" s="40">
        <f t="shared" si="14"/>
        <v>4.2995000000000001</v>
      </c>
      <c r="AR90" s="40">
        <f>[4]Curves!$K96</f>
        <v>0.33500000000000002</v>
      </c>
      <c r="AS90" s="40">
        <f t="shared" si="15"/>
        <v>4.5895000000000001</v>
      </c>
      <c r="AT90" s="40">
        <f>[4]Curves!$G96</f>
        <v>0.37</v>
      </c>
      <c r="AU90" s="40">
        <f t="shared" si="16"/>
        <v>4.6245000000000003</v>
      </c>
    </row>
    <row r="91" spans="1:47" x14ac:dyDescent="0.2">
      <c r="A91" s="50">
        <f>[5]Tregion!$A91</f>
        <v>38808</v>
      </c>
      <c r="B91" s="57">
        <f>[5]Tregion!$C91</f>
        <v>36.82</v>
      </c>
      <c r="C91" s="58">
        <f>[6]Tregion!$C91</f>
        <v>39.76</v>
      </c>
      <c r="D91" s="57">
        <f>[7]Tregion!$C91</f>
        <v>36.49</v>
      </c>
      <c r="E91" s="58">
        <f>[8]Tregion!$C91</f>
        <v>36.28</v>
      </c>
      <c r="F91" s="57">
        <f>[9]Tregion!$C91</f>
        <v>38.81</v>
      </c>
      <c r="G91" s="58">
        <f>[10]Tbasis!$D90</f>
        <v>39.24</v>
      </c>
      <c r="H91" s="57"/>
      <c r="I91" s="58">
        <f>[11]Tregion!$C91</f>
        <v>20.49</v>
      </c>
      <c r="J91" s="57"/>
      <c r="K91" s="58"/>
      <c r="L91" s="57"/>
      <c r="M91" s="58"/>
      <c r="N91" s="57"/>
      <c r="O91" s="58"/>
      <c r="Q91" s="57"/>
      <c r="R91" s="58">
        <f>[12]Tregion!$C91</f>
        <v>42.354031171057692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4.3220000000000001</v>
      </c>
      <c r="AN91" s="40">
        <f>AR91+0.1</f>
        <v>0.44999999999999996</v>
      </c>
      <c r="AO91" s="40">
        <f t="shared" si="13"/>
        <v>4.7720000000000002</v>
      </c>
      <c r="AP91" s="40">
        <f>[4]Curves!$J97</f>
        <v>4.4999999999999998E-2</v>
      </c>
      <c r="AQ91" s="40">
        <f t="shared" si="14"/>
        <v>4.367</v>
      </c>
      <c r="AR91" s="40">
        <f>[4]Curves!$K97</f>
        <v>0.35</v>
      </c>
      <c r="AS91" s="40">
        <f t="shared" si="15"/>
        <v>4.6719999999999997</v>
      </c>
      <c r="AT91" s="40">
        <f>[4]Curves!$G97</f>
        <v>0.41</v>
      </c>
      <c r="AU91" s="40">
        <f t="shared" si="16"/>
        <v>4.7320000000000002</v>
      </c>
    </row>
    <row r="92" spans="1:47" x14ac:dyDescent="0.2">
      <c r="A92" s="50">
        <f>[5]Tregion!$A92</f>
        <v>38838</v>
      </c>
      <c r="B92" s="57">
        <f>[5]Tregion!$C92</f>
        <v>37.76</v>
      </c>
      <c r="C92" s="58">
        <f>[6]Tregion!$C92</f>
        <v>37.07</v>
      </c>
      <c r="D92" s="57">
        <f>[7]Tregion!$C92</f>
        <v>33.82</v>
      </c>
      <c r="E92" s="58">
        <f>[8]Tregion!$C92</f>
        <v>36.78</v>
      </c>
      <c r="F92" s="57">
        <f>[9]Tregion!$C92</f>
        <v>39.57</v>
      </c>
      <c r="G92" s="58">
        <f>[10]Tbasis!$D91</f>
        <v>40.18</v>
      </c>
      <c r="H92" s="57"/>
      <c r="I92" s="58">
        <f>[11]Tregion!$C92</f>
        <v>21.82</v>
      </c>
      <c r="J92" s="57"/>
      <c r="K92" s="58"/>
      <c r="L92" s="57"/>
      <c r="M92" s="58"/>
      <c r="N92" s="57"/>
      <c r="O92" s="58"/>
      <c r="Q92" s="57"/>
      <c r="R92" s="58">
        <f>[12]Tregion!$C92</f>
        <v>42.435237175791272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4.234</v>
      </c>
      <c r="AN92" s="40">
        <f>AR92+0.1</f>
        <v>0.44999999999999996</v>
      </c>
      <c r="AO92" s="40">
        <f t="shared" si="13"/>
        <v>4.6840000000000002</v>
      </c>
      <c r="AP92" s="40">
        <f>[4]Curves!$J98</f>
        <v>0.13</v>
      </c>
      <c r="AQ92" s="40">
        <f t="shared" si="14"/>
        <v>4.3639999999999999</v>
      </c>
      <c r="AR92" s="40">
        <f>[4]Curves!$K98</f>
        <v>0.35</v>
      </c>
      <c r="AS92" s="40">
        <f t="shared" si="15"/>
        <v>4.5839999999999996</v>
      </c>
      <c r="AT92" s="40">
        <f>[4]Curves!$G98</f>
        <v>0.41</v>
      </c>
      <c r="AU92" s="40">
        <f t="shared" si="16"/>
        <v>4.6440000000000001</v>
      </c>
    </row>
    <row r="93" spans="1:47" x14ac:dyDescent="0.2">
      <c r="A93" s="50">
        <f>[5]Tregion!$A93</f>
        <v>38869</v>
      </c>
      <c r="B93" s="57">
        <f>[5]Tregion!$C93</f>
        <v>44.33</v>
      </c>
      <c r="C93" s="58">
        <f>[6]Tregion!$C93</f>
        <v>35.9</v>
      </c>
      <c r="D93" s="57">
        <f>[7]Tregion!$C93</f>
        <v>34.49</v>
      </c>
      <c r="E93" s="58">
        <f>[8]Tregion!$C93</f>
        <v>41.85</v>
      </c>
      <c r="F93" s="57">
        <f>[9]Tregion!$C93</f>
        <v>44.13</v>
      </c>
      <c r="G93" s="58">
        <f>[10]Tbasis!$D92</f>
        <v>48.29</v>
      </c>
      <c r="H93" s="57"/>
      <c r="I93" s="58">
        <f>[11]Tregion!$C93</f>
        <v>27.1</v>
      </c>
      <c r="J93" s="57"/>
      <c r="K93" s="58"/>
      <c r="L93" s="57"/>
      <c r="M93" s="58"/>
      <c r="N93" s="57"/>
      <c r="O93" s="58"/>
      <c r="Q93" s="57"/>
      <c r="R93" s="58">
        <f>[12]Tregion!$C93</f>
        <v>42.942428367319714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4.0949999999999998</v>
      </c>
      <c r="AN93" s="40">
        <f>AR93+0.1</f>
        <v>0.41500000000000004</v>
      </c>
      <c r="AO93" s="40">
        <f t="shared" si="13"/>
        <v>4.51</v>
      </c>
      <c r="AP93" s="40">
        <f>[4]Curves!$J99</f>
        <v>0.13</v>
      </c>
      <c r="AQ93" s="40">
        <f t="shared" si="14"/>
        <v>4.2249999999999996</v>
      </c>
      <c r="AR93" s="40">
        <f>[4]Curves!$K99</f>
        <v>0.315</v>
      </c>
      <c r="AS93" s="40">
        <f t="shared" si="15"/>
        <v>4.41</v>
      </c>
      <c r="AT93" s="40">
        <f>[4]Curves!$G99</f>
        <v>0.36</v>
      </c>
      <c r="AU93" s="40">
        <f t="shared" si="16"/>
        <v>4.4550000000000001</v>
      </c>
    </row>
    <row r="94" spans="1:47" x14ac:dyDescent="0.2">
      <c r="A94" s="50">
        <f>[5]Tregion!$A94</f>
        <v>38899</v>
      </c>
      <c r="B94" s="57">
        <f>[5]Tregion!$C94</f>
        <v>54.67</v>
      </c>
      <c r="C94" s="58">
        <f>[6]Tregion!$C94</f>
        <v>51.23</v>
      </c>
      <c r="D94" s="57">
        <f>[7]Tregion!$C94</f>
        <v>47.2</v>
      </c>
      <c r="E94" s="58">
        <f>[8]Tregion!$C94</f>
        <v>52.75</v>
      </c>
      <c r="F94" s="57">
        <f>[9]Tregion!$C94</f>
        <v>57.82</v>
      </c>
      <c r="G94" s="58">
        <f>[10]Tbasis!$D93</f>
        <v>59.53</v>
      </c>
      <c r="H94" s="57"/>
      <c r="I94" s="58">
        <f>[11]Tregion!$C94</f>
        <v>37.94</v>
      </c>
      <c r="J94" s="57"/>
      <c r="K94" s="58"/>
      <c r="L94" s="57"/>
      <c r="M94" s="58"/>
      <c r="N94" s="57"/>
      <c r="O94" s="58"/>
      <c r="Q94" s="57"/>
      <c r="R94" s="58">
        <f>[12]Tregion!$C94</f>
        <v>43.540207299063617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3.9410000000000003</v>
      </c>
      <c r="AN94" s="40">
        <f>AR94+0.1</f>
        <v>0.45999999999999996</v>
      </c>
      <c r="AO94" s="40">
        <f t="shared" si="13"/>
        <v>4.4009999999999998</v>
      </c>
      <c r="AP94" s="40">
        <f>[4]Curves!$J100</f>
        <v>0.13</v>
      </c>
      <c r="AQ94" s="40">
        <f t="shared" si="14"/>
        <v>4.0710000000000006</v>
      </c>
      <c r="AR94" s="40">
        <f>[4]Curves!$K100</f>
        <v>0.36</v>
      </c>
      <c r="AS94" s="40">
        <f t="shared" si="15"/>
        <v>4.3010000000000002</v>
      </c>
      <c r="AT94" s="40">
        <f>[4]Curves!$G100</f>
        <v>0.4</v>
      </c>
      <c r="AU94" s="40">
        <f t="shared" si="16"/>
        <v>4.3410000000000002</v>
      </c>
    </row>
    <row r="95" spans="1:47" x14ac:dyDescent="0.2">
      <c r="A95" s="50">
        <f>[5]Tregion!$A95</f>
        <v>38930</v>
      </c>
      <c r="B95" s="57">
        <f>[5]Tregion!$C95</f>
        <v>62.66</v>
      </c>
      <c r="C95" s="58">
        <f>[6]Tregion!$C95</f>
        <v>55.95</v>
      </c>
      <c r="D95" s="57">
        <f>[7]Tregion!$C95</f>
        <v>52.56</v>
      </c>
      <c r="E95" s="58">
        <f>[8]Tregion!$C95</f>
        <v>61.37</v>
      </c>
      <c r="F95" s="57">
        <f>[9]Tregion!$C95</f>
        <v>63.65</v>
      </c>
      <c r="G95" s="58">
        <f>[10]Tbasis!$D94</f>
        <v>68.739999999999995</v>
      </c>
      <c r="H95" s="57"/>
      <c r="I95" s="58">
        <f>[11]Tregion!$C95</f>
        <v>47.46</v>
      </c>
      <c r="J95" s="57"/>
      <c r="K95" s="58"/>
      <c r="L95" s="57"/>
      <c r="M95" s="58"/>
      <c r="N95" s="57"/>
      <c r="O95" s="58"/>
      <c r="Q95" s="57"/>
      <c r="R95" s="58">
        <f>[12]Tregion!$C95</f>
        <v>44.04960474599941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3.9460000000000002</v>
      </c>
      <c r="AN95" s="40">
        <f>AR95+0.1</f>
        <v>0.56000000000000005</v>
      </c>
      <c r="AO95" s="40">
        <f t="shared" si="13"/>
        <v>4.5060000000000002</v>
      </c>
      <c r="AP95" s="40">
        <f>[4]Curves!$J101</f>
        <v>0.13</v>
      </c>
      <c r="AQ95" s="40">
        <f t="shared" si="14"/>
        <v>4.0760000000000005</v>
      </c>
      <c r="AR95" s="40">
        <f>[4]Curves!$K101</f>
        <v>0.46</v>
      </c>
      <c r="AS95" s="40">
        <f t="shared" si="15"/>
        <v>4.4060000000000006</v>
      </c>
      <c r="AT95" s="40">
        <f>[4]Curves!$G101</f>
        <v>0.73</v>
      </c>
      <c r="AU95" s="40">
        <f t="shared" si="16"/>
        <v>4.6760000000000002</v>
      </c>
    </row>
    <row r="96" spans="1:47" x14ac:dyDescent="0.2">
      <c r="A96" s="50">
        <f>[5]Tregion!$A96</f>
        <v>38961</v>
      </c>
      <c r="B96" s="57">
        <f>[5]Tregion!$C96</f>
        <v>52.32</v>
      </c>
      <c r="C96" s="58">
        <f>[6]Tregion!$C96</f>
        <v>49.22</v>
      </c>
      <c r="D96" s="57">
        <f>[7]Tregion!$C96</f>
        <v>45.87</v>
      </c>
      <c r="E96" s="58">
        <f>[8]Tregion!$C96</f>
        <v>56.29</v>
      </c>
      <c r="F96" s="57">
        <f>[9]Tregion!$C96</f>
        <v>50.46</v>
      </c>
      <c r="G96" s="58">
        <f>[10]Tbasis!$D95</f>
        <v>57.18</v>
      </c>
      <c r="H96" s="57"/>
      <c r="I96" s="58">
        <f>[11]Tregion!$C96</f>
        <v>38.82</v>
      </c>
      <c r="J96" s="57"/>
      <c r="K96" s="58"/>
      <c r="L96" s="57"/>
      <c r="M96" s="58"/>
      <c r="N96" s="57"/>
      <c r="O96" s="58"/>
      <c r="Q96" s="57"/>
      <c r="R96" s="58">
        <f>[12]Tregion!$C96</f>
        <v>43.993064463952692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3.984</v>
      </c>
      <c r="AN96" s="40">
        <f t="shared" ref="AN96:AN102" si="19">AR96</f>
        <v>0.77</v>
      </c>
      <c r="AO96" s="40">
        <f t="shared" si="13"/>
        <v>4.7539999999999996</v>
      </c>
      <c r="AP96" s="40">
        <f>[4]Curves!$J102</f>
        <v>0.13</v>
      </c>
      <c r="AQ96" s="40">
        <f t="shared" si="14"/>
        <v>4.1139999999999999</v>
      </c>
      <c r="AR96" s="40">
        <f>[4]Curves!$K102</f>
        <v>0.77</v>
      </c>
      <c r="AS96" s="40">
        <f t="shared" si="15"/>
        <v>4.7539999999999996</v>
      </c>
      <c r="AT96" s="40">
        <f>[4]Curves!$G102</f>
        <v>0.98</v>
      </c>
      <c r="AU96" s="40">
        <f t="shared" si="16"/>
        <v>4.9640000000000004</v>
      </c>
    </row>
    <row r="97" spans="1:47" x14ac:dyDescent="0.2">
      <c r="A97" s="50">
        <f>[5]Tregion!$A97</f>
        <v>38991</v>
      </c>
      <c r="B97" s="57">
        <f>[5]Tregion!$C97</f>
        <v>39.64</v>
      </c>
      <c r="C97" s="58">
        <f>[6]Tregion!$C97</f>
        <v>43.16</v>
      </c>
      <c r="D97" s="57">
        <f>[7]Tregion!$C97</f>
        <v>41.86</v>
      </c>
      <c r="E97" s="58">
        <f>[8]Tregion!$C97</f>
        <v>42.34</v>
      </c>
      <c r="F97" s="57">
        <f>[9]Tregion!$C97</f>
        <v>41.58</v>
      </c>
      <c r="G97" s="58">
        <f>[10]Tbasis!$D96</f>
        <v>42.21</v>
      </c>
      <c r="H97" s="57"/>
      <c r="I97" s="58">
        <f>[11]Tregion!$C97</f>
        <v>31.42</v>
      </c>
      <c r="J97" s="57"/>
      <c r="K97" s="58"/>
      <c r="L97" s="57"/>
      <c r="M97" s="58"/>
      <c r="N97" s="57"/>
      <c r="O97" s="58"/>
      <c r="Q97" s="57"/>
      <c r="R97" s="58">
        <f>[12]Tregion!$C97</f>
        <v>44.013791319968114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4.0289999999999999</v>
      </c>
      <c r="AN97" s="40">
        <f t="shared" si="19"/>
        <v>1.04</v>
      </c>
      <c r="AO97" s="40">
        <f t="shared" si="13"/>
        <v>5.069</v>
      </c>
      <c r="AP97" s="40">
        <f>[4]Curves!$J103</f>
        <v>4.4999999999999998E-2</v>
      </c>
      <c r="AQ97" s="40">
        <f t="shared" si="14"/>
        <v>4.0739999999999998</v>
      </c>
      <c r="AR97" s="40">
        <f>[4]Curves!$K103</f>
        <v>1.04</v>
      </c>
      <c r="AS97" s="40">
        <f t="shared" si="15"/>
        <v>5.069</v>
      </c>
      <c r="AT97" s="40">
        <f>[4]Curves!$G103</f>
        <v>1.6</v>
      </c>
      <c r="AU97" s="40">
        <f t="shared" si="16"/>
        <v>5.6289999999999996</v>
      </c>
    </row>
    <row r="98" spans="1:47" x14ac:dyDescent="0.2">
      <c r="A98" s="50">
        <f>[5]Tregion!$A98</f>
        <v>39022</v>
      </c>
      <c r="B98" s="57">
        <f>[5]Tregion!$C98</f>
        <v>38.700000000000003</v>
      </c>
      <c r="C98" s="58">
        <f>[6]Tregion!$C98</f>
        <v>40.479999999999997</v>
      </c>
      <c r="D98" s="57">
        <f>[7]Tregion!$C98</f>
        <v>39.18</v>
      </c>
      <c r="E98" s="58">
        <f>[8]Tregion!$C98</f>
        <v>42.34</v>
      </c>
      <c r="F98" s="57">
        <f>[9]Tregion!$C98</f>
        <v>41.32</v>
      </c>
      <c r="G98" s="58">
        <f>[10]Tbasis!$D97</f>
        <v>40.96</v>
      </c>
      <c r="H98" s="57"/>
      <c r="I98" s="58">
        <f>[11]Tregion!$C98</f>
        <v>32.32</v>
      </c>
      <c r="J98" s="57"/>
      <c r="K98" s="58"/>
      <c r="L98" s="57"/>
      <c r="M98" s="58"/>
      <c r="N98" s="57"/>
      <c r="O98" s="58"/>
      <c r="Q98" s="57"/>
      <c r="R98" s="58">
        <f>[12]Tregion!$C98</f>
        <v>46.467363016030355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4.0670000000000002</v>
      </c>
      <c r="AN98" s="40">
        <f t="shared" si="19"/>
        <v>1.04</v>
      </c>
      <c r="AO98" s="40">
        <f t="shared" si="13"/>
        <v>5.1070000000000002</v>
      </c>
      <c r="AP98" s="40">
        <f>[4]Curves!$J104</f>
        <v>4.4999999999999998E-2</v>
      </c>
      <c r="AQ98" s="40">
        <f t="shared" si="14"/>
        <v>4.1120000000000001</v>
      </c>
      <c r="AR98" s="40">
        <f>[4]Curves!$K104</f>
        <v>1.04</v>
      </c>
      <c r="AS98" s="40">
        <f t="shared" si="15"/>
        <v>5.1070000000000002</v>
      </c>
      <c r="AT98" s="40">
        <f>[4]Curves!$G104</f>
        <v>1.6</v>
      </c>
      <c r="AU98" s="40">
        <f t="shared" si="16"/>
        <v>5.6669999999999998</v>
      </c>
    </row>
    <row r="99" spans="1:47" x14ac:dyDescent="0.2">
      <c r="A99" s="50">
        <f>[5]Tregion!$A99</f>
        <v>39052</v>
      </c>
      <c r="B99" s="57">
        <f>[5]Tregion!$C99</f>
        <v>38.229999999999997</v>
      </c>
      <c r="C99" s="58">
        <f>[6]Tregion!$C99</f>
        <v>41.66</v>
      </c>
      <c r="D99" s="57">
        <f>[7]Tregion!$C99</f>
        <v>40.520000000000003</v>
      </c>
      <c r="E99" s="58">
        <f>[8]Tregion!$C99</f>
        <v>45.37</v>
      </c>
      <c r="F99" s="57">
        <f>[9]Tregion!$C99</f>
        <v>42.58</v>
      </c>
      <c r="G99" s="58">
        <f>[10]Tbasis!$D98</f>
        <v>40.340000000000003</v>
      </c>
      <c r="H99" s="57"/>
      <c r="I99" s="58">
        <f>[11]Tregion!$C99</f>
        <v>34.840000000000003</v>
      </c>
      <c r="J99" s="57"/>
      <c r="K99" s="58"/>
      <c r="L99" s="57"/>
      <c r="M99" s="58"/>
      <c r="N99" s="57"/>
      <c r="O99" s="58"/>
      <c r="Q99" s="57"/>
      <c r="R99" s="58">
        <f>[12]Tregion!$C99</f>
        <v>48.427351313517505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4.0609999999999999</v>
      </c>
      <c r="AN99" s="40">
        <f t="shared" si="19"/>
        <v>0.54</v>
      </c>
      <c r="AO99" s="40">
        <f t="shared" si="13"/>
        <v>4.601</v>
      </c>
      <c r="AP99" s="40">
        <f>[4]Curves!$J105</f>
        <v>4.4999999999999998E-2</v>
      </c>
      <c r="AQ99" s="40">
        <f t="shared" si="14"/>
        <v>4.1059999999999999</v>
      </c>
      <c r="AR99" s="40">
        <f>[4]Curves!$K105</f>
        <v>0.54</v>
      </c>
      <c r="AS99" s="40">
        <f t="shared" si="15"/>
        <v>4.601</v>
      </c>
      <c r="AT99" s="40">
        <f>[4]Curves!$G105</f>
        <v>0.72</v>
      </c>
      <c r="AU99" s="40">
        <f t="shared" si="16"/>
        <v>4.7809999999999997</v>
      </c>
    </row>
    <row r="100" spans="1:47" x14ac:dyDescent="0.2">
      <c r="A100" s="50">
        <f>[5]Tregion!$A100</f>
        <v>39083</v>
      </c>
      <c r="B100" s="57">
        <f>[5]Tregion!$C100</f>
        <v>38.49</v>
      </c>
      <c r="C100" s="58">
        <f>[6]Tregion!$C100</f>
        <v>44.34</v>
      </c>
      <c r="D100" s="57">
        <f>[7]Tregion!$C100</f>
        <v>42.78</v>
      </c>
      <c r="E100" s="58">
        <f>[8]Tregion!$C100</f>
        <v>45.37</v>
      </c>
      <c r="F100" s="57">
        <f>[9]Tregion!$C100</f>
        <v>43.07</v>
      </c>
      <c r="G100" s="58">
        <f>[10]Tbasis!$D99</f>
        <v>40.94</v>
      </c>
      <c r="H100" s="57"/>
      <c r="I100" s="58">
        <f>[11]Tregion!$C100</f>
        <v>39.520000000000003</v>
      </c>
      <c r="J100" s="57"/>
      <c r="K100" s="58"/>
      <c r="L100" s="57"/>
      <c r="M100" s="58"/>
      <c r="N100" s="57"/>
      <c r="O100" s="58"/>
      <c r="Q100" s="57"/>
      <c r="R100" s="58">
        <f>[12]Tregion!$C100</f>
        <v>49.232761707906214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4.0609999999999999</v>
      </c>
      <c r="AN100" s="40">
        <f t="shared" si="19"/>
        <v>0.36</v>
      </c>
      <c r="AO100" s="40">
        <f t="shared" si="13"/>
        <v>4.4210000000000003</v>
      </c>
      <c r="AP100" s="40">
        <f>[4]Curves!$J106</f>
        <v>4.4999999999999998E-2</v>
      </c>
      <c r="AQ100" s="40">
        <f t="shared" si="14"/>
        <v>4.1059999999999999</v>
      </c>
      <c r="AR100" s="40">
        <f>[4]Curves!$K106</f>
        <v>0.36</v>
      </c>
      <c r="AS100" s="40">
        <f t="shared" si="15"/>
        <v>4.4210000000000003</v>
      </c>
      <c r="AT100" s="40">
        <f>[4]Curves!$G106</f>
        <v>0.38</v>
      </c>
      <c r="AU100" s="40">
        <f t="shared" si="16"/>
        <v>4.4409999999999998</v>
      </c>
    </row>
    <row r="101" spans="1:47" x14ac:dyDescent="0.2">
      <c r="A101" s="50">
        <f>[5]Tregion!$A101</f>
        <v>39114</v>
      </c>
      <c r="B101" s="57">
        <f>[5]Tregion!$C101</f>
        <v>38.49</v>
      </c>
      <c r="C101" s="58">
        <f>[6]Tregion!$C101</f>
        <v>43.88</v>
      </c>
      <c r="D101" s="57">
        <f>[7]Tregion!$C101</f>
        <v>42.18</v>
      </c>
      <c r="E101" s="58">
        <f>[8]Tregion!$C101</f>
        <v>43.32</v>
      </c>
      <c r="F101" s="57">
        <f>[9]Tregion!$C101</f>
        <v>41.54</v>
      </c>
      <c r="G101" s="58">
        <f>[10]Tbasis!$D100</f>
        <v>40.94</v>
      </c>
      <c r="H101" s="57"/>
      <c r="I101" s="58">
        <f>[11]Tregion!$C101</f>
        <v>37.86</v>
      </c>
      <c r="J101" s="57"/>
      <c r="K101" s="58"/>
      <c r="L101" s="57"/>
      <c r="M101" s="58"/>
      <c r="N101" s="57"/>
      <c r="O101" s="58"/>
      <c r="Q101" s="57"/>
      <c r="R101" s="58">
        <f>[12]Tregion!$C101</f>
        <v>48.096877037825678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4.21</v>
      </c>
      <c r="AN101" s="40">
        <f t="shared" si="19"/>
        <v>0.32500000000000001</v>
      </c>
      <c r="AO101" s="40">
        <f t="shared" si="13"/>
        <v>4.5350000000000001</v>
      </c>
      <c r="AP101" s="40">
        <f>[4]Curves!$J107</f>
        <v>4.4999999999999998E-2</v>
      </c>
      <c r="AQ101" s="40">
        <f t="shared" si="14"/>
        <v>4.2549999999999999</v>
      </c>
      <c r="AR101" s="40">
        <f>[4]Curves!$K107</f>
        <v>0.32500000000000001</v>
      </c>
      <c r="AS101" s="40">
        <f t="shared" si="15"/>
        <v>4.5350000000000001</v>
      </c>
      <c r="AT101" s="40">
        <f>[4]Curves!$G107</f>
        <v>0.33</v>
      </c>
      <c r="AU101" s="40">
        <f t="shared" si="16"/>
        <v>4.54</v>
      </c>
    </row>
    <row r="102" spans="1:47" x14ac:dyDescent="0.2">
      <c r="A102" s="50">
        <f>[5]Tregion!$A102</f>
        <v>39142</v>
      </c>
      <c r="B102" s="57">
        <f>[5]Tregion!$C102</f>
        <v>38.020000000000003</v>
      </c>
      <c r="C102" s="58">
        <f>[6]Tregion!$C102</f>
        <v>40.96</v>
      </c>
      <c r="D102" s="57">
        <f>[7]Tregion!$C102</f>
        <v>39.14</v>
      </c>
      <c r="E102" s="58">
        <f>[8]Tregion!$C102</f>
        <v>41.28</v>
      </c>
      <c r="F102" s="57">
        <f>[9]Tregion!$C102</f>
        <v>40.770000000000003</v>
      </c>
      <c r="G102" s="58">
        <f>[10]Tbasis!$D101</f>
        <v>40.47</v>
      </c>
      <c r="H102" s="57"/>
      <c r="I102" s="58">
        <f>[11]Tregion!$C102</f>
        <v>37.11</v>
      </c>
      <c r="J102" s="57"/>
      <c r="K102" s="58"/>
      <c r="L102" s="57"/>
      <c r="M102" s="58"/>
      <c r="N102" s="57"/>
      <c r="O102" s="58"/>
      <c r="Q102" s="57"/>
      <c r="R102" s="58">
        <f>[12]Tregion!$C102</f>
        <v>46.303230634952151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4.3620000000000001</v>
      </c>
      <c r="AN102" s="40">
        <f t="shared" si="19"/>
        <v>0.33500000000000002</v>
      </c>
      <c r="AO102" s="40">
        <f t="shared" si="13"/>
        <v>4.6970000000000001</v>
      </c>
      <c r="AP102" s="40">
        <f>[4]Curves!$J108</f>
        <v>4.4999999999999998E-2</v>
      </c>
      <c r="AQ102" s="40">
        <f t="shared" si="14"/>
        <v>4.407</v>
      </c>
      <c r="AR102" s="40">
        <f>[4]Curves!$K108</f>
        <v>0.33500000000000002</v>
      </c>
      <c r="AS102" s="40">
        <f t="shared" si="15"/>
        <v>4.6970000000000001</v>
      </c>
      <c r="AT102" s="40">
        <f>[4]Curves!$G108</f>
        <v>0.37</v>
      </c>
      <c r="AU102" s="40">
        <f t="shared" si="16"/>
        <v>4.7320000000000002</v>
      </c>
    </row>
    <row r="103" spans="1:47" x14ac:dyDescent="0.2">
      <c r="A103" s="50">
        <f>[5]Tregion!$A103</f>
        <v>39173</v>
      </c>
      <c r="B103" s="57">
        <f>[5]Tregion!$C103</f>
        <v>37.07</v>
      </c>
      <c r="C103" s="58">
        <f>[6]Tregion!$C103</f>
        <v>40.82</v>
      </c>
      <c r="D103" s="57">
        <f>[7]Tregion!$C103</f>
        <v>37.32</v>
      </c>
      <c r="E103" s="58">
        <f>[8]Tregion!$C103</f>
        <v>36.44</v>
      </c>
      <c r="F103" s="57">
        <f>[9]Tregion!$C103</f>
        <v>38.979999999999997</v>
      </c>
      <c r="G103" s="58">
        <f>[10]Tbasis!$D102</f>
        <v>39.53</v>
      </c>
      <c r="H103" s="57"/>
      <c r="I103" s="58">
        <f>[11]Tregion!$C103</f>
        <v>32.01</v>
      </c>
      <c r="J103" s="57"/>
      <c r="K103" s="58"/>
      <c r="L103" s="57"/>
      <c r="M103" s="58"/>
      <c r="N103" s="57"/>
      <c r="O103" s="58"/>
      <c r="Q103" s="57"/>
      <c r="R103" s="58">
        <f>[12]Tregion!$C103</f>
        <v>43.671127286278441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4.4320000000000004</v>
      </c>
      <c r="AN103" s="40">
        <f>AR103+0.1</f>
        <v>0.44999999999999996</v>
      </c>
      <c r="AO103" s="40">
        <f t="shared" ref="AO103:AO128" si="20">AM103+AN103</f>
        <v>4.8820000000000006</v>
      </c>
      <c r="AP103" s="40">
        <f>[4]Curves!$J109</f>
        <v>4.4999999999999998E-2</v>
      </c>
      <c r="AQ103" s="40">
        <f t="shared" ref="AQ103:AQ128" si="21">AM103+AP103</f>
        <v>4.4770000000000003</v>
      </c>
      <c r="AR103" s="40">
        <f>[4]Curves!$K109</f>
        <v>0.35</v>
      </c>
      <c r="AS103" s="40">
        <f t="shared" ref="AS103:AS128" si="22">AM103+AR103</f>
        <v>4.782</v>
      </c>
      <c r="AT103" s="40">
        <f>[4]Curves!$G109</f>
        <v>0.41</v>
      </c>
      <c r="AU103" s="40">
        <f t="shared" ref="AU103:AU128" si="23">AM103+AT103</f>
        <v>4.8420000000000005</v>
      </c>
    </row>
    <row r="104" spans="1:47" x14ac:dyDescent="0.2">
      <c r="A104" s="50">
        <f>[5]Tregion!$A104</f>
        <v>39203</v>
      </c>
      <c r="B104" s="57">
        <f>[5]Tregion!$C104</f>
        <v>38.020000000000003</v>
      </c>
      <c r="C104" s="58">
        <f>[6]Tregion!$C104</f>
        <v>38.36</v>
      </c>
      <c r="D104" s="57">
        <f>[7]Tregion!$C104</f>
        <v>34.89</v>
      </c>
      <c r="E104" s="58">
        <f>[8]Tregion!$C104</f>
        <v>36.94</v>
      </c>
      <c r="F104" s="57">
        <f>[9]Tregion!$C104</f>
        <v>39.74</v>
      </c>
      <c r="G104" s="58">
        <f>[10]Tbasis!$D103</f>
        <v>40.47</v>
      </c>
      <c r="H104" s="57"/>
      <c r="I104" s="58">
        <f>[11]Tregion!$C104</f>
        <v>32.79</v>
      </c>
      <c r="J104" s="57"/>
      <c r="K104" s="58"/>
      <c r="L104" s="57"/>
      <c r="M104" s="58"/>
      <c r="N104" s="57"/>
      <c r="O104" s="58"/>
      <c r="Q104" s="57"/>
      <c r="R104" s="58">
        <f>[12]Tregion!$C104</f>
        <v>43.734606079641516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4.3440000000000003</v>
      </c>
      <c r="AN104" s="40">
        <f>AR104+0.1</f>
        <v>0.44999999999999996</v>
      </c>
      <c r="AO104" s="40">
        <f t="shared" si="20"/>
        <v>4.7940000000000005</v>
      </c>
      <c r="AP104" s="40">
        <f>[4]Curves!$J110</f>
        <v>0.13</v>
      </c>
      <c r="AQ104" s="40">
        <f t="shared" si="21"/>
        <v>4.4740000000000002</v>
      </c>
      <c r="AR104" s="40">
        <f>[4]Curves!$K110</f>
        <v>0.35</v>
      </c>
      <c r="AS104" s="40">
        <f t="shared" si="22"/>
        <v>4.694</v>
      </c>
      <c r="AT104" s="40">
        <f>[4]Curves!$G110</f>
        <v>0.41</v>
      </c>
      <c r="AU104" s="40">
        <f t="shared" si="23"/>
        <v>4.7540000000000004</v>
      </c>
    </row>
    <row r="105" spans="1:47" x14ac:dyDescent="0.2">
      <c r="A105" s="50">
        <f>[5]Tregion!$A105</f>
        <v>39234</v>
      </c>
      <c r="B105" s="57">
        <f>[5]Tregion!$C105</f>
        <v>44.64</v>
      </c>
      <c r="C105" s="58">
        <f>[6]Tregion!$C105</f>
        <v>37.28</v>
      </c>
      <c r="D105" s="57">
        <f>[7]Tregion!$C105</f>
        <v>35.51</v>
      </c>
      <c r="E105" s="58">
        <f>[8]Tregion!$C105</f>
        <v>42.03</v>
      </c>
      <c r="F105" s="57">
        <f>[9]Tregion!$C105</f>
        <v>44.33</v>
      </c>
      <c r="G105" s="58">
        <f>[10]Tbasis!$D104</f>
        <v>48.48</v>
      </c>
      <c r="H105" s="57"/>
      <c r="I105" s="58">
        <f>[11]Tregion!$C105</f>
        <v>39.22</v>
      </c>
      <c r="J105" s="57"/>
      <c r="K105" s="58"/>
      <c r="L105" s="57"/>
      <c r="M105" s="58"/>
      <c r="N105" s="57"/>
      <c r="O105" s="58"/>
      <c r="Q105" s="57"/>
      <c r="R105" s="58">
        <f>[12]Tregion!$C105</f>
        <v>44.223550186861004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4.2050000000000001</v>
      </c>
      <c r="AN105" s="40">
        <f>AR105+0.1</f>
        <v>0.41500000000000004</v>
      </c>
      <c r="AO105" s="40">
        <f t="shared" si="20"/>
        <v>4.62</v>
      </c>
      <c r="AP105" s="40">
        <f>[4]Curves!$J111</f>
        <v>0.13</v>
      </c>
      <c r="AQ105" s="40">
        <f t="shared" si="21"/>
        <v>4.335</v>
      </c>
      <c r="AR105" s="40">
        <f>[4]Curves!$K111</f>
        <v>0.315</v>
      </c>
      <c r="AS105" s="40">
        <f t="shared" si="22"/>
        <v>4.5200000000000005</v>
      </c>
      <c r="AT105" s="40">
        <f>[4]Curves!$G111</f>
        <v>0.36</v>
      </c>
      <c r="AU105" s="40">
        <f t="shared" si="23"/>
        <v>4.5650000000000004</v>
      </c>
    </row>
    <row r="106" spans="1:47" x14ac:dyDescent="0.2">
      <c r="A106" s="50">
        <f>[5]Tregion!$A106</f>
        <v>39264</v>
      </c>
      <c r="B106" s="57">
        <f>[5]Tregion!$C106</f>
        <v>55.05</v>
      </c>
      <c r="C106" s="58">
        <f>[6]Tregion!$C106</f>
        <v>51.32</v>
      </c>
      <c r="D106" s="57">
        <f>[7]Tregion!$C106</f>
        <v>47.06</v>
      </c>
      <c r="E106" s="58">
        <f>[8]Tregion!$C106</f>
        <v>52.98</v>
      </c>
      <c r="F106" s="57">
        <f>[9]Tregion!$C106</f>
        <v>58.08</v>
      </c>
      <c r="G106" s="58">
        <f>[10]Tbasis!$D105</f>
        <v>59.69</v>
      </c>
      <c r="H106" s="57"/>
      <c r="I106" s="58">
        <f>[11]Tregion!$C106</f>
        <v>52.97</v>
      </c>
      <c r="J106" s="57"/>
      <c r="K106" s="58"/>
      <c r="L106" s="57"/>
      <c r="M106" s="58"/>
      <c r="N106" s="57"/>
      <c r="O106" s="58"/>
      <c r="Q106" s="57"/>
      <c r="R106" s="58">
        <f>[12]Tregion!$C106</f>
        <v>44.802687021641859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4.0510000000000002</v>
      </c>
      <c r="AN106" s="40">
        <f>AR106+0.1</f>
        <v>0.45999999999999996</v>
      </c>
      <c r="AO106" s="40">
        <f t="shared" si="20"/>
        <v>4.5110000000000001</v>
      </c>
      <c r="AP106" s="40">
        <f>[4]Curves!$J112</f>
        <v>0.13</v>
      </c>
      <c r="AQ106" s="40">
        <f t="shared" si="21"/>
        <v>4.181</v>
      </c>
      <c r="AR106" s="40">
        <f>[4]Curves!$K112</f>
        <v>0.36</v>
      </c>
      <c r="AS106" s="40">
        <f t="shared" si="22"/>
        <v>4.4110000000000005</v>
      </c>
      <c r="AT106" s="40">
        <f>[4]Curves!$G112</f>
        <v>0.4</v>
      </c>
      <c r="AU106" s="40">
        <f t="shared" si="23"/>
        <v>4.4510000000000005</v>
      </c>
    </row>
    <row r="107" spans="1:47" x14ac:dyDescent="0.2">
      <c r="A107" s="50">
        <f>[5]Tregion!$A107</f>
        <v>39295</v>
      </c>
      <c r="B107" s="57">
        <f>[5]Tregion!$C107</f>
        <v>63.09</v>
      </c>
      <c r="C107" s="58">
        <f>[6]Tregion!$C107</f>
        <v>55.65</v>
      </c>
      <c r="D107" s="57">
        <f>[7]Tregion!$C107</f>
        <v>51.93</v>
      </c>
      <c r="E107" s="58">
        <f>[8]Tregion!$C107</f>
        <v>61.64</v>
      </c>
      <c r="F107" s="57">
        <f>[9]Tregion!$C107</f>
        <v>63.93</v>
      </c>
      <c r="G107" s="58">
        <f>[10]Tbasis!$D106</f>
        <v>68.83</v>
      </c>
      <c r="H107" s="57"/>
      <c r="I107" s="58">
        <f>[11]Tregion!$C107</f>
        <v>64</v>
      </c>
      <c r="J107" s="57"/>
      <c r="K107" s="58"/>
      <c r="L107" s="57"/>
      <c r="M107" s="58"/>
      <c r="N107" s="57"/>
      <c r="O107" s="58"/>
      <c r="Q107" s="57"/>
      <c r="R107" s="58">
        <f>[12]Tregion!$C107</f>
        <v>45.291377603807803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4.056</v>
      </c>
      <c r="AN107" s="40">
        <f>AR107+0.1</f>
        <v>0.56000000000000005</v>
      </c>
      <c r="AO107" s="40">
        <f t="shared" si="20"/>
        <v>4.6159999999999997</v>
      </c>
      <c r="AP107" s="40">
        <f>[4]Curves!$J113</f>
        <v>0.13</v>
      </c>
      <c r="AQ107" s="40">
        <f t="shared" si="21"/>
        <v>4.1859999999999999</v>
      </c>
      <c r="AR107" s="40">
        <f>[4]Curves!$K113</f>
        <v>0.46</v>
      </c>
      <c r="AS107" s="40">
        <f t="shared" si="22"/>
        <v>4.516</v>
      </c>
      <c r="AT107" s="40">
        <f>[4]Curves!$G113</f>
        <v>0.73</v>
      </c>
      <c r="AU107" s="40">
        <f t="shared" si="23"/>
        <v>4.7859999999999996</v>
      </c>
    </row>
    <row r="108" spans="1:47" x14ac:dyDescent="0.2">
      <c r="A108" s="50">
        <f>[5]Tregion!$A108</f>
        <v>39326</v>
      </c>
      <c r="B108" s="57">
        <f>[5]Tregion!$C108</f>
        <v>52.68</v>
      </c>
      <c r="C108" s="58">
        <f>[6]Tregion!$C108</f>
        <v>49.48</v>
      </c>
      <c r="D108" s="57">
        <f>[7]Tregion!$C108</f>
        <v>45.85</v>
      </c>
      <c r="E108" s="58">
        <f>[8]Tregion!$C108</f>
        <v>56.54</v>
      </c>
      <c r="F108" s="57">
        <f>[9]Tregion!$C108</f>
        <v>50.68</v>
      </c>
      <c r="G108" s="58">
        <f>[10]Tbasis!$D107</f>
        <v>57.32</v>
      </c>
      <c r="H108" s="57"/>
      <c r="I108" s="58">
        <f>[11]Tregion!$C108</f>
        <v>50.62</v>
      </c>
      <c r="J108" s="57"/>
      <c r="K108" s="58"/>
      <c r="L108" s="57"/>
      <c r="M108" s="58"/>
      <c r="N108" s="57"/>
      <c r="O108" s="58"/>
      <c r="Q108" s="57"/>
      <c r="R108" s="58">
        <f>[12]Tregion!$C108</f>
        <v>45.212522630927914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4.0940000000000003</v>
      </c>
      <c r="AN108" s="40">
        <f t="shared" ref="AN108:AN114" si="24">AR108</f>
        <v>0.77</v>
      </c>
      <c r="AO108" s="40">
        <f t="shared" si="20"/>
        <v>4.8640000000000008</v>
      </c>
      <c r="AP108" s="40">
        <f>[4]Curves!$J114</f>
        <v>0.13</v>
      </c>
      <c r="AQ108" s="40">
        <f t="shared" si="21"/>
        <v>4.2240000000000002</v>
      </c>
      <c r="AR108" s="40">
        <f>[4]Curves!$K114</f>
        <v>0.77</v>
      </c>
      <c r="AS108" s="40">
        <f t="shared" si="22"/>
        <v>4.8640000000000008</v>
      </c>
      <c r="AT108" s="40">
        <f>[4]Curves!$G114</f>
        <v>0.98</v>
      </c>
      <c r="AU108" s="40">
        <f t="shared" si="23"/>
        <v>5.0739999999999998</v>
      </c>
    </row>
    <row r="109" spans="1:47" x14ac:dyDescent="0.2">
      <c r="A109" s="50">
        <f>[5]Tregion!$A109</f>
        <v>39356</v>
      </c>
      <c r="B109" s="57">
        <f>[5]Tregion!$C109</f>
        <v>39.909999999999997</v>
      </c>
      <c r="C109" s="58">
        <f>[6]Tregion!$C109</f>
        <v>43.94</v>
      </c>
      <c r="D109" s="57">
        <f>[7]Tregion!$C109</f>
        <v>42.21</v>
      </c>
      <c r="E109" s="58">
        <f>[8]Tregion!$C109</f>
        <v>42.53</v>
      </c>
      <c r="F109" s="57">
        <f>[9]Tregion!$C109</f>
        <v>41.76</v>
      </c>
      <c r="G109" s="58">
        <f>[10]Tbasis!$D108</f>
        <v>42.49</v>
      </c>
      <c r="H109" s="57"/>
      <c r="I109" s="58">
        <f>[11]Tregion!$C109</f>
        <v>39.67</v>
      </c>
      <c r="J109" s="57"/>
      <c r="K109" s="58"/>
      <c r="L109" s="57"/>
      <c r="M109" s="58"/>
      <c r="N109" s="57"/>
      <c r="O109" s="58"/>
      <c r="Q109" s="57"/>
      <c r="R109" s="58">
        <f>[12]Tregion!$C109</f>
        <v>45.210996126813114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4.1390000000000002</v>
      </c>
      <c r="AN109" s="40">
        <f t="shared" si="24"/>
        <v>1.04</v>
      </c>
      <c r="AO109" s="40">
        <f t="shared" si="20"/>
        <v>5.1790000000000003</v>
      </c>
      <c r="AP109" s="40">
        <f>[4]Curves!$J115</f>
        <v>4.4999999999999998E-2</v>
      </c>
      <c r="AQ109" s="40">
        <f t="shared" si="21"/>
        <v>4.1840000000000002</v>
      </c>
      <c r="AR109" s="40">
        <f>[4]Curves!$K115</f>
        <v>1.04</v>
      </c>
      <c r="AS109" s="40">
        <f t="shared" si="22"/>
        <v>5.1790000000000003</v>
      </c>
      <c r="AT109" s="40">
        <f>[4]Curves!$G115</f>
        <v>1.6</v>
      </c>
      <c r="AU109" s="40">
        <f t="shared" si="23"/>
        <v>5.7390000000000008</v>
      </c>
    </row>
    <row r="110" spans="1:47" x14ac:dyDescent="0.2">
      <c r="A110" s="50">
        <f>[5]Tregion!$A110</f>
        <v>39387</v>
      </c>
      <c r="B110" s="57">
        <f>[5]Tregion!$C110</f>
        <v>38.97</v>
      </c>
      <c r="C110" s="58">
        <f>[6]Tregion!$C110</f>
        <v>41.48</v>
      </c>
      <c r="D110" s="57">
        <f>[7]Tregion!$C110</f>
        <v>39.78</v>
      </c>
      <c r="E110" s="58">
        <f>[8]Tregion!$C110</f>
        <v>42.52</v>
      </c>
      <c r="F110" s="57">
        <f>[9]Tregion!$C110</f>
        <v>41.5</v>
      </c>
      <c r="G110" s="58">
        <f>[10]Tbasis!$D109</f>
        <v>41.28</v>
      </c>
      <c r="H110" s="57"/>
      <c r="I110" s="58">
        <f>[11]Tregion!$C110</f>
        <v>39.54</v>
      </c>
      <c r="J110" s="57"/>
      <c r="K110" s="58"/>
      <c r="L110" s="57"/>
      <c r="M110" s="58"/>
      <c r="N110" s="57"/>
      <c r="O110" s="58"/>
      <c r="Q110" s="57"/>
      <c r="R110" s="58">
        <f>[12]Tregion!$C110</f>
        <v>47.646444605355235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4.1770000000000005</v>
      </c>
      <c r="AN110" s="40">
        <f t="shared" si="24"/>
        <v>1.04</v>
      </c>
      <c r="AO110" s="40">
        <f t="shared" si="20"/>
        <v>5.2170000000000005</v>
      </c>
      <c r="AP110" s="40">
        <f>[4]Curves!$J116</f>
        <v>4.4999999999999998E-2</v>
      </c>
      <c r="AQ110" s="40">
        <f t="shared" si="21"/>
        <v>4.2220000000000004</v>
      </c>
      <c r="AR110" s="40">
        <f>[4]Curves!$K116</f>
        <v>1.04</v>
      </c>
      <c r="AS110" s="40">
        <f t="shared" si="22"/>
        <v>5.2170000000000005</v>
      </c>
      <c r="AT110" s="40">
        <f>[4]Curves!$G116</f>
        <v>1.6</v>
      </c>
      <c r="AU110" s="40">
        <f t="shared" si="23"/>
        <v>5.777000000000001</v>
      </c>
    </row>
    <row r="111" spans="1:47" x14ac:dyDescent="0.2">
      <c r="A111" s="50">
        <f>[5]Tregion!$A111</f>
        <v>39417</v>
      </c>
      <c r="B111" s="57">
        <f>[5]Tregion!$C111</f>
        <v>38.49</v>
      </c>
      <c r="C111" s="58">
        <f>[6]Tregion!$C111</f>
        <v>42.57</v>
      </c>
      <c r="D111" s="57">
        <f>[7]Tregion!$C111</f>
        <v>41</v>
      </c>
      <c r="E111" s="58">
        <f>[8]Tregion!$C111</f>
        <v>45.57</v>
      </c>
      <c r="F111" s="57">
        <f>[9]Tregion!$C111</f>
        <v>42.77</v>
      </c>
      <c r="G111" s="58">
        <f>[10]Tbasis!$D110</f>
        <v>40.659999999999997</v>
      </c>
      <c r="H111" s="57"/>
      <c r="I111" s="58">
        <f>[11]Tregion!$C111</f>
        <v>41.35</v>
      </c>
      <c r="J111" s="57"/>
      <c r="K111" s="58"/>
      <c r="L111" s="57"/>
      <c r="M111" s="58"/>
      <c r="N111" s="57"/>
      <c r="O111" s="58"/>
      <c r="Q111" s="57"/>
      <c r="R111" s="58">
        <f>[12]Tregion!$C111</f>
        <v>49.604574596687982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4.1710000000000003</v>
      </c>
      <c r="AN111" s="40">
        <f t="shared" si="24"/>
        <v>0.54</v>
      </c>
      <c r="AO111" s="40">
        <f t="shared" si="20"/>
        <v>4.7110000000000003</v>
      </c>
      <c r="AP111" s="40">
        <f>[4]Curves!$J117</f>
        <v>4.4999999999999998E-2</v>
      </c>
      <c r="AQ111" s="40">
        <f t="shared" si="21"/>
        <v>4.2160000000000002</v>
      </c>
      <c r="AR111" s="40">
        <f>[4]Curves!$K117</f>
        <v>0.54</v>
      </c>
      <c r="AS111" s="40">
        <f t="shared" si="22"/>
        <v>4.7110000000000003</v>
      </c>
      <c r="AT111" s="40">
        <f>[4]Curves!$G117</f>
        <v>0.72</v>
      </c>
      <c r="AU111" s="40">
        <f t="shared" si="23"/>
        <v>4.891</v>
      </c>
    </row>
    <row r="112" spans="1:47" x14ac:dyDescent="0.2">
      <c r="A112" s="50">
        <f>[5]Tregion!$A112</f>
        <v>39448</v>
      </c>
      <c r="B112" s="57">
        <f>[5]Tregion!$C112</f>
        <v>38.76</v>
      </c>
      <c r="C112" s="58">
        <f>[6]Tregion!$C112</f>
        <v>45.07</v>
      </c>
      <c r="D112" s="57">
        <f>[7]Tregion!$C112</f>
        <v>43.2</v>
      </c>
      <c r="E112" s="58">
        <f>[8]Tregion!$C112</f>
        <v>45.57</v>
      </c>
      <c r="F112" s="57">
        <f>[9]Tregion!$C112</f>
        <v>43.26</v>
      </c>
      <c r="G112" s="58">
        <f>[10]Tbasis!$D111</f>
        <v>41.22</v>
      </c>
      <c r="H112" s="57"/>
      <c r="I112" s="58">
        <f>[11]Tregion!$C112</f>
        <v>39.799999999999997</v>
      </c>
      <c r="J112" s="57"/>
      <c r="K112" s="58"/>
      <c r="L112" s="57"/>
      <c r="M112" s="58"/>
      <c r="N112" s="57"/>
      <c r="O112" s="58"/>
      <c r="Q112" s="57"/>
      <c r="R112" s="58">
        <f>[12]Tregion!$C112</f>
        <v>50.440614704404403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4.1710000000000003</v>
      </c>
      <c r="AN112" s="40">
        <f t="shared" si="24"/>
        <v>0.36</v>
      </c>
      <c r="AO112" s="40">
        <f t="shared" si="20"/>
        <v>4.5310000000000006</v>
      </c>
      <c r="AP112" s="40">
        <f>[4]Curves!$J118</f>
        <v>4.4999999999999998E-2</v>
      </c>
      <c r="AQ112" s="40">
        <f t="shared" si="21"/>
        <v>4.2160000000000002</v>
      </c>
      <c r="AR112" s="40">
        <f>[4]Curves!$K118</f>
        <v>0.36</v>
      </c>
      <c r="AS112" s="40">
        <f t="shared" si="22"/>
        <v>4.5310000000000006</v>
      </c>
      <c r="AT112" s="40">
        <f>[4]Curves!$G118</f>
        <v>0.38</v>
      </c>
      <c r="AU112" s="40">
        <f t="shared" si="23"/>
        <v>4.5510000000000002</v>
      </c>
    </row>
    <row r="113" spans="1:47" x14ac:dyDescent="0.2">
      <c r="A113" s="50">
        <f>[5]Tregion!$A113</f>
        <v>39479</v>
      </c>
      <c r="B113" s="57">
        <f>[5]Tregion!$C113</f>
        <v>38.76</v>
      </c>
      <c r="C113" s="58">
        <f>[6]Tregion!$C113</f>
        <v>44.65</v>
      </c>
      <c r="D113" s="57">
        <f>[7]Tregion!$C113</f>
        <v>42.64</v>
      </c>
      <c r="E113" s="58">
        <f>[8]Tregion!$C113</f>
        <v>43.51</v>
      </c>
      <c r="F113" s="57">
        <f>[9]Tregion!$C113</f>
        <v>41.72</v>
      </c>
      <c r="G113" s="58">
        <f>[10]Tbasis!$D112</f>
        <v>41.22</v>
      </c>
      <c r="H113" s="57"/>
      <c r="I113" s="58">
        <f>[11]Tregion!$C113</f>
        <v>38.130000000000003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49.303802895738535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4.32</v>
      </c>
      <c r="AN113" s="40">
        <f t="shared" si="24"/>
        <v>0.32500000000000001</v>
      </c>
      <c r="AO113" s="40">
        <f t="shared" si="20"/>
        <v>4.6450000000000005</v>
      </c>
      <c r="AP113" s="40">
        <f>[4]Curves!$J119</f>
        <v>4.4999999999999998E-2</v>
      </c>
      <c r="AQ113" s="40">
        <f t="shared" si="21"/>
        <v>4.3650000000000002</v>
      </c>
      <c r="AR113" s="40">
        <f>[4]Curves!$K119</f>
        <v>0.32500000000000001</v>
      </c>
      <c r="AS113" s="40">
        <f t="shared" si="22"/>
        <v>4.6450000000000005</v>
      </c>
      <c r="AT113" s="40">
        <f>[4]Curves!$G119</f>
        <v>0.33</v>
      </c>
      <c r="AU113" s="40">
        <f t="shared" si="23"/>
        <v>4.6500000000000004</v>
      </c>
    </row>
    <row r="114" spans="1:47" x14ac:dyDescent="0.2">
      <c r="A114" s="50">
        <f>[5]Tregion!$A114</f>
        <v>39508</v>
      </c>
      <c r="B114" s="57">
        <f>[5]Tregion!$C114</f>
        <v>38.28</v>
      </c>
      <c r="C114" s="58">
        <f>[6]Tregion!$C114</f>
        <v>41.92</v>
      </c>
      <c r="D114" s="57">
        <f>[7]Tregion!$C114</f>
        <v>39.81</v>
      </c>
      <c r="E114" s="58">
        <f>[8]Tregion!$C114</f>
        <v>41.46</v>
      </c>
      <c r="F114" s="57">
        <f>[9]Tregion!$C114</f>
        <v>40.950000000000003</v>
      </c>
      <c r="G114" s="58">
        <f>[10]Tbasis!$D113</f>
        <v>40.74</v>
      </c>
      <c r="H114" s="57"/>
      <c r="I114" s="58">
        <f>[11]Tregion!$C114</f>
        <v>37.380000000000003</v>
      </c>
      <c r="J114" s="57"/>
      <c r="K114" s="58"/>
      <c r="L114" s="57"/>
      <c r="M114" s="58"/>
      <c r="N114" s="57"/>
      <c r="O114" s="58"/>
      <c r="Q114" s="57"/>
      <c r="R114" s="58">
        <f>[12]Tregion!$C114</f>
        <v>47.509601116504165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4.4720000000000004</v>
      </c>
      <c r="AN114" s="40">
        <f t="shared" si="24"/>
        <v>0.33500000000000002</v>
      </c>
      <c r="AO114" s="40">
        <f t="shared" si="20"/>
        <v>4.8070000000000004</v>
      </c>
      <c r="AP114" s="40">
        <f>[4]Curves!$J120</f>
        <v>4.4999999999999998E-2</v>
      </c>
      <c r="AQ114" s="40">
        <f t="shared" si="21"/>
        <v>4.5170000000000003</v>
      </c>
      <c r="AR114" s="40">
        <f>[4]Curves!$K120</f>
        <v>0.33500000000000002</v>
      </c>
      <c r="AS114" s="40">
        <f t="shared" si="22"/>
        <v>4.8070000000000004</v>
      </c>
      <c r="AT114" s="40">
        <f>[4]Curves!$G120</f>
        <v>0.37</v>
      </c>
      <c r="AU114" s="40">
        <f t="shared" si="23"/>
        <v>4.8420000000000005</v>
      </c>
    </row>
    <row r="115" spans="1:47" x14ac:dyDescent="0.2">
      <c r="A115" s="50">
        <f>[5]Tregion!$A115</f>
        <v>39539</v>
      </c>
      <c r="B115" s="57">
        <f>[5]Tregion!$C115</f>
        <v>37.33</v>
      </c>
      <c r="C115" s="58">
        <f>[6]Tregion!$C115</f>
        <v>41.78</v>
      </c>
      <c r="D115" s="57">
        <f>[7]Tregion!$C115</f>
        <v>38.119999999999997</v>
      </c>
      <c r="E115" s="58">
        <f>[8]Tregion!$C115</f>
        <v>36.6</v>
      </c>
      <c r="F115" s="57">
        <f>[9]Tregion!$C115</f>
        <v>39.159999999999997</v>
      </c>
      <c r="G115" s="58">
        <f>[10]Tbasis!$D114</f>
        <v>39.799999999999997</v>
      </c>
      <c r="H115" s="57"/>
      <c r="I115" s="58">
        <f>[11]Tregion!$C115</f>
        <v>32.24</v>
      </c>
      <c r="J115" s="57"/>
      <c r="K115" s="58"/>
      <c r="L115" s="57"/>
      <c r="M115" s="58"/>
      <c r="N115" s="57"/>
      <c r="O115" s="58"/>
      <c r="Q115" s="57"/>
      <c r="R115" s="58">
        <f>[12]Tregion!$C115</f>
        <v>44.812873441407106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4.5445000000000002</v>
      </c>
      <c r="AN115" s="40">
        <f>AR115+0.1</f>
        <v>0.44999999999999996</v>
      </c>
      <c r="AO115" s="40">
        <f t="shared" si="20"/>
        <v>4.9945000000000004</v>
      </c>
      <c r="AP115" s="40">
        <f>[4]Curves!$J121</f>
        <v>4.4999999999999998E-2</v>
      </c>
      <c r="AQ115" s="40">
        <f t="shared" si="21"/>
        <v>4.5895000000000001</v>
      </c>
      <c r="AR115" s="40">
        <f>[4]Curves!$K121</f>
        <v>0.35</v>
      </c>
      <c r="AS115" s="40">
        <f t="shared" si="22"/>
        <v>4.8944999999999999</v>
      </c>
      <c r="AT115" s="40">
        <f>[4]Curves!$G121</f>
        <v>0.41</v>
      </c>
      <c r="AU115" s="40">
        <f t="shared" si="23"/>
        <v>4.9545000000000003</v>
      </c>
    </row>
    <row r="116" spans="1:47" x14ac:dyDescent="0.2">
      <c r="A116" s="50">
        <f>[5]Tregion!$A116</f>
        <v>39569</v>
      </c>
      <c r="B116" s="57">
        <f>[5]Tregion!$C116</f>
        <v>38.28</v>
      </c>
      <c r="C116" s="58">
        <f>[6]Tregion!$C116</f>
        <v>39.479999999999997</v>
      </c>
      <c r="D116" s="57">
        <f>[7]Tregion!$C116</f>
        <v>35.86</v>
      </c>
      <c r="E116" s="58">
        <f>[8]Tregion!$C116</f>
        <v>37.1</v>
      </c>
      <c r="F116" s="57">
        <f>[9]Tregion!$C116</f>
        <v>39.92</v>
      </c>
      <c r="G116" s="58">
        <f>[10]Tbasis!$D115</f>
        <v>40.75</v>
      </c>
      <c r="H116" s="57"/>
      <c r="I116" s="58">
        <f>[11]Tregion!$C116</f>
        <v>33.020000000000003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44.875151697443037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4.4565000000000001</v>
      </c>
      <c r="AN116" s="40">
        <f>AR116+0.1</f>
        <v>0.44999999999999996</v>
      </c>
      <c r="AO116" s="40">
        <f t="shared" si="20"/>
        <v>4.9065000000000003</v>
      </c>
      <c r="AP116" s="40">
        <f>[4]Curves!$J122</f>
        <v>0.13</v>
      </c>
      <c r="AQ116" s="40">
        <f t="shared" si="21"/>
        <v>4.5865</v>
      </c>
      <c r="AR116" s="40">
        <f>[4]Curves!$K122</f>
        <v>0.35</v>
      </c>
      <c r="AS116" s="40">
        <f t="shared" si="22"/>
        <v>4.8064999999999998</v>
      </c>
      <c r="AT116" s="40">
        <f>[4]Curves!$G122</f>
        <v>0.41</v>
      </c>
      <c r="AU116" s="40">
        <f t="shared" si="23"/>
        <v>4.8665000000000003</v>
      </c>
    </row>
    <row r="117" spans="1:47" x14ac:dyDescent="0.2">
      <c r="A117" s="50">
        <f>[5]Tregion!$A117</f>
        <v>39600</v>
      </c>
      <c r="B117" s="57">
        <f>[5]Tregion!$C117</f>
        <v>44.95</v>
      </c>
      <c r="C117" s="58">
        <f>[6]Tregion!$C117</f>
        <v>38.479999999999997</v>
      </c>
      <c r="D117" s="57">
        <f>[7]Tregion!$C117</f>
        <v>36.43</v>
      </c>
      <c r="E117" s="58">
        <f>[8]Tregion!$C117</f>
        <v>42.22</v>
      </c>
      <c r="F117" s="57">
        <f>[9]Tregion!$C117</f>
        <v>44.52</v>
      </c>
      <c r="G117" s="58">
        <f>[10]Tbasis!$D116</f>
        <v>48.69</v>
      </c>
      <c r="H117" s="57"/>
      <c r="I117" s="58">
        <f>[11]Tregion!$C117</f>
        <v>39.5</v>
      </c>
      <c r="J117" s="57"/>
      <c r="K117" s="58"/>
      <c r="L117" s="57"/>
      <c r="M117" s="58"/>
      <c r="N117" s="57"/>
      <c r="O117" s="58"/>
      <c r="Q117" s="57"/>
      <c r="R117" s="58">
        <f>[12]Tregion!$C117</f>
        <v>45.36264791048626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4.3174999999999999</v>
      </c>
      <c r="AN117" s="40">
        <f>AR117+0.1</f>
        <v>0.41500000000000004</v>
      </c>
      <c r="AO117" s="40">
        <f t="shared" si="20"/>
        <v>4.7324999999999999</v>
      </c>
      <c r="AP117" s="40">
        <f>[4]Curves!$J123</f>
        <v>0.13</v>
      </c>
      <c r="AQ117" s="40">
        <f t="shared" si="21"/>
        <v>4.4474999999999998</v>
      </c>
      <c r="AR117" s="40">
        <f>[4]Curves!$K123</f>
        <v>0.315</v>
      </c>
      <c r="AS117" s="40">
        <f t="shared" si="22"/>
        <v>4.6325000000000003</v>
      </c>
      <c r="AT117" s="40">
        <f>[4]Curves!$G123</f>
        <v>0.36</v>
      </c>
      <c r="AU117" s="40">
        <f t="shared" si="23"/>
        <v>4.6775000000000002</v>
      </c>
    </row>
    <row r="118" spans="1:47" x14ac:dyDescent="0.2">
      <c r="A118" s="50">
        <f>[5]Tregion!$A118</f>
        <v>39630</v>
      </c>
      <c r="B118" s="57">
        <f>[5]Tregion!$C118</f>
        <v>55.43</v>
      </c>
      <c r="C118" s="58">
        <f>[6]Tregion!$C118</f>
        <v>51.61</v>
      </c>
      <c r="D118" s="57">
        <f>[7]Tregion!$C118</f>
        <v>47.19</v>
      </c>
      <c r="E118" s="58">
        <f>[8]Tregion!$C118</f>
        <v>53.21</v>
      </c>
      <c r="F118" s="57">
        <f>[9]Tregion!$C118</f>
        <v>58.33</v>
      </c>
      <c r="G118" s="58">
        <f>[10]Tbasis!$D117</f>
        <v>59.9</v>
      </c>
      <c r="H118" s="57"/>
      <c r="I118" s="58">
        <f>[11]Tregion!$C118</f>
        <v>53.35</v>
      </c>
      <c r="J118" s="57"/>
      <c r="K118" s="58"/>
      <c r="L118" s="57"/>
      <c r="M118" s="58"/>
      <c r="N118" s="57"/>
      <c r="O118" s="58"/>
      <c r="Q118" s="57"/>
      <c r="R118" s="58">
        <f>[12]Tregion!$C118</f>
        <v>45.940303661648322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4.1635</v>
      </c>
      <c r="AN118" s="40">
        <f>AR118+0.1</f>
        <v>0.45999999999999996</v>
      </c>
      <c r="AO118" s="40">
        <f t="shared" si="20"/>
        <v>4.6234999999999999</v>
      </c>
      <c r="AP118" s="40">
        <f>[4]Curves!$J124</f>
        <v>0.13</v>
      </c>
      <c r="AQ118" s="40">
        <f t="shared" si="21"/>
        <v>4.2934999999999999</v>
      </c>
      <c r="AR118" s="40">
        <f>[4]Curves!$K124</f>
        <v>0.36</v>
      </c>
      <c r="AS118" s="40">
        <f t="shared" si="22"/>
        <v>4.5235000000000003</v>
      </c>
      <c r="AT118" s="40">
        <f>[4]Curves!$G124</f>
        <v>0.4</v>
      </c>
      <c r="AU118" s="40">
        <f t="shared" si="23"/>
        <v>4.5635000000000003</v>
      </c>
    </row>
    <row r="119" spans="1:47" x14ac:dyDescent="0.2">
      <c r="A119" s="50">
        <f>[5]Tregion!$A119</f>
        <v>39661</v>
      </c>
      <c r="B119" s="57">
        <f>[5]Tregion!$C119</f>
        <v>63.53</v>
      </c>
      <c r="C119" s="58">
        <f>[6]Tregion!$C119</f>
        <v>55.66</v>
      </c>
      <c r="D119" s="57">
        <f>[7]Tregion!$C119</f>
        <v>51.72</v>
      </c>
      <c r="E119" s="58">
        <f>[8]Tregion!$C119</f>
        <v>61.91</v>
      </c>
      <c r="F119" s="57">
        <f>[9]Tregion!$C119</f>
        <v>64.209999999999994</v>
      </c>
      <c r="G119" s="58">
        <f>[10]Tbasis!$D118</f>
        <v>69.010000000000005</v>
      </c>
      <c r="H119" s="57"/>
      <c r="I119" s="58">
        <f>[11]Tregion!$C119</f>
        <v>64.45</v>
      </c>
      <c r="J119" s="57"/>
      <c r="K119" s="58"/>
      <c r="L119" s="57"/>
      <c r="M119" s="58"/>
      <c r="N119" s="57"/>
      <c r="O119" s="58"/>
      <c r="Q119" s="57"/>
      <c r="R119" s="58">
        <f>[12]Tregion!$C119</f>
        <v>46.427488523970595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4.1684999999999999</v>
      </c>
      <c r="AN119" s="40">
        <f>AR119+0.1</f>
        <v>0.56000000000000005</v>
      </c>
      <c r="AO119" s="40">
        <f t="shared" si="20"/>
        <v>4.7285000000000004</v>
      </c>
      <c r="AP119" s="40">
        <f>[4]Curves!$J125</f>
        <v>0.13</v>
      </c>
      <c r="AQ119" s="40">
        <f t="shared" si="21"/>
        <v>4.2984999999999998</v>
      </c>
      <c r="AR119" s="40">
        <f>[4]Curves!$K125</f>
        <v>0.46</v>
      </c>
      <c r="AS119" s="40">
        <f t="shared" si="22"/>
        <v>4.6284999999999998</v>
      </c>
      <c r="AT119" s="40">
        <f>[4]Curves!$G125</f>
        <v>0.73</v>
      </c>
      <c r="AU119" s="40">
        <f t="shared" si="23"/>
        <v>4.8985000000000003</v>
      </c>
    </row>
    <row r="120" spans="1:47" x14ac:dyDescent="0.2">
      <c r="A120" s="50">
        <f>[5]Tregion!$A120</f>
        <v>39692</v>
      </c>
      <c r="B120" s="57">
        <f>[5]Tregion!$C120</f>
        <v>53.05</v>
      </c>
      <c r="C120" s="58">
        <f>[6]Tregion!$C120</f>
        <v>49.89</v>
      </c>
      <c r="D120" s="57">
        <f>[7]Tregion!$C120</f>
        <v>46.06</v>
      </c>
      <c r="E120" s="58">
        <f>[8]Tregion!$C120</f>
        <v>56.78</v>
      </c>
      <c r="F120" s="57">
        <f>[9]Tregion!$C120</f>
        <v>50.9</v>
      </c>
      <c r="G120" s="58">
        <f>[10]Tbasis!$D119</f>
        <v>57.52</v>
      </c>
      <c r="H120" s="57"/>
      <c r="I120" s="58">
        <f>[11]Tregion!$C120</f>
        <v>50.98</v>
      </c>
      <c r="J120" s="57"/>
      <c r="K120" s="58"/>
      <c r="L120" s="57"/>
      <c r="M120" s="58"/>
      <c r="N120" s="57"/>
      <c r="O120" s="58"/>
      <c r="Q120" s="57"/>
      <c r="R120" s="58">
        <f>[12]Tregion!$C120</f>
        <v>46.347414681805034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4.2065000000000001</v>
      </c>
      <c r="AN120" s="40">
        <f t="shared" ref="AN120:AN126" si="25">AR120</f>
        <v>0.77</v>
      </c>
      <c r="AO120" s="40">
        <f t="shared" si="20"/>
        <v>4.9764999999999997</v>
      </c>
      <c r="AP120" s="40">
        <f>[4]Curves!$J126</f>
        <v>0.13</v>
      </c>
      <c r="AQ120" s="40">
        <f t="shared" si="21"/>
        <v>4.3365</v>
      </c>
      <c r="AR120" s="40">
        <f>[4]Curves!$K126</f>
        <v>0.77</v>
      </c>
      <c r="AS120" s="40">
        <f t="shared" si="22"/>
        <v>4.9764999999999997</v>
      </c>
      <c r="AT120" s="40">
        <f>[4]Curves!$G126</f>
        <v>0.98</v>
      </c>
      <c r="AU120" s="40">
        <f t="shared" si="23"/>
        <v>5.1865000000000006</v>
      </c>
    </row>
    <row r="121" spans="1:47" x14ac:dyDescent="0.2">
      <c r="A121" s="50">
        <f>[5]Tregion!$A121</f>
        <v>39722</v>
      </c>
      <c r="B121" s="57">
        <f>[5]Tregion!$C121</f>
        <v>40.19</v>
      </c>
      <c r="C121" s="58">
        <f>[6]Tregion!$C121</f>
        <v>44.71</v>
      </c>
      <c r="D121" s="57">
        <f>[7]Tregion!$C121</f>
        <v>42.67</v>
      </c>
      <c r="E121" s="58">
        <f>[8]Tregion!$C121</f>
        <v>42.71</v>
      </c>
      <c r="F121" s="57">
        <f>[9]Tregion!$C121</f>
        <v>41.94</v>
      </c>
      <c r="G121" s="58">
        <f>[10]Tbasis!$D120</f>
        <v>42.77</v>
      </c>
      <c r="H121" s="57"/>
      <c r="I121" s="58">
        <f>[11]Tregion!$C121</f>
        <v>39.950000000000003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46.344667067293905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4.2515000000000001</v>
      </c>
      <c r="AN121" s="40">
        <f t="shared" si="25"/>
        <v>1.04</v>
      </c>
      <c r="AO121" s="40">
        <f t="shared" si="20"/>
        <v>5.2915000000000001</v>
      </c>
      <c r="AP121" s="40">
        <f>[4]Curves!$J127</f>
        <v>4.4999999999999998E-2</v>
      </c>
      <c r="AQ121" s="40">
        <f t="shared" si="21"/>
        <v>4.2965</v>
      </c>
      <c r="AR121" s="40">
        <f>[4]Curves!$K127</f>
        <v>1.04</v>
      </c>
      <c r="AS121" s="40">
        <f t="shared" si="22"/>
        <v>5.2915000000000001</v>
      </c>
      <c r="AT121" s="40">
        <f>[4]Curves!$G127</f>
        <v>1.6</v>
      </c>
      <c r="AU121" s="40">
        <f t="shared" si="23"/>
        <v>5.8514999999999997</v>
      </c>
    </row>
    <row r="122" spans="1:47" x14ac:dyDescent="0.2">
      <c r="A122" s="50">
        <f>[5]Tregion!$A122</f>
        <v>39753</v>
      </c>
      <c r="B122" s="57">
        <f>[5]Tregion!$C122</f>
        <v>39.229999999999997</v>
      </c>
      <c r="C122" s="58">
        <f>[6]Tregion!$C122</f>
        <v>42.41</v>
      </c>
      <c r="D122" s="57">
        <f>[7]Tregion!$C122</f>
        <v>40.409999999999997</v>
      </c>
      <c r="E122" s="58">
        <f>[8]Tregion!$C122</f>
        <v>42.71</v>
      </c>
      <c r="F122" s="57">
        <f>[9]Tregion!$C122</f>
        <v>41.68</v>
      </c>
      <c r="G122" s="58">
        <f>[10]Tbasis!$D121</f>
        <v>41.56</v>
      </c>
      <c r="H122" s="57"/>
      <c r="I122" s="58">
        <f>[11]Tregion!$C122</f>
        <v>39.82</v>
      </c>
      <c r="J122" s="57"/>
      <c r="K122" s="58"/>
      <c r="L122" s="57"/>
      <c r="M122" s="58"/>
      <c r="N122" s="57"/>
      <c r="O122" s="58"/>
      <c r="Q122" s="57"/>
      <c r="R122" s="58">
        <f>[12]Tregion!$C122</f>
        <v>48.585799634642427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4.2895000000000003</v>
      </c>
      <c r="AN122" s="40">
        <f t="shared" si="25"/>
        <v>1.04</v>
      </c>
      <c r="AO122" s="40">
        <f t="shared" si="20"/>
        <v>5.3295000000000003</v>
      </c>
      <c r="AP122" s="40">
        <f>[4]Curves!$J128</f>
        <v>4.4999999999999998E-2</v>
      </c>
      <c r="AQ122" s="40">
        <f t="shared" si="21"/>
        <v>4.3345000000000002</v>
      </c>
      <c r="AR122" s="40">
        <f>[4]Curves!$K128</f>
        <v>1.04</v>
      </c>
      <c r="AS122" s="40">
        <f t="shared" si="22"/>
        <v>5.3295000000000003</v>
      </c>
      <c r="AT122" s="40">
        <f>[4]Curves!$G128</f>
        <v>1.6</v>
      </c>
      <c r="AU122" s="40">
        <f t="shared" si="23"/>
        <v>5.8895</v>
      </c>
    </row>
    <row r="123" spans="1:47" x14ac:dyDescent="0.2">
      <c r="A123" s="50">
        <f>[5]Tregion!$A123</f>
        <v>39783</v>
      </c>
      <c r="B123" s="57">
        <f>[5]Tregion!$C123</f>
        <v>38.76</v>
      </c>
      <c r="C123" s="58">
        <f>[6]Tregion!$C123</f>
        <v>43.42</v>
      </c>
      <c r="D123" s="57">
        <f>[7]Tregion!$C123</f>
        <v>41.54</v>
      </c>
      <c r="E123" s="58">
        <f>[8]Tregion!$C123</f>
        <v>45.77</v>
      </c>
      <c r="F123" s="57">
        <f>[9]Tregion!$C123</f>
        <v>42.96</v>
      </c>
      <c r="G123" s="58">
        <f>[10]Tbasis!$D122</f>
        <v>40.96</v>
      </c>
      <c r="H123" s="57"/>
      <c r="I123" s="58">
        <f>[11]Tregion!$C123</f>
        <v>41.65</v>
      </c>
      <c r="J123" s="57"/>
      <c r="K123" s="58"/>
      <c r="L123" s="57"/>
      <c r="M123" s="58"/>
      <c r="N123" s="57"/>
      <c r="O123" s="58"/>
      <c r="Q123" s="57"/>
      <c r="R123" s="58">
        <f>[12]Tregion!$C123</f>
        <v>50.568849308467037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4.2835000000000001</v>
      </c>
      <c r="AN123" s="40">
        <f t="shared" si="25"/>
        <v>0.54</v>
      </c>
      <c r="AO123" s="40">
        <f t="shared" si="20"/>
        <v>4.8235000000000001</v>
      </c>
      <c r="AP123" s="40">
        <f>[4]Curves!$J129</f>
        <v>4.4999999999999998E-2</v>
      </c>
      <c r="AQ123" s="40">
        <f t="shared" si="21"/>
        <v>4.3285</v>
      </c>
      <c r="AR123" s="40">
        <f>[4]Curves!$K129</f>
        <v>0.54</v>
      </c>
      <c r="AS123" s="40">
        <f t="shared" si="22"/>
        <v>4.8235000000000001</v>
      </c>
      <c r="AT123" s="40">
        <f>[4]Curves!$G129</f>
        <v>0.72</v>
      </c>
      <c r="AU123" s="40">
        <f t="shared" si="23"/>
        <v>5.0034999999999998</v>
      </c>
    </row>
    <row r="124" spans="1:47" x14ac:dyDescent="0.2">
      <c r="A124" s="50">
        <f>[5]Tregion!$A124</f>
        <v>39814</v>
      </c>
      <c r="B124" s="57">
        <f>[5]Tregion!$C124</f>
        <v>39.020000000000003</v>
      </c>
      <c r="C124" s="58">
        <f>[6]Tregion!$C124</f>
        <v>45.81</v>
      </c>
      <c r="D124" s="57">
        <f>[7]Tregion!$C124</f>
        <v>43.62</v>
      </c>
      <c r="E124" s="58">
        <f>[8]Tregion!$C124</f>
        <v>45.77</v>
      </c>
      <c r="F124" s="57">
        <f>[9]Tregion!$C124</f>
        <v>43.45</v>
      </c>
      <c r="G124" s="58">
        <f>[10]Tbasis!$D123</f>
        <v>41.49</v>
      </c>
      <c r="H124" s="57"/>
      <c r="I124" s="58">
        <f>[11]Tregion!$C124</f>
        <v>40.090000000000003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51.465129132462003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4.2835000000000001</v>
      </c>
      <c r="AN124" s="40">
        <f t="shared" si="25"/>
        <v>0.36</v>
      </c>
      <c r="AO124" s="40">
        <f t="shared" si="20"/>
        <v>4.6435000000000004</v>
      </c>
      <c r="AP124" s="40">
        <f>[4]Curves!$J130</f>
        <v>4.4999999999999998E-2</v>
      </c>
      <c r="AQ124" s="40">
        <f t="shared" si="21"/>
        <v>4.3285</v>
      </c>
      <c r="AR124" s="40">
        <f>[4]Curves!$K130</f>
        <v>0.36</v>
      </c>
      <c r="AS124" s="40">
        <f t="shared" si="22"/>
        <v>4.6435000000000004</v>
      </c>
      <c r="AT124" s="40">
        <f>[4]Curves!$G130</f>
        <v>0.38</v>
      </c>
      <c r="AU124" s="40">
        <f t="shared" si="23"/>
        <v>4.6635</v>
      </c>
    </row>
    <row r="125" spans="1:47" x14ac:dyDescent="0.2">
      <c r="A125" s="50">
        <f>[5]Tregion!$A125</f>
        <v>39845</v>
      </c>
      <c r="B125" s="57">
        <f>[5]Tregion!$C125</f>
        <v>39.020000000000003</v>
      </c>
      <c r="C125" s="58">
        <f>[6]Tregion!$C125</f>
        <v>45.41</v>
      </c>
      <c r="D125" s="57">
        <f>[7]Tregion!$C125</f>
        <v>43.1</v>
      </c>
      <c r="E125" s="58">
        <f>[8]Tregion!$C125</f>
        <v>43.71</v>
      </c>
      <c r="F125" s="57">
        <f>[9]Tregion!$C125</f>
        <v>41.91</v>
      </c>
      <c r="G125" s="58">
        <f>[10]Tbasis!$D124</f>
        <v>41.49</v>
      </c>
      <c r="H125" s="57"/>
      <c r="I125" s="58">
        <f>[11]Tregion!$C125</f>
        <v>38.4</v>
      </c>
      <c r="J125" s="57"/>
      <c r="K125" s="58"/>
      <c r="L125" s="57"/>
      <c r="M125" s="58"/>
      <c r="N125" s="57"/>
      <c r="O125" s="58"/>
      <c r="Q125" s="57"/>
      <c r="R125" s="58">
        <f>[12]Tregion!$C125</f>
        <v>50.355872167545293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4.4325000000000001</v>
      </c>
      <c r="AN125" s="40">
        <f t="shared" si="25"/>
        <v>0.32500000000000001</v>
      </c>
      <c r="AO125" s="40">
        <f t="shared" si="20"/>
        <v>4.7575000000000003</v>
      </c>
      <c r="AP125" s="40">
        <f>[4]Curves!$J131</f>
        <v>4.4999999999999998E-2</v>
      </c>
      <c r="AQ125" s="40">
        <f t="shared" si="21"/>
        <v>4.4775</v>
      </c>
      <c r="AR125" s="40">
        <f>[4]Curves!$K131</f>
        <v>0.32500000000000001</v>
      </c>
      <c r="AS125" s="40">
        <f t="shared" si="22"/>
        <v>4.7575000000000003</v>
      </c>
      <c r="AT125" s="40">
        <f>[4]Curves!$G131</f>
        <v>0.33</v>
      </c>
      <c r="AU125" s="40">
        <f t="shared" si="23"/>
        <v>4.7625000000000002</v>
      </c>
    </row>
    <row r="126" spans="1:47" x14ac:dyDescent="0.2">
      <c r="A126" s="50">
        <f>[5]Tregion!$A126</f>
        <v>39873</v>
      </c>
      <c r="B126" s="57">
        <f>[5]Tregion!$C126</f>
        <v>38.54</v>
      </c>
      <c r="C126" s="58">
        <f>[6]Tregion!$C126</f>
        <v>42.86</v>
      </c>
      <c r="D126" s="57">
        <f>[7]Tregion!$C126</f>
        <v>40.47</v>
      </c>
      <c r="E126" s="58">
        <f>[8]Tregion!$C126</f>
        <v>41.64</v>
      </c>
      <c r="F126" s="57">
        <f>[9]Tregion!$C126</f>
        <v>41.13</v>
      </c>
      <c r="G126" s="58">
        <f>[10]Tbasis!$D125</f>
        <v>41.01</v>
      </c>
      <c r="H126" s="57"/>
      <c r="I126" s="58">
        <f>[11]Tregion!$C126</f>
        <v>37.64</v>
      </c>
      <c r="J126" s="57"/>
      <c r="K126" s="58"/>
      <c r="L126" s="57"/>
      <c r="M126" s="58"/>
      <c r="N126" s="57"/>
      <c r="O126" s="58"/>
      <c r="Q126" s="57"/>
      <c r="R126" s="58">
        <f>[12]Tregion!$C126</f>
        <v>48.584908355147356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4.5845000000000002</v>
      </c>
      <c r="AN126" s="40">
        <f t="shared" si="25"/>
        <v>0.33500000000000002</v>
      </c>
      <c r="AO126" s="40">
        <f t="shared" si="20"/>
        <v>4.9195000000000002</v>
      </c>
      <c r="AP126" s="40">
        <f>[4]Curves!$J132</f>
        <v>4.4999999999999998E-2</v>
      </c>
      <c r="AQ126" s="40">
        <f t="shared" si="21"/>
        <v>4.6295000000000002</v>
      </c>
      <c r="AR126" s="40">
        <f>[4]Curves!$K132</f>
        <v>0.33500000000000002</v>
      </c>
      <c r="AS126" s="40">
        <f t="shared" si="22"/>
        <v>4.9195000000000002</v>
      </c>
      <c r="AT126" s="40">
        <f>[4]Curves!$G132</f>
        <v>0.37</v>
      </c>
      <c r="AU126" s="40">
        <f t="shared" si="23"/>
        <v>4.9545000000000003</v>
      </c>
    </row>
    <row r="127" spans="1:47" x14ac:dyDescent="0.2">
      <c r="A127" s="50">
        <f>[5]Tregion!$A127</f>
        <v>39904</v>
      </c>
      <c r="B127" s="57">
        <f>[5]Tregion!$C127</f>
        <v>37.58</v>
      </c>
      <c r="C127" s="58">
        <f>[6]Tregion!$C127</f>
        <v>42.73</v>
      </c>
      <c r="D127" s="57">
        <f>[7]Tregion!$C127</f>
        <v>38.9</v>
      </c>
      <c r="E127" s="58">
        <f>[8]Tregion!$C127</f>
        <v>36.76</v>
      </c>
      <c r="F127" s="57">
        <f>[9]Tregion!$C127</f>
        <v>39.33</v>
      </c>
      <c r="G127" s="58">
        <f>[10]Tbasis!$D126</f>
        <v>40.049999999999997</v>
      </c>
      <c r="H127" s="57"/>
      <c r="I127" s="58">
        <f>[11]Tregion!$C127</f>
        <v>32.47</v>
      </c>
      <c r="J127" s="57"/>
      <c r="K127" s="58"/>
      <c r="L127" s="57"/>
      <c r="M127" s="58"/>
      <c r="N127" s="57"/>
      <c r="O127" s="58"/>
      <c r="Q127" s="57"/>
      <c r="R127" s="58">
        <f>[12]Tregion!$C127</f>
        <v>45.458539442359395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4.6595000000000004</v>
      </c>
      <c r="AN127" s="40">
        <f>AR127+0.1</f>
        <v>0.44999999999999996</v>
      </c>
      <c r="AO127" s="40">
        <f t="shared" si="20"/>
        <v>5.1095000000000006</v>
      </c>
      <c r="AP127" s="40">
        <f>[4]Curves!$J133</f>
        <v>4.4999999999999998E-2</v>
      </c>
      <c r="AQ127" s="40">
        <f t="shared" si="21"/>
        <v>4.7045000000000003</v>
      </c>
      <c r="AR127" s="40">
        <f>[4]Curves!$K133</f>
        <v>0.35</v>
      </c>
      <c r="AS127" s="40">
        <f t="shared" si="22"/>
        <v>5.0095000000000001</v>
      </c>
      <c r="AT127" s="40">
        <f>[4]Curves!$G133</f>
        <v>0.41</v>
      </c>
      <c r="AU127" s="40">
        <f t="shared" si="23"/>
        <v>5.0695000000000006</v>
      </c>
    </row>
    <row r="128" spans="1:47" x14ac:dyDescent="0.2">
      <c r="A128" s="50">
        <f>[5]Tregion!$A128</f>
        <v>39934</v>
      </c>
      <c r="B128" s="57">
        <f>[5]Tregion!$C128</f>
        <v>38.54</v>
      </c>
      <c r="C128" s="58">
        <f>[6]Tregion!$C128</f>
        <v>40.58</v>
      </c>
      <c r="D128" s="57">
        <f>[7]Tregion!$C128</f>
        <v>36.79</v>
      </c>
      <c r="E128" s="58">
        <f>[8]Tregion!$C128</f>
        <v>37.270000000000003</v>
      </c>
      <c r="F128" s="57">
        <f>[9]Tregion!$C128</f>
        <v>40.090000000000003</v>
      </c>
      <c r="G128" s="58">
        <f>[10]Tbasis!$D127</f>
        <v>41.01</v>
      </c>
      <c r="H128" s="57"/>
      <c r="I128" s="58">
        <f>[11]Tregion!$C128</f>
        <v>33.26</v>
      </c>
      <c r="J128" s="57"/>
      <c r="K128" s="58"/>
      <c r="L128" s="57"/>
      <c r="M128" s="58"/>
      <c r="N128" s="57"/>
      <c r="O128" s="58"/>
      <c r="Q128" s="57"/>
      <c r="R128" s="58">
        <f>[12]Tregion!$C128</f>
        <v>45.547263572541262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4.5715000000000003</v>
      </c>
      <c r="AN128" s="40">
        <f>AR128+0.1</f>
        <v>0.44999999999999996</v>
      </c>
      <c r="AO128" s="40">
        <f t="shared" si="20"/>
        <v>5.0215000000000005</v>
      </c>
      <c r="AP128" s="40">
        <f>[4]Curves!$J134</f>
        <v>0.13</v>
      </c>
      <c r="AQ128" s="40">
        <f t="shared" si="21"/>
        <v>4.7015000000000002</v>
      </c>
      <c r="AR128" s="40">
        <f>[4]Curves!$K134</f>
        <v>0.35</v>
      </c>
      <c r="AS128" s="40">
        <f t="shared" si="22"/>
        <v>4.9215</v>
      </c>
      <c r="AT128" s="40">
        <f>[4]Curves!$G134</f>
        <v>0.41</v>
      </c>
      <c r="AU128" s="40">
        <f t="shared" si="23"/>
        <v>4.9815000000000005</v>
      </c>
    </row>
    <row r="129" spans="1:38" x14ac:dyDescent="0.2">
      <c r="A129" s="50">
        <f>[5]Tregion!$A129</f>
        <v>39965</v>
      </c>
      <c r="B129" s="57">
        <f>[5]Tregion!$C129</f>
        <v>45.26</v>
      </c>
      <c r="C129" s="58">
        <f>[6]Tregion!$C129</f>
        <v>39.64</v>
      </c>
      <c r="D129" s="57">
        <f>[7]Tregion!$C129</f>
        <v>37.32</v>
      </c>
      <c r="E129" s="58">
        <f>[8]Tregion!$C129</f>
        <v>42.4</v>
      </c>
      <c r="F129" s="57">
        <f>[9]Tregion!$C129</f>
        <v>44.72</v>
      </c>
      <c r="G129" s="58">
        <f>[10]Tbasis!$D128</f>
        <v>48.91</v>
      </c>
      <c r="H129" s="57"/>
      <c r="I129" s="58">
        <f>[11]Tregion!$C129</f>
        <v>39.78</v>
      </c>
      <c r="J129" s="57"/>
      <c r="K129" s="58"/>
      <c r="L129" s="57"/>
      <c r="M129" s="58"/>
      <c r="N129" s="57"/>
      <c r="O129" s="58"/>
      <c r="Q129" s="57"/>
      <c r="R129" s="58">
        <f>[12]Tregion!$C129</f>
        <v>46.064190291616171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55.81</v>
      </c>
      <c r="C130" s="58">
        <f>[6]Tregion!$C130</f>
        <v>51.93</v>
      </c>
      <c r="D130" s="57">
        <f>[7]Tregion!$C130</f>
        <v>47.34</v>
      </c>
      <c r="E130" s="58">
        <f>[8]Tregion!$C130</f>
        <v>53.45</v>
      </c>
      <c r="F130" s="57">
        <f>[9]Tregion!$C130</f>
        <v>58.59</v>
      </c>
      <c r="G130" s="58">
        <f>[10]Tbasis!$D129</f>
        <v>60.11</v>
      </c>
      <c r="H130" s="57"/>
      <c r="I130" s="58">
        <f>[11]Tregion!$C130</f>
        <v>53.72</v>
      </c>
      <c r="J130" s="57"/>
      <c r="K130" s="58"/>
      <c r="L130" s="57"/>
      <c r="M130" s="58"/>
      <c r="N130" s="57"/>
      <c r="O130" s="58"/>
      <c r="Q130" s="57"/>
      <c r="R130" s="58">
        <f>[12]Tregion!$C130</f>
        <v>46.671918153553257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63.96</v>
      </c>
      <c r="C131" s="58">
        <f>[6]Tregion!$C131</f>
        <v>55.71</v>
      </c>
      <c r="D131" s="57">
        <f>[7]Tregion!$C131</f>
        <v>51.56</v>
      </c>
      <c r="E131" s="58">
        <f>[8]Tregion!$C131</f>
        <v>62.18</v>
      </c>
      <c r="F131" s="57">
        <f>[9]Tregion!$C131</f>
        <v>64.489999999999995</v>
      </c>
      <c r="G131" s="58">
        <f>[10]Tbasis!$D130</f>
        <v>69.19</v>
      </c>
      <c r="H131" s="57"/>
      <c r="I131" s="58">
        <f>[11]Tregion!$C131</f>
        <v>64.91</v>
      </c>
      <c r="J131" s="57"/>
      <c r="K131" s="58"/>
      <c r="L131" s="57"/>
      <c r="M131" s="58"/>
      <c r="N131" s="57"/>
      <c r="O131" s="58"/>
      <c r="Q131" s="57"/>
      <c r="R131" s="58">
        <f>[12]Tregion!$C131</f>
        <v>47.191043222816241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53.41</v>
      </c>
      <c r="C132" s="58">
        <f>[6]Tregion!$C132</f>
        <v>50.32</v>
      </c>
      <c r="D132" s="57">
        <f>[7]Tregion!$C132</f>
        <v>46.29</v>
      </c>
      <c r="E132" s="58">
        <f>[8]Tregion!$C132</f>
        <v>57.03</v>
      </c>
      <c r="F132" s="57">
        <f>[9]Tregion!$C132</f>
        <v>51.12</v>
      </c>
      <c r="G132" s="58">
        <f>[10]Tbasis!$D131</f>
        <v>57.72</v>
      </c>
      <c r="H132" s="57"/>
      <c r="I132" s="58">
        <f>[11]Tregion!$C132</f>
        <v>51.34</v>
      </c>
      <c r="J132" s="57"/>
      <c r="K132" s="58"/>
      <c r="L132" s="57"/>
      <c r="M132" s="58"/>
      <c r="N132" s="57"/>
      <c r="O132" s="58"/>
      <c r="Q132" s="57"/>
      <c r="R132" s="58">
        <f>[12]Tregion!$C132</f>
        <v>47.141207675237027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40.46</v>
      </c>
      <c r="C133" s="58">
        <f>[6]Tregion!$C133</f>
        <v>45.47</v>
      </c>
      <c r="D133" s="57">
        <f>[7]Tregion!$C133</f>
        <v>43.13</v>
      </c>
      <c r="E133" s="58">
        <f>[8]Tregion!$C133</f>
        <v>42.9</v>
      </c>
      <c r="F133" s="57">
        <f>[9]Tregion!$C133</f>
        <v>42.13</v>
      </c>
      <c r="G133" s="58">
        <f>[10]Tbasis!$D132</f>
        <v>43.03</v>
      </c>
      <c r="H133" s="57"/>
      <c r="I133" s="58">
        <f>[11]Tregion!$C133</f>
        <v>40.229999999999997</v>
      </c>
      <c r="J133" s="57"/>
      <c r="K133" s="58"/>
      <c r="L133" s="57"/>
      <c r="M133" s="58"/>
      <c r="N133" s="57"/>
      <c r="O133" s="58"/>
      <c r="Q133" s="57"/>
      <c r="R133" s="58">
        <f>[12]Tregion!$C133</f>
        <v>47.168676005102576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39.5</v>
      </c>
      <c r="C134" s="58">
        <f>[6]Tregion!$C134</f>
        <v>43.32</v>
      </c>
      <c r="D134" s="57">
        <f>[7]Tregion!$C134</f>
        <v>41.03</v>
      </c>
      <c r="E134" s="58">
        <f>[8]Tregion!$C134</f>
        <v>42.89</v>
      </c>
      <c r="F134" s="57">
        <f>[9]Tregion!$C134</f>
        <v>41.87</v>
      </c>
      <c r="G134" s="58">
        <f>[10]Tbasis!$D133</f>
        <v>41.84</v>
      </c>
      <c r="H134" s="57"/>
      <c r="I134" s="58">
        <f>[11]Tregion!$C134</f>
        <v>40.11</v>
      </c>
      <c r="J134" s="57"/>
      <c r="K134" s="58"/>
      <c r="L134" s="57"/>
      <c r="M134" s="58"/>
      <c r="N134" s="57"/>
      <c r="O134" s="58"/>
      <c r="Q134" s="57"/>
      <c r="R134" s="58">
        <f>[12]Tregion!$C134</f>
        <v>49.908677520262081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39.020000000000003</v>
      </c>
      <c r="C135" s="58">
        <f>[6]Tregion!$C135</f>
        <v>44.27</v>
      </c>
      <c r="D135" s="57">
        <f>[7]Tregion!$C135</f>
        <v>42.09</v>
      </c>
      <c r="E135" s="58">
        <f>[8]Tregion!$C135</f>
        <v>45.97</v>
      </c>
      <c r="F135" s="57">
        <f>[9]Tregion!$C135</f>
        <v>43.15</v>
      </c>
      <c r="G135" s="58">
        <f>[10]Tbasis!$D134</f>
        <v>41.24</v>
      </c>
      <c r="H135" s="57"/>
      <c r="I135" s="58">
        <f>[11]Tregion!$C135</f>
        <v>41.94</v>
      </c>
      <c r="J135" s="57"/>
      <c r="K135" s="58"/>
      <c r="L135" s="57"/>
      <c r="M135" s="58"/>
      <c r="N135" s="57"/>
      <c r="O135" s="58"/>
      <c r="Q135" s="57"/>
      <c r="R135" s="58">
        <f>[12]Tregion!$C135</f>
        <v>51.91169816944857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39.29</v>
      </c>
      <c r="C136" s="58">
        <f>[6]Tregion!$C136</f>
        <v>46.55</v>
      </c>
      <c r="D136" s="57">
        <f>[7]Tregion!$C136</f>
        <v>44.05</v>
      </c>
      <c r="E136" s="58">
        <f>[8]Tregion!$C136</f>
        <v>45.97</v>
      </c>
      <c r="F136" s="57">
        <f>[9]Tregion!$C136</f>
        <v>43.64</v>
      </c>
      <c r="G136" s="58">
        <f>[10]Tbasis!$D135</f>
        <v>41.71</v>
      </c>
      <c r="H136" s="57"/>
      <c r="I136" s="58">
        <f>[11]Tregion!$C136</f>
        <v>40.369999999999997</v>
      </c>
      <c r="J136" s="57"/>
      <c r="K136" s="58"/>
      <c r="L136" s="57"/>
      <c r="M136" s="58"/>
      <c r="N136" s="57"/>
      <c r="O136" s="58"/>
      <c r="Q136" s="57"/>
      <c r="R136" s="58">
        <f>[12]Tregion!$C136</f>
        <v>52.853790146819776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39.29</v>
      </c>
      <c r="C137" s="58">
        <f>[6]Tregion!$C137</f>
        <v>46.18</v>
      </c>
      <c r="D137" s="57">
        <f>[7]Tregion!$C137</f>
        <v>43.57</v>
      </c>
      <c r="E137" s="58">
        <f>[8]Tregion!$C137</f>
        <v>43.9</v>
      </c>
      <c r="F137" s="57">
        <f>[9]Tregion!$C137</f>
        <v>42.09</v>
      </c>
      <c r="G137" s="58">
        <f>[10]Tbasis!$D136</f>
        <v>41.71</v>
      </c>
      <c r="H137" s="57"/>
      <c r="I137" s="58">
        <f>[11]Tregion!$C137</f>
        <v>38.67</v>
      </c>
      <c r="J137" s="57"/>
      <c r="K137" s="58"/>
      <c r="L137" s="57"/>
      <c r="M137" s="58"/>
      <c r="N137" s="57"/>
      <c r="O137" s="58"/>
      <c r="Q137" s="57"/>
      <c r="R137" s="58">
        <f>[12]Tregion!$C137</f>
        <v>51.74425495043419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38.799999999999997</v>
      </c>
      <c r="C138" s="58">
        <f>[6]Tregion!$C138</f>
        <v>43.79</v>
      </c>
      <c r="D138" s="57">
        <f>[7]Tregion!$C138</f>
        <v>41.12</v>
      </c>
      <c r="E138" s="58">
        <f>[8]Tregion!$C138</f>
        <v>41.83</v>
      </c>
      <c r="F138" s="57">
        <f>[9]Tregion!$C138</f>
        <v>41.31</v>
      </c>
      <c r="G138" s="58">
        <f>[10]Tbasis!$D137</f>
        <v>41.23</v>
      </c>
      <c r="H138" s="57"/>
      <c r="I138" s="58">
        <f>[11]Tregion!$C138</f>
        <v>37.909999999999997</v>
      </c>
      <c r="J138" s="57"/>
      <c r="K138" s="58"/>
      <c r="L138" s="57"/>
      <c r="M138" s="58"/>
      <c r="N138" s="57"/>
      <c r="O138" s="58"/>
      <c r="Q138" s="57"/>
      <c r="R138" s="58">
        <f>[12]Tregion!$C138</f>
        <v>49.967384010913712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37.840000000000003</v>
      </c>
      <c r="C139" s="58">
        <f>[6]Tregion!$C139</f>
        <v>43.67</v>
      </c>
      <c r="D139" s="57">
        <f>[7]Tregion!$C139</f>
        <v>39.65</v>
      </c>
      <c r="E139" s="58">
        <f>[8]Tregion!$C139</f>
        <v>36.92</v>
      </c>
      <c r="F139" s="57">
        <f>[9]Tregion!$C139</f>
        <v>39.5</v>
      </c>
      <c r="G139" s="58">
        <f>[10]Tbasis!$D138</f>
        <v>40.270000000000003</v>
      </c>
      <c r="H139" s="57"/>
      <c r="I139" s="58">
        <f>[11]Tregion!$C139</f>
        <v>32.69</v>
      </c>
      <c r="J139" s="57"/>
      <c r="K139" s="58"/>
      <c r="L139" s="57"/>
      <c r="M139" s="58"/>
      <c r="N139" s="57"/>
      <c r="O139" s="58"/>
      <c r="Q139" s="57"/>
      <c r="R139" s="58">
        <f>[12]Tregion!$C139</f>
        <v>46.370197080291398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38.799999999999997</v>
      </c>
      <c r="C140" s="58">
        <f>[6]Tregion!$C140</f>
        <v>41.66</v>
      </c>
      <c r="D140" s="57">
        <f>[7]Tregion!$C140</f>
        <v>37.700000000000003</v>
      </c>
      <c r="E140" s="58">
        <f>[8]Tregion!$C140</f>
        <v>37.43</v>
      </c>
      <c r="F140" s="57">
        <f>[9]Tregion!$C140</f>
        <v>40.270000000000003</v>
      </c>
      <c r="G140" s="58">
        <f>[10]Tbasis!$D139</f>
        <v>41.23</v>
      </c>
      <c r="H140" s="57"/>
      <c r="I140" s="58">
        <f>[11]Tregion!$C140</f>
        <v>33.49</v>
      </c>
      <c r="J140" s="57"/>
      <c r="K140" s="58"/>
      <c r="L140" s="57"/>
      <c r="M140" s="58"/>
      <c r="N140" s="57"/>
      <c r="O140" s="58"/>
      <c r="Q140" s="57"/>
      <c r="R140" s="58">
        <f>[12]Tregion!$C140</f>
        <v>46.465705889447584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45.56</v>
      </c>
      <c r="C141" s="58">
        <f>[6]Tregion!$C141</f>
        <v>40.78</v>
      </c>
      <c r="D141" s="57">
        <f>[7]Tregion!$C141</f>
        <v>38.19</v>
      </c>
      <c r="E141" s="58">
        <f>[8]Tregion!$C141</f>
        <v>42.59</v>
      </c>
      <c r="F141" s="57">
        <f>[9]Tregion!$C141</f>
        <v>44.91</v>
      </c>
      <c r="G141" s="58">
        <f>[10]Tbasis!$D140</f>
        <v>49.06</v>
      </c>
      <c r="H141" s="57"/>
      <c r="I141" s="58">
        <f>[11]Tregion!$C141</f>
        <v>40.06</v>
      </c>
      <c r="J141" s="57"/>
      <c r="K141" s="58"/>
      <c r="L141" s="57"/>
      <c r="M141" s="58"/>
      <c r="N141" s="57"/>
      <c r="O141" s="58"/>
      <c r="Q141" s="57"/>
      <c r="R141" s="58">
        <f>[12]Tregion!$C141</f>
        <v>46.992833062798788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56.19</v>
      </c>
      <c r="C142" s="58">
        <f>[6]Tregion!$C142</f>
        <v>52.27</v>
      </c>
      <c r="D142" s="57">
        <f>[7]Tregion!$C142</f>
        <v>47.51</v>
      </c>
      <c r="E142" s="58">
        <f>[8]Tregion!$C142</f>
        <v>53.68</v>
      </c>
      <c r="F142" s="57">
        <f>[9]Tregion!$C142</f>
        <v>58.84</v>
      </c>
      <c r="G142" s="58">
        <f>[10]Tbasis!$D141</f>
        <v>60.28</v>
      </c>
      <c r="H142" s="57"/>
      <c r="I142" s="58">
        <f>[11]Tregion!$C142</f>
        <v>54.1</v>
      </c>
      <c r="J142" s="57"/>
      <c r="K142" s="58"/>
      <c r="L142" s="57"/>
      <c r="M142" s="58"/>
      <c r="N142" s="57"/>
      <c r="O142" s="58"/>
      <c r="Q142" s="57"/>
      <c r="R142" s="58">
        <f>[12]Tregion!$C142</f>
        <v>47.611379223912635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64.39</v>
      </c>
      <c r="C143" s="58">
        <f>[6]Tregion!$C143</f>
        <v>55.81</v>
      </c>
      <c r="D143" s="57">
        <f>[7]Tregion!$C143</f>
        <v>51.44</v>
      </c>
      <c r="E143" s="58">
        <f>[8]Tregion!$C143</f>
        <v>62.45</v>
      </c>
      <c r="F143" s="57">
        <f>[9]Tregion!$C143</f>
        <v>64.77</v>
      </c>
      <c r="G143" s="58">
        <f>[10]Tbasis!$D142</f>
        <v>69.33</v>
      </c>
      <c r="H143" s="57"/>
      <c r="I143" s="58">
        <f>[11]Tregion!$C143</f>
        <v>65.36</v>
      </c>
      <c r="J143" s="57"/>
      <c r="K143" s="58"/>
      <c r="L143" s="57"/>
      <c r="M143" s="58"/>
      <c r="N143" s="57"/>
      <c r="O143" s="58"/>
      <c r="Q143" s="57"/>
      <c r="R143" s="58">
        <f>[12]Tregion!$C143</f>
        <v>48.141014002756627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53.77</v>
      </c>
      <c r="C144" s="58">
        <f>[6]Tregion!$C144</f>
        <v>50.77</v>
      </c>
      <c r="D144" s="57">
        <f>[7]Tregion!$C144</f>
        <v>46.54</v>
      </c>
      <c r="E144" s="58">
        <f>[8]Tregion!$C144</f>
        <v>57.28</v>
      </c>
      <c r="F144" s="57">
        <f>[9]Tregion!$C144</f>
        <v>51.35</v>
      </c>
      <c r="G144" s="58">
        <f>[10]Tbasis!$D143</f>
        <v>57.87</v>
      </c>
      <c r="H144" s="57"/>
      <c r="I144" s="58">
        <f>[11]Tregion!$C144</f>
        <v>51.7</v>
      </c>
      <c r="J144" s="57"/>
      <c r="K144" s="58"/>
      <c r="L144" s="57"/>
      <c r="M144" s="58"/>
      <c r="N144" s="57"/>
      <c r="O144" s="58"/>
      <c r="Q144" s="57"/>
      <c r="R144" s="58">
        <f>[12]Tregion!$C144</f>
        <v>48.097381602597707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40.74</v>
      </c>
      <c r="C145" s="58">
        <f>[6]Tregion!$C145</f>
        <v>46.24</v>
      </c>
      <c r="D145" s="57">
        <f>[7]Tregion!$C145</f>
        <v>43.6</v>
      </c>
      <c r="E145" s="58">
        <f>[8]Tregion!$C145</f>
        <v>43.08</v>
      </c>
      <c r="F145" s="57">
        <f>[9]Tregion!$C145</f>
        <v>42.31</v>
      </c>
      <c r="G145" s="58">
        <f>[10]Tbasis!$D144</f>
        <v>43.26</v>
      </c>
      <c r="H145" s="57"/>
      <c r="I145" s="58">
        <f>[11]Tregion!$C145</f>
        <v>40.520000000000003</v>
      </c>
      <c r="J145" s="57"/>
      <c r="K145" s="58"/>
      <c r="L145" s="57"/>
      <c r="M145" s="58"/>
      <c r="N145" s="57"/>
      <c r="O145" s="58"/>
      <c r="Q145" s="57"/>
      <c r="R145" s="58">
        <f>[12]Tregion!$C145</f>
        <v>48.131447972991751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39.770000000000003</v>
      </c>
      <c r="C146" s="58">
        <f>[6]Tregion!$C146</f>
        <v>44.23</v>
      </c>
      <c r="D146" s="57">
        <f>[7]Tregion!$C146</f>
        <v>41.64</v>
      </c>
      <c r="E146" s="58">
        <f>[8]Tregion!$C146</f>
        <v>43.08</v>
      </c>
      <c r="F146" s="57">
        <f>[9]Tregion!$C146</f>
        <v>42.05</v>
      </c>
      <c r="G146" s="58">
        <f>[10]Tbasis!$D145</f>
        <v>42.08</v>
      </c>
      <c r="H146" s="57"/>
      <c r="I146" s="58">
        <f>[11]Tregion!$C146</f>
        <v>40.39</v>
      </c>
      <c r="J146" s="57"/>
      <c r="K146" s="58"/>
      <c r="L146" s="57"/>
      <c r="M146" s="58"/>
      <c r="N146" s="57"/>
      <c r="O146" s="58"/>
      <c r="Q146" s="57"/>
      <c r="R146" s="58">
        <f>[12]Tregion!$C146</f>
        <v>50.507885634993521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39.29</v>
      </c>
      <c r="C147" s="58">
        <f>[6]Tregion!$C147</f>
        <v>45.12</v>
      </c>
      <c r="D147" s="57">
        <f>[7]Tregion!$C147</f>
        <v>42.63</v>
      </c>
      <c r="E147" s="58">
        <f>[8]Tregion!$C147</f>
        <v>46.17</v>
      </c>
      <c r="F147" s="57">
        <f>[9]Tregion!$C147</f>
        <v>43.33</v>
      </c>
      <c r="G147" s="58">
        <f>[10]Tbasis!$D146</f>
        <v>41.49</v>
      </c>
      <c r="H147" s="57"/>
      <c r="I147" s="58">
        <f>[11]Tregion!$C147</f>
        <v>42.24</v>
      </c>
      <c r="J147" s="57"/>
      <c r="K147" s="58"/>
      <c r="L147" s="57"/>
      <c r="M147" s="58"/>
      <c r="N147" s="57"/>
      <c r="O147" s="58"/>
      <c r="Q147" s="57"/>
      <c r="R147" s="58">
        <f>[12]Tregion!$C147</f>
        <v>52.533791721774485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39.549999999999997</v>
      </c>
      <c r="C148" s="58">
        <f>[6]Tregion!$C148</f>
        <v>47.29</v>
      </c>
      <c r="D148" s="57">
        <f>[7]Tregion!$C148</f>
        <v>44.49</v>
      </c>
      <c r="E148" s="58">
        <f>[8]Tregion!$C148</f>
        <v>46.17</v>
      </c>
      <c r="F148" s="57">
        <f>[9]Tregion!$C148</f>
        <v>43.83</v>
      </c>
      <c r="G148" s="58">
        <f>[10]Tbasis!$D147</f>
        <v>41.92</v>
      </c>
      <c r="H148" s="57"/>
      <c r="I148" s="58">
        <f>[11]Tregion!$C148</f>
        <v>40.65</v>
      </c>
      <c r="J148" s="57"/>
      <c r="K148" s="58"/>
      <c r="L148" s="57"/>
      <c r="M148" s="58"/>
      <c r="N148" s="57"/>
      <c r="O148" s="58"/>
      <c r="Q148" s="57"/>
      <c r="R148" s="58">
        <f>[12]Tregion!$C148</f>
        <v>42.778498398243684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39.549999999999997</v>
      </c>
      <c r="C149" s="58">
        <f>[6]Tregion!$C149</f>
        <v>46.94</v>
      </c>
      <c r="D149" s="57">
        <f>[7]Tregion!$C149</f>
        <v>44.04</v>
      </c>
      <c r="E149" s="58">
        <f>[8]Tregion!$C149</f>
        <v>44.09</v>
      </c>
      <c r="F149" s="57">
        <f>[9]Tregion!$C149</f>
        <v>42.27</v>
      </c>
      <c r="G149" s="58">
        <f>[10]Tbasis!$D148</f>
        <v>41.92</v>
      </c>
      <c r="H149" s="57"/>
      <c r="I149" s="58">
        <f>[11]Tregion!$C149</f>
        <v>38.94</v>
      </c>
      <c r="J149" s="57"/>
      <c r="K149" s="58"/>
      <c r="L149" s="57"/>
      <c r="M149" s="58"/>
      <c r="N149" s="57"/>
      <c r="O149" s="58"/>
      <c r="Q149" s="57"/>
      <c r="R149" s="58">
        <f>[12]Tregion!$C149</f>
        <v>41.856469286555331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39.07</v>
      </c>
      <c r="C150" s="58">
        <f>[6]Tregion!$C150</f>
        <v>44.71</v>
      </c>
      <c r="D150" s="57">
        <f>[7]Tregion!$C150</f>
        <v>41.76</v>
      </c>
      <c r="E150" s="58">
        <f>[8]Tregion!$C150</f>
        <v>42.01</v>
      </c>
      <c r="F150" s="57">
        <f>[9]Tregion!$C150</f>
        <v>41.49</v>
      </c>
      <c r="G150" s="58">
        <f>[10]Tbasis!$D149</f>
        <v>41.45</v>
      </c>
      <c r="H150" s="57"/>
      <c r="I150" s="58">
        <f>[11]Tregion!$C150</f>
        <v>38.17</v>
      </c>
      <c r="J150" s="57"/>
      <c r="K150" s="58"/>
      <c r="L150" s="57"/>
      <c r="M150" s="58"/>
      <c r="N150" s="57"/>
      <c r="O150" s="58"/>
      <c r="Q150" s="57"/>
      <c r="R150" s="58">
        <f>[12]Tregion!$C150</f>
        <v>40.384420660833982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38.090000000000003</v>
      </c>
      <c r="C151" s="58">
        <f>[6]Tregion!$C151</f>
        <v>44.6</v>
      </c>
      <c r="D151" s="57">
        <f>[7]Tregion!$C151</f>
        <v>40.39</v>
      </c>
      <c r="E151" s="58">
        <f>[8]Tregion!$C151</f>
        <v>37.08</v>
      </c>
      <c r="F151" s="57">
        <f>[9]Tregion!$C151</f>
        <v>39.67</v>
      </c>
      <c r="G151" s="58">
        <f>[10]Tbasis!$D150</f>
        <v>40.47</v>
      </c>
      <c r="H151" s="57"/>
      <c r="I151" s="58">
        <f>[11]Tregion!$C151</f>
        <v>32.92</v>
      </c>
      <c r="J151" s="57"/>
      <c r="K151" s="58"/>
      <c r="L151" s="57"/>
      <c r="M151" s="58"/>
      <c r="N151" s="57"/>
      <c r="O151" s="58"/>
      <c r="Q151" s="57"/>
      <c r="R151" s="58">
        <f>[12]Tregion!$C151</f>
        <v>37.785741326254005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39.07</v>
      </c>
      <c r="C152" s="58">
        <f>[6]Tregion!$C152</f>
        <v>42.72</v>
      </c>
      <c r="D152" s="57">
        <f>[7]Tregion!$C152</f>
        <v>38.57</v>
      </c>
      <c r="E152" s="58">
        <f>[8]Tregion!$C152</f>
        <v>37.590000000000003</v>
      </c>
      <c r="F152" s="57">
        <f>[9]Tregion!$C152</f>
        <v>40.44</v>
      </c>
      <c r="G152" s="58">
        <f>[10]Tbasis!$D151</f>
        <v>41.45</v>
      </c>
      <c r="H152" s="57"/>
      <c r="I152" s="58">
        <f>[11]Tregion!$C152</f>
        <v>33.72</v>
      </c>
      <c r="J152" s="57"/>
      <c r="K152" s="58"/>
      <c r="L152" s="57"/>
      <c r="M152" s="58"/>
      <c r="N152" s="57"/>
      <c r="O152" s="58"/>
      <c r="Q152" s="57"/>
      <c r="R152" s="58">
        <f>[12]Tregion!$C152</f>
        <v>37.859490000839116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45.87</v>
      </c>
      <c r="C153" s="58">
        <f>[6]Tregion!$C153</f>
        <v>41.9</v>
      </c>
      <c r="D153" s="57">
        <f>[7]Tregion!$C153</f>
        <v>39.03</v>
      </c>
      <c r="E153" s="58">
        <f>[8]Tregion!$C153</f>
        <v>42.77</v>
      </c>
      <c r="F153" s="57">
        <f>[9]Tregion!$C153</f>
        <v>45.1</v>
      </c>
      <c r="G153" s="58">
        <f>[10]Tbasis!$D152</f>
        <v>49.23</v>
      </c>
      <c r="H153" s="57"/>
      <c r="I153" s="58">
        <f>[11]Tregion!$C153</f>
        <v>40.340000000000003</v>
      </c>
      <c r="J153" s="57"/>
      <c r="K153" s="58"/>
      <c r="L153" s="57"/>
      <c r="M153" s="58"/>
      <c r="N153" s="57"/>
      <c r="O153" s="58"/>
      <c r="Q153" s="57"/>
      <c r="R153" s="58">
        <f>[12]Tregion!$C153</f>
        <v>38.289166350567875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56.57</v>
      </c>
      <c r="C154" s="58">
        <f>[6]Tregion!$C154</f>
        <v>52.64</v>
      </c>
      <c r="D154" s="57">
        <f>[7]Tregion!$C154</f>
        <v>47.71</v>
      </c>
      <c r="E154" s="58">
        <f>[8]Tregion!$C154</f>
        <v>53.91</v>
      </c>
      <c r="F154" s="57">
        <f>[9]Tregion!$C154</f>
        <v>59.1</v>
      </c>
      <c r="G154" s="58">
        <f>[10]Tbasis!$D153</f>
        <v>60.46</v>
      </c>
      <c r="H154" s="57"/>
      <c r="I154" s="58">
        <f>[11]Tregion!$C154</f>
        <v>54.48</v>
      </c>
      <c r="J154" s="57"/>
      <c r="K154" s="58"/>
      <c r="L154" s="57"/>
      <c r="M154" s="58"/>
      <c r="N154" s="57"/>
      <c r="O154" s="58"/>
      <c r="Q154" s="57"/>
      <c r="R154" s="58">
        <f>[12]Tregion!$C154</f>
        <v>38.79431781538846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64.83</v>
      </c>
      <c r="C155" s="58">
        <f>[6]Tregion!$C155</f>
        <v>55.95</v>
      </c>
      <c r="D155" s="57">
        <f>[7]Tregion!$C155</f>
        <v>51.37</v>
      </c>
      <c r="E155" s="58">
        <f>[8]Tregion!$C155</f>
        <v>62.72</v>
      </c>
      <c r="F155" s="57">
        <f>[9]Tregion!$C155</f>
        <v>65.05</v>
      </c>
      <c r="G155" s="58">
        <f>[10]Tbasis!$D154</f>
        <v>69.5</v>
      </c>
      <c r="H155" s="57"/>
      <c r="I155" s="58">
        <f>[11]Tregion!$C155</f>
        <v>65.819999999999993</v>
      </c>
      <c r="J155" s="57"/>
      <c r="K155" s="58"/>
      <c r="L155" s="57"/>
      <c r="M155" s="58"/>
      <c r="N155" s="57"/>
      <c r="O155" s="58"/>
      <c r="Q155" s="57"/>
      <c r="R155" s="58">
        <f>[12]Tregion!$C155</f>
        <v>39.225821462970821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54.14</v>
      </c>
      <c r="C156" s="58">
        <f>[6]Tregion!$C156</f>
        <v>51.24</v>
      </c>
      <c r="D156" s="57">
        <f>[7]Tregion!$C156</f>
        <v>46.81</v>
      </c>
      <c r="E156" s="58">
        <f>[8]Tregion!$C156</f>
        <v>57.53</v>
      </c>
      <c r="F156" s="57">
        <f>[9]Tregion!$C156</f>
        <v>51.57</v>
      </c>
      <c r="G156" s="58">
        <f>[10]Tbasis!$D155</f>
        <v>58.04</v>
      </c>
      <c r="H156" s="57"/>
      <c r="I156" s="58">
        <f>[11]Tregion!$C156</f>
        <v>52.06</v>
      </c>
      <c r="J156" s="57"/>
      <c r="K156" s="58"/>
      <c r="L156" s="57"/>
      <c r="M156" s="58"/>
      <c r="N156" s="57"/>
      <c r="O156" s="58"/>
      <c r="Q156" s="57"/>
      <c r="R156" s="58">
        <f>[12]Tregion!$C156</f>
        <v>39.184397494388023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41.01</v>
      </c>
      <c r="C157" s="58">
        <f>[6]Tregion!$C157</f>
        <v>47</v>
      </c>
      <c r="D157" s="57">
        <f>[7]Tregion!$C157</f>
        <v>44.07</v>
      </c>
      <c r="E157" s="58">
        <f>[8]Tregion!$C157</f>
        <v>43.27</v>
      </c>
      <c r="F157" s="57">
        <f>[9]Tregion!$C157</f>
        <v>42.49</v>
      </c>
      <c r="G157" s="58">
        <f>[10]Tbasis!$D156</f>
        <v>43.47</v>
      </c>
      <c r="H157" s="57"/>
      <c r="I157" s="58">
        <f>[11]Tregion!$C157</f>
        <v>40.799999999999997</v>
      </c>
      <c r="J157" s="57"/>
      <c r="K157" s="58"/>
      <c r="L157" s="57"/>
      <c r="M157" s="58"/>
      <c r="N157" s="57"/>
      <c r="O157" s="58"/>
      <c r="Q157" s="57"/>
      <c r="R157" s="58">
        <f>[12]Tregion!$C157</f>
        <v>39.207229534741622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40.04</v>
      </c>
      <c r="C158" s="58">
        <f>[6]Tregion!$C158</f>
        <v>45.12</v>
      </c>
      <c r="D158" s="57">
        <f>[7]Tregion!$C158</f>
        <v>42.25</v>
      </c>
      <c r="E158" s="58">
        <f>[8]Tregion!$C158</f>
        <v>43.27</v>
      </c>
      <c r="F158" s="57">
        <f>[9]Tregion!$C158</f>
        <v>42.23</v>
      </c>
      <c r="G158" s="58">
        <f>[10]Tbasis!$D157</f>
        <v>42.31</v>
      </c>
      <c r="H158" s="57"/>
      <c r="I158" s="58">
        <f>[11]Tregion!$C158</f>
        <v>40.67</v>
      </c>
      <c r="J158" s="57"/>
      <c r="K158" s="58"/>
      <c r="L158" s="57"/>
      <c r="M158" s="58"/>
      <c r="N158" s="57"/>
      <c r="O158" s="58"/>
      <c r="Q158" s="57"/>
      <c r="R158" s="58">
        <f>[12]Tregion!$C158</f>
        <v>41.484755160408476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39.549999999999997</v>
      </c>
      <c r="C159" s="58">
        <f>[6]Tregion!$C159</f>
        <v>45.96</v>
      </c>
      <c r="D159" s="57">
        <f>[7]Tregion!$C159</f>
        <v>43.17</v>
      </c>
      <c r="E159" s="58">
        <f>[8]Tregion!$C159</f>
        <v>46.37</v>
      </c>
      <c r="F159" s="57">
        <f>[9]Tregion!$C159</f>
        <v>43.52</v>
      </c>
      <c r="G159" s="58">
        <f>[10]Tbasis!$D158</f>
        <v>41.71</v>
      </c>
      <c r="H159" s="57"/>
      <c r="I159" s="58">
        <f>[11]Tregion!$C159</f>
        <v>42.53</v>
      </c>
      <c r="J159" s="57"/>
      <c r="K159" s="58"/>
      <c r="L159" s="57"/>
      <c r="M159" s="58"/>
      <c r="N159" s="57"/>
      <c r="O159" s="58"/>
      <c r="Q159" s="57"/>
      <c r="R159" s="58">
        <f>[12]Tregion!$C159</f>
        <v>43.149692508808641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39.82</v>
      </c>
      <c r="C160" s="58">
        <f>[6]Tregion!$C160</f>
        <v>48.01</v>
      </c>
      <c r="D160" s="57">
        <f>[7]Tregion!$C160</f>
        <v>44.93</v>
      </c>
      <c r="E160" s="58">
        <f>[8]Tregion!$C160</f>
        <v>46.36</v>
      </c>
      <c r="F160" s="57">
        <f>[9]Tregion!$C160</f>
        <v>44.02</v>
      </c>
      <c r="G160" s="58">
        <f>[10]Tbasis!$D159</f>
        <v>42.14</v>
      </c>
      <c r="H160" s="57"/>
      <c r="I160" s="58">
        <f>[11]Tregion!$C160</f>
        <v>40.93</v>
      </c>
      <c r="J160" s="57"/>
      <c r="K160" s="58"/>
      <c r="L160" s="57"/>
      <c r="M160" s="58"/>
      <c r="N160" s="57"/>
      <c r="O160" s="58"/>
      <c r="Q160" s="57"/>
      <c r="R160" s="58">
        <f>[12]Tregion!$C160</f>
        <v>42.778498398243684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39.82</v>
      </c>
      <c r="C161" s="58">
        <f>[6]Tregion!$C161</f>
        <v>47.69</v>
      </c>
      <c r="D161" s="57">
        <f>[7]Tregion!$C161</f>
        <v>44.51</v>
      </c>
      <c r="E161" s="58">
        <f>[8]Tregion!$C161</f>
        <v>44.28</v>
      </c>
      <c r="F161" s="57">
        <f>[9]Tregion!$C161</f>
        <v>42.45</v>
      </c>
      <c r="G161" s="58">
        <f>[10]Tbasis!$D160</f>
        <v>42.14</v>
      </c>
      <c r="H161" s="57"/>
      <c r="I161" s="58">
        <f>[11]Tregion!$C161</f>
        <v>39.21</v>
      </c>
      <c r="J161" s="57"/>
      <c r="K161" s="58"/>
      <c r="L161" s="57"/>
      <c r="M161" s="58"/>
      <c r="N161" s="57"/>
      <c r="O161" s="58"/>
      <c r="Q161" s="57"/>
      <c r="R161" s="58">
        <f>[12]Tregion!$C161</f>
        <v>41.856469286555331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37191</v>
      </c>
      <c r="B7" s="51">
        <v>22.8</v>
      </c>
      <c r="C7" s="52">
        <v>26</v>
      </c>
      <c r="D7" s="51">
        <v>26</v>
      </c>
      <c r="E7" s="52">
        <v>24.8</v>
      </c>
      <c r="F7" s="51">
        <v>23.69</v>
      </c>
      <c r="G7" s="52">
        <v>23.3</v>
      </c>
      <c r="H7" s="51"/>
      <c r="I7" s="52">
        <v>23.69</v>
      </c>
      <c r="J7" s="51"/>
      <c r="K7" s="52"/>
      <c r="L7" s="51"/>
      <c r="M7" s="52"/>
      <c r="N7" s="51"/>
      <c r="O7" s="52"/>
      <c r="Q7" s="51"/>
      <c r="R7" s="52">
        <v>30.997501373291016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37192</v>
      </c>
      <c r="B8" s="57">
        <v>27.1</v>
      </c>
      <c r="C8" s="58">
        <v>28.8</v>
      </c>
      <c r="D8" s="57">
        <v>28.8</v>
      </c>
      <c r="E8" s="58">
        <v>26.99</v>
      </c>
      <c r="F8" s="57">
        <v>25.47</v>
      </c>
      <c r="G8" s="58">
        <v>27.6</v>
      </c>
      <c r="H8" s="57"/>
      <c r="I8" s="58">
        <v>25.47</v>
      </c>
      <c r="J8" s="57"/>
      <c r="K8" s="58"/>
      <c r="L8" s="57"/>
      <c r="M8" s="58"/>
      <c r="N8" s="57"/>
      <c r="O8" s="58"/>
      <c r="Q8" s="57"/>
      <c r="R8" s="58">
        <v>31.002500534057617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0.13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37193</v>
      </c>
      <c r="B9" s="57">
        <v>27.1</v>
      </c>
      <c r="C9" s="58">
        <v>28.8</v>
      </c>
      <c r="D9" s="57">
        <v>28.8</v>
      </c>
      <c r="E9" s="58">
        <v>26.99</v>
      </c>
      <c r="F9" s="57">
        <v>25.47</v>
      </c>
      <c r="G9" s="58">
        <v>27.6</v>
      </c>
      <c r="H9" s="57"/>
      <c r="I9" s="58">
        <v>25.47</v>
      </c>
      <c r="J9" s="57"/>
      <c r="K9" s="58"/>
      <c r="L9" s="57"/>
      <c r="M9" s="58"/>
      <c r="N9" s="57"/>
      <c r="O9" s="58"/>
      <c r="Q9" s="57"/>
      <c r="R9" s="58">
        <v>32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0.155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37194</v>
      </c>
      <c r="B10" s="57">
        <v>23.75</v>
      </c>
      <c r="C10" s="58">
        <v>28.8</v>
      </c>
      <c r="D10" s="57">
        <v>28.8</v>
      </c>
      <c r="E10" s="58">
        <v>25</v>
      </c>
      <c r="F10" s="57">
        <v>24.5</v>
      </c>
      <c r="G10" s="58">
        <v>24.25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30.998849868774414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0.19500000000000001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37195</v>
      </c>
      <c r="B11" s="57">
        <v>23.75</v>
      </c>
      <c r="C11" s="58">
        <v>28.8</v>
      </c>
      <c r="D11" s="57">
        <v>28</v>
      </c>
      <c r="E11" s="58">
        <v>25</v>
      </c>
      <c r="F11" s="57">
        <v>24.5</v>
      </c>
      <c r="G11" s="58">
        <v>24.25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31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0.16500000000000001</v>
      </c>
      <c r="AN11" s="40">
        <v>0.5</v>
      </c>
      <c r="AO11" s="40">
        <v>0.4</v>
      </c>
      <c r="AP11" s="40">
        <v>0.51</v>
      </c>
    </row>
    <row r="12" spans="1:43" x14ac:dyDescent="0.2">
      <c r="A12" s="50">
        <v>37196</v>
      </c>
      <c r="B12" s="57">
        <v>22</v>
      </c>
      <c r="C12" s="58">
        <v>28</v>
      </c>
      <c r="D12" s="57">
        <v>28</v>
      </c>
      <c r="E12" s="58">
        <v>27.75</v>
      </c>
      <c r="F12" s="57">
        <v>24</v>
      </c>
      <c r="G12" s="58">
        <v>22.5</v>
      </c>
      <c r="H12" s="57"/>
      <c r="I12" s="58">
        <v>18.608000000000001</v>
      </c>
      <c r="J12" s="57"/>
      <c r="K12" s="58"/>
      <c r="L12" s="57"/>
      <c r="M12" s="58"/>
      <c r="N12" s="57"/>
      <c r="O12" s="58"/>
      <c r="Q12" s="57"/>
      <c r="R12" s="58">
        <v>31.378847503662108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0.85</v>
      </c>
      <c r="AO12" s="40">
        <v>0.85</v>
      </c>
      <c r="AP12" s="40">
        <v>1.22</v>
      </c>
    </row>
    <row r="13" spans="1:43" x14ac:dyDescent="0.2">
      <c r="A13" s="50">
        <v>37197</v>
      </c>
      <c r="B13" s="57">
        <v>22</v>
      </c>
      <c r="C13" s="58">
        <v>28</v>
      </c>
      <c r="D13" s="57">
        <v>28</v>
      </c>
      <c r="E13" s="58">
        <v>27.75</v>
      </c>
      <c r="F13" s="57">
        <v>24</v>
      </c>
      <c r="G13" s="58">
        <v>22.5</v>
      </c>
      <c r="H13" s="57"/>
      <c r="I13" s="58">
        <v>18.608000000000001</v>
      </c>
      <c r="J13" s="57"/>
      <c r="K13" s="58"/>
      <c r="L13" s="57"/>
      <c r="M13" s="58"/>
      <c r="N13" s="57"/>
      <c r="O13" s="58"/>
      <c r="Q13" s="57"/>
      <c r="R13" s="58">
        <v>31.382494354248045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4.4999999999999998E-2</v>
      </c>
      <c r="AN13" s="40">
        <v>1.34</v>
      </c>
      <c r="AO13" s="40">
        <v>1.34</v>
      </c>
      <c r="AP13" s="40">
        <v>2.4249999999999998</v>
      </c>
    </row>
    <row r="14" spans="1:43" x14ac:dyDescent="0.2">
      <c r="A14" s="50">
        <v>37198</v>
      </c>
      <c r="B14" s="57">
        <v>22</v>
      </c>
      <c r="C14" s="58">
        <v>28</v>
      </c>
      <c r="D14" s="57">
        <v>28</v>
      </c>
      <c r="E14" s="58">
        <v>27.75</v>
      </c>
      <c r="F14" s="57">
        <v>24</v>
      </c>
      <c r="G14" s="58">
        <v>22.5</v>
      </c>
      <c r="H14" s="57"/>
      <c r="I14" s="58">
        <v>24.899999618530298</v>
      </c>
      <c r="J14" s="57"/>
      <c r="K14" s="58"/>
      <c r="L14" s="57"/>
      <c r="M14" s="58"/>
      <c r="N14" s="57"/>
      <c r="O14" s="58"/>
      <c r="Q14" s="57"/>
      <c r="R14" s="58">
        <v>31.382494354248045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4.4999999999999998E-2</v>
      </c>
      <c r="AN14" s="40">
        <v>1.32</v>
      </c>
      <c r="AO14" s="40">
        <v>1.32</v>
      </c>
      <c r="AP14" s="40">
        <v>2.2949999999999999</v>
      </c>
    </row>
    <row r="15" spans="1:43" x14ac:dyDescent="0.2">
      <c r="A15" s="50">
        <v>37199</v>
      </c>
      <c r="B15" s="57">
        <v>22</v>
      </c>
      <c r="C15" s="58">
        <v>28</v>
      </c>
      <c r="D15" s="57">
        <v>28</v>
      </c>
      <c r="E15" s="58">
        <v>27.75</v>
      </c>
      <c r="F15" s="57">
        <v>24</v>
      </c>
      <c r="G15" s="58">
        <v>22.5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Q15" s="57"/>
      <c r="R15" s="58">
        <v>31.382494354248045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4.4999999999999998E-2</v>
      </c>
      <c r="AN15" s="40">
        <v>0.64</v>
      </c>
      <c r="AO15" s="40">
        <v>0.64</v>
      </c>
      <c r="AP15" s="40">
        <v>0.81</v>
      </c>
    </row>
    <row r="16" spans="1:43" x14ac:dyDescent="0.2">
      <c r="A16" s="50">
        <v>37200</v>
      </c>
      <c r="B16" s="57">
        <v>22</v>
      </c>
      <c r="C16" s="58">
        <v>28</v>
      </c>
      <c r="D16" s="57">
        <v>28</v>
      </c>
      <c r="E16" s="58">
        <v>27.75</v>
      </c>
      <c r="F16" s="57">
        <v>24</v>
      </c>
      <c r="G16" s="58">
        <v>22.5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31.379995727539061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4.4999999999999998E-2</v>
      </c>
      <c r="AN16" s="40">
        <v>0.37</v>
      </c>
      <c r="AO16" s="40">
        <v>0.37</v>
      </c>
      <c r="AP16" s="40">
        <v>0.43</v>
      </c>
    </row>
    <row r="17" spans="1:42" x14ac:dyDescent="0.2">
      <c r="A17" s="50">
        <v>37201</v>
      </c>
      <c r="B17" s="57">
        <v>22</v>
      </c>
      <c r="C17" s="58">
        <v>28</v>
      </c>
      <c r="D17" s="57">
        <v>28</v>
      </c>
      <c r="E17" s="58">
        <v>27.75</v>
      </c>
      <c r="F17" s="57">
        <v>24</v>
      </c>
      <c r="G17" s="58">
        <v>22.5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31.379995727539061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2.9380000000000002</v>
      </c>
      <c r="AM17" s="40">
        <v>4.4999999999999998E-2</v>
      </c>
      <c r="AN17" s="40">
        <v>0.33</v>
      </c>
      <c r="AO17" s="40">
        <v>0.33</v>
      </c>
      <c r="AP17" s="40">
        <v>0.39</v>
      </c>
    </row>
    <row r="18" spans="1:42" x14ac:dyDescent="0.2">
      <c r="A18" s="50">
        <v>37202</v>
      </c>
      <c r="B18" s="57">
        <v>22</v>
      </c>
      <c r="C18" s="58">
        <v>28</v>
      </c>
      <c r="D18" s="57">
        <v>28</v>
      </c>
      <c r="E18" s="58">
        <v>27.75</v>
      </c>
      <c r="F18" s="57">
        <v>24</v>
      </c>
      <c r="G18" s="58">
        <v>22.5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31.379995727539061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3.1030000000000002</v>
      </c>
      <c r="AM18" s="40">
        <v>4.4999999999999998E-2</v>
      </c>
      <c r="AN18" s="40">
        <v>0.33</v>
      </c>
      <c r="AO18" s="40">
        <v>0.33</v>
      </c>
      <c r="AP18" s="40">
        <v>0.37</v>
      </c>
    </row>
    <row r="19" spans="1:42" x14ac:dyDescent="0.2">
      <c r="A19" s="50">
        <v>37203</v>
      </c>
      <c r="B19" s="57">
        <v>22</v>
      </c>
      <c r="C19" s="58">
        <v>28</v>
      </c>
      <c r="D19" s="57">
        <v>28</v>
      </c>
      <c r="E19" s="58">
        <v>27.75</v>
      </c>
      <c r="F19" s="57">
        <v>24</v>
      </c>
      <c r="G19" s="58">
        <v>22.5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31.379995727539061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3.25</v>
      </c>
      <c r="AM19" s="40">
        <v>4.4999999999999998E-2</v>
      </c>
      <c r="AN19" s="40">
        <v>0.44500000000000001</v>
      </c>
      <c r="AO19" s="40">
        <v>0.34499999999999997</v>
      </c>
      <c r="AP19" s="40">
        <v>0.44</v>
      </c>
    </row>
    <row r="20" spans="1:42" x14ac:dyDescent="0.2">
      <c r="A20" s="50">
        <v>37204</v>
      </c>
      <c r="B20" s="57">
        <v>22</v>
      </c>
      <c r="C20" s="58">
        <v>28</v>
      </c>
      <c r="D20" s="57">
        <v>28</v>
      </c>
      <c r="E20" s="58">
        <v>27.75</v>
      </c>
      <c r="F20" s="57">
        <v>24</v>
      </c>
      <c r="G20" s="58">
        <v>22.5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31.379995727539061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3.2480000000000002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">
      <c r="A21" s="50">
        <v>37205</v>
      </c>
      <c r="B21" s="57">
        <v>22</v>
      </c>
      <c r="C21" s="58">
        <v>28</v>
      </c>
      <c r="D21" s="57">
        <v>28</v>
      </c>
      <c r="E21" s="58">
        <v>27.75</v>
      </c>
      <c r="F21" s="57">
        <v>24</v>
      </c>
      <c r="G21" s="58">
        <v>22.5</v>
      </c>
      <c r="H21" s="57"/>
      <c r="I21" s="58">
        <v>26</v>
      </c>
      <c r="J21" s="57"/>
      <c r="K21" s="58"/>
      <c r="L21" s="57"/>
      <c r="M21" s="58"/>
      <c r="N21" s="57"/>
      <c r="O21" s="58"/>
      <c r="Q21" s="57"/>
      <c r="R21" s="58">
        <v>31.379995727539061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3.1949999999999998</v>
      </c>
      <c r="AM21" s="40">
        <v>0.13500000000000001</v>
      </c>
      <c r="AN21" s="40">
        <v>0.44</v>
      </c>
      <c r="AO21" s="40">
        <v>0.34</v>
      </c>
      <c r="AP21" s="40">
        <v>0.39</v>
      </c>
    </row>
    <row r="22" spans="1:42" x14ac:dyDescent="0.2">
      <c r="A22" s="50">
        <v>37206</v>
      </c>
      <c r="B22" s="57">
        <v>22</v>
      </c>
      <c r="C22" s="58">
        <v>28</v>
      </c>
      <c r="D22" s="57">
        <v>28</v>
      </c>
      <c r="E22" s="58">
        <v>27.75</v>
      </c>
      <c r="F22" s="57">
        <v>24</v>
      </c>
      <c r="G22" s="58">
        <v>22.5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31.379995727539061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3.0950000000000002</v>
      </c>
      <c r="AM22" s="40">
        <v>0.16</v>
      </c>
      <c r="AN22" s="40">
        <v>0.48</v>
      </c>
      <c r="AO22" s="40">
        <v>0.38</v>
      </c>
      <c r="AP22" s="40">
        <v>0.41</v>
      </c>
    </row>
    <row r="23" spans="1:42" x14ac:dyDescent="0.2">
      <c r="A23" s="50">
        <v>37207</v>
      </c>
      <c r="B23" s="57">
        <v>22</v>
      </c>
      <c r="C23" s="58">
        <v>28</v>
      </c>
      <c r="D23" s="57">
        <v>28</v>
      </c>
      <c r="E23" s="58">
        <v>27.75</v>
      </c>
      <c r="F23" s="57">
        <v>24</v>
      </c>
      <c r="G23" s="58">
        <v>22.5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31.379995727539061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3.125</v>
      </c>
      <c r="AM23" s="40">
        <v>0.155</v>
      </c>
      <c r="AN23" s="40">
        <v>0.62</v>
      </c>
      <c r="AO23" s="40">
        <v>0.52</v>
      </c>
      <c r="AP23" s="40">
        <v>0.66</v>
      </c>
    </row>
    <row r="24" spans="1:42" x14ac:dyDescent="0.2">
      <c r="A24" s="50">
        <v>37208</v>
      </c>
      <c r="B24" s="57">
        <v>22</v>
      </c>
      <c r="C24" s="58">
        <v>28</v>
      </c>
      <c r="D24" s="57">
        <v>28</v>
      </c>
      <c r="E24" s="58">
        <v>27.75</v>
      </c>
      <c r="F24" s="57">
        <v>24</v>
      </c>
      <c r="G24" s="58">
        <v>22.5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31.384996795654295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3.165</v>
      </c>
      <c r="AM24" s="40">
        <v>0.15</v>
      </c>
      <c r="AN24" s="40">
        <v>0.86</v>
      </c>
      <c r="AO24" s="40">
        <v>0.86</v>
      </c>
      <c r="AP24" s="40">
        <v>1.01</v>
      </c>
    </row>
    <row r="25" spans="1:42" x14ac:dyDescent="0.2">
      <c r="A25" s="50">
        <v>37209</v>
      </c>
      <c r="B25" s="57">
        <v>22</v>
      </c>
      <c r="C25" s="58">
        <v>28</v>
      </c>
      <c r="D25" s="57">
        <v>28</v>
      </c>
      <c r="E25" s="58">
        <v>27.75</v>
      </c>
      <c r="F25" s="57">
        <v>24</v>
      </c>
      <c r="G25" s="58">
        <v>22.5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31.384996795654295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</v>
      </c>
      <c r="AM25" s="40">
        <v>0.04</v>
      </c>
      <c r="AN25" s="40">
        <v>1.1200000000000001</v>
      </c>
      <c r="AO25" s="40">
        <v>1.1200000000000001</v>
      </c>
      <c r="AP25" s="40">
        <v>1.89</v>
      </c>
    </row>
    <row r="26" spans="1:42" x14ac:dyDescent="0.2">
      <c r="A26" s="50">
        <v>37210</v>
      </c>
      <c r="B26" s="57">
        <v>22</v>
      </c>
      <c r="C26" s="58">
        <v>28</v>
      </c>
      <c r="D26" s="57">
        <v>28</v>
      </c>
      <c r="E26" s="58">
        <v>27.75</v>
      </c>
      <c r="F26" s="57">
        <v>24</v>
      </c>
      <c r="G26" s="58">
        <v>22.5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31.384996795654295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3.2349999999999999</v>
      </c>
      <c r="AM26" s="40">
        <v>0.04</v>
      </c>
      <c r="AN26" s="40">
        <v>1.1200000000000001</v>
      </c>
      <c r="AO26" s="40">
        <v>1.1200000000000001</v>
      </c>
      <c r="AP26" s="40">
        <v>1.89</v>
      </c>
    </row>
    <row r="27" spans="1:42" x14ac:dyDescent="0.2">
      <c r="A27" s="50">
        <v>37211</v>
      </c>
      <c r="B27" s="57">
        <v>22</v>
      </c>
      <c r="C27" s="58">
        <v>28</v>
      </c>
      <c r="D27" s="57">
        <v>28</v>
      </c>
      <c r="E27" s="58">
        <v>27.75</v>
      </c>
      <c r="F27" s="57">
        <v>24</v>
      </c>
      <c r="G27" s="58">
        <v>22.5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31.377497100830077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3.2349999999999999</v>
      </c>
      <c r="AM27" s="40">
        <v>0.04</v>
      </c>
      <c r="AN27" s="40">
        <v>0.63</v>
      </c>
      <c r="AO27" s="40">
        <v>0.63</v>
      </c>
      <c r="AP27" s="40">
        <v>0.7</v>
      </c>
    </row>
    <row r="28" spans="1:42" x14ac:dyDescent="0.2">
      <c r="A28" s="50">
        <v>37212</v>
      </c>
      <c r="B28" s="57">
        <v>22</v>
      </c>
      <c r="C28" s="58">
        <v>28</v>
      </c>
      <c r="D28" s="57">
        <v>28</v>
      </c>
      <c r="E28" s="58">
        <v>27.75</v>
      </c>
      <c r="F28" s="57">
        <v>24</v>
      </c>
      <c r="G28" s="58">
        <v>22.5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31.384998474121094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3.2650000000000001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37213</v>
      </c>
      <c r="B29" s="57">
        <v>22</v>
      </c>
      <c r="C29" s="58">
        <v>28</v>
      </c>
      <c r="D29" s="57">
        <v>28</v>
      </c>
      <c r="E29" s="58">
        <v>27.75</v>
      </c>
      <c r="F29" s="57">
        <v>24</v>
      </c>
      <c r="G29" s="58">
        <v>22.5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31.382498168945311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3.4330000000000003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37214</v>
      </c>
      <c r="B30" s="57">
        <v>22</v>
      </c>
      <c r="C30" s="58">
        <v>28</v>
      </c>
      <c r="D30" s="57">
        <v>28</v>
      </c>
      <c r="E30" s="58">
        <v>27.75</v>
      </c>
      <c r="F30" s="57">
        <v>24</v>
      </c>
      <c r="G30" s="58">
        <v>22.5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31.382498168945311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3.6220000000000003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37215</v>
      </c>
      <c r="B31" s="57">
        <v>22</v>
      </c>
      <c r="C31" s="58">
        <v>28</v>
      </c>
      <c r="D31" s="57">
        <v>28</v>
      </c>
      <c r="E31" s="58">
        <v>27.75</v>
      </c>
      <c r="F31" s="57">
        <v>24</v>
      </c>
      <c r="G31" s="58">
        <v>22.5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31.37544479370117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3.7470000000000003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37216</v>
      </c>
      <c r="B32" s="57">
        <v>22</v>
      </c>
      <c r="C32" s="58">
        <v>28</v>
      </c>
      <c r="D32" s="57">
        <v>28</v>
      </c>
      <c r="E32" s="58">
        <v>27.75</v>
      </c>
      <c r="F32" s="57">
        <v>24</v>
      </c>
      <c r="G32" s="58">
        <v>22.5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31.37544479370117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3.6549999999999998</v>
      </c>
      <c r="AM32" s="40">
        <v>0.14000000000000001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37217</v>
      </c>
      <c r="B33" s="57">
        <v>22</v>
      </c>
      <c r="C33" s="58">
        <v>28</v>
      </c>
      <c r="D33" s="57">
        <v>28</v>
      </c>
      <c r="E33" s="58">
        <v>27.75</v>
      </c>
      <c r="F33" s="57">
        <v>24</v>
      </c>
      <c r="G33" s="58">
        <v>22.5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31.37544479370117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3.56</v>
      </c>
      <c r="AM33" s="40">
        <v>0.14000000000000001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37218</v>
      </c>
      <c r="B34" s="57">
        <v>22</v>
      </c>
      <c r="C34" s="58">
        <v>28</v>
      </c>
      <c r="D34" s="57">
        <v>28</v>
      </c>
      <c r="E34" s="58">
        <v>27.75</v>
      </c>
      <c r="F34" s="57">
        <v>24</v>
      </c>
      <c r="G34" s="58">
        <v>22.5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31.380304718017577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3.4350000000000001</v>
      </c>
      <c r="AM34" s="40">
        <v>0.14000000000000001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37219</v>
      </c>
      <c r="B35" s="57">
        <v>22</v>
      </c>
      <c r="C35" s="58">
        <v>28</v>
      </c>
      <c r="D35" s="57">
        <v>28</v>
      </c>
      <c r="E35" s="58">
        <v>27.75</v>
      </c>
      <c r="F35" s="57">
        <v>24</v>
      </c>
      <c r="G35" s="58">
        <v>22.5</v>
      </c>
      <c r="H35" s="57"/>
      <c r="I35" s="58">
        <v>26</v>
      </c>
      <c r="J35" s="57"/>
      <c r="K35" s="58"/>
      <c r="L35" s="57"/>
      <c r="M35" s="58"/>
      <c r="N35" s="57"/>
      <c r="O35" s="58"/>
      <c r="Q35" s="57"/>
      <c r="R35" s="58">
        <v>31.384264373779295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3.4350000000000001</v>
      </c>
      <c r="AM35" s="40">
        <v>0.14000000000000001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37220</v>
      </c>
      <c r="B36" s="57">
        <v>22</v>
      </c>
      <c r="C36" s="58">
        <v>28</v>
      </c>
      <c r="D36" s="57">
        <v>28</v>
      </c>
      <c r="E36" s="58">
        <v>27.75</v>
      </c>
      <c r="F36" s="57">
        <v>24</v>
      </c>
      <c r="G36" s="58">
        <v>22.5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31.382471466064452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3.4550000000000001</v>
      </c>
      <c r="AM36" s="40">
        <v>0.14000000000000001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37221</v>
      </c>
      <c r="B37" s="57">
        <v>22</v>
      </c>
      <c r="C37" s="58">
        <v>28</v>
      </c>
      <c r="D37" s="57">
        <v>28</v>
      </c>
      <c r="E37" s="58">
        <v>27.75</v>
      </c>
      <c r="F37" s="57">
        <v>24</v>
      </c>
      <c r="G37" s="58">
        <v>22.5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31.375858688354491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3.48</v>
      </c>
      <c r="AM37" s="40">
        <v>0.04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21.396000000000001</v>
      </c>
      <c r="C38" s="58">
        <v>30.333000000000002</v>
      </c>
      <c r="D38" s="57">
        <v>30.521000000000001</v>
      </c>
      <c r="E38" s="58">
        <v>28.163</v>
      </c>
      <c r="F38" s="57">
        <v>23.473000000000003</v>
      </c>
      <c r="G38" s="58">
        <v>21.896000000000001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31.384756130000117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3.512</v>
      </c>
      <c r="AM38" s="40">
        <v>0.04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24.427</v>
      </c>
      <c r="C39" s="58">
        <v>31.903000000000002</v>
      </c>
      <c r="D39" s="57">
        <v>31.976000000000003</v>
      </c>
      <c r="E39" s="58">
        <v>30.315000000000001</v>
      </c>
      <c r="F39" s="57">
        <v>28.008000000000003</v>
      </c>
      <c r="G39" s="58">
        <v>25.427</v>
      </c>
      <c r="H39" s="57"/>
      <c r="I39" s="58">
        <v>28.008000000000003</v>
      </c>
      <c r="J39" s="57"/>
      <c r="K39" s="58"/>
      <c r="L39" s="57"/>
      <c r="M39" s="58"/>
      <c r="N39" s="57"/>
      <c r="O39" s="58"/>
      <c r="Q39" s="57"/>
      <c r="R39" s="58">
        <v>37.591882187503074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3.5170000000000003</v>
      </c>
      <c r="AM39" s="40">
        <v>0.04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24.173000000000002</v>
      </c>
      <c r="C40" s="58">
        <v>30.657</v>
      </c>
      <c r="D40" s="57">
        <v>31.319000000000003</v>
      </c>
      <c r="E40" s="58">
        <v>30.657</v>
      </c>
      <c r="F40" s="57">
        <v>27.867000000000001</v>
      </c>
      <c r="G40" s="58">
        <v>24.923000000000002</v>
      </c>
      <c r="H40" s="57"/>
      <c r="I40" s="58">
        <v>27.867000000000001</v>
      </c>
      <c r="J40" s="57"/>
      <c r="K40" s="58"/>
      <c r="L40" s="57"/>
      <c r="M40" s="58"/>
      <c r="N40" s="57"/>
      <c r="O40" s="58"/>
      <c r="Q40" s="57"/>
      <c r="R40" s="58">
        <v>26.289968972548028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3.5370000000000004</v>
      </c>
      <c r="AM40" s="40">
        <v>0.04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23.893000000000001</v>
      </c>
      <c r="C41" s="58">
        <v>28.95</v>
      </c>
      <c r="D41" s="57">
        <v>29.571000000000002</v>
      </c>
      <c r="E41" s="58">
        <v>30.214000000000002</v>
      </c>
      <c r="F41" s="57">
        <v>26.089000000000002</v>
      </c>
      <c r="G41" s="58">
        <v>24.523</v>
      </c>
      <c r="H41" s="57"/>
      <c r="I41" s="58">
        <v>26.089000000000002</v>
      </c>
      <c r="J41" s="57"/>
      <c r="K41" s="58"/>
      <c r="L41" s="57"/>
      <c r="M41" s="58"/>
      <c r="N41" s="57"/>
      <c r="O41" s="58"/>
      <c r="Q41" s="57"/>
      <c r="R41" s="58">
        <v>25.877802261663788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3.7050000000000001</v>
      </c>
      <c r="AM41" s="40">
        <v>0.04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23.274000000000001</v>
      </c>
      <c r="C42" s="58">
        <v>25.44</v>
      </c>
      <c r="D42" s="57">
        <v>24.778000000000002</v>
      </c>
      <c r="E42" s="58">
        <v>28.77</v>
      </c>
      <c r="F42" s="57">
        <v>25.016000000000002</v>
      </c>
      <c r="G42" s="58">
        <v>23.904</v>
      </c>
      <c r="H42" s="57"/>
      <c r="I42" s="58">
        <v>25.016000000000002</v>
      </c>
      <c r="J42" s="57"/>
      <c r="K42" s="58"/>
      <c r="L42" s="57"/>
      <c r="M42" s="58"/>
      <c r="N42" s="57"/>
      <c r="O42" s="58"/>
      <c r="Q42" s="57"/>
      <c r="R42" s="58">
        <v>25.144730334925939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3.8570000000000002</v>
      </c>
      <c r="AM42" s="40">
        <v>0.04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23.9</v>
      </c>
      <c r="C43" s="58">
        <v>20.100000000000001</v>
      </c>
      <c r="D43" s="57">
        <v>19.233000000000001</v>
      </c>
      <c r="E43" s="58">
        <v>24.917000000000002</v>
      </c>
      <c r="F43" s="57">
        <v>25.4</v>
      </c>
      <c r="G43" s="58">
        <v>24.9</v>
      </c>
      <c r="H43" s="57"/>
      <c r="I43" s="58">
        <v>24.917000000000002</v>
      </c>
      <c r="J43" s="57"/>
      <c r="K43" s="58"/>
      <c r="L43" s="57"/>
      <c r="M43" s="58"/>
      <c r="N43" s="57"/>
      <c r="O43" s="58"/>
      <c r="Q43" s="57"/>
      <c r="R43" s="58">
        <v>24.300995864182987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3.907</v>
      </c>
      <c r="AM43" s="40">
        <v>0.04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23.331</v>
      </c>
      <c r="C44" s="58">
        <v>21.476000000000003</v>
      </c>
      <c r="D44" s="57">
        <v>20.097000000000001</v>
      </c>
      <c r="E44" s="58">
        <v>27.274000000000001</v>
      </c>
      <c r="F44" s="57">
        <v>26.008000000000003</v>
      </c>
      <c r="G44" s="58">
        <v>24.831</v>
      </c>
      <c r="H44" s="57"/>
      <c r="I44" s="58">
        <v>26.613</v>
      </c>
      <c r="J44" s="57"/>
      <c r="K44" s="58"/>
      <c r="L44" s="57"/>
      <c r="M44" s="58"/>
      <c r="N44" s="57"/>
      <c r="O44" s="58"/>
      <c r="Q44" s="57"/>
      <c r="R44" s="58">
        <v>24.579071722632154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3.8190000000000004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22.083000000000002</v>
      </c>
      <c r="C45" s="58">
        <v>22.667000000000002</v>
      </c>
      <c r="D45" s="57">
        <v>21.292000000000002</v>
      </c>
      <c r="E45" s="58">
        <v>29</v>
      </c>
      <c r="F45" s="57">
        <v>27.5</v>
      </c>
      <c r="G45" s="58">
        <v>24.583000000000002</v>
      </c>
      <c r="H45" s="57"/>
      <c r="I45" s="58">
        <v>28</v>
      </c>
      <c r="J45" s="57"/>
      <c r="K45" s="58"/>
      <c r="L45" s="57"/>
      <c r="M45" s="58"/>
      <c r="N45" s="57"/>
      <c r="O45" s="58"/>
      <c r="Q45" s="57"/>
      <c r="R45" s="58">
        <v>24.948722615660234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3.68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30.702000000000002</v>
      </c>
      <c r="C46" s="58">
        <v>31.734000000000002</v>
      </c>
      <c r="D46" s="57">
        <v>30.476000000000003</v>
      </c>
      <c r="E46" s="58">
        <v>32.600999999999999</v>
      </c>
      <c r="F46" s="57">
        <v>33.383000000000003</v>
      </c>
      <c r="G46" s="58">
        <v>34.201999999999998</v>
      </c>
      <c r="H46" s="57"/>
      <c r="I46" s="58">
        <v>32.722000000000001</v>
      </c>
      <c r="J46" s="57"/>
      <c r="K46" s="58"/>
      <c r="L46" s="57"/>
      <c r="M46" s="58"/>
      <c r="N46" s="57"/>
      <c r="O46" s="58"/>
      <c r="Q46" s="57"/>
      <c r="R46" s="58">
        <v>25.318139591816891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3.5260000000000002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33</v>
      </c>
      <c r="C47" s="58">
        <v>34.402999999999999</v>
      </c>
      <c r="D47" s="57">
        <v>33</v>
      </c>
      <c r="E47" s="58">
        <v>33.508000000000003</v>
      </c>
      <c r="F47" s="57">
        <v>33.895000000000003</v>
      </c>
      <c r="G47" s="58">
        <v>38</v>
      </c>
      <c r="H47" s="57"/>
      <c r="I47" s="58">
        <v>33.508000000000003</v>
      </c>
      <c r="J47" s="57"/>
      <c r="K47" s="58"/>
      <c r="L47" s="57"/>
      <c r="M47" s="58"/>
      <c r="N47" s="57"/>
      <c r="O47" s="58"/>
      <c r="Q47" s="57"/>
      <c r="R47" s="58">
        <v>25.64080917253893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3.5310000000000001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28.1</v>
      </c>
      <c r="C48" s="58">
        <v>30</v>
      </c>
      <c r="D48" s="57">
        <v>28.95</v>
      </c>
      <c r="E48" s="58">
        <v>32.625</v>
      </c>
      <c r="F48" s="57">
        <v>29.125</v>
      </c>
      <c r="G48" s="58">
        <v>31.6</v>
      </c>
      <c r="H48" s="57"/>
      <c r="I48" s="58">
        <v>29.125</v>
      </c>
      <c r="J48" s="57"/>
      <c r="K48" s="58"/>
      <c r="L48" s="57"/>
      <c r="M48" s="58"/>
      <c r="N48" s="57"/>
      <c r="O48" s="58"/>
      <c r="Q48" s="57"/>
      <c r="R48" s="58">
        <v>25.640788382252662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3.569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25.258000000000003</v>
      </c>
      <c r="C49" s="58">
        <v>29.565000000000001</v>
      </c>
      <c r="D49" s="57">
        <v>27.677</v>
      </c>
      <c r="E49" s="58">
        <v>26.734000000000002</v>
      </c>
      <c r="F49" s="57">
        <v>26.661000000000001</v>
      </c>
      <c r="G49" s="58">
        <v>26.508000000000003</v>
      </c>
      <c r="H49" s="57"/>
      <c r="I49" s="58">
        <v>26.661000000000001</v>
      </c>
      <c r="J49" s="57"/>
      <c r="K49" s="58"/>
      <c r="L49" s="57"/>
      <c r="M49" s="58"/>
      <c r="N49" s="57"/>
      <c r="O49" s="58"/>
      <c r="Q49" s="57"/>
      <c r="R49" s="58">
        <v>25.86171574679798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3.6140000000000003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24.208000000000002</v>
      </c>
      <c r="C50" s="58">
        <v>23.417000000000002</v>
      </c>
      <c r="D50" s="57">
        <v>24.75</v>
      </c>
      <c r="E50" s="58">
        <v>28.021000000000001</v>
      </c>
      <c r="F50" s="57">
        <v>24.667000000000002</v>
      </c>
      <c r="G50" s="58">
        <v>25.208000000000002</v>
      </c>
      <c r="H50" s="57"/>
      <c r="I50" s="58">
        <v>24.667000000000002</v>
      </c>
      <c r="J50" s="57"/>
      <c r="K50" s="58"/>
      <c r="L50" s="57"/>
      <c r="M50" s="58"/>
      <c r="N50" s="57"/>
      <c r="O50" s="58"/>
      <c r="Q50" s="57"/>
      <c r="R50" s="58">
        <v>28.116221772822751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3.6520000000000001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23.934999999999999</v>
      </c>
      <c r="C51" s="58">
        <v>27.661000000000001</v>
      </c>
      <c r="D51" s="57">
        <v>29.048000000000002</v>
      </c>
      <c r="E51" s="58">
        <v>29.75</v>
      </c>
      <c r="F51" s="57">
        <v>28.032</v>
      </c>
      <c r="G51" s="58">
        <v>24.934999999999999</v>
      </c>
      <c r="H51" s="57"/>
      <c r="I51" s="58">
        <v>28.032</v>
      </c>
      <c r="J51" s="57"/>
      <c r="K51" s="58"/>
      <c r="L51" s="57"/>
      <c r="M51" s="58"/>
      <c r="N51" s="57"/>
      <c r="O51" s="58"/>
      <c r="Q51" s="57"/>
      <c r="R51" s="58">
        <v>29.790389770126481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3.6460000000000004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23.452000000000002</v>
      </c>
      <c r="C52" s="58">
        <v>27.472000000000001</v>
      </c>
      <c r="D52" s="57">
        <v>28.855</v>
      </c>
      <c r="E52" s="58">
        <v>29.903000000000002</v>
      </c>
      <c r="F52" s="57">
        <v>26.48</v>
      </c>
      <c r="G52" s="58">
        <v>24.452000000000002</v>
      </c>
      <c r="H52" s="57"/>
      <c r="I52" s="58">
        <v>15.673</v>
      </c>
      <c r="J52" s="57"/>
      <c r="K52" s="58"/>
      <c r="L52" s="57"/>
      <c r="M52" s="58"/>
      <c r="N52" s="57"/>
      <c r="O52" s="58"/>
      <c r="Q52" s="57"/>
      <c r="R52" s="58">
        <v>30.803389229838416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3.6460000000000004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23.571000000000002</v>
      </c>
      <c r="C53" s="58">
        <v>27.429000000000002</v>
      </c>
      <c r="D53" s="57">
        <v>27.857000000000003</v>
      </c>
      <c r="E53" s="58">
        <v>28.179000000000002</v>
      </c>
      <c r="F53" s="57">
        <v>26.304000000000002</v>
      </c>
      <c r="G53" s="58">
        <v>24.571000000000002</v>
      </c>
      <c r="H53" s="57"/>
      <c r="I53" s="58">
        <v>15.589</v>
      </c>
      <c r="J53" s="57"/>
      <c r="K53" s="58"/>
      <c r="L53" s="57"/>
      <c r="M53" s="58"/>
      <c r="N53" s="57"/>
      <c r="O53" s="58"/>
      <c r="Q53" s="57"/>
      <c r="R53" s="58">
        <v>29.958491228844487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3.7949999999999999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22.911000000000001</v>
      </c>
      <c r="C54" s="58">
        <v>26.157</v>
      </c>
      <c r="D54" s="57">
        <v>25.677</v>
      </c>
      <c r="E54" s="58">
        <v>27.234000000000002</v>
      </c>
      <c r="F54" s="57">
        <v>25.702000000000002</v>
      </c>
      <c r="G54" s="58">
        <v>23.911000000000001</v>
      </c>
      <c r="H54" s="57"/>
      <c r="I54" s="58">
        <v>14.895</v>
      </c>
      <c r="J54" s="57"/>
      <c r="K54" s="58"/>
      <c r="L54" s="57"/>
      <c r="M54" s="58"/>
      <c r="N54" s="57"/>
      <c r="O54" s="58"/>
      <c r="Q54" s="57"/>
      <c r="R54" s="58">
        <v>29.085673199648223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3.9470000000000001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22.667000000000002</v>
      </c>
      <c r="C55" s="58">
        <v>24.683</v>
      </c>
      <c r="D55" s="57">
        <v>22.533000000000001</v>
      </c>
      <c r="E55" s="58">
        <v>26.417000000000002</v>
      </c>
      <c r="F55" s="57">
        <v>26.233000000000001</v>
      </c>
      <c r="G55" s="58">
        <v>23.667000000000002</v>
      </c>
      <c r="H55" s="57"/>
      <c r="I55" s="58">
        <v>15.75</v>
      </c>
      <c r="J55" s="57"/>
      <c r="K55" s="58"/>
      <c r="L55" s="57"/>
      <c r="M55" s="58"/>
      <c r="N55" s="57"/>
      <c r="O55" s="58"/>
      <c r="Q55" s="57"/>
      <c r="R55" s="58">
        <v>27.7983141017097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4.0070000000000006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22.25</v>
      </c>
      <c r="C56" s="58">
        <v>15.944000000000001</v>
      </c>
      <c r="D56" s="57">
        <v>12.823</v>
      </c>
      <c r="E56" s="58">
        <v>27.27</v>
      </c>
      <c r="F56" s="57">
        <v>25.944000000000003</v>
      </c>
      <c r="G56" s="58">
        <v>23.25</v>
      </c>
      <c r="H56" s="57"/>
      <c r="I56" s="58">
        <v>15.802000000000001</v>
      </c>
      <c r="J56" s="57"/>
      <c r="K56" s="58"/>
      <c r="L56" s="57"/>
      <c r="M56" s="58"/>
      <c r="N56" s="57"/>
      <c r="O56" s="58"/>
      <c r="Q56" s="57"/>
      <c r="R56" s="58">
        <v>27.799349685576406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3.919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22.458000000000002</v>
      </c>
      <c r="C57" s="58">
        <v>20.979000000000003</v>
      </c>
      <c r="D57" s="57">
        <v>16.5</v>
      </c>
      <c r="E57" s="58">
        <v>29.021000000000001</v>
      </c>
      <c r="F57" s="57">
        <v>26.792000000000002</v>
      </c>
      <c r="G57" s="58">
        <v>24.708000000000002</v>
      </c>
      <c r="H57" s="57"/>
      <c r="I57" s="58">
        <v>16.521000000000001</v>
      </c>
      <c r="J57" s="57"/>
      <c r="K57" s="58"/>
      <c r="L57" s="57"/>
      <c r="M57" s="58"/>
      <c r="N57" s="57"/>
      <c r="O57" s="58"/>
      <c r="Q57" s="57"/>
      <c r="R57" s="58">
        <v>27.984437689989864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3.78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27.815000000000001</v>
      </c>
      <c r="C58" s="58">
        <v>37.314999999999998</v>
      </c>
      <c r="D58" s="57">
        <v>35.758000000000003</v>
      </c>
      <c r="E58" s="58">
        <v>31.726000000000003</v>
      </c>
      <c r="F58" s="57">
        <v>29.524000000000001</v>
      </c>
      <c r="G58" s="58">
        <v>30.815000000000001</v>
      </c>
      <c r="H58" s="57"/>
      <c r="I58" s="58">
        <v>19.927</v>
      </c>
      <c r="J58" s="57"/>
      <c r="K58" s="58"/>
      <c r="L58" s="57"/>
      <c r="M58" s="58"/>
      <c r="N58" s="57"/>
      <c r="O58" s="58"/>
      <c r="Q58" s="57"/>
      <c r="R58" s="58">
        <v>28.21510561705399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3.6260000000000003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31.048000000000002</v>
      </c>
      <c r="C59" s="58">
        <v>39.39</v>
      </c>
      <c r="D59" s="57">
        <v>37.79</v>
      </c>
      <c r="E59" s="58">
        <v>31.653000000000002</v>
      </c>
      <c r="F59" s="57">
        <v>33.423000000000002</v>
      </c>
      <c r="G59" s="58">
        <v>35.048000000000002</v>
      </c>
      <c r="H59" s="57"/>
      <c r="I59" s="58">
        <v>20.847000000000001</v>
      </c>
      <c r="J59" s="57"/>
      <c r="K59" s="58"/>
      <c r="L59" s="57"/>
      <c r="M59" s="58"/>
      <c r="N59" s="57"/>
      <c r="O59" s="58"/>
      <c r="Q59" s="57"/>
      <c r="R59" s="58">
        <v>28.509594248346367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3.6310000000000002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29</v>
      </c>
      <c r="C60" s="58">
        <v>33.707999999999998</v>
      </c>
      <c r="D60" s="57">
        <v>32.25</v>
      </c>
      <c r="E60" s="58">
        <v>30.792000000000002</v>
      </c>
      <c r="F60" s="57">
        <v>31.896000000000001</v>
      </c>
      <c r="G60" s="58">
        <v>32</v>
      </c>
      <c r="H60" s="57"/>
      <c r="I60" s="58">
        <v>21.063000000000002</v>
      </c>
      <c r="J60" s="57"/>
      <c r="K60" s="58"/>
      <c r="L60" s="57"/>
      <c r="M60" s="58"/>
      <c r="N60" s="57"/>
      <c r="O60" s="58"/>
      <c r="Q60" s="57"/>
      <c r="R60" s="58">
        <v>28.555352399379483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3.669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25.887</v>
      </c>
      <c r="C61" s="58">
        <v>30.653000000000002</v>
      </c>
      <c r="D61" s="57">
        <v>28.548000000000002</v>
      </c>
      <c r="E61" s="58">
        <v>29.032</v>
      </c>
      <c r="F61" s="57">
        <v>25.403000000000002</v>
      </c>
      <c r="G61" s="58">
        <v>27.017000000000003</v>
      </c>
      <c r="H61" s="57"/>
      <c r="I61" s="58">
        <v>14.758000000000001</v>
      </c>
      <c r="J61" s="57"/>
      <c r="K61" s="58"/>
      <c r="L61" s="57"/>
      <c r="M61" s="58"/>
      <c r="N61" s="57"/>
      <c r="O61" s="58"/>
      <c r="Q61" s="57"/>
      <c r="R61" s="58">
        <v>28.739371305396197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3.714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21.65</v>
      </c>
      <c r="C62" s="58">
        <v>26.2</v>
      </c>
      <c r="D62" s="57">
        <v>23.9</v>
      </c>
      <c r="E62" s="58">
        <v>28.425000000000001</v>
      </c>
      <c r="F62" s="57">
        <v>24.524999999999999</v>
      </c>
      <c r="G62" s="58">
        <v>22.53</v>
      </c>
      <c r="H62" s="57"/>
      <c r="I62" s="58">
        <v>13.525</v>
      </c>
      <c r="J62" s="57"/>
      <c r="K62" s="58"/>
      <c r="L62" s="57"/>
      <c r="M62" s="58"/>
      <c r="N62" s="57"/>
      <c r="O62" s="58"/>
      <c r="Q62" s="57"/>
      <c r="R62" s="58">
        <v>30.515512183331168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3.7520000000000002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22.79</v>
      </c>
      <c r="C63" s="58">
        <v>32.496000000000002</v>
      </c>
      <c r="D63" s="57">
        <v>30.242000000000001</v>
      </c>
      <c r="E63" s="58">
        <v>30.504000000000001</v>
      </c>
      <c r="F63" s="57">
        <v>28.194000000000003</v>
      </c>
      <c r="G63" s="58">
        <v>23.54</v>
      </c>
      <c r="H63" s="57"/>
      <c r="I63" s="58">
        <v>17.387</v>
      </c>
      <c r="J63" s="57"/>
      <c r="K63" s="58"/>
      <c r="L63" s="57"/>
      <c r="M63" s="58"/>
      <c r="N63" s="57"/>
      <c r="O63" s="58"/>
      <c r="Q63" s="57"/>
      <c r="R63" s="58">
        <v>31.910023027340696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3.746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23.957000000000001</v>
      </c>
      <c r="C64" s="58">
        <v>27.371000000000002</v>
      </c>
      <c r="D64" s="57">
        <v>28.189</v>
      </c>
      <c r="E64" s="58">
        <v>29.838000000000001</v>
      </c>
      <c r="F64" s="57">
        <v>26.1</v>
      </c>
      <c r="G64" s="58">
        <v>25.057000000000002</v>
      </c>
      <c r="H64" s="57"/>
      <c r="I64" s="58">
        <v>14.205</v>
      </c>
      <c r="J64" s="57"/>
      <c r="K64" s="58"/>
      <c r="L64" s="57"/>
      <c r="M64" s="58"/>
      <c r="N64" s="57"/>
      <c r="O64" s="58"/>
      <c r="Q64" s="57"/>
      <c r="R64" s="58">
        <v>32.364950054617061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3.746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23.884</v>
      </c>
      <c r="C65" s="58">
        <v>27.22</v>
      </c>
      <c r="D65" s="57">
        <v>27.291</v>
      </c>
      <c r="E65" s="58">
        <v>27.944000000000003</v>
      </c>
      <c r="F65" s="57">
        <v>25.736000000000001</v>
      </c>
      <c r="G65" s="58">
        <v>24.984000000000002</v>
      </c>
      <c r="H65" s="57"/>
      <c r="I65" s="58">
        <v>13.927000000000001</v>
      </c>
      <c r="J65" s="57"/>
      <c r="K65" s="58"/>
      <c r="L65" s="57"/>
      <c r="M65" s="58"/>
      <c r="N65" s="57"/>
      <c r="O65" s="58"/>
      <c r="Q65" s="57"/>
      <c r="R65" s="58">
        <v>31.549678747660135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3.895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23.743000000000002</v>
      </c>
      <c r="C66" s="58">
        <v>26.521000000000001</v>
      </c>
      <c r="D66" s="57">
        <v>25.829000000000001</v>
      </c>
      <c r="E66" s="58">
        <v>27.341000000000001</v>
      </c>
      <c r="F66" s="57">
        <v>25.577000000000002</v>
      </c>
      <c r="G66" s="58">
        <v>24.843</v>
      </c>
      <c r="H66" s="57"/>
      <c r="I66" s="58">
        <v>14.118</v>
      </c>
      <c r="J66" s="57"/>
      <c r="K66" s="58"/>
      <c r="L66" s="57"/>
      <c r="M66" s="58"/>
      <c r="N66" s="57"/>
      <c r="O66" s="58"/>
      <c r="Q66" s="57"/>
      <c r="R66" s="58">
        <v>30.265441482111083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4.0470000000000006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23.379000000000001</v>
      </c>
      <c r="C67" s="58">
        <v>25.298000000000002</v>
      </c>
      <c r="D67" s="57">
        <v>23.254000000000001</v>
      </c>
      <c r="E67" s="58">
        <v>26.375</v>
      </c>
      <c r="F67" s="57">
        <v>25.898</v>
      </c>
      <c r="G67" s="58">
        <v>24.479000000000003</v>
      </c>
      <c r="H67" s="57"/>
      <c r="I67" s="58">
        <v>14.697000000000001</v>
      </c>
      <c r="J67" s="57"/>
      <c r="K67" s="58"/>
      <c r="L67" s="57"/>
      <c r="M67" s="58"/>
      <c r="N67" s="57"/>
      <c r="O67" s="58"/>
      <c r="Q67" s="57"/>
      <c r="R67" s="58">
        <v>28.569202101689815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4.1095000000000006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22.759</v>
      </c>
      <c r="C68" s="58">
        <v>17.801000000000002</v>
      </c>
      <c r="D68" s="57">
        <v>14.95</v>
      </c>
      <c r="E68" s="58">
        <v>27.213000000000001</v>
      </c>
      <c r="F68" s="57">
        <v>25.399000000000001</v>
      </c>
      <c r="G68" s="58">
        <v>23.859000000000002</v>
      </c>
      <c r="H68" s="57"/>
      <c r="I68" s="58">
        <v>14.641</v>
      </c>
      <c r="J68" s="57"/>
      <c r="K68" s="58"/>
      <c r="L68" s="57"/>
      <c r="M68" s="58"/>
      <c r="N68" s="57"/>
      <c r="O68" s="58"/>
      <c r="Q68" s="57"/>
      <c r="R68" s="58">
        <v>28.613810575179777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4.0215000000000005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23.48</v>
      </c>
      <c r="C69" s="58">
        <v>22.446000000000002</v>
      </c>
      <c r="D69" s="57">
        <v>18.638000000000002</v>
      </c>
      <c r="E69" s="58">
        <v>29.071000000000002</v>
      </c>
      <c r="F69" s="57">
        <v>26.731000000000002</v>
      </c>
      <c r="G69" s="58">
        <v>25.64</v>
      </c>
      <c r="H69" s="57"/>
      <c r="I69" s="58">
        <v>15.954000000000001</v>
      </c>
      <c r="J69" s="57"/>
      <c r="K69" s="58"/>
      <c r="L69" s="57"/>
      <c r="M69" s="58"/>
      <c r="N69" s="57"/>
      <c r="O69" s="58"/>
      <c r="Q69" s="57"/>
      <c r="R69" s="58">
        <v>28.961751680753597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3.8824999999999998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27.164000000000001</v>
      </c>
      <c r="C70" s="58">
        <v>35.578000000000003</v>
      </c>
      <c r="D70" s="57">
        <v>34.034999999999997</v>
      </c>
      <c r="E70" s="58">
        <v>31.656000000000002</v>
      </c>
      <c r="F70" s="57">
        <v>29.079000000000001</v>
      </c>
      <c r="G70" s="58">
        <v>29.964000000000002</v>
      </c>
      <c r="H70" s="57"/>
      <c r="I70" s="58">
        <v>19.010999999999999</v>
      </c>
      <c r="J70" s="57"/>
      <c r="K70" s="58"/>
      <c r="L70" s="57"/>
      <c r="M70" s="58"/>
      <c r="N70" s="57"/>
      <c r="O70" s="58"/>
      <c r="Q70" s="57"/>
      <c r="R70" s="58">
        <v>29.375319924483261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3.7285000000000004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29.635000000000002</v>
      </c>
      <c r="C71" s="58">
        <v>37.271000000000001</v>
      </c>
      <c r="D71" s="57">
        <v>35.68</v>
      </c>
      <c r="E71" s="58">
        <v>31.573</v>
      </c>
      <c r="F71" s="57">
        <v>32.917999999999999</v>
      </c>
      <c r="G71" s="58">
        <v>33.284999999999997</v>
      </c>
      <c r="H71" s="57"/>
      <c r="I71" s="58">
        <v>20.07</v>
      </c>
      <c r="J71" s="57"/>
      <c r="K71" s="58"/>
      <c r="L71" s="57"/>
      <c r="M71" s="58"/>
      <c r="N71" s="57"/>
      <c r="O71" s="58"/>
      <c r="Q71" s="57"/>
      <c r="R71" s="58">
        <v>29.7260074747354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3.7335000000000003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28.193000000000001</v>
      </c>
      <c r="C72" s="58">
        <v>32.724000000000004</v>
      </c>
      <c r="D72" s="57">
        <v>31.248000000000001</v>
      </c>
      <c r="E72" s="58">
        <v>30.719000000000001</v>
      </c>
      <c r="F72" s="57">
        <v>31.444000000000003</v>
      </c>
      <c r="G72" s="58">
        <v>30.993000000000002</v>
      </c>
      <c r="H72" s="57"/>
      <c r="I72" s="58">
        <v>20.417000000000002</v>
      </c>
      <c r="J72" s="57"/>
      <c r="K72" s="58"/>
      <c r="L72" s="57"/>
      <c r="M72" s="58"/>
      <c r="N72" s="57"/>
      <c r="O72" s="58"/>
      <c r="Q72" s="57"/>
      <c r="R72" s="58">
        <v>29.672076533723921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3.7715000000000001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25.842000000000002</v>
      </c>
      <c r="C73" s="58">
        <v>30.319000000000003</v>
      </c>
      <c r="D73" s="57">
        <v>28.211000000000002</v>
      </c>
      <c r="E73" s="58">
        <v>28.862000000000002</v>
      </c>
      <c r="F73" s="57">
        <v>24.774000000000001</v>
      </c>
      <c r="G73" s="58">
        <v>27.042000000000002</v>
      </c>
      <c r="H73" s="57"/>
      <c r="I73" s="58">
        <v>14.029</v>
      </c>
      <c r="J73" s="57"/>
      <c r="K73" s="58"/>
      <c r="L73" s="57"/>
      <c r="M73" s="58"/>
      <c r="N73" s="57"/>
      <c r="O73" s="58"/>
      <c r="Q73" s="57"/>
      <c r="R73" s="58">
        <v>29.674910515888108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3.8165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22.74</v>
      </c>
      <c r="C74" s="58">
        <v>26.807000000000002</v>
      </c>
      <c r="D74" s="57">
        <v>24.687000000000001</v>
      </c>
      <c r="E74" s="58">
        <v>28.51</v>
      </c>
      <c r="F74" s="57">
        <v>24.452999999999999</v>
      </c>
      <c r="G74" s="58">
        <v>23.73</v>
      </c>
      <c r="H74" s="57"/>
      <c r="I74" s="58">
        <v>13.824</v>
      </c>
      <c r="J74" s="57"/>
      <c r="K74" s="58"/>
      <c r="L74" s="57"/>
      <c r="M74" s="58"/>
      <c r="N74" s="57"/>
      <c r="O74" s="58"/>
      <c r="Q74" s="57"/>
      <c r="R74" s="58">
        <v>31.32354654438134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3.8545000000000003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23.454000000000001</v>
      </c>
      <c r="C75" s="58">
        <v>31.963000000000001</v>
      </c>
      <c r="D75" s="57">
        <v>29.802000000000003</v>
      </c>
      <c r="E75" s="58">
        <v>30.451000000000001</v>
      </c>
      <c r="F75" s="57">
        <v>27.812000000000001</v>
      </c>
      <c r="G75" s="58">
        <v>24.344000000000001</v>
      </c>
      <c r="H75" s="57"/>
      <c r="I75" s="58">
        <v>17.256</v>
      </c>
      <c r="J75" s="57"/>
      <c r="K75" s="58"/>
      <c r="L75" s="57"/>
      <c r="M75" s="58"/>
      <c r="N75" s="57"/>
      <c r="O75" s="58"/>
      <c r="Q75" s="57"/>
      <c r="R75" s="58">
        <v>32.711878517594315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3.8485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24.141999999999999</v>
      </c>
      <c r="C76" s="58">
        <v>27.624000000000002</v>
      </c>
      <c r="D76" s="57">
        <v>28.323</v>
      </c>
      <c r="E76" s="58">
        <v>29.597000000000001</v>
      </c>
      <c r="F76" s="57">
        <v>25.263000000000002</v>
      </c>
      <c r="G76" s="58">
        <v>25.302</v>
      </c>
      <c r="H76" s="57"/>
      <c r="I76" s="58">
        <v>14.948</v>
      </c>
      <c r="J76" s="57"/>
      <c r="K76" s="58"/>
      <c r="L76" s="57"/>
      <c r="M76" s="58"/>
      <c r="N76" s="57"/>
      <c r="O76" s="58"/>
      <c r="Q76" s="57"/>
      <c r="R76" s="58">
        <v>33.230877543649406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3.8485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24.459</v>
      </c>
      <c r="C77" s="58">
        <v>27.879000000000001</v>
      </c>
      <c r="D77" s="57">
        <v>27.801000000000002</v>
      </c>
      <c r="E77" s="58">
        <v>28.084</v>
      </c>
      <c r="F77" s="57">
        <v>25.491</v>
      </c>
      <c r="G77" s="58">
        <v>25.619</v>
      </c>
      <c r="H77" s="57"/>
      <c r="I77" s="58">
        <v>15.081000000000001</v>
      </c>
      <c r="J77" s="57"/>
      <c r="K77" s="58"/>
      <c r="L77" s="57"/>
      <c r="M77" s="58"/>
      <c r="N77" s="57"/>
      <c r="O77" s="58"/>
      <c r="Q77" s="57"/>
      <c r="R77" s="58">
        <v>32.412775202138327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3.9975000000000001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24.17</v>
      </c>
      <c r="C78" s="58">
        <v>27.027000000000001</v>
      </c>
      <c r="D78" s="57">
        <v>26.268000000000001</v>
      </c>
      <c r="E78" s="58">
        <v>27.306000000000001</v>
      </c>
      <c r="F78" s="57">
        <v>25.164999999999999</v>
      </c>
      <c r="G78" s="58">
        <v>25.33</v>
      </c>
      <c r="H78" s="57"/>
      <c r="I78" s="58">
        <v>14.769</v>
      </c>
      <c r="J78" s="57"/>
      <c r="K78" s="58"/>
      <c r="L78" s="57"/>
      <c r="M78" s="58"/>
      <c r="N78" s="57"/>
      <c r="O78" s="58"/>
      <c r="Q78" s="57"/>
      <c r="R78" s="58">
        <v>31.126964385120633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4.1495000000000006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23.861000000000001</v>
      </c>
      <c r="C79" s="58">
        <v>25.909000000000002</v>
      </c>
      <c r="D79" s="57">
        <v>23.897000000000002</v>
      </c>
      <c r="E79" s="58">
        <v>26.343</v>
      </c>
      <c r="F79" s="57">
        <v>25.509</v>
      </c>
      <c r="G79" s="58">
        <v>25.021000000000001</v>
      </c>
      <c r="H79" s="57"/>
      <c r="I79" s="58">
        <v>15.237</v>
      </c>
      <c r="J79" s="57"/>
      <c r="K79" s="58"/>
      <c r="L79" s="57"/>
      <c r="M79" s="58"/>
      <c r="N79" s="57"/>
      <c r="O79" s="58"/>
      <c r="Q79" s="57"/>
      <c r="R79" s="58">
        <v>29.338245262169913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4.2145000000000001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23.263000000000002</v>
      </c>
      <c r="C80" s="58">
        <v>18.989000000000001</v>
      </c>
      <c r="D80" s="57">
        <v>16.215</v>
      </c>
      <c r="E80" s="58">
        <v>27.167000000000002</v>
      </c>
      <c r="F80" s="57">
        <v>25</v>
      </c>
      <c r="G80" s="58">
        <v>24.423000000000002</v>
      </c>
      <c r="H80" s="57"/>
      <c r="I80" s="58">
        <v>15.382000000000001</v>
      </c>
      <c r="J80" s="57"/>
      <c r="K80" s="58"/>
      <c r="L80" s="57"/>
      <c r="M80" s="58"/>
      <c r="N80" s="57"/>
      <c r="O80" s="58"/>
      <c r="Q80" s="57"/>
      <c r="R80" s="58">
        <v>29.3805896717335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4.1265000000000001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23.798000000000002</v>
      </c>
      <c r="C81" s="58">
        <v>23.266999999999999</v>
      </c>
      <c r="D81" s="57">
        <v>19.652000000000001</v>
      </c>
      <c r="E81" s="58">
        <v>29.035</v>
      </c>
      <c r="F81" s="57">
        <v>26.375</v>
      </c>
      <c r="G81" s="58">
        <v>25.868000000000002</v>
      </c>
      <c r="H81" s="57"/>
      <c r="I81" s="58">
        <v>16.513999999999999</v>
      </c>
      <c r="J81" s="57"/>
      <c r="K81" s="58"/>
      <c r="L81" s="57"/>
      <c r="M81" s="58"/>
      <c r="N81" s="57"/>
      <c r="O81" s="58"/>
      <c r="Q81" s="57"/>
      <c r="R81" s="58">
        <v>29.725745256864204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3.9874999999999998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26.184000000000001</v>
      </c>
      <c r="C82" s="58">
        <v>35.307000000000002</v>
      </c>
      <c r="D82" s="57">
        <v>33.788000000000004</v>
      </c>
      <c r="E82" s="58">
        <v>31.22</v>
      </c>
      <c r="F82" s="57">
        <v>27.965</v>
      </c>
      <c r="G82" s="58">
        <v>28.784000000000002</v>
      </c>
      <c r="H82" s="57"/>
      <c r="I82" s="58">
        <v>19.481000000000002</v>
      </c>
      <c r="J82" s="57"/>
      <c r="K82" s="58"/>
      <c r="L82" s="57"/>
      <c r="M82" s="58"/>
      <c r="N82" s="57"/>
      <c r="O82" s="58"/>
      <c r="Q82" s="57"/>
      <c r="R82" s="58">
        <v>30.13659736121447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3.8335000000000004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29.788</v>
      </c>
      <c r="C83" s="58">
        <v>37.328000000000003</v>
      </c>
      <c r="D83" s="57">
        <v>35.667999999999999</v>
      </c>
      <c r="E83" s="58">
        <v>32.206000000000003</v>
      </c>
      <c r="F83" s="57">
        <v>33.252000000000002</v>
      </c>
      <c r="G83" s="58">
        <v>33.108000000000004</v>
      </c>
      <c r="H83" s="57"/>
      <c r="I83" s="58">
        <v>21.555</v>
      </c>
      <c r="J83" s="57"/>
      <c r="K83" s="58"/>
      <c r="L83" s="57"/>
      <c r="M83" s="58"/>
      <c r="N83" s="57"/>
      <c r="O83" s="58"/>
      <c r="Q83" s="57"/>
      <c r="R83" s="58">
        <v>30.484453649183216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3.8385000000000002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27.85</v>
      </c>
      <c r="C84" s="58">
        <v>32.817</v>
      </c>
      <c r="D84" s="57">
        <v>31.304000000000002</v>
      </c>
      <c r="E84" s="58">
        <v>30.657</v>
      </c>
      <c r="F84" s="57">
        <v>31.12</v>
      </c>
      <c r="G84" s="58">
        <v>30.45</v>
      </c>
      <c r="H84" s="57"/>
      <c r="I84" s="58">
        <v>21.074000000000002</v>
      </c>
      <c r="J84" s="57"/>
      <c r="K84" s="58"/>
      <c r="L84" s="57"/>
      <c r="M84" s="58"/>
      <c r="N84" s="57"/>
      <c r="O84" s="58"/>
      <c r="Q84" s="57"/>
      <c r="R84" s="58">
        <v>30.428212648327751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3.8765000000000001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26.042000000000002</v>
      </c>
      <c r="C85" s="58">
        <v>30.533000000000001</v>
      </c>
      <c r="D85" s="57">
        <v>28.468</v>
      </c>
      <c r="E85" s="58">
        <v>28.819000000000003</v>
      </c>
      <c r="F85" s="57">
        <v>24.543000000000003</v>
      </c>
      <c r="G85" s="58">
        <v>27.292000000000002</v>
      </c>
      <c r="H85" s="57"/>
      <c r="I85" s="58">
        <v>14.464</v>
      </c>
      <c r="J85" s="57"/>
      <c r="K85" s="58"/>
      <c r="L85" s="57"/>
      <c r="M85" s="58"/>
      <c r="N85" s="57"/>
      <c r="O85" s="58"/>
      <c r="Q85" s="57"/>
      <c r="R85" s="58">
        <v>30.428123547123359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3.9215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23.246000000000002</v>
      </c>
      <c r="C86" s="58">
        <v>27.298000000000002</v>
      </c>
      <c r="D86" s="57">
        <v>25.211000000000002</v>
      </c>
      <c r="E86" s="58">
        <v>28.462</v>
      </c>
      <c r="F86" s="57">
        <v>24.262</v>
      </c>
      <c r="G86" s="58">
        <v>24.316000000000003</v>
      </c>
      <c r="H86" s="57"/>
      <c r="I86" s="58">
        <v>14.209000000000001</v>
      </c>
      <c r="J86" s="57"/>
      <c r="K86" s="58"/>
      <c r="L86" s="57"/>
      <c r="M86" s="58"/>
      <c r="N86" s="57"/>
      <c r="O86" s="58"/>
      <c r="Q86" s="57"/>
      <c r="R86" s="58">
        <v>32.166121104548026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3.9595000000000002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23.907</v>
      </c>
      <c r="C87" s="58">
        <v>32.003</v>
      </c>
      <c r="D87" s="57">
        <v>29.882000000000001</v>
      </c>
      <c r="E87" s="58">
        <v>30.402000000000001</v>
      </c>
      <c r="F87" s="57">
        <v>27.634</v>
      </c>
      <c r="G87" s="58">
        <v>24.887</v>
      </c>
      <c r="H87" s="57"/>
      <c r="I87" s="58">
        <v>17.582000000000001</v>
      </c>
      <c r="J87" s="57"/>
      <c r="K87" s="58"/>
      <c r="L87" s="57"/>
      <c r="M87" s="58"/>
      <c r="N87" s="57"/>
      <c r="O87" s="58"/>
      <c r="Q87" s="57"/>
      <c r="R87" s="58">
        <v>33.564607153923745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3.9535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24.508000000000003</v>
      </c>
      <c r="C88" s="58">
        <v>27.912000000000003</v>
      </c>
      <c r="D88" s="57">
        <v>28.508000000000003</v>
      </c>
      <c r="E88" s="58">
        <v>29.539000000000001</v>
      </c>
      <c r="F88" s="57">
        <v>25.28</v>
      </c>
      <c r="G88" s="58">
        <v>25.718</v>
      </c>
      <c r="H88" s="57"/>
      <c r="I88" s="58">
        <v>11.006</v>
      </c>
      <c r="J88" s="57"/>
      <c r="K88" s="58"/>
      <c r="L88" s="57"/>
      <c r="M88" s="58"/>
      <c r="N88" s="57"/>
      <c r="O88" s="58"/>
      <c r="Q88" s="57"/>
      <c r="R88" s="58">
        <v>28.850960656396651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3.9535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24.824999999999999</v>
      </c>
      <c r="C89" s="58">
        <v>28.202000000000002</v>
      </c>
      <c r="D89" s="57">
        <v>28.063000000000002</v>
      </c>
      <c r="E89" s="58">
        <v>28.044</v>
      </c>
      <c r="F89" s="57">
        <v>25.504000000000001</v>
      </c>
      <c r="G89" s="58">
        <v>26.035</v>
      </c>
      <c r="H89" s="57"/>
      <c r="I89" s="58">
        <v>11.996</v>
      </c>
      <c r="J89" s="57"/>
      <c r="K89" s="58"/>
      <c r="L89" s="57"/>
      <c r="M89" s="58"/>
      <c r="N89" s="57"/>
      <c r="O89" s="58"/>
      <c r="Q89" s="57"/>
      <c r="R89" s="58">
        <v>28.177817445938896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4.1025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24.584</v>
      </c>
      <c r="C90" s="58">
        <v>27.462</v>
      </c>
      <c r="D90" s="57">
        <v>26.667000000000002</v>
      </c>
      <c r="E90" s="58">
        <v>27.271000000000001</v>
      </c>
      <c r="F90" s="57">
        <v>25.193000000000001</v>
      </c>
      <c r="G90" s="58">
        <v>25.794</v>
      </c>
      <c r="H90" s="57"/>
      <c r="I90" s="58">
        <v>12.517000000000001</v>
      </c>
      <c r="J90" s="57"/>
      <c r="K90" s="58"/>
      <c r="L90" s="57"/>
      <c r="M90" s="58"/>
      <c r="N90" s="57"/>
      <c r="O90" s="58"/>
      <c r="Q90" s="57"/>
      <c r="R90" s="58">
        <v>27.107150121105786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4.2545000000000002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24.141999999999999</v>
      </c>
      <c r="C91" s="58">
        <v>26.273</v>
      </c>
      <c r="D91" s="57">
        <v>24.357000000000003</v>
      </c>
      <c r="E91" s="58">
        <v>26.263000000000002</v>
      </c>
      <c r="F91" s="57">
        <v>25.351000000000003</v>
      </c>
      <c r="G91" s="58">
        <v>25.352</v>
      </c>
      <c r="H91" s="57"/>
      <c r="I91" s="58">
        <v>13.597000000000001</v>
      </c>
      <c r="J91" s="57"/>
      <c r="K91" s="58"/>
      <c r="L91" s="57"/>
      <c r="M91" s="58"/>
      <c r="N91" s="57"/>
      <c r="O91" s="58"/>
      <c r="Q91" s="57"/>
      <c r="R91" s="58">
        <v>25.609414196453489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4.3220000000000001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23.954999999999998</v>
      </c>
      <c r="C92" s="58">
        <v>20.484999999999999</v>
      </c>
      <c r="D92" s="57">
        <v>17.859000000000002</v>
      </c>
      <c r="E92" s="58">
        <v>27.142000000000003</v>
      </c>
      <c r="F92" s="57">
        <v>25.224</v>
      </c>
      <c r="G92" s="58">
        <v>25.164999999999999</v>
      </c>
      <c r="H92" s="57"/>
      <c r="I92" s="58">
        <v>14.626000000000001</v>
      </c>
      <c r="J92" s="57"/>
      <c r="K92" s="58"/>
      <c r="L92" s="57"/>
      <c r="M92" s="58"/>
      <c r="N92" s="57"/>
      <c r="O92" s="58"/>
      <c r="Q92" s="57"/>
      <c r="R92" s="58">
        <v>25.658515501641233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4.234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24.118000000000002</v>
      </c>
      <c r="C93" s="58">
        <v>24.081</v>
      </c>
      <c r="D93" s="57">
        <v>20.652000000000001</v>
      </c>
      <c r="E93" s="58">
        <v>28.997</v>
      </c>
      <c r="F93" s="57">
        <v>26.4</v>
      </c>
      <c r="G93" s="58">
        <v>26.098000000000003</v>
      </c>
      <c r="H93" s="57"/>
      <c r="I93" s="58">
        <v>16.468</v>
      </c>
      <c r="J93" s="57"/>
      <c r="K93" s="58"/>
      <c r="L93" s="57"/>
      <c r="M93" s="58"/>
      <c r="N93" s="57"/>
      <c r="O93" s="58"/>
      <c r="Q93" s="57"/>
      <c r="R93" s="58">
        <v>25.965189245356108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4.0949999999999998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25.907</v>
      </c>
      <c r="C94" s="58">
        <v>34.978999999999999</v>
      </c>
      <c r="D94" s="57">
        <v>33.472000000000001</v>
      </c>
      <c r="E94" s="58">
        <v>31.153000000000002</v>
      </c>
      <c r="F94" s="57">
        <v>27.975000000000001</v>
      </c>
      <c r="G94" s="58">
        <v>28.337</v>
      </c>
      <c r="H94" s="57"/>
      <c r="I94" s="58">
        <v>20.403000000000002</v>
      </c>
      <c r="J94" s="57"/>
      <c r="K94" s="58"/>
      <c r="L94" s="57"/>
      <c r="M94" s="58"/>
      <c r="N94" s="57"/>
      <c r="O94" s="58"/>
      <c r="Q94" s="57"/>
      <c r="R94" s="58">
        <v>26.326636971526838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3.9410000000000003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29.187000000000001</v>
      </c>
      <c r="C95" s="58">
        <v>36.889000000000003</v>
      </c>
      <c r="D95" s="57">
        <v>35.204999999999998</v>
      </c>
      <c r="E95" s="58">
        <v>32.154000000000003</v>
      </c>
      <c r="F95" s="57">
        <v>33.273000000000003</v>
      </c>
      <c r="G95" s="58">
        <v>32.227000000000004</v>
      </c>
      <c r="H95" s="57"/>
      <c r="I95" s="58">
        <v>23.675000000000001</v>
      </c>
      <c r="J95" s="57"/>
      <c r="K95" s="58"/>
      <c r="L95" s="57"/>
      <c r="M95" s="58"/>
      <c r="N95" s="57"/>
      <c r="O95" s="58"/>
      <c r="Q95" s="57"/>
      <c r="R95" s="58">
        <v>26.634644730139179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3.9460000000000002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27.547000000000001</v>
      </c>
      <c r="C96" s="58">
        <v>32.774999999999999</v>
      </c>
      <c r="D96" s="57">
        <v>31.212</v>
      </c>
      <c r="E96" s="58">
        <v>30.594000000000001</v>
      </c>
      <c r="F96" s="57">
        <v>31.145</v>
      </c>
      <c r="G96" s="58">
        <v>29.977</v>
      </c>
      <c r="H96" s="57"/>
      <c r="I96" s="58">
        <v>24.215</v>
      </c>
      <c r="J96" s="57"/>
      <c r="K96" s="58"/>
      <c r="L96" s="57"/>
      <c r="M96" s="58"/>
      <c r="N96" s="57"/>
      <c r="O96" s="58"/>
      <c r="Q96" s="57"/>
      <c r="R96" s="58">
        <v>26.600457582855118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3.984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26.225000000000001</v>
      </c>
      <c r="C97" s="58">
        <v>30.717000000000002</v>
      </c>
      <c r="D97" s="57">
        <v>28.637</v>
      </c>
      <c r="E97" s="58">
        <v>28.773</v>
      </c>
      <c r="F97" s="57">
        <v>24.565000000000001</v>
      </c>
      <c r="G97" s="58">
        <v>27.504999999999999</v>
      </c>
      <c r="H97" s="57"/>
      <c r="I97" s="58">
        <v>17.369</v>
      </c>
      <c r="J97" s="57"/>
      <c r="K97" s="58"/>
      <c r="L97" s="57"/>
      <c r="M97" s="58"/>
      <c r="N97" s="57"/>
      <c r="O97" s="58"/>
      <c r="Q97" s="57"/>
      <c r="R97" s="58">
        <v>26.612990100445838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4.0289999999999999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23.725000000000001</v>
      </c>
      <c r="C98" s="58">
        <v>27.773</v>
      </c>
      <c r="D98" s="57">
        <v>25.672000000000001</v>
      </c>
      <c r="E98" s="58">
        <v>28.414999999999999</v>
      </c>
      <c r="F98" s="57">
        <v>24.27</v>
      </c>
      <c r="G98" s="58">
        <v>24.855</v>
      </c>
      <c r="H98" s="57"/>
      <c r="I98" s="58">
        <v>17.8</v>
      </c>
      <c r="J98" s="57"/>
      <c r="K98" s="58"/>
      <c r="L98" s="57"/>
      <c r="M98" s="58"/>
      <c r="N98" s="57"/>
      <c r="O98" s="58"/>
      <c r="Q98" s="57"/>
      <c r="R98" s="58">
        <v>28.096545079460217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4.0670000000000002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24.119</v>
      </c>
      <c r="C99" s="58">
        <v>32.126000000000005</v>
      </c>
      <c r="D99" s="57">
        <v>29.891000000000002</v>
      </c>
      <c r="E99" s="58">
        <v>30.175000000000001</v>
      </c>
      <c r="F99" s="57">
        <v>27.448</v>
      </c>
      <c r="G99" s="58">
        <v>25.169</v>
      </c>
      <c r="H99" s="57"/>
      <c r="I99" s="58">
        <v>22.704000000000001</v>
      </c>
      <c r="J99" s="57"/>
      <c r="K99" s="58"/>
      <c r="L99" s="57"/>
      <c r="M99" s="58"/>
      <c r="N99" s="57"/>
      <c r="O99" s="58"/>
      <c r="Q99" s="57"/>
      <c r="R99" s="58">
        <v>29.281654282591983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4.0609999999999999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25.062000000000001</v>
      </c>
      <c r="C100" s="58">
        <v>28.342000000000002</v>
      </c>
      <c r="D100" s="57">
        <v>28.785</v>
      </c>
      <c r="E100" s="58">
        <v>29.693000000000001</v>
      </c>
      <c r="F100" s="57">
        <v>25.62</v>
      </c>
      <c r="G100" s="58">
        <v>26.292000000000002</v>
      </c>
      <c r="H100" s="57"/>
      <c r="I100" s="58">
        <v>24.363</v>
      </c>
      <c r="J100" s="57"/>
      <c r="K100" s="58"/>
      <c r="L100" s="57"/>
      <c r="M100" s="58"/>
      <c r="N100" s="57"/>
      <c r="O100" s="58"/>
      <c r="Q100" s="57"/>
      <c r="R100" s="58">
        <v>29.768646614082829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4.0609999999999999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25.168000000000003</v>
      </c>
      <c r="C101" s="58">
        <v>28.474</v>
      </c>
      <c r="D101" s="57">
        <v>28.247</v>
      </c>
      <c r="E101" s="58">
        <v>28.003</v>
      </c>
      <c r="F101" s="57">
        <v>25.53</v>
      </c>
      <c r="G101" s="58">
        <v>26.398</v>
      </c>
      <c r="H101" s="57"/>
      <c r="I101" s="58">
        <v>24.081</v>
      </c>
      <c r="J101" s="57"/>
      <c r="K101" s="58"/>
      <c r="L101" s="57"/>
      <c r="M101" s="58"/>
      <c r="N101" s="57"/>
      <c r="O101" s="58"/>
      <c r="Q101" s="57"/>
      <c r="R101" s="58">
        <v>29.081832627522505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4.21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24.961000000000002</v>
      </c>
      <c r="C102" s="58">
        <v>27.877000000000002</v>
      </c>
      <c r="D102" s="57">
        <v>26.996000000000002</v>
      </c>
      <c r="E102" s="58">
        <v>27.236000000000001</v>
      </c>
      <c r="F102" s="57">
        <v>25.209</v>
      </c>
      <c r="G102" s="58">
        <v>26.191000000000003</v>
      </c>
      <c r="H102" s="57"/>
      <c r="I102" s="58">
        <v>23.539000000000001</v>
      </c>
      <c r="J102" s="57"/>
      <c r="K102" s="58"/>
      <c r="L102" s="57"/>
      <c r="M102" s="58"/>
      <c r="N102" s="57"/>
      <c r="O102" s="58"/>
      <c r="Q102" s="57"/>
      <c r="R102" s="58">
        <v>27.997302244389672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4.3620000000000001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24.586000000000002</v>
      </c>
      <c r="C103" s="58">
        <v>26.808</v>
      </c>
      <c r="D103" s="57">
        <v>24.87</v>
      </c>
      <c r="E103" s="58">
        <v>26.223000000000003</v>
      </c>
      <c r="F103" s="57">
        <v>25.375</v>
      </c>
      <c r="G103" s="58">
        <v>25.816000000000003</v>
      </c>
      <c r="H103" s="57"/>
      <c r="I103" s="58">
        <v>24.211000000000002</v>
      </c>
      <c r="J103" s="57"/>
      <c r="K103" s="58"/>
      <c r="L103" s="57"/>
      <c r="M103" s="58"/>
      <c r="N103" s="57"/>
      <c r="O103" s="58"/>
      <c r="Q103" s="57"/>
      <c r="R103" s="58">
        <v>26.405797894028829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4.4320000000000004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24.395</v>
      </c>
      <c r="C104" s="58">
        <v>21.588000000000001</v>
      </c>
      <c r="D104" s="57">
        <v>18.976000000000003</v>
      </c>
      <c r="E104" s="58">
        <v>27.103000000000002</v>
      </c>
      <c r="F104" s="57">
        <v>25.249000000000002</v>
      </c>
      <c r="G104" s="58">
        <v>25.625</v>
      </c>
      <c r="H104" s="57"/>
      <c r="I104" s="58">
        <v>24.655000000000001</v>
      </c>
      <c r="J104" s="57"/>
      <c r="K104" s="58"/>
      <c r="L104" s="57"/>
      <c r="M104" s="58"/>
      <c r="N104" s="57"/>
      <c r="O104" s="58"/>
      <c r="Q104" s="57"/>
      <c r="R104" s="58">
        <v>26.444180420248362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4.3440000000000003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24.423000000000002</v>
      </c>
      <c r="C105" s="58">
        <v>24.945</v>
      </c>
      <c r="D105" s="57">
        <v>21.524999999999999</v>
      </c>
      <c r="E105" s="58">
        <v>28.961000000000002</v>
      </c>
      <c r="F105" s="57">
        <v>26.423000000000002</v>
      </c>
      <c r="G105" s="58">
        <v>26.343</v>
      </c>
      <c r="H105" s="57"/>
      <c r="I105" s="58">
        <v>26.318000000000001</v>
      </c>
      <c r="J105" s="57"/>
      <c r="K105" s="58"/>
      <c r="L105" s="57"/>
      <c r="M105" s="58"/>
      <c r="N105" s="57"/>
      <c r="O105" s="58"/>
      <c r="Q105" s="57"/>
      <c r="R105" s="58">
        <v>26.739821043218281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4.2050000000000001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25.672000000000001</v>
      </c>
      <c r="C106" s="58">
        <v>34.924999999999997</v>
      </c>
      <c r="D106" s="57">
        <v>33.124000000000002</v>
      </c>
      <c r="E106" s="58">
        <v>31.086000000000002</v>
      </c>
      <c r="F106" s="57">
        <v>27.983000000000001</v>
      </c>
      <c r="G106" s="58">
        <v>27.992000000000001</v>
      </c>
      <c r="H106" s="57"/>
      <c r="I106" s="58">
        <v>31.478000000000002</v>
      </c>
      <c r="J106" s="57"/>
      <c r="K106" s="58"/>
      <c r="L106" s="57"/>
      <c r="M106" s="58"/>
      <c r="N106" s="57"/>
      <c r="O106" s="58"/>
      <c r="Q106" s="57"/>
      <c r="R106" s="58">
        <v>27.089996803783453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4.0510000000000002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28.676000000000002</v>
      </c>
      <c r="C107" s="58">
        <v>36.783999999999999</v>
      </c>
      <c r="D107" s="57">
        <v>34.749000000000002</v>
      </c>
      <c r="E107" s="58">
        <v>32.102000000000004</v>
      </c>
      <c r="F107" s="57">
        <v>33.307000000000002</v>
      </c>
      <c r="G107" s="58">
        <v>31.546000000000003</v>
      </c>
      <c r="H107" s="57"/>
      <c r="I107" s="58">
        <v>34.526000000000003</v>
      </c>
      <c r="J107" s="57"/>
      <c r="K107" s="58"/>
      <c r="L107" s="57"/>
      <c r="M107" s="58"/>
      <c r="N107" s="57"/>
      <c r="O107" s="58"/>
      <c r="Q107" s="57"/>
      <c r="R107" s="58">
        <v>27.385484132534955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4.056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26.686</v>
      </c>
      <c r="C108" s="58">
        <v>32.868000000000002</v>
      </c>
      <c r="D108" s="57">
        <v>30.947000000000003</v>
      </c>
      <c r="E108" s="58">
        <v>29.938000000000002</v>
      </c>
      <c r="F108" s="57">
        <v>30.828000000000003</v>
      </c>
      <c r="G108" s="58">
        <v>29.006</v>
      </c>
      <c r="H108" s="57"/>
      <c r="I108" s="58">
        <v>33.590000000000003</v>
      </c>
      <c r="J108" s="57"/>
      <c r="K108" s="58"/>
      <c r="L108" s="57"/>
      <c r="M108" s="58"/>
      <c r="N108" s="57"/>
      <c r="O108" s="58"/>
      <c r="Q108" s="57"/>
      <c r="R108" s="58">
        <v>27.337804381491296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4.0940000000000003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26.594999999999999</v>
      </c>
      <c r="C109" s="58">
        <v>31.313000000000002</v>
      </c>
      <c r="D109" s="57">
        <v>28.918000000000003</v>
      </c>
      <c r="E109" s="58">
        <v>28.881</v>
      </c>
      <c r="F109" s="57">
        <v>24.916</v>
      </c>
      <c r="G109" s="58">
        <v>27.885000000000002</v>
      </c>
      <c r="H109" s="57"/>
      <c r="I109" s="58">
        <v>23.572000000000003</v>
      </c>
      <c r="J109" s="57"/>
      <c r="K109" s="58"/>
      <c r="L109" s="57"/>
      <c r="M109" s="58"/>
      <c r="N109" s="57"/>
      <c r="O109" s="58"/>
      <c r="Q109" s="57"/>
      <c r="R109" s="58">
        <v>27.33688137900328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4.1390000000000002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24.178000000000001</v>
      </c>
      <c r="C110" s="58">
        <v>28.59</v>
      </c>
      <c r="D110" s="57">
        <v>26.082000000000001</v>
      </c>
      <c r="E110" s="58">
        <v>28.37</v>
      </c>
      <c r="F110" s="57">
        <v>24.292000000000002</v>
      </c>
      <c r="G110" s="58">
        <v>25.338000000000001</v>
      </c>
      <c r="H110" s="57"/>
      <c r="I110" s="58">
        <v>22.888000000000002</v>
      </c>
      <c r="J110" s="57"/>
      <c r="K110" s="58"/>
      <c r="L110" s="57"/>
      <c r="M110" s="58"/>
      <c r="N110" s="57"/>
      <c r="O110" s="58"/>
      <c r="Q110" s="57"/>
      <c r="R110" s="58">
        <v>28.809478133470609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4.1770000000000005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24.543000000000003</v>
      </c>
      <c r="C111" s="58">
        <v>32.652000000000001</v>
      </c>
      <c r="D111" s="57">
        <v>29.904</v>
      </c>
      <c r="E111" s="58">
        <v>30.117000000000001</v>
      </c>
      <c r="F111" s="57">
        <v>27.462</v>
      </c>
      <c r="G111" s="58">
        <v>25.623000000000001</v>
      </c>
      <c r="H111" s="57"/>
      <c r="I111" s="58">
        <v>28.041</v>
      </c>
      <c r="J111" s="57"/>
      <c r="K111" s="58"/>
      <c r="L111" s="57"/>
      <c r="M111" s="58"/>
      <c r="N111" s="57"/>
      <c r="O111" s="58"/>
      <c r="Q111" s="57"/>
      <c r="R111" s="58">
        <v>29.993463709625292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4.1710000000000003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25.367000000000001</v>
      </c>
      <c r="C112" s="58">
        <v>29.395</v>
      </c>
      <c r="D112" s="57">
        <v>28.908000000000001</v>
      </c>
      <c r="E112" s="58">
        <v>29.644000000000002</v>
      </c>
      <c r="F112" s="57">
        <v>25.64</v>
      </c>
      <c r="G112" s="58">
        <v>26.597000000000001</v>
      </c>
      <c r="H112" s="57"/>
      <c r="I112" s="58">
        <v>24.348000000000003</v>
      </c>
      <c r="J112" s="57"/>
      <c r="K112" s="58"/>
      <c r="L112" s="57"/>
      <c r="M112" s="58"/>
      <c r="N112" s="57"/>
      <c r="O112" s="58"/>
      <c r="Q112" s="57"/>
      <c r="R112" s="58">
        <v>30.49897633289569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4.1710000000000003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25.51</v>
      </c>
      <c r="C113" s="58">
        <v>29.561</v>
      </c>
      <c r="D113" s="57">
        <v>28.446000000000002</v>
      </c>
      <c r="E113" s="58">
        <v>27.998000000000001</v>
      </c>
      <c r="F113" s="57">
        <v>25.6</v>
      </c>
      <c r="G113" s="58">
        <v>26.74</v>
      </c>
      <c r="H113" s="57"/>
      <c r="I113" s="58">
        <v>24.11</v>
      </c>
      <c r="J113" s="57"/>
      <c r="K113" s="58"/>
      <c r="L113" s="57"/>
      <c r="M113" s="58"/>
      <c r="N113" s="57"/>
      <c r="O113" s="58"/>
      <c r="Q113" s="57"/>
      <c r="R113" s="58">
        <v>29.811601750911677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4.32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25.126000000000001</v>
      </c>
      <c r="C114" s="58">
        <v>28.835000000000001</v>
      </c>
      <c r="D114" s="57">
        <v>27.136000000000003</v>
      </c>
      <c r="E114" s="58">
        <v>27.002000000000002</v>
      </c>
      <c r="F114" s="57">
        <v>24.956</v>
      </c>
      <c r="G114" s="58">
        <v>26.356000000000002</v>
      </c>
      <c r="H114" s="57"/>
      <c r="I114" s="58">
        <v>23.307000000000002</v>
      </c>
      <c r="J114" s="57"/>
      <c r="K114" s="58"/>
      <c r="L114" s="57"/>
      <c r="M114" s="58"/>
      <c r="N114" s="57"/>
      <c r="O114" s="58"/>
      <c r="Q114" s="57"/>
      <c r="R114" s="58">
        <v>28.726735558816475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4.4720000000000004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25.113</v>
      </c>
      <c r="C115" s="58">
        <v>28.162000000000003</v>
      </c>
      <c r="D115" s="57">
        <v>25.449000000000002</v>
      </c>
      <c r="E115" s="58">
        <v>26.247</v>
      </c>
      <c r="F115" s="57">
        <v>25.583000000000002</v>
      </c>
      <c r="G115" s="58">
        <v>26.343</v>
      </c>
      <c r="H115" s="57"/>
      <c r="I115" s="58">
        <v>24.218</v>
      </c>
      <c r="J115" s="57"/>
      <c r="K115" s="58"/>
      <c r="L115" s="57"/>
      <c r="M115" s="58"/>
      <c r="N115" s="57"/>
      <c r="O115" s="58"/>
      <c r="Q115" s="57"/>
      <c r="R115" s="58">
        <v>27.096156034339181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4.5445000000000002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24.769000000000002</v>
      </c>
      <c r="C116" s="58">
        <v>23.037000000000003</v>
      </c>
      <c r="D116" s="57">
        <v>19.826000000000001</v>
      </c>
      <c r="E116" s="58">
        <v>27.065000000000001</v>
      </c>
      <c r="F116" s="57">
        <v>25.258000000000003</v>
      </c>
      <c r="G116" s="58">
        <v>25.999000000000002</v>
      </c>
      <c r="H116" s="57"/>
      <c r="I116" s="58">
        <v>24.666</v>
      </c>
      <c r="J116" s="57"/>
      <c r="K116" s="58"/>
      <c r="L116" s="57"/>
      <c r="M116" s="58"/>
      <c r="N116" s="57"/>
      <c r="O116" s="58"/>
      <c r="Q116" s="57"/>
      <c r="R116" s="58">
        <v>27.133812654267881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4.4565000000000001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24.216000000000001</v>
      </c>
      <c r="C117" s="58">
        <v>26.087</v>
      </c>
      <c r="D117" s="57">
        <v>21.932000000000002</v>
      </c>
      <c r="E117" s="58">
        <v>28.778000000000002</v>
      </c>
      <c r="F117" s="57">
        <v>26.083000000000002</v>
      </c>
      <c r="G117" s="58">
        <v>26.086000000000002</v>
      </c>
      <c r="H117" s="57"/>
      <c r="I117" s="58">
        <v>26.152000000000001</v>
      </c>
      <c r="J117" s="57"/>
      <c r="K117" s="58"/>
      <c r="L117" s="57"/>
      <c r="M117" s="58"/>
      <c r="N117" s="57"/>
      <c r="O117" s="58"/>
      <c r="Q117" s="57"/>
      <c r="R117" s="58">
        <v>27.428577806340531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4.3174999999999999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26.293000000000003</v>
      </c>
      <c r="C118" s="58">
        <v>35.92</v>
      </c>
      <c r="D118" s="57">
        <v>33.034999999999997</v>
      </c>
      <c r="E118" s="58">
        <v>31.433</v>
      </c>
      <c r="F118" s="57">
        <v>28.713000000000001</v>
      </c>
      <c r="G118" s="58">
        <v>28.523</v>
      </c>
      <c r="H118" s="57"/>
      <c r="I118" s="58">
        <v>31.849</v>
      </c>
      <c r="J118" s="57"/>
      <c r="K118" s="58"/>
      <c r="L118" s="57"/>
      <c r="M118" s="58"/>
      <c r="N118" s="57"/>
      <c r="O118" s="58"/>
      <c r="Q118" s="57"/>
      <c r="R118" s="58">
        <v>27.777858027973405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4.1635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27.362000000000002</v>
      </c>
      <c r="C119" s="58">
        <v>37.321000000000005</v>
      </c>
      <c r="D119" s="57">
        <v>34.254000000000005</v>
      </c>
      <c r="E119" s="58">
        <v>31.312000000000001</v>
      </c>
      <c r="F119" s="57">
        <v>32.568000000000005</v>
      </c>
      <c r="G119" s="58">
        <v>30.102</v>
      </c>
      <c r="H119" s="57"/>
      <c r="I119" s="58">
        <v>33.806000000000004</v>
      </c>
      <c r="J119" s="57"/>
      <c r="K119" s="58"/>
      <c r="L119" s="57"/>
      <c r="M119" s="58"/>
      <c r="N119" s="57"/>
      <c r="O119" s="58"/>
      <c r="Q119" s="57"/>
      <c r="R119" s="58">
        <v>28.072434921470595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4.1684999999999999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27.164000000000001</v>
      </c>
      <c r="C120" s="58">
        <v>34.033999999999999</v>
      </c>
      <c r="D120" s="57">
        <v>31.072000000000003</v>
      </c>
      <c r="E120" s="58">
        <v>30.472000000000001</v>
      </c>
      <c r="F120" s="57">
        <v>31.182000000000002</v>
      </c>
      <c r="G120" s="58">
        <v>29.404</v>
      </c>
      <c r="H120" s="57"/>
      <c r="I120" s="58">
        <v>33.788000000000004</v>
      </c>
      <c r="J120" s="57"/>
      <c r="K120" s="58"/>
      <c r="L120" s="57"/>
      <c r="M120" s="58"/>
      <c r="N120" s="57"/>
      <c r="O120" s="58"/>
      <c r="Q120" s="57"/>
      <c r="R120" s="58">
        <v>28.024018179696071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4.2065000000000001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26.78</v>
      </c>
      <c r="C121" s="58">
        <v>32.347000000000001</v>
      </c>
      <c r="D121" s="57">
        <v>29.068000000000001</v>
      </c>
      <c r="E121" s="58">
        <v>28.846</v>
      </c>
      <c r="F121" s="57">
        <v>24.932000000000002</v>
      </c>
      <c r="G121" s="58">
        <v>28.07</v>
      </c>
      <c r="H121" s="57"/>
      <c r="I121" s="58">
        <v>23.568000000000001</v>
      </c>
      <c r="J121" s="57"/>
      <c r="K121" s="58"/>
      <c r="L121" s="57"/>
      <c r="M121" s="58"/>
      <c r="N121" s="57"/>
      <c r="O121" s="58"/>
      <c r="Q121" s="57"/>
      <c r="R121" s="58">
        <v>28.022356831387015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4.2515000000000001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24.309000000000001</v>
      </c>
      <c r="C122" s="58">
        <v>29.683</v>
      </c>
      <c r="D122" s="57">
        <v>26.223000000000003</v>
      </c>
      <c r="E122" s="58">
        <v>28.137</v>
      </c>
      <c r="F122" s="57">
        <v>23.966000000000001</v>
      </c>
      <c r="G122" s="58">
        <v>25.479000000000003</v>
      </c>
      <c r="H122" s="57"/>
      <c r="I122" s="58">
        <v>22.522000000000002</v>
      </c>
      <c r="J122" s="57"/>
      <c r="K122" s="58"/>
      <c r="L122" s="57"/>
      <c r="M122" s="58"/>
      <c r="N122" s="57"/>
      <c r="O122" s="58"/>
      <c r="Q122" s="57"/>
      <c r="R122" s="58">
        <v>29.3774602442024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4.2895000000000003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25.089000000000002</v>
      </c>
      <c r="C123" s="58">
        <v>33.630000000000003</v>
      </c>
      <c r="D123" s="57">
        <v>29.998000000000001</v>
      </c>
      <c r="E123" s="58">
        <v>30.257000000000001</v>
      </c>
      <c r="F123" s="57">
        <v>27.697000000000003</v>
      </c>
      <c r="G123" s="58">
        <v>26.189</v>
      </c>
      <c r="H123" s="57"/>
      <c r="I123" s="58">
        <v>28.172000000000001</v>
      </c>
      <c r="J123" s="57"/>
      <c r="K123" s="58"/>
      <c r="L123" s="57"/>
      <c r="M123" s="58"/>
      <c r="N123" s="57"/>
      <c r="O123" s="58"/>
      <c r="Q123" s="57"/>
      <c r="R123" s="58">
        <v>30.576513535352163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4.2835000000000001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25.661000000000001</v>
      </c>
      <c r="C124" s="58">
        <v>30.631</v>
      </c>
      <c r="D124" s="57">
        <v>29.032</v>
      </c>
      <c r="E124" s="58">
        <v>29.596</v>
      </c>
      <c r="F124" s="57">
        <v>25.647000000000002</v>
      </c>
      <c r="G124" s="58">
        <v>26.891000000000002</v>
      </c>
      <c r="H124" s="57"/>
      <c r="I124" s="58">
        <v>24.344000000000001</v>
      </c>
      <c r="J124" s="57"/>
      <c r="K124" s="58"/>
      <c r="L124" s="57"/>
      <c r="M124" s="58"/>
      <c r="N124" s="57"/>
      <c r="O124" s="58"/>
      <c r="Q124" s="57"/>
      <c r="R124" s="58">
        <v>31.11845017311656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4.2835000000000001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25.774000000000001</v>
      </c>
      <c r="C125" s="58">
        <v>30.756</v>
      </c>
      <c r="D125" s="57">
        <v>28.603000000000002</v>
      </c>
      <c r="E125" s="58">
        <v>27.919</v>
      </c>
      <c r="F125" s="57">
        <v>25.579000000000001</v>
      </c>
      <c r="G125" s="58">
        <v>27.004000000000001</v>
      </c>
      <c r="H125" s="57"/>
      <c r="I125" s="58">
        <v>24.081</v>
      </c>
      <c r="J125" s="57"/>
      <c r="K125" s="58"/>
      <c r="L125" s="57"/>
      <c r="M125" s="58"/>
      <c r="N125" s="57"/>
      <c r="O125" s="58"/>
      <c r="Q125" s="57"/>
      <c r="R125" s="58">
        <v>30.447736659445994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4.4325000000000001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25.46</v>
      </c>
      <c r="C126" s="58">
        <v>30.102</v>
      </c>
      <c r="D126" s="57">
        <v>27.4</v>
      </c>
      <c r="E126" s="58">
        <v>26.958000000000002</v>
      </c>
      <c r="F126" s="57">
        <v>24.965</v>
      </c>
      <c r="G126" s="58">
        <v>26.7</v>
      </c>
      <c r="H126" s="57"/>
      <c r="I126" s="58">
        <v>23.31</v>
      </c>
      <c r="J126" s="57"/>
      <c r="K126" s="58"/>
      <c r="L126" s="57"/>
      <c r="M126" s="58"/>
      <c r="N126" s="57"/>
      <c r="O126" s="58"/>
      <c r="Q126" s="57"/>
      <c r="R126" s="58">
        <v>29.376921331019332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4.5845000000000002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25.468</v>
      </c>
      <c r="C127" s="58">
        <v>29.441000000000003</v>
      </c>
      <c r="D127" s="57">
        <v>25.85</v>
      </c>
      <c r="E127" s="58">
        <v>26.215</v>
      </c>
      <c r="F127" s="57">
        <v>25.612000000000002</v>
      </c>
      <c r="G127" s="58">
        <v>26.708000000000002</v>
      </c>
      <c r="H127" s="57"/>
      <c r="I127" s="58">
        <v>24.223000000000003</v>
      </c>
      <c r="J127" s="57"/>
      <c r="K127" s="58"/>
      <c r="L127" s="57"/>
      <c r="M127" s="58"/>
      <c r="N127" s="57"/>
      <c r="O127" s="58"/>
      <c r="Q127" s="57"/>
      <c r="R127" s="58">
        <v>27.486558732589405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4.6595000000000004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24.945</v>
      </c>
      <c r="C128" s="58">
        <v>24.311</v>
      </c>
      <c r="D128" s="57">
        <v>20.279</v>
      </c>
      <c r="E128" s="58">
        <v>26.978000000000002</v>
      </c>
      <c r="F128" s="57">
        <v>25.05</v>
      </c>
      <c r="G128" s="58">
        <v>26.184999999999999</v>
      </c>
      <c r="H128" s="57"/>
      <c r="I128" s="58">
        <v>24.647000000000002</v>
      </c>
      <c r="J128" s="57"/>
      <c r="K128" s="58"/>
      <c r="L128" s="57"/>
      <c r="M128" s="58"/>
      <c r="N128" s="57"/>
      <c r="O128" s="58"/>
      <c r="Q128" s="57"/>
      <c r="R128" s="58">
        <v>27.540205881071465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4.5715000000000003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24.958000000000002</v>
      </c>
      <c r="C129" s="58">
        <v>27.602</v>
      </c>
      <c r="D129" s="57">
        <v>22.847000000000001</v>
      </c>
      <c r="E129" s="58">
        <v>28.887</v>
      </c>
      <c r="F129" s="57">
        <v>26.472000000000001</v>
      </c>
      <c r="G129" s="58">
        <v>26.778000000000002</v>
      </c>
      <c r="H129" s="57"/>
      <c r="I129" s="58">
        <v>26.333000000000002</v>
      </c>
      <c r="J129" s="57"/>
      <c r="K129" s="58"/>
      <c r="L129" s="57"/>
      <c r="M129" s="58"/>
      <c r="N129" s="57"/>
      <c r="O129" s="58"/>
      <c r="Q129" s="57"/>
      <c r="R129" s="58">
        <v>27.852766222837683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26.215</v>
      </c>
      <c r="C130" s="58">
        <v>36.901000000000003</v>
      </c>
      <c r="D130" s="57">
        <v>32.880000000000003</v>
      </c>
      <c r="E130" s="58">
        <v>31.375</v>
      </c>
      <c r="F130" s="57">
        <v>28.73</v>
      </c>
      <c r="G130" s="58">
        <v>28.364999999999998</v>
      </c>
      <c r="H130" s="57"/>
      <c r="I130" s="58">
        <v>31.839000000000002</v>
      </c>
      <c r="J130" s="57"/>
      <c r="K130" s="58"/>
      <c r="L130" s="57"/>
      <c r="M130" s="58"/>
      <c r="N130" s="57"/>
      <c r="O130" s="58"/>
      <c r="Q130" s="57"/>
      <c r="R130" s="58">
        <v>28.220229581218248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27.047000000000001</v>
      </c>
      <c r="C131" s="58">
        <v>38.248000000000005</v>
      </c>
      <c r="D131" s="57">
        <v>34.001000000000005</v>
      </c>
      <c r="E131" s="58">
        <v>31.247</v>
      </c>
      <c r="F131" s="57">
        <v>32.579000000000001</v>
      </c>
      <c r="G131" s="58">
        <v>29.667000000000002</v>
      </c>
      <c r="H131" s="57"/>
      <c r="I131" s="58">
        <v>33.786999999999999</v>
      </c>
      <c r="J131" s="57"/>
      <c r="K131" s="58"/>
      <c r="L131" s="57"/>
      <c r="M131" s="58"/>
      <c r="N131" s="57"/>
      <c r="O131" s="58"/>
      <c r="Q131" s="57"/>
      <c r="R131" s="58">
        <v>28.534119157981912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27.061</v>
      </c>
      <c r="C132" s="58">
        <v>35.1</v>
      </c>
      <c r="D132" s="57">
        <v>31.054000000000002</v>
      </c>
      <c r="E132" s="58">
        <v>30.409000000000002</v>
      </c>
      <c r="F132" s="57">
        <v>31.207000000000001</v>
      </c>
      <c r="G132" s="58">
        <v>29.221</v>
      </c>
      <c r="H132" s="57"/>
      <c r="I132" s="58">
        <v>33.777999999999999</v>
      </c>
      <c r="J132" s="57"/>
      <c r="K132" s="58"/>
      <c r="L132" s="57"/>
      <c r="M132" s="58"/>
      <c r="N132" s="57"/>
      <c r="O132" s="58"/>
      <c r="Q132" s="57"/>
      <c r="R132" s="58">
        <v>28.503986036189833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26.98</v>
      </c>
      <c r="C133" s="58">
        <v>33.457999999999998</v>
      </c>
      <c r="D133" s="57">
        <v>29.218</v>
      </c>
      <c r="E133" s="58">
        <v>28.81</v>
      </c>
      <c r="F133" s="57">
        <v>24.958000000000002</v>
      </c>
      <c r="G133" s="58">
        <v>28.27</v>
      </c>
      <c r="H133" s="57"/>
      <c r="I133" s="58">
        <v>23.577000000000002</v>
      </c>
      <c r="J133" s="57"/>
      <c r="K133" s="58"/>
      <c r="L133" s="57"/>
      <c r="M133" s="58"/>
      <c r="N133" s="57"/>
      <c r="O133" s="58"/>
      <c r="Q133" s="57"/>
      <c r="R133" s="58">
        <v>28.520594793782955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24.676000000000002</v>
      </c>
      <c r="C134" s="58">
        <v>30.978000000000002</v>
      </c>
      <c r="D134" s="57">
        <v>26.541</v>
      </c>
      <c r="E134" s="58">
        <v>28.083000000000002</v>
      </c>
      <c r="F134" s="57">
        <v>23.965</v>
      </c>
      <c r="G134" s="58">
        <v>25.846</v>
      </c>
      <c r="H134" s="57"/>
      <c r="I134" s="58">
        <v>22.504999999999999</v>
      </c>
      <c r="J134" s="57"/>
      <c r="K134" s="58"/>
      <c r="L134" s="57"/>
      <c r="M134" s="58"/>
      <c r="N134" s="57"/>
      <c r="O134" s="58"/>
      <c r="Q134" s="57"/>
      <c r="R134" s="58">
        <v>30.17733989597242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25.436</v>
      </c>
      <c r="C135" s="58">
        <v>34.707000000000001</v>
      </c>
      <c r="D135" s="57">
        <v>30.076000000000001</v>
      </c>
      <c r="E135" s="58">
        <v>30.209000000000003</v>
      </c>
      <c r="F135" s="57">
        <v>27.717000000000002</v>
      </c>
      <c r="G135" s="58">
        <v>26.546000000000003</v>
      </c>
      <c r="H135" s="57"/>
      <c r="I135" s="58">
        <v>28.182000000000002</v>
      </c>
      <c r="J135" s="57"/>
      <c r="K135" s="58"/>
      <c r="L135" s="57"/>
      <c r="M135" s="58"/>
      <c r="N135" s="57"/>
      <c r="O135" s="58"/>
      <c r="Q135" s="57"/>
      <c r="R135" s="58">
        <v>31.388468660596811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25.781000000000002</v>
      </c>
      <c r="C136" s="58">
        <v>31.719000000000001</v>
      </c>
      <c r="D136" s="57">
        <v>28.977</v>
      </c>
      <c r="E136" s="58">
        <v>29.307000000000002</v>
      </c>
      <c r="F136" s="57">
        <v>25.323</v>
      </c>
      <c r="G136" s="58">
        <v>26.991</v>
      </c>
      <c r="H136" s="57"/>
      <c r="I136" s="58">
        <v>24.039000000000001</v>
      </c>
      <c r="J136" s="57"/>
      <c r="K136" s="58"/>
      <c r="L136" s="57"/>
      <c r="M136" s="58"/>
      <c r="N136" s="57"/>
      <c r="O136" s="58"/>
      <c r="Q136" s="57"/>
      <c r="R136" s="58">
        <v>31.958105670170102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26.064</v>
      </c>
      <c r="C137" s="58">
        <v>31.98</v>
      </c>
      <c r="D137" s="57">
        <v>28.772000000000002</v>
      </c>
      <c r="E137" s="58">
        <v>27.879000000000001</v>
      </c>
      <c r="F137" s="57">
        <v>25.592000000000002</v>
      </c>
      <c r="G137" s="58">
        <v>27.274000000000001</v>
      </c>
      <c r="H137" s="57"/>
      <c r="I137" s="58">
        <v>24.074999999999999</v>
      </c>
      <c r="J137" s="57"/>
      <c r="K137" s="58"/>
      <c r="L137" s="57"/>
      <c r="M137" s="58"/>
      <c r="N137" s="57"/>
      <c r="O137" s="58"/>
      <c r="Q137" s="57"/>
      <c r="R137" s="58">
        <v>31.287223923518351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25.942</v>
      </c>
      <c r="C138" s="58">
        <v>31.443000000000001</v>
      </c>
      <c r="D138" s="57">
        <v>27.808</v>
      </c>
      <c r="E138" s="58">
        <v>27.13</v>
      </c>
      <c r="F138" s="57">
        <v>25.28</v>
      </c>
      <c r="G138" s="58">
        <v>27.152000000000001</v>
      </c>
      <c r="H138" s="57"/>
      <c r="I138" s="58">
        <v>23.548000000000002</v>
      </c>
      <c r="J138" s="57"/>
      <c r="K138" s="58"/>
      <c r="L138" s="57"/>
      <c r="M138" s="58"/>
      <c r="N138" s="57"/>
      <c r="O138" s="58"/>
      <c r="Q138" s="57"/>
      <c r="R138" s="58">
        <v>30.212836843808294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25.809000000000001</v>
      </c>
      <c r="C139" s="58">
        <v>30.723000000000003</v>
      </c>
      <c r="D139" s="57">
        <v>26.245000000000001</v>
      </c>
      <c r="E139" s="58">
        <v>26.183</v>
      </c>
      <c r="F139" s="57">
        <v>25.629000000000001</v>
      </c>
      <c r="G139" s="58">
        <v>27.019000000000002</v>
      </c>
      <c r="H139" s="57"/>
      <c r="I139" s="58">
        <v>24.229000000000003</v>
      </c>
      <c r="J139" s="57"/>
      <c r="K139" s="58"/>
      <c r="L139" s="57"/>
      <c r="M139" s="58"/>
      <c r="N139" s="57"/>
      <c r="O139" s="58"/>
      <c r="Q139" s="57"/>
      <c r="R139" s="58">
        <v>28.037793583432009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25.298999999999999</v>
      </c>
      <c r="C140" s="58">
        <v>25.884</v>
      </c>
      <c r="D140" s="57">
        <v>21.027000000000001</v>
      </c>
      <c r="E140" s="58">
        <v>26.932000000000002</v>
      </c>
      <c r="F140" s="57">
        <v>25.067</v>
      </c>
      <c r="G140" s="58">
        <v>26.509</v>
      </c>
      <c r="H140" s="57"/>
      <c r="I140" s="58">
        <v>24.635000000000002</v>
      </c>
      <c r="J140" s="57"/>
      <c r="K140" s="58"/>
      <c r="L140" s="57"/>
      <c r="M140" s="58"/>
      <c r="N140" s="57"/>
      <c r="O140" s="58"/>
      <c r="Q140" s="57"/>
      <c r="R140" s="58">
        <v>28.095543095945054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25.215</v>
      </c>
      <c r="C141" s="58">
        <v>28.983000000000001</v>
      </c>
      <c r="D141" s="57">
        <v>23.459</v>
      </c>
      <c r="E141" s="58">
        <v>28.849</v>
      </c>
      <c r="F141" s="57">
        <v>26.497</v>
      </c>
      <c r="G141" s="58">
        <v>26.965</v>
      </c>
      <c r="H141" s="57"/>
      <c r="I141" s="58">
        <v>26.34</v>
      </c>
      <c r="J141" s="57"/>
      <c r="K141" s="58"/>
      <c r="L141" s="57"/>
      <c r="M141" s="58"/>
      <c r="N141" s="57"/>
      <c r="O141" s="58"/>
      <c r="Q141" s="57"/>
      <c r="R141" s="58">
        <v>28.414271154250432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26.149000000000001</v>
      </c>
      <c r="C142" s="58">
        <v>37.877000000000002</v>
      </c>
      <c r="D142" s="57">
        <v>32.746000000000002</v>
      </c>
      <c r="E142" s="58">
        <v>31.319000000000003</v>
      </c>
      <c r="F142" s="57">
        <v>28.748000000000001</v>
      </c>
      <c r="G142" s="58">
        <v>28.199000000000002</v>
      </c>
      <c r="H142" s="57"/>
      <c r="I142" s="58">
        <v>31.826000000000001</v>
      </c>
      <c r="J142" s="57"/>
      <c r="K142" s="58"/>
      <c r="L142" s="57"/>
      <c r="M142" s="58"/>
      <c r="N142" s="57"/>
      <c r="O142" s="58"/>
      <c r="Q142" s="57"/>
      <c r="R142" s="58">
        <v>28.788275809807644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26.771000000000001</v>
      </c>
      <c r="C143" s="58">
        <v>39.176000000000002</v>
      </c>
      <c r="D143" s="57">
        <v>33.792000000000002</v>
      </c>
      <c r="E143" s="58">
        <v>31.181000000000001</v>
      </c>
      <c r="F143" s="57">
        <v>32.603999999999999</v>
      </c>
      <c r="G143" s="58">
        <v>29.241</v>
      </c>
      <c r="H143" s="57"/>
      <c r="I143" s="58">
        <v>33.771000000000001</v>
      </c>
      <c r="J143" s="57"/>
      <c r="K143" s="58"/>
      <c r="L143" s="57"/>
      <c r="M143" s="58"/>
      <c r="N143" s="57"/>
      <c r="O143" s="58"/>
      <c r="Q143" s="57"/>
      <c r="R143" s="58">
        <v>29.108520094690057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26.971</v>
      </c>
      <c r="C144" s="58">
        <v>36.188000000000002</v>
      </c>
      <c r="D144" s="57">
        <v>31.058</v>
      </c>
      <c r="E144" s="58">
        <v>30.347000000000001</v>
      </c>
      <c r="F144" s="57">
        <v>31.229000000000003</v>
      </c>
      <c r="G144" s="58">
        <v>29.021000000000001</v>
      </c>
      <c r="H144" s="57"/>
      <c r="I144" s="58">
        <v>33.782000000000004</v>
      </c>
      <c r="J144" s="57"/>
      <c r="K144" s="58"/>
      <c r="L144" s="57"/>
      <c r="M144" s="58"/>
      <c r="N144" s="57"/>
      <c r="O144" s="58"/>
      <c r="Q144" s="57"/>
      <c r="R144" s="58">
        <v>29.082137713198616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27.004000000000001</v>
      </c>
      <c r="C145" s="58">
        <v>34.574000000000005</v>
      </c>
      <c r="D145" s="57">
        <v>29.208000000000002</v>
      </c>
      <c r="E145" s="58">
        <v>28.594000000000001</v>
      </c>
      <c r="F145" s="57">
        <v>24.627000000000002</v>
      </c>
      <c r="G145" s="58">
        <v>28.264000000000003</v>
      </c>
      <c r="H145" s="57"/>
      <c r="I145" s="58">
        <v>23.222000000000001</v>
      </c>
      <c r="J145" s="57"/>
      <c r="K145" s="58"/>
      <c r="L145" s="57"/>
      <c r="M145" s="58"/>
      <c r="N145" s="57"/>
      <c r="O145" s="58"/>
      <c r="Q145" s="57"/>
      <c r="R145" s="58">
        <v>29.102735983669433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25.271000000000001</v>
      </c>
      <c r="C146" s="58">
        <v>32.316000000000003</v>
      </c>
      <c r="D146" s="57">
        <v>27.057000000000002</v>
      </c>
      <c r="E146" s="58">
        <v>28.23</v>
      </c>
      <c r="F146" s="57">
        <v>24.341000000000001</v>
      </c>
      <c r="G146" s="58">
        <v>26.421000000000003</v>
      </c>
      <c r="H146" s="57"/>
      <c r="I146" s="58">
        <v>22.849</v>
      </c>
      <c r="J146" s="57"/>
      <c r="K146" s="58"/>
      <c r="L146" s="57"/>
      <c r="M146" s="58"/>
      <c r="N146" s="57"/>
      <c r="O146" s="58"/>
      <c r="Q146" s="57"/>
      <c r="R146" s="58">
        <v>30.539651779298406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25.754000000000001</v>
      </c>
      <c r="C147" s="58">
        <v>35.797000000000004</v>
      </c>
      <c r="D147" s="57">
        <v>30.157</v>
      </c>
      <c r="E147" s="58">
        <v>30.16</v>
      </c>
      <c r="F147" s="57">
        <v>27.74</v>
      </c>
      <c r="G147" s="58">
        <v>26.854000000000003</v>
      </c>
      <c r="H147" s="57"/>
      <c r="I147" s="58">
        <v>28.175000000000001</v>
      </c>
      <c r="J147" s="57"/>
      <c r="K147" s="58"/>
      <c r="L147" s="57"/>
      <c r="M147" s="58"/>
      <c r="N147" s="57"/>
      <c r="O147" s="58"/>
      <c r="Q147" s="57"/>
      <c r="R147" s="58">
        <v>31.764618250375271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26.053000000000001</v>
      </c>
      <c r="C148" s="58">
        <v>32.974000000000004</v>
      </c>
      <c r="D148" s="57">
        <v>29.14</v>
      </c>
      <c r="E148" s="58">
        <v>29.221</v>
      </c>
      <c r="F148" s="57">
        <v>25.337</v>
      </c>
      <c r="G148" s="58">
        <v>27.243000000000002</v>
      </c>
      <c r="H148" s="57"/>
      <c r="I148" s="58">
        <v>24.027000000000001</v>
      </c>
      <c r="J148" s="57"/>
      <c r="K148" s="58"/>
      <c r="L148" s="57"/>
      <c r="M148" s="58"/>
      <c r="N148" s="57"/>
      <c r="O148" s="58"/>
      <c r="Q148" s="57"/>
      <c r="R148" s="58">
        <v>27.806023958858393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26.329000000000001</v>
      </c>
      <c r="C149" s="58">
        <v>33.18</v>
      </c>
      <c r="D149" s="57">
        <v>28.967000000000002</v>
      </c>
      <c r="E149" s="58">
        <v>27.812000000000001</v>
      </c>
      <c r="F149" s="57">
        <v>25.618000000000002</v>
      </c>
      <c r="G149" s="58">
        <v>27.519000000000002</v>
      </c>
      <c r="H149" s="57"/>
      <c r="I149" s="58">
        <v>24.081</v>
      </c>
      <c r="J149" s="57"/>
      <c r="K149" s="58"/>
      <c r="L149" s="57"/>
      <c r="M149" s="58"/>
      <c r="N149" s="57"/>
      <c r="O149" s="58"/>
      <c r="Q149" s="57"/>
      <c r="R149" s="58">
        <v>27.206705036260963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26.217000000000002</v>
      </c>
      <c r="C150" s="58">
        <v>32.636000000000003</v>
      </c>
      <c r="D150" s="57">
        <v>28.062000000000001</v>
      </c>
      <c r="E150" s="58">
        <v>27.082000000000001</v>
      </c>
      <c r="F150" s="57">
        <v>25.308</v>
      </c>
      <c r="G150" s="58">
        <v>27.407</v>
      </c>
      <c r="H150" s="57"/>
      <c r="I150" s="58">
        <v>23.548000000000002</v>
      </c>
      <c r="J150" s="57"/>
      <c r="K150" s="58"/>
      <c r="L150" s="57"/>
      <c r="M150" s="58"/>
      <c r="N150" s="57"/>
      <c r="O150" s="58"/>
      <c r="Q150" s="57"/>
      <c r="R150" s="58">
        <v>26.249873429542088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26.101000000000003</v>
      </c>
      <c r="C151" s="58">
        <v>31.943000000000001</v>
      </c>
      <c r="D151" s="57">
        <v>26.565000000000001</v>
      </c>
      <c r="E151" s="58">
        <v>26.138000000000002</v>
      </c>
      <c r="F151" s="57">
        <v>25.658000000000001</v>
      </c>
      <c r="G151" s="58">
        <v>27.291</v>
      </c>
      <c r="H151" s="57"/>
      <c r="I151" s="58">
        <v>24.247</v>
      </c>
      <c r="J151" s="57"/>
      <c r="K151" s="58"/>
      <c r="L151" s="57"/>
      <c r="M151" s="58"/>
      <c r="N151" s="57"/>
      <c r="O151" s="58"/>
      <c r="Q151" s="57"/>
      <c r="R151" s="58">
        <v>24.560731862065104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25.594999999999999</v>
      </c>
      <c r="C152" s="58">
        <v>27.282</v>
      </c>
      <c r="D152" s="57">
        <v>21.579000000000001</v>
      </c>
      <c r="E152" s="58">
        <v>26.885000000000002</v>
      </c>
      <c r="F152" s="57">
        <v>25.073</v>
      </c>
      <c r="G152" s="58">
        <v>26.785</v>
      </c>
      <c r="H152" s="57"/>
      <c r="I152" s="58">
        <v>24.638000000000002</v>
      </c>
      <c r="J152" s="57"/>
      <c r="K152" s="58"/>
      <c r="L152" s="57"/>
      <c r="M152" s="58"/>
      <c r="N152" s="57"/>
      <c r="O152" s="58"/>
      <c r="Q152" s="57"/>
      <c r="R152" s="58">
        <v>24.608668500545424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25.457000000000001</v>
      </c>
      <c r="C153" s="58">
        <v>30.241000000000003</v>
      </c>
      <c r="D153" s="57">
        <v>23.923999999999999</v>
      </c>
      <c r="E153" s="58">
        <v>28.813000000000002</v>
      </c>
      <c r="F153" s="57">
        <v>26.523</v>
      </c>
      <c r="G153" s="58">
        <v>27.137</v>
      </c>
      <c r="H153" s="57"/>
      <c r="I153" s="58">
        <v>26.347000000000001</v>
      </c>
      <c r="J153" s="57"/>
      <c r="K153" s="58"/>
      <c r="L153" s="57"/>
      <c r="M153" s="58"/>
      <c r="N153" s="57"/>
      <c r="O153" s="58"/>
      <c r="Q153" s="57"/>
      <c r="R153" s="58">
        <v>24.887958127869119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25.37</v>
      </c>
      <c r="C154" s="58">
        <v>38.966999999999999</v>
      </c>
      <c r="D154" s="57">
        <v>32.603000000000002</v>
      </c>
      <c r="E154" s="58">
        <v>30.816000000000003</v>
      </c>
      <c r="F154" s="57">
        <v>27.992000000000001</v>
      </c>
      <c r="G154" s="58">
        <v>27.32</v>
      </c>
      <c r="H154" s="57"/>
      <c r="I154" s="58">
        <v>31.372</v>
      </c>
      <c r="J154" s="57"/>
      <c r="K154" s="58"/>
      <c r="L154" s="57"/>
      <c r="M154" s="58"/>
      <c r="N154" s="57"/>
      <c r="O154" s="58"/>
      <c r="Q154" s="57"/>
      <c r="R154" s="58">
        <v>25.216306580002499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27.71</v>
      </c>
      <c r="C155" s="58">
        <v>40.362000000000002</v>
      </c>
      <c r="D155" s="57">
        <v>33.989000000000004</v>
      </c>
      <c r="E155" s="58">
        <v>31.905000000000001</v>
      </c>
      <c r="F155" s="57">
        <v>33.405000000000001</v>
      </c>
      <c r="G155" s="58">
        <v>30.05</v>
      </c>
      <c r="H155" s="57"/>
      <c r="I155" s="58">
        <v>34.514000000000003</v>
      </c>
      <c r="J155" s="57"/>
      <c r="K155" s="58"/>
      <c r="L155" s="57"/>
      <c r="M155" s="58"/>
      <c r="N155" s="57"/>
      <c r="O155" s="58"/>
      <c r="Q155" s="57"/>
      <c r="R155" s="58">
        <v>25.496783950931036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26.972000000000001</v>
      </c>
      <c r="C156" s="58">
        <v>37.35</v>
      </c>
      <c r="D156" s="57">
        <v>31.138000000000002</v>
      </c>
      <c r="E156" s="58">
        <v>30.297000000000001</v>
      </c>
      <c r="F156" s="57">
        <v>31.254000000000001</v>
      </c>
      <c r="G156" s="58">
        <v>28.922000000000001</v>
      </c>
      <c r="H156" s="57"/>
      <c r="I156" s="58">
        <v>33.771999999999998</v>
      </c>
      <c r="J156" s="57"/>
      <c r="K156" s="58"/>
      <c r="L156" s="57"/>
      <c r="M156" s="58"/>
      <c r="N156" s="57"/>
      <c r="O156" s="58"/>
      <c r="Q156" s="57"/>
      <c r="R156" s="58">
        <v>25.469858371352213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27.203000000000003</v>
      </c>
      <c r="C157" s="58">
        <v>35.753</v>
      </c>
      <c r="D157" s="57">
        <v>29.386000000000003</v>
      </c>
      <c r="E157" s="58">
        <v>28.574000000000002</v>
      </c>
      <c r="F157" s="57">
        <v>24.65</v>
      </c>
      <c r="G157" s="58">
        <v>28.433</v>
      </c>
      <c r="H157" s="57"/>
      <c r="I157" s="58">
        <v>23.22</v>
      </c>
      <c r="J157" s="57"/>
      <c r="K157" s="58"/>
      <c r="L157" s="57"/>
      <c r="M157" s="58"/>
      <c r="N157" s="57"/>
      <c r="O157" s="58"/>
      <c r="Q157" s="57"/>
      <c r="R157" s="58">
        <v>25.484699197582056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25.577000000000002</v>
      </c>
      <c r="C158" s="58">
        <v>33.547000000000004</v>
      </c>
      <c r="D158" s="57">
        <v>27.331000000000003</v>
      </c>
      <c r="E158" s="58">
        <v>28.209</v>
      </c>
      <c r="F158" s="57">
        <v>24.349</v>
      </c>
      <c r="G158" s="58">
        <v>26.707000000000001</v>
      </c>
      <c r="H158" s="57"/>
      <c r="I158" s="58">
        <v>22.832000000000001</v>
      </c>
      <c r="J158" s="57"/>
      <c r="K158" s="58"/>
      <c r="L158" s="57"/>
      <c r="M158" s="58"/>
      <c r="N158" s="57"/>
      <c r="O158" s="58"/>
      <c r="Q158" s="57"/>
      <c r="R158" s="58">
        <v>26.965090854265512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26.048999999999999</v>
      </c>
      <c r="C159" s="58">
        <v>36.93</v>
      </c>
      <c r="D159" s="57">
        <v>30.278000000000002</v>
      </c>
      <c r="E159" s="58">
        <v>30.152000000000001</v>
      </c>
      <c r="F159" s="57">
        <v>27.76</v>
      </c>
      <c r="G159" s="58">
        <v>27.129000000000001</v>
      </c>
      <c r="H159" s="57"/>
      <c r="I159" s="58">
        <v>28.171000000000003</v>
      </c>
      <c r="J159" s="57"/>
      <c r="K159" s="58"/>
      <c r="L159" s="57"/>
      <c r="M159" s="58"/>
      <c r="N159" s="57"/>
      <c r="O159" s="58"/>
      <c r="Q159" s="57"/>
      <c r="R159" s="58">
        <v>28.047300130725617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26.307000000000002</v>
      </c>
      <c r="C160" s="58">
        <v>34.249000000000002</v>
      </c>
      <c r="D160" s="57">
        <v>29.29</v>
      </c>
      <c r="E160" s="58">
        <v>29.234999999999999</v>
      </c>
      <c r="F160" s="57">
        <v>25.351000000000003</v>
      </c>
      <c r="G160" s="58">
        <v>27.467000000000002</v>
      </c>
      <c r="H160" s="57"/>
      <c r="I160" s="58">
        <v>24.015000000000001</v>
      </c>
      <c r="J160" s="57"/>
      <c r="K160" s="58"/>
      <c r="L160" s="57"/>
      <c r="M160" s="58"/>
      <c r="N160" s="57"/>
      <c r="O160" s="58"/>
      <c r="Q160" s="57"/>
      <c r="R160" s="58">
        <v>27.806023958858393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26.605</v>
      </c>
      <c r="C161" s="58">
        <v>34.405999999999999</v>
      </c>
      <c r="D161" s="57">
        <v>29.194000000000003</v>
      </c>
      <c r="E161" s="58">
        <v>27.877000000000002</v>
      </c>
      <c r="F161" s="57">
        <v>25.691000000000003</v>
      </c>
      <c r="G161" s="58">
        <v>27.765000000000001</v>
      </c>
      <c r="H161" s="57"/>
      <c r="I161" s="58">
        <v>24.116</v>
      </c>
      <c r="J161" s="57"/>
      <c r="K161" s="58"/>
      <c r="L161" s="57"/>
      <c r="M161" s="58"/>
      <c r="N161" s="57"/>
      <c r="O161" s="58"/>
      <c r="Q161" s="57"/>
      <c r="R161" s="58">
        <v>27.206705036260963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37191</v>
      </c>
      <c r="B7" s="51">
        <f>[5]Tregion!$G7</f>
        <v>22.8</v>
      </c>
      <c r="C7" s="52">
        <f>[6]Tregion!$G7</f>
        <v>26</v>
      </c>
      <c r="D7" s="51">
        <f>[7]Tregion!$G7</f>
        <v>26</v>
      </c>
      <c r="E7" s="52">
        <f>[8]Tregion!$G7</f>
        <v>24.8</v>
      </c>
      <c r="F7" s="51">
        <f>[9]Tregion!$G7</f>
        <v>23.69</v>
      </c>
      <c r="G7" s="52">
        <f>[10]Tbasis!$E6</f>
        <v>23.3</v>
      </c>
      <c r="H7" s="51"/>
      <c r="I7" s="52">
        <f>[11]Tregion!$G7</f>
        <v>23.69</v>
      </c>
      <c r="J7" s="51"/>
      <c r="K7" s="52"/>
      <c r="L7" s="51"/>
      <c r="M7" s="52"/>
      <c r="N7" s="51"/>
      <c r="O7" s="52"/>
      <c r="Q7" s="51"/>
      <c r="R7" s="52">
        <f>[12]Tregion!$G7</f>
        <v>30.997501373291016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37192</v>
      </c>
      <c r="B8" s="57">
        <f>[5]Tregion!$G8</f>
        <v>27.1</v>
      </c>
      <c r="C8" s="58">
        <f>[6]Tregion!$G8</f>
        <v>28.8</v>
      </c>
      <c r="D8" s="57">
        <f>[7]Tregion!$G8</f>
        <v>28.8</v>
      </c>
      <c r="E8" s="58">
        <f>[8]Tregion!$G8</f>
        <v>26.99</v>
      </c>
      <c r="F8" s="57">
        <f>[9]Tregion!$G8</f>
        <v>25.47</v>
      </c>
      <c r="G8" s="58">
        <f>[10]Tbasis!$E7</f>
        <v>27.6</v>
      </c>
      <c r="H8" s="57"/>
      <c r="I8" s="58">
        <f>[11]Tregion!$G8</f>
        <v>25.47</v>
      </c>
      <c r="J8" s="57"/>
      <c r="K8" s="58"/>
      <c r="L8" s="57"/>
      <c r="M8" s="58"/>
      <c r="N8" s="57"/>
      <c r="O8" s="58"/>
      <c r="Q8" s="57"/>
      <c r="R8" s="58">
        <f>[12]Tregion!$G8</f>
        <v>31.002500534057617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0.13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37193</v>
      </c>
      <c r="B9" s="57">
        <f>[5]Tregion!$G9</f>
        <v>27.1</v>
      </c>
      <c r="C9" s="58">
        <f>[6]Tregion!$G9</f>
        <v>28.8</v>
      </c>
      <c r="D9" s="57">
        <f>[7]Tregion!$G9</f>
        <v>28.8</v>
      </c>
      <c r="E9" s="58">
        <f>[8]Tregion!$G9</f>
        <v>26.99</v>
      </c>
      <c r="F9" s="57">
        <f>[9]Tregion!$G9</f>
        <v>25.47</v>
      </c>
      <c r="G9" s="58">
        <f>[10]Tbasis!$E8</f>
        <v>27.6</v>
      </c>
      <c r="H9" s="57"/>
      <c r="I9" s="58">
        <f>[11]Tregion!$G9</f>
        <v>25.47</v>
      </c>
      <c r="J9" s="57"/>
      <c r="K9" s="58"/>
      <c r="L9" s="57"/>
      <c r="M9" s="58"/>
      <c r="N9" s="57"/>
      <c r="O9" s="58"/>
      <c r="Q9" s="57"/>
      <c r="R9" s="58">
        <f>[12]Tregion!$G9</f>
        <v>32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0.155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37194</v>
      </c>
      <c r="B10" s="57">
        <f>[5]Tregion!$G10</f>
        <v>23.75</v>
      </c>
      <c r="C10" s="58">
        <f>[6]Tregion!$G10</f>
        <v>28.8</v>
      </c>
      <c r="D10" s="57">
        <f>[7]Tregion!$G10</f>
        <v>28.8</v>
      </c>
      <c r="E10" s="58">
        <f>[8]Tregion!$G10</f>
        <v>25</v>
      </c>
      <c r="F10" s="57">
        <f>[9]Tregion!$G10</f>
        <v>24.5</v>
      </c>
      <c r="G10" s="58">
        <f>[10]Tbasis!$E9</f>
        <v>24.25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30.998849868774414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0.19500000000000001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37195</v>
      </c>
      <c r="B11" s="57">
        <f>[5]Tregion!$G11</f>
        <v>23.75</v>
      </c>
      <c r="C11" s="58">
        <f>[6]Tregion!$G11</f>
        <v>28.8</v>
      </c>
      <c r="D11" s="57">
        <f>[7]Tregion!$G11</f>
        <v>28</v>
      </c>
      <c r="E11" s="58">
        <f>[8]Tregion!$G11</f>
        <v>25</v>
      </c>
      <c r="F11" s="57">
        <f>[9]Tregion!$G11</f>
        <v>24.5</v>
      </c>
      <c r="G11" s="58">
        <f>[10]Tbasis!$E10</f>
        <v>24.25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31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0.16500000000000001</v>
      </c>
      <c r="AN11" s="40">
        <f>AO11+0.1</f>
        <v>0.5</v>
      </c>
      <c r="AO11" s="40">
        <f>[4]Curves!$K17</f>
        <v>0.4</v>
      </c>
      <c r="AP11" s="40">
        <f>[4]Curves!$G17</f>
        <v>0.51</v>
      </c>
    </row>
    <row r="12" spans="1:43" x14ac:dyDescent="0.2">
      <c r="A12" s="50">
        <f>[5]Tregion!$A12</f>
        <v>37196</v>
      </c>
      <c r="B12" s="57">
        <f>[5]Tregion!$G12</f>
        <v>22</v>
      </c>
      <c r="C12" s="58">
        <f>[6]Tregion!$G12</f>
        <v>28</v>
      </c>
      <c r="D12" s="57">
        <f>[7]Tregion!$G12</f>
        <v>28</v>
      </c>
      <c r="E12" s="58">
        <f>[8]Tregion!$G12</f>
        <v>27.75</v>
      </c>
      <c r="F12" s="57">
        <f>[9]Tregion!$G12</f>
        <v>24</v>
      </c>
      <c r="G12" s="58">
        <f>[10]Tbasis!$E11</f>
        <v>22.5</v>
      </c>
      <c r="H12" s="57"/>
      <c r="I12" s="58">
        <f>[11]Tregion!$G12</f>
        <v>18.608000000000001</v>
      </c>
      <c r="J12" s="57"/>
      <c r="K12" s="58"/>
      <c r="L12" s="57"/>
      <c r="M12" s="58"/>
      <c r="N12" s="57"/>
      <c r="O12" s="58"/>
      <c r="Q12" s="57"/>
      <c r="R12" s="58">
        <f>[12]Tregion!$G12</f>
        <v>31.378847503662108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0.85</v>
      </c>
      <c r="AO12" s="40">
        <f>[4]Curves!$K18</f>
        <v>0.85</v>
      </c>
      <c r="AP12" s="40">
        <f>[4]Curves!$G18</f>
        <v>1.22</v>
      </c>
    </row>
    <row r="13" spans="1:43" x14ac:dyDescent="0.2">
      <c r="A13" s="50">
        <f>[5]Tregion!$A13</f>
        <v>37197</v>
      </c>
      <c r="B13" s="57">
        <f>[5]Tregion!$G13</f>
        <v>22</v>
      </c>
      <c r="C13" s="58">
        <f>[6]Tregion!$G13</f>
        <v>28</v>
      </c>
      <c r="D13" s="57">
        <f>[7]Tregion!$G13</f>
        <v>28</v>
      </c>
      <c r="E13" s="58">
        <f>[8]Tregion!$G13</f>
        <v>27.75</v>
      </c>
      <c r="F13" s="57">
        <f>[9]Tregion!$G13</f>
        <v>24</v>
      </c>
      <c r="G13" s="58">
        <f>[10]Tbasis!$E12</f>
        <v>22.5</v>
      </c>
      <c r="H13" s="57"/>
      <c r="I13" s="58">
        <f>[11]Tregion!$G13</f>
        <v>18.608000000000001</v>
      </c>
      <c r="J13" s="57"/>
      <c r="K13" s="58"/>
      <c r="L13" s="57"/>
      <c r="M13" s="58"/>
      <c r="N13" s="57"/>
      <c r="O13" s="58"/>
      <c r="Q13" s="57"/>
      <c r="R13" s="58">
        <f>[12]Tregion!$G13</f>
        <v>31.382494354248045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4.4999999999999998E-2</v>
      </c>
      <c r="AN13" s="40">
        <f t="shared" si="0"/>
        <v>1.34</v>
      </c>
      <c r="AO13" s="40">
        <f>[4]Curves!$K19</f>
        <v>1.34</v>
      </c>
      <c r="AP13" s="40">
        <f>[4]Curves!$G19</f>
        <v>2.4249999999999998</v>
      </c>
    </row>
    <row r="14" spans="1:43" x14ac:dyDescent="0.2">
      <c r="A14" s="50">
        <f>[5]Tregion!$A14</f>
        <v>37198</v>
      </c>
      <c r="B14" s="57">
        <f>[5]Tregion!$G14</f>
        <v>22</v>
      </c>
      <c r="C14" s="58">
        <f>[6]Tregion!$G14</f>
        <v>28</v>
      </c>
      <c r="D14" s="57">
        <f>[7]Tregion!$G14</f>
        <v>28</v>
      </c>
      <c r="E14" s="58">
        <f>[8]Tregion!$G14</f>
        <v>27.75</v>
      </c>
      <c r="F14" s="57">
        <f>[9]Tregion!$G14</f>
        <v>24</v>
      </c>
      <c r="G14" s="58">
        <f>[10]Tbasis!$E13</f>
        <v>22.5</v>
      </c>
      <c r="H14" s="57"/>
      <c r="I14" s="58">
        <f>[11]Tregion!$G14</f>
        <v>24.899999618530298</v>
      </c>
      <c r="J14" s="57"/>
      <c r="K14" s="58"/>
      <c r="L14" s="57"/>
      <c r="M14" s="58"/>
      <c r="N14" s="57"/>
      <c r="O14" s="58"/>
      <c r="Q14" s="57"/>
      <c r="R14" s="58">
        <f>[12]Tregion!$G14</f>
        <v>31.382494354248045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4.4999999999999998E-2</v>
      </c>
      <c r="AN14" s="40">
        <f t="shared" si="0"/>
        <v>1.32</v>
      </c>
      <c r="AO14" s="40">
        <f>[4]Curves!$K20</f>
        <v>1.32</v>
      </c>
      <c r="AP14" s="40">
        <f>[4]Curves!$G20</f>
        <v>2.2949999999999999</v>
      </c>
    </row>
    <row r="15" spans="1:43" x14ac:dyDescent="0.2">
      <c r="A15" s="50">
        <f>[5]Tregion!$A15</f>
        <v>37199</v>
      </c>
      <c r="B15" s="57">
        <f>[5]Tregion!$G15</f>
        <v>22</v>
      </c>
      <c r="C15" s="58">
        <f>[6]Tregion!$G15</f>
        <v>28</v>
      </c>
      <c r="D15" s="57">
        <f>[7]Tregion!$G15</f>
        <v>28</v>
      </c>
      <c r="E15" s="58">
        <f>[8]Tregion!$G15</f>
        <v>27.75</v>
      </c>
      <c r="F15" s="57">
        <f>[9]Tregion!$G15</f>
        <v>24</v>
      </c>
      <c r="G15" s="58">
        <f>[10]Tbasis!$E14</f>
        <v>22.5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31.382494354248045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4.4999999999999998E-2</v>
      </c>
      <c r="AN15" s="40">
        <f t="shared" si="0"/>
        <v>0.64</v>
      </c>
      <c r="AO15" s="40">
        <f>[4]Curves!$K21</f>
        <v>0.64</v>
      </c>
      <c r="AP15" s="40">
        <f>[4]Curves!$G21</f>
        <v>0.81</v>
      </c>
    </row>
    <row r="16" spans="1:43" x14ac:dyDescent="0.2">
      <c r="A16" s="50">
        <f>[5]Tregion!$A16</f>
        <v>37200</v>
      </c>
      <c r="B16" s="57">
        <f>[5]Tregion!$G16</f>
        <v>22</v>
      </c>
      <c r="C16" s="58">
        <f>[6]Tregion!$G16</f>
        <v>28</v>
      </c>
      <c r="D16" s="57">
        <f>[7]Tregion!$G16</f>
        <v>28</v>
      </c>
      <c r="E16" s="58">
        <f>[8]Tregion!$G16</f>
        <v>27.75</v>
      </c>
      <c r="F16" s="57">
        <f>[9]Tregion!$G16</f>
        <v>24</v>
      </c>
      <c r="G16" s="58">
        <f>[10]Tbasis!$E15</f>
        <v>22.5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31.379995727539061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4.4999999999999998E-2</v>
      </c>
      <c r="AN16" s="40">
        <f t="shared" si="0"/>
        <v>0.37</v>
      </c>
      <c r="AO16" s="40">
        <f>[4]Curves!$K22</f>
        <v>0.37</v>
      </c>
      <c r="AP16" s="40">
        <f>[4]Curves!$G22</f>
        <v>0.43</v>
      </c>
    </row>
    <row r="17" spans="1:42" x14ac:dyDescent="0.2">
      <c r="A17" s="50">
        <f>[5]Tregion!$A17</f>
        <v>37201</v>
      </c>
      <c r="B17" s="57">
        <f>[5]Tregion!$G17</f>
        <v>22</v>
      </c>
      <c r="C17" s="58">
        <f>[6]Tregion!$G17</f>
        <v>28</v>
      </c>
      <c r="D17" s="57">
        <f>[7]Tregion!$G17</f>
        <v>28</v>
      </c>
      <c r="E17" s="58">
        <f>[8]Tregion!$G17</f>
        <v>27.75</v>
      </c>
      <c r="F17" s="57">
        <f>[9]Tregion!$G17</f>
        <v>24</v>
      </c>
      <c r="G17" s="58">
        <f>[10]Tbasis!$E16</f>
        <v>22.5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31.379995727539061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2.9380000000000002</v>
      </c>
      <c r="AM17" s="40">
        <f>[4]Curves!$J23</f>
        <v>4.4999999999999998E-2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">
      <c r="A18" s="50">
        <f>[5]Tregion!$A18</f>
        <v>37202</v>
      </c>
      <c r="B18" s="57">
        <f>[5]Tregion!$G18</f>
        <v>22</v>
      </c>
      <c r="C18" s="58">
        <f>[6]Tregion!$G18</f>
        <v>28</v>
      </c>
      <c r="D18" s="57">
        <f>[7]Tregion!$G18</f>
        <v>28</v>
      </c>
      <c r="E18" s="58">
        <f>[8]Tregion!$G18</f>
        <v>27.75</v>
      </c>
      <c r="F18" s="57">
        <f>[9]Tregion!$G18</f>
        <v>24</v>
      </c>
      <c r="G18" s="58">
        <f>[10]Tbasis!$E17</f>
        <v>22.5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31.379995727539061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3.1030000000000002</v>
      </c>
      <c r="AM18" s="40">
        <f>[4]Curves!$J24</f>
        <v>4.4999999999999998E-2</v>
      </c>
      <c r="AN18" s="40">
        <f t="shared" si="0"/>
        <v>0.33</v>
      </c>
      <c r="AO18" s="40">
        <f>[4]Curves!$K24</f>
        <v>0.33</v>
      </c>
      <c r="AP18" s="40">
        <f>[4]Curves!$G24</f>
        <v>0.37</v>
      </c>
    </row>
    <row r="19" spans="1:42" x14ac:dyDescent="0.2">
      <c r="A19" s="50">
        <f>[5]Tregion!$A19</f>
        <v>37203</v>
      </c>
      <c r="B19" s="57">
        <f>[5]Tregion!$G19</f>
        <v>22</v>
      </c>
      <c r="C19" s="58">
        <f>[6]Tregion!$G19</f>
        <v>28</v>
      </c>
      <c r="D19" s="57">
        <f>[7]Tregion!$G19</f>
        <v>28</v>
      </c>
      <c r="E19" s="58">
        <f>[8]Tregion!$G19</f>
        <v>27.75</v>
      </c>
      <c r="F19" s="57">
        <f>[9]Tregion!$G19</f>
        <v>24</v>
      </c>
      <c r="G19" s="58">
        <f>[10]Tbasis!$E18</f>
        <v>22.5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31.379995727539061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3.25</v>
      </c>
      <c r="AM19" s="40">
        <f>[4]Curves!$J25</f>
        <v>4.4999999999999998E-2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">
      <c r="A20" s="50">
        <f>[5]Tregion!$A20</f>
        <v>37204</v>
      </c>
      <c r="B20" s="57">
        <f>[5]Tregion!$G20</f>
        <v>22</v>
      </c>
      <c r="C20" s="58">
        <f>[6]Tregion!$G20</f>
        <v>28</v>
      </c>
      <c r="D20" s="57">
        <f>[7]Tregion!$G20</f>
        <v>28</v>
      </c>
      <c r="E20" s="58">
        <f>[8]Tregion!$G20</f>
        <v>27.75</v>
      </c>
      <c r="F20" s="57">
        <f>[9]Tregion!$G20</f>
        <v>24</v>
      </c>
      <c r="G20" s="58">
        <f>[10]Tbasis!$E19</f>
        <v>22.5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31.379995727539061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3.2480000000000002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">
      <c r="A21" s="50">
        <f>[5]Tregion!$A21</f>
        <v>37205</v>
      </c>
      <c r="B21" s="57">
        <f>[5]Tregion!$G21</f>
        <v>22</v>
      </c>
      <c r="C21" s="58">
        <f>[6]Tregion!$G21</f>
        <v>28</v>
      </c>
      <c r="D21" s="57">
        <f>[7]Tregion!$G21</f>
        <v>28</v>
      </c>
      <c r="E21" s="58">
        <f>[8]Tregion!$G21</f>
        <v>27.75</v>
      </c>
      <c r="F21" s="57">
        <f>[9]Tregion!$G21</f>
        <v>24</v>
      </c>
      <c r="G21" s="58">
        <f>[10]Tbasis!$E20</f>
        <v>22.5</v>
      </c>
      <c r="H21" s="57"/>
      <c r="I21" s="58">
        <f>[11]Tregion!$G21</f>
        <v>26</v>
      </c>
      <c r="J21" s="57"/>
      <c r="K21" s="58"/>
      <c r="L21" s="57"/>
      <c r="M21" s="58"/>
      <c r="N21" s="57"/>
      <c r="O21" s="58"/>
      <c r="Q21" s="57"/>
      <c r="R21" s="58">
        <f>[12]Tregion!$G21</f>
        <v>31.379995727539061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3.1949999999999998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0.39</v>
      </c>
    </row>
    <row r="22" spans="1:42" x14ac:dyDescent="0.2">
      <c r="A22" s="50">
        <f>[5]Tregion!$A22</f>
        <v>37206</v>
      </c>
      <c r="B22" s="57">
        <f>[5]Tregion!$G22</f>
        <v>22</v>
      </c>
      <c r="C22" s="58">
        <f>[6]Tregion!$G22</f>
        <v>28</v>
      </c>
      <c r="D22" s="57">
        <f>[7]Tregion!$G22</f>
        <v>28</v>
      </c>
      <c r="E22" s="58">
        <f>[8]Tregion!$G22</f>
        <v>27.75</v>
      </c>
      <c r="F22" s="57">
        <f>[9]Tregion!$G22</f>
        <v>24</v>
      </c>
      <c r="G22" s="58">
        <f>[10]Tbasis!$E21</f>
        <v>22.5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31.379995727539061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3.0950000000000002</v>
      </c>
      <c r="AM22" s="40">
        <f>[4]Curves!$J28</f>
        <v>0.16</v>
      </c>
      <c r="AN22" s="40">
        <f>AO22+0.1</f>
        <v>0.48</v>
      </c>
      <c r="AO22" s="40">
        <f>[4]Curves!$K28</f>
        <v>0.38</v>
      </c>
      <c r="AP22" s="40">
        <f>[4]Curves!$G28</f>
        <v>0.41</v>
      </c>
    </row>
    <row r="23" spans="1:42" x14ac:dyDescent="0.2">
      <c r="A23" s="50">
        <f>[5]Tregion!$A23</f>
        <v>37207</v>
      </c>
      <c r="B23" s="57">
        <f>[5]Tregion!$G23</f>
        <v>22</v>
      </c>
      <c r="C23" s="58">
        <f>[6]Tregion!$G23</f>
        <v>28</v>
      </c>
      <c r="D23" s="57">
        <f>[7]Tregion!$G23</f>
        <v>28</v>
      </c>
      <c r="E23" s="58">
        <f>[8]Tregion!$G23</f>
        <v>27.75</v>
      </c>
      <c r="F23" s="57">
        <f>[9]Tregion!$G23</f>
        <v>24</v>
      </c>
      <c r="G23" s="58">
        <f>[10]Tbasis!$E22</f>
        <v>22.5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31.379995727539061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3.125</v>
      </c>
      <c r="AM23" s="40">
        <f>[4]Curves!$J29</f>
        <v>0.155</v>
      </c>
      <c r="AN23" s="40">
        <f>AO23+0.1</f>
        <v>0.62</v>
      </c>
      <c r="AO23" s="40">
        <f>[4]Curves!$K29</f>
        <v>0.52</v>
      </c>
      <c r="AP23" s="40">
        <f>[4]Curves!$G29</f>
        <v>0.66</v>
      </c>
    </row>
    <row r="24" spans="1:42" x14ac:dyDescent="0.2">
      <c r="A24" s="50">
        <f>[5]Tregion!$A24</f>
        <v>37208</v>
      </c>
      <c r="B24" s="57">
        <f>[5]Tregion!$G24</f>
        <v>22</v>
      </c>
      <c r="C24" s="58">
        <f>[6]Tregion!$G24</f>
        <v>28</v>
      </c>
      <c r="D24" s="57">
        <f>[7]Tregion!$G24</f>
        <v>28</v>
      </c>
      <c r="E24" s="58">
        <f>[8]Tregion!$G24</f>
        <v>27.75</v>
      </c>
      <c r="F24" s="57">
        <f>[9]Tregion!$G24</f>
        <v>24</v>
      </c>
      <c r="G24" s="58">
        <f>[10]Tbasis!$E23</f>
        <v>22.5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31.384996795654295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3.165</v>
      </c>
      <c r="AM24" s="40">
        <f>[4]Curves!$J30</f>
        <v>0.15</v>
      </c>
      <c r="AN24" s="40">
        <f t="shared" ref="AN24:AN30" si="1">AO24</f>
        <v>0.86</v>
      </c>
      <c r="AO24" s="40">
        <f>[4]Curves!$K30</f>
        <v>0.86</v>
      </c>
      <c r="AP24" s="40">
        <f>[4]Curves!$G30</f>
        <v>1.01</v>
      </c>
    </row>
    <row r="25" spans="1:42" x14ac:dyDescent="0.2">
      <c r="A25" s="50">
        <f>[5]Tregion!$A25</f>
        <v>37209</v>
      </c>
      <c r="B25" s="57">
        <f>[5]Tregion!$G25</f>
        <v>22</v>
      </c>
      <c r="C25" s="58">
        <f>[6]Tregion!$G25</f>
        <v>28</v>
      </c>
      <c r="D25" s="57">
        <f>[7]Tregion!$G25</f>
        <v>28</v>
      </c>
      <c r="E25" s="58">
        <f>[8]Tregion!$G25</f>
        <v>27.75</v>
      </c>
      <c r="F25" s="57">
        <f>[9]Tregion!$G25</f>
        <v>24</v>
      </c>
      <c r="G25" s="58">
        <f>[10]Tbasis!$E24</f>
        <v>22.5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31.384996795654295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</v>
      </c>
      <c r="AM25" s="40">
        <f>[4]Curves!$J31</f>
        <v>0.04</v>
      </c>
      <c r="AN25" s="40">
        <f t="shared" si="1"/>
        <v>1.1200000000000001</v>
      </c>
      <c r="AO25" s="40">
        <f>[4]Curves!$K31</f>
        <v>1.1200000000000001</v>
      </c>
      <c r="AP25" s="40">
        <f>[4]Curves!$G31</f>
        <v>1.89</v>
      </c>
    </row>
    <row r="26" spans="1:42" x14ac:dyDescent="0.2">
      <c r="A26" s="50">
        <f>[5]Tregion!$A26</f>
        <v>37210</v>
      </c>
      <c r="B26" s="57">
        <f>[5]Tregion!$G26</f>
        <v>22</v>
      </c>
      <c r="C26" s="58">
        <f>[6]Tregion!$G26</f>
        <v>28</v>
      </c>
      <c r="D26" s="57">
        <f>[7]Tregion!$G26</f>
        <v>28</v>
      </c>
      <c r="E26" s="58">
        <f>[8]Tregion!$G26</f>
        <v>27.75</v>
      </c>
      <c r="F26" s="57">
        <f>[9]Tregion!$G26</f>
        <v>24</v>
      </c>
      <c r="G26" s="58">
        <f>[10]Tbasis!$E25</f>
        <v>22.5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31.384996795654295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3.2349999999999999</v>
      </c>
      <c r="AM26" s="40">
        <f>[4]Curves!$J32</f>
        <v>0.04</v>
      </c>
      <c r="AN26" s="40">
        <f t="shared" si="1"/>
        <v>1.1200000000000001</v>
      </c>
      <c r="AO26" s="40">
        <f>[4]Curves!$K32</f>
        <v>1.1200000000000001</v>
      </c>
      <c r="AP26" s="40">
        <f>[4]Curves!$G32</f>
        <v>1.89</v>
      </c>
    </row>
    <row r="27" spans="1:42" x14ac:dyDescent="0.2">
      <c r="A27" s="50">
        <f>[5]Tregion!$A27</f>
        <v>37211</v>
      </c>
      <c r="B27" s="57">
        <f>[5]Tregion!$G27</f>
        <v>22</v>
      </c>
      <c r="C27" s="58">
        <f>[6]Tregion!$G27</f>
        <v>28</v>
      </c>
      <c r="D27" s="57">
        <f>[7]Tregion!$G27</f>
        <v>28</v>
      </c>
      <c r="E27" s="58">
        <f>[8]Tregion!$G27</f>
        <v>27.75</v>
      </c>
      <c r="F27" s="57">
        <f>[9]Tregion!$G27</f>
        <v>24</v>
      </c>
      <c r="G27" s="58">
        <f>[10]Tbasis!$E26</f>
        <v>22.5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31.377497100830077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3.2349999999999999</v>
      </c>
      <c r="AM27" s="40">
        <f>[4]Curves!$J33</f>
        <v>0.04</v>
      </c>
      <c r="AN27" s="40">
        <f t="shared" si="1"/>
        <v>0.63</v>
      </c>
      <c r="AO27" s="40">
        <f>[4]Curves!$K33</f>
        <v>0.63</v>
      </c>
      <c r="AP27" s="40">
        <f>[4]Curves!$G33</f>
        <v>0.7</v>
      </c>
    </row>
    <row r="28" spans="1:42" x14ac:dyDescent="0.2">
      <c r="A28" s="50">
        <f>[5]Tregion!$A28</f>
        <v>37212</v>
      </c>
      <c r="B28" s="57">
        <f>[5]Tregion!$G28</f>
        <v>22</v>
      </c>
      <c r="C28" s="58">
        <f>[6]Tregion!$G28</f>
        <v>28</v>
      </c>
      <c r="D28" s="57">
        <f>[7]Tregion!$G28</f>
        <v>28</v>
      </c>
      <c r="E28" s="58">
        <f>[8]Tregion!$G28</f>
        <v>27.75</v>
      </c>
      <c r="F28" s="57">
        <f>[9]Tregion!$G28</f>
        <v>24</v>
      </c>
      <c r="G28" s="58">
        <f>[10]Tbasis!$E27</f>
        <v>22.5</v>
      </c>
      <c r="H28" s="57"/>
      <c r="I28" s="58">
        <f>[11]Tregion!$G28</f>
        <v>26</v>
      </c>
      <c r="J28" s="57"/>
      <c r="K28" s="58"/>
      <c r="L28" s="57"/>
      <c r="M28" s="58"/>
      <c r="N28" s="57"/>
      <c r="O28" s="58"/>
      <c r="Q28" s="57"/>
      <c r="R28" s="58">
        <f>[12]Tregion!$G28</f>
        <v>31.384998474121094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3.2650000000000001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37213</v>
      </c>
      <c r="B29" s="57">
        <f>[5]Tregion!$G29</f>
        <v>22</v>
      </c>
      <c r="C29" s="58">
        <f>[6]Tregion!$G29</f>
        <v>28</v>
      </c>
      <c r="D29" s="57">
        <f>[7]Tregion!$G29</f>
        <v>28</v>
      </c>
      <c r="E29" s="58">
        <f>[8]Tregion!$G29</f>
        <v>27.75</v>
      </c>
      <c r="F29" s="57">
        <f>[9]Tregion!$G29</f>
        <v>24</v>
      </c>
      <c r="G29" s="58">
        <f>[10]Tbasis!$E28</f>
        <v>22.5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31.382498168945311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3.4330000000000003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37214</v>
      </c>
      <c r="B30" s="57">
        <f>[5]Tregion!$G30</f>
        <v>22</v>
      </c>
      <c r="C30" s="58">
        <f>[6]Tregion!$G30</f>
        <v>28</v>
      </c>
      <c r="D30" s="57">
        <f>[7]Tregion!$G30</f>
        <v>28</v>
      </c>
      <c r="E30" s="58">
        <f>[8]Tregion!$G30</f>
        <v>27.75</v>
      </c>
      <c r="F30" s="57">
        <f>[9]Tregion!$G30</f>
        <v>24</v>
      </c>
      <c r="G30" s="58">
        <f>[10]Tbasis!$E29</f>
        <v>22.5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31.382498168945311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3.6220000000000003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37215</v>
      </c>
      <c r="B31" s="57">
        <f>[5]Tregion!$G31</f>
        <v>22</v>
      </c>
      <c r="C31" s="58">
        <f>[6]Tregion!$G31</f>
        <v>28</v>
      </c>
      <c r="D31" s="57">
        <f>[7]Tregion!$G31</f>
        <v>28</v>
      </c>
      <c r="E31" s="58">
        <f>[8]Tregion!$G31</f>
        <v>27.75</v>
      </c>
      <c r="F31" s="57">
        <f>[9]Tregion!$G31</f>
        <v>24</v>
      </c>
      <c r="G31" s="58">
        <f>[10]Tbasis!$E30</f>
        <v>22.5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31.37544479370117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3.7470000000000003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37216</v>
      </c>
      <c r="B32" s="57">
        <f>[5]Tregion!$G32</f>
        <v>22</v>
      </c>
      <c r="C32" s="58">
        <f>[6]Tregion!$G32</f>
        <v>28</v>
      </c>
      <c r="D32" s="57">
        <f>[7]Tregion!$G32</f>
        <v>28</v>
      </c>
      <c r="E32" s="58">
        <f>[8]Tregion!$G32</f>
        <v>27.75</v>
      </c>
      <c r="F32" s="57">
        <f>[9]Tregion!$G32</f>
        <v>24</v>
      </c>
      <c r="G32" s="58">
        <f>[10]Tbasis!$E31</f>
        <v>22.5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31.37544479370117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3.6549999999999998</v>
      </c>
      <c r="AM32" s="40">
        <f>[4]Curves!$J38</f>
        <v>0.14000000000000001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37217</v>
      </c>
      <c r="B33" s="57">
        <f>[5]Tregion!$G33</f>
        <v>22</v>
      </c>
      <c r="C33" s="58">
        <f>[6]Tregion!$G33</f>
        <v>28</v>
      </c>
      <c r="D33" s="57">
        <f>[7]Tregion!$G33</f>
        <v>28</v>
      </c>
      <c r="E33" s="58">
        <f>[8]Tregion!$G33</f>
        <v>27.75</v>
      </c>
      <c r="F33" s="57">
        <f>[9]Tregion!$G33</f>
        <v>24</v>
      </c>
      <c r="G33" s="58">
        <f>[10]Tbasis!$E32</f>
        <v>22.5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31.37544479370117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3.56</v>
      </c>
      <c r="AM33" s="40">
        <f>[4]Curves!$J39</f>
        <v>0.14000000000000001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37218</v>
      </c>
      <c r="B34" s="57">
        <f>[5]Tregion!$G34</f>
        <v>22</v>
      </c>
      <c r="C34" s="58">
        <f>[6]Tregion!$G34</f>
        <v>28</v>
      </c>
      <c r="D34" s="57">
        <f>[7]Tregion!$G34</f>
        <v>28</v>
      </c>
      <c r="E34" s="58">
        <f>[8]Tregion!$G34</f>
        <v>27.75</v>
      </c>
      <c r="F34" s="57">
        <f>[9]Tregion!$G34</f>
        <v>24</v>
      </c>
      <c r="G34" s="58">
        <f>[10]Tbasis!$E33</f>
        <v>22.5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31.380304718017577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3.4350000000000001</v>
      </c>
      <c r="AM34" s="40">
        <f>[4]Curves!$J40</f>
        <v>0.14000000000000001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37219</v>
      </c>
      <c r="B35" s="57">
        <f>[5]Tregion!$G35</f>
        <v>22</v>
      </c>
      <c r="C35" s="58">
        <f>[6]Tregion!$G35</f>
        <v>28</v>
      </c>
      <c r="D35" s="57">
        <f>[7]Tregion!$G35</f>
        <v>28</v>
      </c>
      <c r="E35" s="58">
        <f>[8]Tregion!$G35</f>
        <v>27.75</v>
      </c>
      <c r="F35" s="57">
        <f>[9]Tregion!$G35</f>
        <v>24</v>
      </c>
      <c r="G35" s="58">
        <f>[10]Tbasis!$E34</f>
        <v>22.5</v>
      </c>
      <c r="H35" s="57"/>
      <c r="I35" s="58">
        <f>[11]Tregion!$G35</f>
        <v>26</v>
      </c>
      <c r="J35" s="57"/>
      <c r="K35" s="58"/>
      <c r="L35" s="57"/>
      <c r="M35" s="58"/>
      <c r="N35" s="57"/>
      <c r="O35" s="58"/>
      <c r="Q35" s="57"/>
      <c r="R35" s="58">
        <f>[12]Tregion!$G35</f>
        <v>31.384264373779295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3.4350000000000001</v>
      </c>
      <c r="AM35" s="40">
        <f>[4]Curves!$J41</f>
        <v>0.14000000000000001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37220</v>
      </c>
      <c r="B36" s="57">
        <f>[5]Tregion!$G36</f>
        <v>22</v>
      </c>
      <c r="C36" s="58">
        <f>[6]Tregion!$G36</f>
        <v>28</v>
      </c>
      <c r="D36" s="57">
        <f>[7]Tregion!$G36</f>
        <v>28</v>
      </c>
      <c r="E36" s="58">
        <f>[8]Tregion!$G36</f>
        <v>27.75</v>
      </c>
      <c r="F36" s="57">
        <f>[9]Tregion!$G36</f>
        <v>24</v>
      </c>
      <c r="G36" s="58">
        <f>[10]Tbasis!$E35</f>
        <v>22.5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31.382471466064452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3.4550000000000001</v>
      </c>
      <c r="AM36" s="40">
        <f>[4]Curves!$J42</f>
        <v>0.14000000000000001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37221</v>
      </c>
      <c r="B37" s="57">
        <f>[5]Tregion!$G37</f>
        <v>22</v>
      </c>
      <c r="C37" s="58">
        <f>[6]Tregion!$G37</f>
        <v>28</v>
      </c>
      <c r="D37" s="57">
        <f>[7]Tregion!$G37</f>
        <v>28</v>
      </c>
      <c r="E37" s="58">
        <f>[8]Tregion!$G37</f>
        <v>27.75</v>
      </c>
      <c r="F37" s="57">
        <f>[9]Tregion!$G37</f>
        <v>24</v>
      </c>
      <c r="G37" s="58">
        <f>[10]Tbasis!$E36</f>
        <v>22.5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31.375858688354491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3.48</v>
      </c>
      <c r="AM37" s="40">
        <f>[4]Curves!$J43</f>
        <v>0.04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21.396000000000001</v>
      </c>
      <c r="C38" s="58">
        <f>[6]Tregion!$G38</f>
        <v>30.333000000000002</v>
      </c>
      <c r="D38" s="57">
        <f>[7]Tregion!$G38</f>
        <v>30.521000000000001</v>
      </c>
      <c r="E38" s="58">
        <f>[8]Tregion!$G38</f>
        <v>28.163</v>
      </c>
      <c r="F38" s="57">
        <f>[9]Tregion!$G38</f>
        <v>23.473000000000003</v>
      </c>
      <c r="G38" s="58">
        <f>[10]Tbasis!$E37</f>
        <v>21.896000000000001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31.384756130000117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3.512</v>
      </c>
      <c r="AM38" s="40">
        <f>[4]Curves!$J44</f>
        <v>0.04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24.427</v>
      </c>
      <c r="C39" s="58">
        <f>[6]Tregion!$G39</f>
        <v>31.903000000000002</v>
      </c>
      <c r="D39" s="57">
        <f>[7]Tregion!$G39</f>
        <v>31.976000000000003</v>
      </c>
      <c r="E39" s="58">
        <f>[8]Tregion!$G39</f>
        <v>30.315000000000001</v>
      </c>
      <c r="F39" s="57">
        <f>[9]Tregion!$G39</f>
        <v>28.008000000000003</v>
      </c>
      <c r="G39" s="58">
        <f>[10]Tbasis!$E38</f>
        <v>25.427</v>
      </c>
      <c r="H39" s="57"/>
      <c r="I39" s="58">
        <f>[11]Tregion!$G39</f>
        <v>28.008000000000003</v>
      </c>
      <c r="J39" s="57"/>
      <c r="K39" s="58"/>
      <c r="L39" s="57"/>
      <c r="M39" s="58"/>
      <c r="N39" s="57"/>
      <c r="O39" s="58"/>
      <c r="Q39" s="57"/>
      <c r="R39" s="58">
        <f>[12]Tregion!$G39</f>
        <v>37.591882187503074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3.5170000000000003</v>
      </c>
      <c r="AM39" s="40">
        <f>[4]Curves!$J45</f>
        <v>0.04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24.173000000000002</v>
      </c>
      <c r="C40" s="58">
        <f>[6]Tregion!$G40</f>
        <v>30.657</v>
      </c>
      <c r="D40" s="57">
        <f>[7]Tregion!$G40</f>
        <v>31.319000000000003</v>
      </c>
      <c r="E40" s="58">
        <f>[8]Tregion!$G40</f>
        <v>30.657</v>
      </c>
      <c r="F40" s="57">
        <f>[9]Tregion!$G40</f>
        <v>27.867000000000001</v>
      </c>
      <c r="G40" s="58">
        <f>[10]Tbasis!$E39</f>
        <v>24.923000000000002</v>
      </c>
      <c r="H40" s="57"/>
      <c r="I40" s="58">
        <f>[11]Tregion!$G40</f>
        <v>27.867000000000001</v>
      </c>
      <c r="J40" s="57"/>
      <c r="K40" s="58"/>
      <c r="L40" s="57"/>
      <c r="M40" s="58"/>
      <c r="N40" s="57"/>
      <c r="O40" s="58"/>
      <c r="Q40" s="57"/>
      <c r="R40" s="58">
        <f>[12]Tregion!$G40</f>
        <v>26.289968972548028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3.5370000000000004</v>
      </c>
      <c r="AM40" s="40">
        <f>[4]Curves!$J46</f>
        <v>0.04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23.893000000000001</v>
      </c>
      <c r="C41" s="58">
        <f>[6]Tregion!$G41</f>
        <v>28.95</v>
      </c>
      <c r="D41" s="57">
        <f>[7]Tregion!$G41</f>
        <v>29.571000000000002</v>
      </c>
      <c r="E41" s="58">
        <f>[8]Tregion!$G41</f>
        <v>30.214000000000002</v>
      </c>
      <c r="F41" s="57">
        <f>[9]Tregion!$G41</f>
        <v>26.089000000000002</v>
      </c>
      <c r="G41" s="58">
        <f>[10]Tbasis!$E40</f>
        <v>24.523</v>
      </c>
      <c r="H41" s="57"/>
      <c r="I41" s="58">
        <f>[11]Tregion!$G41</f>
        <v>26.089000000000002</v>
      </c>
      <c r="J41" s="57"/>
      <c r="K41" s="58"/>
      <c r="L41" s="57"/>
      <c r="M41" s="58"/>
      <c r="N41" s="57"/>
      <c r="O41" s="58"/>
      <c r="Q41" s="57"/>
      <c r="R41" s="58">
        <f>[12]Tregion!$G41</f>
        <v>25.877802261663788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3.7050000000000001</v>
      </c>
      <c r="AM41" s="40">
        <f>[4]Curves!$J47</f>
        <v>0.04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23.274000000000001</v>
      </c>
      <c r="C42" s="58">
        <f>[6]Tregion!$G42</f>
        <v>25.44</v>
      </c>
      <c r="D42" s="57">
        <f>[7]Tregion!$G42</f>
        <v>24.778000000000002</v>
      </c>
      <c r="E42" s="58">
        <f>[8]Tregion!$G42</f>
        <v>28.77</v>
      </c>
      <c r="F42" s="57">
        <f>[9]Tregion!$G42</f>
        <v>25.016000000000002</v>
      </c>
      <c r="G42" s="58">
        <f>[10]Tbasis!$E41</f>
        <v>23.904</v>
      </c>
      <c r="H42" s="57"/>
      <c r="I42" s="58">
        <f>[11]Tregion!$G42</f>
        <v>25.016000000000002</v>
      </c>
      <c r="J42" s="57"/>
      <c r="K42" s="58"/>
      <c r="L42" s="57"/>
      <c r="M42" s="58"/>
      <c r="N42" s="57"/>
      <c r="O42" s="58"/>
      <c r="Q42" s="57"/>
      <c r="R42" s="58">
        <f>[12]Tregion!$G42</f>
        <v>25.144730334925939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3.8570000000000002</v>
      </c>
      <c r="AM42" s="40">
        <f>[4]Curves!$J48</f>
        <v>0.04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23.9</v>
      </c>
      <c r="C43" s="58">
        <f>[6]Tregion!$G43</f>
        <v>20.100000000000001</v>
      </c>
      <c r="D43" s="57">
        <f>[7]Tregion!$G43</f>
        <v>19.233000000000001</v>
      </c>
      <c r="E43" s="58">
        <f>[8]Tregion!$G43</f>
        <v>24.917000000000002</v>
      </c>
      <c r="F43" s="57">
        <f>[9]Tregion!$G43</f>
        <v>25.4</v>
      </c>
      <c r="G43" s="58">
        <f>[10]Tbasis!$E42</f>
        <v>24.9</v>
      </c>
      <c r="H43" s="57"/>
      <c r="I43" s="58">
        <f>[11]Tregion!$G43</f>
        <v>24.917000000000002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24.300995864182987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3.907</v>
      </c>
      <c r="AM43" s="40">
        <f>[4]Curves!$J49</f>
        <v>0.04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23.331</v>
      </c>
      <c r="C44" s="58">
        <f>[6]Tregion!$G44</f>
        <v>21.476000000000003</v>
      </c>
      <c r="D44" s="57">
        <f>[7]Tregion!$G44</f>
        <v>20.097000000000001</v>
      </c>
      <c r="E44" s="58">
        <f>[8]Tregion!$G44</f>
        <v>27.274000000000001</v>
      </c>
      <c r="F44" s="57">
        <f>[9]Tregion!$G44</f>
        <v>26.008000000000003</v>
      </c>
      <c r="G44" s="58">
        <f>[10]Tbasis!$E43</f>
        <v>24.831</v>
      </c>
      <c r="H44" s="57"/>
      <c r="I44" s="58">
        <f>[11]Tregion!$G44</f>
        <v>26.613</v>
      </c>
      <c r="J44" s="57"/>
      <c r="K44" s="58"/>
      <c r="L44" s="57"/>
      <c r="M44" s="58"/>
      <c r="N44" s="57"/>
      <c r="O44" s="58"/>
      <c r="Q44" s="57"/>
      <c r="R44" s="58">
        <f>[12]Tregion!$G44</f>
        <v>24.579071722632154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3.8190000000000004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22.083000000000002</v>
      </c>
      <c r="C45" s="58">
        <f>[6]Tregion!$G45</f>
        <v>22.667000000000002</v>
      </c>
      <c r="D45" s="57">
        <f>[7]Tregion!$G45</f>
        <v>21.292000000000002</v>
      </c>
      <c r="E45" s="58">
        <f>[8]Tregion!$G45</f>
        <v>29</v>
      </c>
      <c r="F45" s="57">
        <f>[9]Tregion!$G45</f>
        <v>27.5</v>
      </c>
      <c r="G45" s="58">
        <f>[10]Tbasis!$E44</f>
        <v>24.583000000000002</v>
      </c>
      <c r="H45" s="57"/>
      <c r="I45" s="58">
        <f>[11]Tregion!$G45</f>
        <v>28</v>
      </c>
      <c r="J45" s="57"/>
      <c r="K45" s="58"/>
      <c r="L45" s="57"/>
      <c r="M45" s="58"/>
      <c r="N45" s="57"/>
      <c r="O45" s="58"/>
      <c r="Q45" s="57"/>
      <c r="R45" s="58">
        <f>[12]Tregion!$G45</f>
        <v>24.948722615660234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3.68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30.702000000000002</v>
      </c>
      <c r="C46" s="58">
        <f>[6]Tregion!$G46</f>
        <v>31.734000000000002</v>
      </c>
      <c r="D46" s="57">
        <f>[7]Tregion!$G46</f>
        <v>30.476000000000003</v>
      </c>
      <c r="E46" s="58">
        <f>[8]Tregion!$G46</f>
        <v>32.600999999999999</v>
      </c>
      <c r="F46" s="57">
        <f>[9]Tregion!$G46</f>
        <v>33.383000000000003</v>
      </c>
      <c r="G46" s="58">
        <f>[10]Tbasis!$E45</f>
        <v>34.201999999999998</v>
      </c>
      <c r="H46" s="57"/>
      <c r="I46" s="58">
        <f>[11]Tregion!$G46</f>
        <v>32.722000000000001</v>
      </c>
      <c r="J46" s="57"/>
      <c r="K46" s="58"/>
      <c r="L46" s="57"/>
      <c r="M46" s="58"/>
      <c r="N46" s="57"/>
      <c r="O46" s="58"/>
      <c r="Q46" s="57"/>
      <c r="R46" s="58">
        <f>[12]Tregion!$G46</f>
        <v>25.318139591816891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3.5260000000000002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33</v>
      </c>
      <c r="C47" s="58">
        <f>[6]Tregion!$G47</f>
        <v>34.402999999999999</v>
      </c>
      <c r="D47" s="57">
        <f>[7]Tregion!$G47</f>
        <v>33</v>
      </c>
      <c r="E47" s="58">
        <f>[8]Tregion!$G47</f>
        <v>33.508000000000003</v>
      </c>
      <c r="F47" s="57">
        <f>[9]Tregion!$G47</f>
        <v>33.895000000000003</v>
      </c>
      <c r="G47" s="58">
        <f>[10]Tbasis!$E46</f>
        <v>38</v>
      </c>
      <c r="H47" s="57"/>
      <c r="I47" s="58">
        <f>[11]Tregion!$G47</f>
        <v>33.508000000000003</v>
      </c>
      <c r="J47" s="57"/>
      <c r="K47" s="58"/>
      <c r="L47" s="57"/>
      <c r="M47" s="58"/>
      <c r="N47" s="57"/>
      <c r="O47" s="58"/>
      <c r="Q47" s="57"/>
      <c r="R47" s="58">
        <f>[12]Tregion!$G47</f>
        <v>25.64080917253893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3.5310000000000001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28.1</v>
      </c>
      <c r="C48" s="58">
        <f>[6]Tregion!$G48</f>
        <v>30</v>
      </c>
      <c r="D48" s="57">
        <f>[7]Tregion!$G48</f>
        <v>28.95</v>
      </c>
      <c r="E48" s="58">
        <f>[8]Tregion!$G48</f>
        <v>32.625</v>
      </c>
      <c r="F48" s="57">
        <f>[9]Tregion!$G48</f>
        <v>29.125</v>
      </c>
      <c r="G48" s="58">
        <f>[10]Tbasis!$E47</f>
        <v>31.6</v>
      </c>
      <c r="H48" s="57"/>
      <c r="I48" s="58">
        <f>[11]Tregion!$G48</f>
        <v>29.125</v>
      </c>
      <c r="J48" s="57"/>
      <c r="K48" s="58"/>
      <c r="L48" s="57"/>
      <c r="M48" s="58"/>
      <c r="N48" s="57"/>
      <c r="O48" s="58"/>
      <c r="Q48" s="57"/>
      <c r="R48" s="58">
        <f>[12]Tregion!$G48</f>
        <v>25.640788382252662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3.569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25.258000000000003</v>
      </c>
      <c r="C49" s="58">
        <f>[6]Tregion!$G49</f>
        <v>29.565000000000001</v>
      </c>
      <c r="D49" s="57">
        <f>[7]Tregion!$G49</f>
        <v>27.677</v>
      </c>
      <c r="E49" s="58">
        <f>[8]Tregion!$G49</f>
        <v>26.734000000000002</v>
      </c>
      <c r="F49" s="57">
        <f>[9]Tregion!$G49</f>
        <v>26.661000000000001</v>
      </c>
      <c r="G49" s="58">
        <f>[10]Tbasis!$E48</f>
        <v>26.508000000000003</v>
      </c>
      <c r="H49" s="57"/>
      <c r="I49" s="58">
        <f>[11]Tregion!$G49</f>
        <v>26.661000000000001</v>
      </c>
      <c r="J49" s="57"/>
      <c r="K49" s="58"/>
      <c r="L49" s="57"/>
      <c r="M49" s="58"/>
      <c r="N49" s="57"/>
      <c r="O49" s="58"/>
      <c r="Q49" s="57"/>
      <c r="R49" s="58">
        <f>[12]Tregion!$G49</f>
        <v>25.86171574679798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3.6140000000000003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24.208000000000002</v>
      </c>
      <c r="C50" s="58">
        <f>[6]Tregion!$G50</f>
        <v>23.417000000000002</v>
      </c>
      <c r="D50" s="57">
        <f>[7]Tregion!$G50</f>
        <v>24.75</v>
      </c>
      <c r="E50" s="58">
        <f>[8]Tregion!$G50</f>
        <v>28.021000000000001</v>
      </c>
      <c r="F50" s="57">
        <f>[9]Tregion!$G50</f>
        <v>24.667000000000002</v>
      </c>
      <c r="G50" s="58">
        <f>[10]Tbasis!$E49</f>
        <v>25.208000000000002</v>
      </c>
      <c r="H50" s="57"/>
      <c r="I50" s="58">
        <f>[11]Tregion!$G50</f>
        <v>24.667000000000002</v>
      </c>
      <c r="J50" s="57"/>
      <c r="K50" s="58"/>
      <c r="L50" s="57"/>
      <c r="M50" s="58"/>
      <c r="N50" s="57"/>
      <c r="O50" s="58"/>
      <c r="Q50" s="57"/>
      <c r="R50" s="58">
        <f>[12]Tregion!$G50</f>
        <v>28.116221772822751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3.6520000000000001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23.934999999999999</v>
      </c>
      <c r="C51" s="58">
        <f>[6]Tregion!$G51</f>
        <v>27.661000000000001</v>
      </c>
      <c r="D51" s="57">
        <f>[7]Tregion!$G51</f>
        <v>29.048000000000002</v>
      </c>
      <c r="E51" s="58">
        <f>[8]Tregion!$G51</f>
        <v>29.75</v>
      </c>
      <c r="F51" s="57">
        <f>[9]Tregion!$G51</f>
        <v>28.032</v>
      </c>
      <c r="G51" s="58">
        <f>[10]Tbasis!$E50</f>
        <v>24.934999999999999</v>
      </c>
      <c r="H51" s="57"/>
      <c r="I51" s="58">
        <f>[11]Tregion!$G51</f>
        <v>28.032</v>
      </c>
      <c r="J51" s="57"/>
      <c r="K51" s="58"/>
      <c r="L51" s="57"/>
      <c r="M51" s="58"/>
      <c r="N51" s="57"/>
      <c r="O51" s="58"/>
      <c r="Q51" s="57"/>
      <c r="R51" s="58">
        <f>[12]Tregion!$G51</f>
        <v>29.790389770126481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3.6460000000000004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23.452000000000002</v>
      </c>
      <c r="C52" s="58">
        <f>[6]Tregion!$G52</f>
        <v>27.472000000000001</v>
      </c>
      <c r="D52" s="57">
        <f>[7]Tregion!$G52</f>
        <v>28.855</v>
      </c>
      <c r="E52" s="58">
        <f>[8]Tregion!$G52</f>
        <v>29.903000000000002</v>
      </c>
      <c r="F52" s="57">
        <f>[9]Tregion!$G52</f>
        <v>26.48</v>
      </c>
      <c r="G52" s="58">
        <f>[10]Tbasis!$E51</f>
        <v>24.452000000000002</v>
      </c>
      <c r="H52" s="57"/>
      <c r="I52" s="58">
        <f>[11]Tregion!$G52</f>
        <v>15.673</v>
      </c>
      <c r="J52" s="57"/>
      <c r="K52" s="58"/>
      <c r="L52" s="57"/>
      <c r="M52" s="58"/>
      <c r="N52" s="57"/>
      <c r="O52" s="58"/>
      <c r="Q52" s="57"/>
      <c r="R52" s="58">
        <f>[12]Tregion!$G52</f>
        <v>30.803389229838416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3.6460000000000004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23.571000000000002</v>
      </c>
      <c r="C53" s="58">
        <f>[6]Tregion!$G53</f>
        <v>27.429000000000002</v>
      </c>
      <c r="D53" s="57">
        <f>[7]Tregion!$G53</f>
        <v>27.857000000000003</v>
      </c>
      <c r="E53" s="58">
        <f>[8]Tregion!$G53</f>
        <v>28.179000000000002</v>
      </c>
      <c r="F53" s="57">
        <f>[9]Tregion!$G53</f>
        <v>26.304000000000002</v>
      </c>
      <c r="G53" s="58">
        <f>[10]Tbasis!$E52</f>
        <v>24.571000000000002</v>
      </c>
      <c r="H53" s="57"/>
      <c r="I53" s="58">
        <f>[11]Tregion!$G53</f>
        <v>15.589</v>
      </c>
      <c r="J53" s="57"/>
      <c r="K53" s="58"/>
      <c r="L53" s="57"/>
      <c r="M53" s="58"/>
      <c r="N53" s="57"/>
      <c r="O53" s="58"/>
      <c r="Q53" s="57"/>
      <c r="R53" s="58">
        <f>[12]Tregion!$G53</f>
        <v>29.958491228844487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3.7949999999999999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22.911000000000001</v>
      </c>
      <c r="C54" s="58">
        <f>[6]Tregion!$G54</f>
        <v>26.157</v>
      </c>
      <c r="D54" s="57">
        <f>[7]Tregion!$G54</f>
        <v>25.677</v>
      </c>
      <c r="E54" s="58">
        <f>[8]Tregion!$G54</f>
        <v>27.234000000000002</v>
      </c>
      <c r="F54" s="57">
        <f>[9]Tregion!$G54</f>
        <v>25.702000000000002</v>
      </c>
      <c r="G54" s="58">
        <f>[10]Tbasis!$E53</f>
        <v>23.911000000000001</v>
      </c>
      <c r="H54" s="57"/>
      <c r="I54" s="58">
        <f>[11]Tregion!$G54</f>
        <v>14.895</v>
      </c>
      <c r="J54" s="57"/>
      <c r="K54" s="58"/>
      <c r="L54" s="57"/>
      <c r="M54" s="58"/>
      <c r="N54" s="57"/>
      <c r="O54" s="58"/>
      <c r="Q54" s="57"/>
      <c r="R54" s="58">
        <f>[12]Tregion!$G54</f>
        <v>29.085673199648223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3.9470000000000001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22.667000000000002</v>
      </c>
      <c r="C55" s="58">
        <f>[6]Tregion!$G55</f>
        <v>24.683</v>
      </c>
      <c r="D55" s="57">
        <f>[7]Tregion!$G55</f>
        <v>22.533000000000001</v>
      </c>
      <c r="E55" s="58">
        <f>[8]Tregion!$G55</f>
        <v>26.417000000000002</v>
      </c>
      <c r="F55" s="57">
        <f>[9]Tregion!$G55</f>
        <v>26.233000000000001</v>
      </c>
      <c r="G55" s="58">
        <f>[10]Tbasis!$E54</f>
        <v>23.667000000000002</v>
      </c>
      <c r="H55" s="57"/>
      <c r="I55" s="58">
        <f>[11]Tregion!$G55</f>
        <v>15.75</v>
      </c>
      <c r="J55" s="57"/>
      <c r="K55" s="58"/>
      <c r="L55" s="57"/>
      <c r="M55" s="58"/>
      <c r="N55" s="57"/>
      <c r="O55" s="58"/>
      <c r="Q55" s="57"/>
      <c r="R55" s="58">
        <f>[12]Tregion!$G55</f>
        <v>27.7983141017097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4.0070000000000006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22.25</v>
      </c>
      <c r="C56" s="58">
        <f>[6]Tregion!$G56</f>
        <v>15.944000000000001</v>
      </c>
      <c r="D56" s="57">
        <f>[7]Tregion!$G56</f>
        <v>12.823</v>
      </c>
      <c r="E56" s="58">
        <f>[8]Tregion!$G56</f>
        <v>27.27</v>
      </c>
      <c r="F56" s="57">
        <f>[9]Tregion!$G56</f>
        <v>25.944000000000003</v>
      </c>
      <c r="G56" s="58">
        <f>[10]Tbasis!$E55</f>
        <v>23.25</v>
      </c>
      <c r="H56" s="57"/>
      <c r="I56" s="58">
        <f>[11]Tregion!$G56</f>
        <v>15.802000000000001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27.799349685576406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3.919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22.458000000000002</v>
      </c>
      <c r="C57" s="58">
        <f>[6]Tregion!$G57</f>
        <v>20.979000000000003</v>
      </c>
      <c r="D57" s="57">
        <f>[7]Tregion!$G57</f>
        <v>16.5</v>
      </c>
      <c r="E57" s="58">
        <f>[8]Tregion!$G57</f>
        <v>29.021000000000001</v>
      </c>
      <c r="F57" s="57">
        <f>[9]Tregion!$G57</f>
        <v>26.792000000000002</v>
      </c>
      <c r="G57" s="58">
        <f>[10]Tbasis!$E56</f>
        <v>24.708000000000002</v>
      </c>
      <c r="H57" s="57"/>
      <c r="I57" s="58">
        <f>[11]Tregion!$G57</f>
        <v>16.521000000000001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27.984437689989864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3.78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27.815000000000001</v>
      </c>
      <c r="C58" s="58">
        <f>[6]Tregion!$G58</f>
        <v>37.314999999999998</v>
      </c>
      <c r="D58" s="57">
        <f>[7]Tregion!$G58</f>
        <v>35.758000000000003</v>
      </c>
      <c r="E58" s="58">
        <f>[8]Tregion!$G58</f>
        <v>31.726000000000003</v>
      </c>
      <c r="F58" s="57">
        <f>[9]Tregion!$G58</f>
        <v>29.524000000000001</v>
      </c>
      <c r="G58" s="58">
        <f>[10]Tbasis!$E57</f>
        <v>30.815000000000001</v>
      </c>
      <c r="H58" s="57"/>
      <c r="I58" s="58">
        <f>[11]Tregion!$G58</f>
        <v>19.927</v>
      </c>
      <c r="J58" s="57"/>
      <c r="K58" s="58"/>
      <c r="L58" s="57"/>
      <c r="M58" s="58"/>
      <c r="N58" s="57"/>
      <c r="O58" s="58"/>
      <c r="Q58" s="57"/>
      <c r="R58" s="58">
        <f>[12]Tregion!$G58</f>
        <v>28.21510561705399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3.6260000000000003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31.048000000000002</v>
      </c>
      <c r="C59" s="58">
        <f>[6]Tregion!$G59</f>
        <v>39.39</v>
      </c>
      <c r="D59" s="57">
        <f>[7]Tregion!$G59</f>
        <v>37.79</v>
      </c>
      <c r="E59" s="58">
        <f>[8]Tregion!$G59</f>
        <v>31.653000000000002</v>
      </c>
      <c r="F59" s="57">
        <f>[9]Tregion!$G59</f>
        <v>33.423000000000002</v>
      </c>
      <c r="G59" s="58">
        <f>[10]Tbasis!$E58</f>
        <v>35.048000000000002</v>
      </c>
      <c r="H59" s="57"/>
      <c r="I59" s="58">
        <f>[11]Tregion!$G59</f>
        <v>20.847000000000001</v>
      </c>
      <c r="J59" s="57"/>
      <c r="K59" s="58"/>
      <c r="L59" s="57"/>
      <c r="M59" s="58"/>
      <c r="N59" s="57"/>
      <c r="O59" s="58"/>
      <c r="Q59" s="57"/>
      <c r="R59" s="58">
        <f>[12]Tregion!$G59</f>
        <v>28.509594248346367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3.6310000000000002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29</v>
      </c>
      <c r="C60" s="58">
        <f>[6]Tregion!$G60</f>
        <v>33.707999999999998</v>
      </c>
      <c r="D60" s="57">
        <f>[7]Tregion!$G60</f>
        <v>32.25</v>
      </c>
      <c r="E60" s="58">
        <f>[8]Tregion!$G60</f>
        <v>30.792000000000002</v>
      </c>
      <c r="F60" s="57">
        <f>[9]Tregion!$G60</f>
        <v>31.896000000000001</v>
      </c>
      <c r="G60" s="58">
        <f>[10]Tbasis!$E59</f>
        <v>32</v>
      </c>
      <c r="H60" s="57"/>
      <c r="I60" s="58">
        <f>[11]Tregion!$G60</f>
        <v>21.063000000000002</v>
      </c>
      <c r="J60" s="57"/>
      <c r="K60" s="58"/>
      <c r="L60" s="57"/>
      <c r="M60" s="58"/>
      <c r="N60" s="57"/>
      <c r="O60" s="58"/>
      <c r="Q60" s="57"/>
      <c r="R60" s="58">
        <f>[12]Tregion!$G60</f>
        <v>28.555352399379483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3.669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25.887</v>
      </c>
      <c r="C61" s="58">
        <f>[6]Tregion!$G61</f>
        <v>30.653000000000002</v>
      </c>
      <c r="D61" s="57">
        <f>[7]Tregion!$G61</f>
        <v>28.548000000000002</v>
      </c>
      <c r="E61" s="58">
        <f>[8]Tregion!$G61</f>
        <v>29.032</v>
      </c>
      <c r="F61" s="57">
        <f>[9]Tregion!$G61</f>
        <v>25.403000000000002</v>
      </c>
      <c r="G61" s="58">
        <f>[10]Tbasis!$E60</f>
        <v>27.017000000000003</v>
      </c>
      <c r="H61" s="57"/>
      <c r="I61" s="58">
        <f>[11]Tregion!$G61</f>
        <v>14.758000000000001</v>
      </c>
      <c r="J61" s="57"/>
      <c r="K61" s="58"/>
      <c r="L61" s="57"/>
      <c r="M61" s="58"/>
      <c r="N61" s="57"/>
      <c r="O61" s="58"/>
      <c r="Q61" s="57"/>
      <c r="R61" s="58">
        <f>[12]Tregion!$G61</f>
        <v>28.739371305396197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3.714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21.65</v>
      </c>
      <c r="C62" s="58">
        <f>[6]Tregion!$G62</f>
        <v>26.2</v>
      </c>
      <c r="D62" s="57">
        <f>[7]Tregion!$G62</f>
        <v>23.9</v>
      </c>
      <c r="E62" s="58">
        <f>[8]Tregion!$G62</f>
        <v>28.425000000000001</v>
      </c>
      <c r="F62" s="57">
        <f>[9]Tregion!$G62</f>
        <v>24.524999999999999</v>
      </c>
      <c r="G62" s="58">
        <f>[10]Tbasis!$E61</f>
        <v>22.53</v>
      </c>
      <c r="H62" s="57"/>
      <c r="I62" s="58">
        <f>[11]Tregion!$G62</f>
        <v>13.525</v>
      </c>
      <c r="J62" s="57"/>
      <c r="K62" s="58"/>
      <c r="L62" s="57"/>
      <c r="M62" s="58"/>
      <c r="N62" s="57"/>
      <c r="O62" s="58"/>
      <c r="Q62" s="57"/>
      <c r="R62" s="58">
        <f>[12]Tregion!$G62</f>
        <v>30.515512183331168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3.7520000000000002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22.79</v>
      </c>
      <c r="C63" s="58">
        <f>[6]Tregion!$G63</f>
        <v>32.496000000000002</v>
      </c>
      <c r="D63" s="57">
        <f>[7]Tregion!$G63</f>
        <v>30.242000000000001</v>
      </c>
      <c r="E63" s="58">
        <f>[8]Tregion!$G63</f>
        <v>30.504000000000001</v>
      </c>
      <c r="F63" s="57">
        <f>[9]Tregion!$G63</f>
        <v>28.194000000000003</v>
      </c>
      <c r="G63" s="58">
        <f>[10]Tbasis!$E62</f>
        <v>23.54</v>
      </c>
      <c r="H63" s="57"/>
      <c r="I63" s="58">
        <f>[11]Tregion!$G63</f>
        <v>17.387</v>
      </c>
      <c r="J63" s="57"/>
      <c r="K63" s="58"/>
      <c r="L63" s="57"/>
      <c r="M63" s="58"/>
      <c r="N63" s="57"/>
      <c r="O63" s="58"/>
      <c r="Q63" s="57"/>
      <c r="R63" s="58">
        <f>[12]Tregion!$G63</f>
        <v>31.910023027340696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3.746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23.957000000000001</v>
      </c>
      <c r="C64" s="58">
        <f>[6]Tregion!$G64</f>
        <v>27.371000000000002</v>
      </c>
      <c r="D64" s="57">
        <f>[7]Tregion!$G64</f>
        <v>28.189</v>
      </c>
      <c r="E64" s="58">
        <f>[8]Tregion!$G64</f>
        <v>29.838000000000001</v>
      </c>
      <c r="F64" s="57">
        <f>[9]Tregion!$G64</f>
        <v>26.1</v>
      </c>
      <c r="G64" s="58">
        <f>[10]Tbasis!$E63</f>
        <v>25.057000000000002</v>
      </c>
      <c r="H64" s="57"/>
      <c r="I64" s="58">
        <f>[11]Tregion!$G64</f>
        <v>14.205</v>
      </c>
      <c r="J64" s="57"/>
      <c r="K64" s="58"/>
      <c r="L64" s="57"/>
      <c r="M64" s="58"/>
      <c r="N64" s="57"/>
      <c r="O64" s="58"/>
      <c r="Q64" s="57"/>
      <c r="R64" s="58">
        <f>[12]Tregion!$G64</f>
        <v>32.364950054617061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3.746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23.884</v>
      </c>
      <c r="C65" s="58">
        <f>[6]Tregion!$G65</f>
        <v>27.22</v>
      </c>
      <c r="D65" s="57">
        <f>[7]Tregion!$G65</f>
        <v>27.291</v>
      </c>
      <c r="E65" s="58">
        <f>[8]Tregion!$G65</f>
        <v>27.944000000000003</v>
      </c>
      <c r="F65" s="57">
        <f>[9]Tregion!$G65</f>
        <v>25.736000000000001</v>
      </c>
      <c r="G65" s="58">
        <f>[10]Tbasis!$E64</f>
        <v>24.984000000000002</v>
      </c>
      <c r="H65" s="57"/>
      <c r="I65" s="58">
        <f>[11]Tregion!$G65</f>
        <v>13.927000000000001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31.549678747660135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3.895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23.743000000000002</v>
      </c>
      <c r="C66" s="58">
        <f>[6]Tregion!$G66</f>
        <v>26.521000000000001</v>
      </c>
      <c r="D66" s="57">
        <f>[7]Tregion!$G66</f>
        <v>25.829000000000001</v>
      </c>
      <c r="E66" s="58">
        <f>[8]Tregion!$G66</f>
        <v>27.341000000000001</v>
      </c>
      <c r="F66" s="57">
        <f>[9]Tregion!$G66</f>
        <v>25.577000000000002</v>
      </c>
      <c r="G66" s="58">
        <f>[10]Tbasis!$E65</f>
        <v>24.843</v>
      </c>
      <c r="H66" s="57"/>
      <c r="I66" s="58">
        <f>[11]Tregion!$G66</f>
        <v>14.118</v>
      </c>
      <c r="J66" s="57"/>
      <c r="K66" s="58"/>
      <c r="L66" s="57"/>
      <c r="M66" s="58"/>
      <c r="N66" s="57"/>
      <c r="O66" s="58"/>
      <c r="Q66" s="57"/>
      <c r="R66" s="58">
        <f>[12]Tregion!$G66</f>
        <v>30.265441482111083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4.0470000000000006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23.379000000000001</v>
      </c>
      <c r="C67" s="58">
        <f>[6]Tregion!$G67</f>
        <v>25.298000000000002</v>
      </c>
      <c r="D67" s="57">
        <f>[7]Tregion!$G67</f>
        <v>23.254000000000001</v>
      </c>
      <c r="E67" s="58">
        <f>[8]Tregion!$G67</f>
        <v>26.375</v>
      </c>
      <c r="F67" s="57">
        <f>[9]Tregion!$G67</f>
        <v>25.898</v>
      </c>
      <c r="G67" s="58">
        <f>[10]Tbasis!$E66</f>
        <v>24.479000000000003</v>
      </c>
      <c r="H67" s="57"/>
      <c r="I67" s="58">
        <f>[11]Tregion!$G67</f>
        <v>14.697000000000001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28.569202101689815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4.1095000000000006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22.759</v>
      </c>
      <c r="C68" s="58">
        <f>[6]Tregion!$G68</f>
        <v>17.801000000000002</v>
      </c>
      <c r="D68" s="57">
        <f>[7]Tregion!$G68</f>
        <v>14.95</v>
      </c>
      <c r="E68" s="58">
        <f>[8]Tregion!$G68</f>
        <v>27.213000000000001</v>
      </c>
      <c r="F68" s="57">
        <f>[9]Tregion!$G68</f>
        <v>25.399000000000001</v>
      </c>
      <c r="G68" s="58">
        <f>[10]Tbasis!$E67</f>
        <v>23.859000000000002</v>
      </c>
      <c r="H68" s="57"/>
      <c r="I68" s="58">
        <f>[11]Tregion!$G68</f>
        <v>14.641</v>
      </c>
      <c r="J68" s="57"/>
      <c r="K68" s="58"/>
      <c r="L68" s="57"/>
      <c r="M68" s="58"/>
      <c r="N68" s="57"/>
      <c r="O68" s="58"/>
      <c r="Q68" s="57"/>
      <c r="R68" s="58">
        <f>[12]Tregion!$G68</f>
        <v>28.613810575179777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4.0215000000000005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23.48</v>
      </c>
      <c r="C69" s="58">
        <f>[6]Tregion!$G69</f>
        <v>22.446000000000002</v>
      </c>
      <c r="D69" s="57">
        <f>[7]Tregion!$G69</f>
        <v>18.638000000000002</v>
      </c>
      <c r="E69" s="58">
        <f>[8]Tregion!$G69</f>
        <v>29.071000000000002</v>
      </c>
      <c r="F69" s="57">
        <f>[9]Tregion!$G69</f>
        <v>26.731000000000002</v>
      </c>
      <c r="G69" s="58">
        <f>[10]Tbasis!$E68</f>
        <v>25.64</v>
      </c>
      <c r="H69" s="57"/>
      <c r="I69" s="58">
        <f>[11]Tregion!$G69</f>
        <v>15.954000000000001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28.961751680753597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3.8824999999999998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27.164000000000001</v>
      </c>
      <c r="C70" s="58">
        <f>[6]Tregion!$G70</f>
        <v>35.578000000000003</v>
      </c>
      <c r="D70" s="57">
        <f>[7]Tregion!$G70</f>
        <v>34.034999999999997</v>
      </c>
      <c r="E70" s="58">
        <f>[8]Tregion!$G70</f>
        <v>31.656000000000002</v>
      </c>
      <c r="F70" s="57">
        <f>[9]Tregion!$G70</f>
        <v>29.079000000000001</v>
      </c>
      <c r="G70" s="58">
        <f>[10]Tbasis!$E69</f>
        <v>29.964000000000002</v>
      </c>
      <c r="H70" s="57"/>
      <c r="I70" s="58">
        <f>[11]Tregion!$G70</f>
        <v>19.010999999999999</v>
      </c>
      <c r="J70" s="57"/>
      <c r="K70" s="58"/>
      <c r="L70" s="57"/>
      <c r="M70" s="58"/>
      <c r="N70" s="57"/>
      <c r="O70" s="58"/>
      <c r="Q70" s="57"/>
      <c r="R70" s="58">
        <f>[12]Tregion!$G70</f>
        <v>29.375319924483261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3.7285000000000004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29.635000000000002</v>
      </c>
      <c r="C71" s="58">
        <f>[6]Tregion!$G71</f>
        <v>37.271000000000001</v>
      </c>
      <c r="D71" s="57">
        <f>[7]Tregion!$G71</f>
        <v>35.68</v>
      </c>
      <c r="E71" s="58">
        <f>[8]Tregion!$G71</f>
        <v>31.573</v>
      </c>
      <c r="F71" s="57">
        <f>[9]Tregion!$G71</f>
        <v>32.917999999999999</v>
      </c>
      <c r="G71" s="58">
        <f>[10]Tbasis!$E70</f>
        <v>33.284999999999997</v>
      </c>
      <c r="H71" s="57"/>
      <c r="I71" s="58">
        <f>[11]Tregion!$G71</f>
        <v>20.07</v>
      </c>
      <c r="J71" s="57"/>
      <c r="K71" s="58"/>
      <c r="L71" s="57"/>
      <c r="M71" s="58"/>
      <c r="N71" s="57"/>
      <c r="O71" s="58"/>
      <c r="Q71" s="57"/>
      <c r="R71" s="58">
        <f>[12]Tregion!$G71</f>
        <v>29.7260074747354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3.7335000000000003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28.193000000000001</v>
      </c>
      <c r="C72" s="58">
        <f>[6]Tregion!$G72</f>
        <v>32.724000000000004</v>
      </c>
      <c r="D72" s="57">
        <f>[7]Tregion!$G72</f>
        <v>31.248000000000001</v>
      </c>
      <c r="E72" s="58">
        <f>[8]Tregion!$G72</f>
        <v>30.719000000000001</v>
      </c>
      <c r="F72" s="57">
        <f>[9]Tregion!$G72</f>
        <v>31.444000000000003</v>
      </c>
      <c r="G72" s="58">
        <f>[10]Tbasis!$E71</f>
        <v>30.993000000000002</v>
      </c>
      <c r="H72" s="57"/>
      <c r="I72" s="58">
        <f>[11]Tregion!$G72</f>
        <v>20.417000000000002</v>
      </c>
      <c r="J72" s="57"/>
      <c r="K72" s="58"/>
      <c r="L72" s="57"/>
      <c r="M72" s="58"/>
      <c r="N72" s="57"/>
      <c r="O72" s="58"/>
      <c r="Q72" s="57"/>
      <c r="R72" s="58">
        <f>[12]Tregion!$G72</f>
        <v>29.672076533723921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3.7715000000000001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25.842000000000002</v>
      </c>
      <c r="C73" s="58">
        <f>[6]Tregion!$G73</f>
        <v>30.319000000000003</v>
      </c>
      <c r="D73" s="57">
        <f>[7]Tregion!$G73</f>
        <v>28.211000000000002</v>
      </c>
      <c r="E73" s="58">
        <f>[8]Tregion!$G73</f>
        <v>28.862000000000002</v>
      </c>
      <c r="F73" s="57">
        <f>[9]Tregion!$G73</f>
        <v>24.774000000000001</v>
      </c>
      <c r="G73" s="58">
        <f>[10]Tbasis!$E72</f>
        <v>27.042000000000002</v>
      </c>
      <c r="H73" s="57"/>
      <c r="I73" s="58">
        <f>[11]Tregion!$G73</f>
        <v>14.029</v>
      </c>
      <c r="J73" s="57"/>
      <c r="K73" s="58"/>
      <c r="L73" s="57"/>
      <c r="M73" s="58"/>
      <c r="N73" s="57"/>
      <c r="O73" s="58"/>
      <c r="Q73" s="57"/>
      <c r="R73" s="58">
        <f>[12]Tregion!$G73</f>
        <v>29.674910515888108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3.8165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22.74</v>
      </c>
      <c r="C74" s="58">
        <f>[6]Tregion!$G74</f>
        <v>26.807000000000002</v>
      </c>
      <c r="D74" s="57">
        <f>[7]Tregion!$G74</f>
        <v>24.687000000000001</v>
      </c>
      <c r="E74" s="58">
        <f>[8]Tregion!$G74</f>
        <v>28.51</v>
      </c>
      <c r="F74" s="57">
        <f>[9]Tregion!$G74</f>
        <v>24.452999999999999</v>
      </c>
      <c r="G74" s="58">
        <f>[10]Tbasis!$E73</f>
        <v>23.73</v>
      </c>
      <c r="H74" s="57"/>
      <c r="I74" s="58">
        <f>[11]Tregion!$G74</f>
        <v>13.824</v>
      </c>
      <c r="J74" s="57"/>
      <c r="K74" s="58"/>
      <c r="L74" s="57"/>
      <c r="M74" s="58"/>
      <c r="N74" s="57"/>
      <c r="O74" s="58"/>
      <c r="Q74" s="57"/>
      <c r="R74" s="58">
        <f>[12]Tregion!$G74</f>
        <v>31.32354654438134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3.8545000000000003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23.454000000000001</v>
      </c>
      <c r="C75" s="58">
        <f>[6]Tregion!$G75</f>
        <v>31.963000000000001</v>
      </c>
      <c r="D75" s="57">
        <f>[7]Tregion!$G75</f>
        <v>29.802000000000003</v>
      </c>
      <c r="E75" s="58">
        <f>[8]Tregion!$G75</f>
        <v>30.451000000000001</v>
      </c>
      <c r="F75" s="57">
        <f>[9]Tregion!$G75</f>
        <v>27.812000000000001</v>
      </c>
      <c r="G75" s="58">
        <f>[10]Tbasis!$E74</f>
        <v>24.344000000000001</v>
      </c>
      <c r="H75" s="57"/>
      <c r="I75" s="58">
        <f>[11]Tregion!$G75</f>
        <v>17.256</v>
      </c>
      <c r="J75" s="57"/>
      <c r="K75" s="58"/>
      <c r="L75" s="57"/>
      <c r="M75" s="58"/>
      <c r="N75" s="57"/>
      <c r="O75" s="58"/>
      <c r="Q75" s="57"/>
      <c r="R75" s="58">
        <f>[12]Tregion!$G75</f>
        <v>32.711878517594315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3.8485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24.141999999999999</v>
      </c>
      <c r="C76" s="58">
        <f>[6]Tregion!$G76</f>
        <v>27.624000000000002</v>
      </c>
      <c r="D76" s="57">
        <f>[7]Tregion!$G76</f>
        <v>28.323</v>
      </c>
      <c r="E76" s="58">
        <f>[8]Tregion!$G76</f>
        <v>29.597000000000001</v>
      </c>
      <c r="F76" s="57">
        <f>[9]Tregion!$G76</f>
        <v>25.263000000000002</v>
      </c>
      <c r="G76" s="58">
        <f>[10]Tbasis!$E75</f>
        <v>25.302</v>
      </c>
      <c r="H76" s="57"/>
      <c r="I76" s="58">
        <f>[11]Tregion!$G76</f>
        <v>14.948</v>
      </c>
      <c r="J76" s="57"/>
      <c r="K76" s="58"/>
      <c r="L76" s="57"/>
      <c r="M76" s="58"/>
      <c r="N76" s="57"/>
      <c r="O76" s="58"/>
      <c r="Q76" s="57"/>
      <c r="R76" s="58">
        <f>[12]Tregion!$G76</f>
        <v>33.230877543649406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3.8485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24.459</v>
      </c>
      <c r="C77" s="58">
        <f>[6]Tregion!$G77</f>
        <v>27.879000000000001</v>
      </c>
      <c r="D77" s="57">
        <f>[7]Tregion!$G77</f>
        <v>27.801000000000002</v>
      </c>
      <c r="E77" s="58">
        <f>[8]Tregion!$G77</f>
        <v>28.084</v>
      </c>
      <c r="F77" s="57">
        <f>[9]Tregion!$G77</f>
        <v>25.491</v>
      </c>
      <c r="G77" s="58">
        <f>[10]Tbasis!$E76</f>
        <v>25.619</v>
      </c>
      <c r="H77" s="57"/>
      <c r="I77" s="58">
        <f>[11]Tregion!$G77</f>
        <v>15.081000000000001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32.412775202138327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3.9975000000000001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24.17</v>
      </c>
      <c r="C78" s="58">
        <f>[6]Tregion!$G78</f>
        <v>27.027000000000001</v>
      </c>
      <c r="D78" s="57">
        <f>[7]Tregion!$G78</f>
        <v>26.268000000000001</v>
      </c>
      <c r="E78" s="58">
        <f>[8]Tregion!$G78</f>
        <v>27.306000000000001</v>
      </c>
      <c r="F78" s="57">
        <f>[9]Tregion!$G78</f>
        <v>25.164999999999999</v>
      </c>
      <c r="G78" s="58">
        <f>[10]Tbasis!$E77</f>
        <v>25.33</v>
      </c>
      <c r="H78" s="57"/>
      <c r="I78" s="58">
        <f>[11]Tregion!$G78</f>
        <v>14.769</v>
      </c>
      <c r="J78" s="57"/>
      <c r="K78" s="58"/>
      <c r="L78" s="57"/>
      <c r="M78" s="58"/>
      <c r="N78" s="57"/>
      <c r="O78" s="58"/>
      <c r="Q78" s="57"/>
      <c r="R78" s="58">
        <f>[12]Tregion!$G78</f>
        <v>31.126964385120633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4.1495000000000006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23.861000000000001</v>
      </c>
      <c r="C79" s="58">
        <f>[6]Tregion!$G79</f>
        <v>25.909000000000002</v>
      </c>
      <c r="D79" s="57">
        <f>[7]Tregion!$G79</f>
        <v>23.897000000000002</v>
      </c>
      <c r="E79" s="58">
        <f>[8]Tregion!$G79</f>
        <v>26.343</v>
      </c>
      <c r="F79" s="57">
        <f>[9]Tregion!$G79</f>
        <v>25.509</v>
      </c>
      <c r="G79" s="58">
        <f>[10]Tbasis!$E78</f>
        <v>25.021000000000001</v>
      </c>
      <c r="H79" s="57"/>
      <c r="I79" s="58">
        <f>[11]Tregion!$G79</f>
        <v>15.237</v>
      </c>
      <c r="J79" s="57"/>
      <c r="K79" s="58"/>
      <c r="L79" s="57"/>
      <c r="M79" s="58"/>
      <c r="N79" s="57"/>
      <c r="O79" s="58"/>
      <c r="Q79" s="57"/>
      <c r="R79" s="58">
        <f>[12]Tregion!$G79</f>
        <v>29.338245262169913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4.2145000000000001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23.263000000000002</v>
      </c>
      <c r="C80" s="58">
        <f>[6]Tregion!$G80</f>
        <v>18.989000000000001</v>
      </c>
      <c r="D80" s="57">
        <f>[7]Tregion!$G80</f>
        <v>16.215</v>
      </c>
      <c r="E80" s="58">
        <f>[8]Tregion!$G80</f>
        <v>27.167000000000002</v>
      </c>
      <c r="F80" s="57">
        <f>[9]Tregion!$G80</f>
        <v>25</v>
      </c>
      <c r="G80" s="58">
        <f>[10]Tbasis!$E79</f>
        <v>24.423000000000002</v>
      </c>
      <c r="H80" s="57"/>
      <c r="I80" s="58">
        <f>[11]Tregion!$G80</f>
        <v>15.382000000000001</v>
      </c>
      <c r="J80" s="57"/>
      <c r="K80" s="58"/>
      <c r="L80" s="57"/>
      <c r="M80" s="58"/>
      <c r="N80" s="57"/>
      <c r="O80" s="58"/>
      <c r="Q80" s="57"/>
      <c r="R80" s="58">
        <f>[12]Tregion!$G80</f>
        <v>29.3805896717335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4.1265000000000001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23.798000000000002</v>
      </c>
      <c r="C81" s="58">
        <f>[6]Tregion!$G81</f>
        <v>23.266999999999999</v>
      </c>
      <c r="D81" s="57">
        <f>[7]Tregion!$G81</f>
        <v>19.652000000000001</v>
      </c>
      <c r="E81" s="58">
        <f>[8]Tregion!$G81</f>
        <v>29.035</v>
      </c>
      <c r="F81" s="57">
        <f>[9]Tregion!$G81</f>
        <v>26.375</v>
      </c>
      <c r="G81" s="58">
        <f>[10]Tbasis!$E80</f>
        <v>25.868000000000002</v>
      </c>
      <c r="H81" s="57"/>
      <c r="I81" s="58">
        <f>[11]Tregion!$G81</f>
        <v>16.513999999999999</v>
      </c>
      <c r="J81" s="57"/>
      <c r="K81" s="58"/>
      <c r="L81" s="57"/>
      <c r="M81" s="58"/>
      <c r="N81" s="57"/>
      <c r="O81" s="58"/>
      <c r="Q81" s="57"/>
      <c r="R81" s="58">
        <f>[12]Tregion!$G81</f>
        <v>29.725745256864204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3.9874999999999998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26.184000000000001</v>
      </c>
      <c r="C82" s="58">
        <f>[6]Tregion!$G82</f>
        <v>35.307000000000002</v>
      </c>
      <c r="D82" s="57">
        <f>[7]Tregion!$G82</f>
        <v>33.788000000000004</v>
      </c>
      <c r="E82" s="58">
        <f>[8]Tregion!$G82</f>
        <v>31.22</v>
      </c>
      <c r="F82" s="57">
        <f>[9]Tregion!$G82</f>
        <v>27.965</v>
      </c>
      <c r="G82" s="58">
        <f>[10]Tbasis!$E81</f>
        <v>28.784000000000002</v>
      </c>
      <c r="H82" s="57"/>
      <c r="I82" s="58">
        <f>[11]Tregion!$G82</f>
        <v>19.481000000000002</v>
      </c>
      <c r="J82" s="57"/>
      <c r="K82" s="58"/>
      <c r="L82" s="57"/>
      <c r="M82" s="58"/>
      <c r="N82" s="57"/>
      <c r="O82" s="58"/>
      <c r="Q82" s="57"/>
      <c r="R82" s="58">
        <f>[12]Tregion!$G82</f>
        <v>30.13659736121447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3.8335000000000004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29.788</v>
      </c>
      <c r="C83" s="58">
        <f>[6]Tregion!$G83</f>
        <v>37.328000000000003</v>
      </c>
      <c r="D83" s="57">
        <f>[7]Tregion!$G83</f>
        <v>35.667999999999999</v>
      </c>
      <c r="E83" s="58">
        <f>[8]Tregion!$G83</f>
        <v>32.206000000000003</v>
      </c>
      <c r="F83" s="57">
        <f>[9]Tregion!$G83</f>
        <v>33.252000000000002</v>
      </c>
      <c r="G83" s="58">
        <f>[10]Tbasis!$E82</f>
        <v>33.108000000000004</v>
      </c>
      <c r="H83" s="57"/>
      <c r="I83" s="58">
        <f>[11]Tregion!$G83</f>
        <v>21.555</v>
      </c>
      <c r="J83" s="57"/>
      <c r="K83" s="58"/>
      <c r="L83" s="57"/>
      <c r="M83" s="58"/>
      <c r="N83" s="57"/>
      <c r="O83" s="58"/>
      <c r="Q83" s="57"/>
      <c r="R83" s="58">
        <f>[12]Tregion!$G83</f>
        <v>30.484453649183216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3.8385000000000002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27.85</v>
      </c>
      <c r="C84" s="58">
        <f>[6]Tregion!$G84</f>
        <v>32.817</v>
      </c>
      <c r="D84" s="57">
        <f>[7]Tregion!$G84</f>
        <v>31.304000000000002</v>
      </c>
      <c r="E84" s="58">
        <f>[8]Tregion!$G84</f>
        <v>30.657</v>
      </c>
      <c r="F84" s="57">
        <f>[9]Tregion!$G84</f>
        <v>31.12</v>
      </c>
      <c r="G84" s="58">
        <f>[10]Tbasis!$E83</f>
        <v>30.45</v>
      </c>
      <c r="H84" s="57"/>
      <c r="I84" s="58">
        <f>[11]Tregion!$G84</f>
        <v>21.074000000000002</v>
      </c>
      <c r="J84" s="57"/>
      <c r="K84" s="58"/>
      <c r="L84" s="57"/>
      <c r="M84" s="58"/>
      <c r="N84" s="57"/>
      <c r="O84" s="58"/>
      <c r="Q84" s="57"/>
      <c r="R84" s="58">
        <f>[12]Tregion!$G84</f>
        <v>30.428212648327751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3.8765000000000001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26.042000000000002</v>
      </c>
      <c r="C85" s="58">
        <f>[6]Tregion!$G85</f>
        <v>30.533000000000001</v>
      </c>
      <c r="D85" s="57">
        <f>[7]Tregion!$G85</f>
        <v>28.468</v>
      </c>
      <c r="E85" s="58">
        <f>[8]Tregion!$G85</f>
        <v>28.819000000000003</v>
      </c>
      <c r="F85" s="57">
        <f>[9]Tregion!$G85</f>
        <v>24.543000000000003</v>
      </c>
      <c r="G85" s="58">
        <f>[10]Tbasis!$E84</f>
        <v>27.292000000000002</v>
      </c>
      <c r="H85" s="57"/>
      <c r="I85" s="58">
        <f>[11]Tregion!$G85</f>
        <v>14.464</v>
      </c>
      <c r="J85" s="57"/>
      <c r="K85" s="58"/>
      <c r="L85" s="57"/>
      <c r="M85" s="58"/>
      <c r="N85" s="57"/>
      <c r="O85" s="58"/>
      <c r="Q85" s="57"/>
      <c r="R85" s="58">
        <f>[12]Tregion!$G85</f>
        <v>30.428123547123359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3.9215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23.246000000000002</v>
      </c>
      <c r="C86" s="58">
        <f>[6]Tregion!$G86</f>
        <v>27.298000000000002</v>
      </c>
      <c r="D86" s="57">
        <f>[7]Tregion!$G86</f>
        <v>25.211000000000002</v>
      </c>
      <c r="E86" s="58">
        <f>[8]Tregion!$G86</f>
        <v>28.462</v>
      </c>
      <c r="F86" s="57">
        <f>[9]Tregion!$G86</f>
        <v>24.262</v>
      </c>
      <c r="G86" s="58">
        <f>[10]Tbasis!$E85</f>
        <v>24.316000000000003</v>
      </c>
      <c r="H86" s="57"/>
      <c r="I86" s="58">
        <f>[11]Tregion!$G86</f>
        <v>14.209000000000001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32.166121104548026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3.9595000000000002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23.907</v>
      </c>
      <c r="C87" s="58">
        <f>[6]Tregion!$G87</f>
        <v>32.003</v>
      </c>
      <c r="D87" s="57">
        <f>[7]Tregion!$G87</f>
        <v>29.882000000000001</v>
      </c>
      <c r="E87" s="58">
        <f>[8]Tregion!$G87</f>
        <v>30.402000000000001</v>
      </c>
      <c r="F87" s="57">
        <f>[9]Tregion!$G87</f>
        <v>27.634</v>
      </c>
      <c r="G87" s="58">
        <f>[10]Tbasis!$E86</f>
        <v>24.887</v>
      </c>
      <c r="H87" s="57"/>
      <c r="I87" s="58">
        <f>[11]Tregion!$G87</f>
        <v>17.582000000000001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33.564607153923745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3.9535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24.508000000000003</v>
      </c>
      <c r="C88" s="58">
        <f>[6]Tregion!$G88</f>
        <v>27.912000000000003</v>
      </c>
      <c r="D88" s="57">
        <f>[7]Tregion!$G88</f>
        <v>28.508000000000003</v>
      </c>
      <c r="E88" s="58">
        <f>[8]Tregion!$G88</f>
        <v>29.539000000000001</v>
      </c>
      <c r="F88" s="57">
        <f>[9]Tregion!$G88</f>
        <v>25.28</v>
      </c>
      <c r="G88" s="58">
        <f>[10]Tbasis!$E87</f>
        <v>25.718</v>
      </c>
      <c r="H88" s="57"/>
      <c r="I88" s="58">
        <f>[11]Tregion!$G88</f>
        <v>11.006</v>
      </c>
      <c r="J88" s="57"/>
      <c r="K88" s="58"/>
      <c r="L88" s="57"/>
      <c r="M88" s="58"/>
      <c r="N88" s="57"/>
      <c r="O88" s="58"/>
      <c r="Q88" s="57"/>
      <c r="R88" s="58">
        <f>[12]Tregion!$G88</f>
        <v>28.850960656396651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3.9535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24.824999999999999</v>
      </c>
      <c r="C89" s="58">
        <f>[6]Tregion!$G89</f>
        <v>28.202000000000002</v>
      </c>
      <c r="D89" s="57">
        <f>[7]Tregion!$G89</f>
        <v>28.063000000000002</v>
      </c>
      <c r="E89" s="58">
        <f>[8]Tregion!$G89</f>
        <v>28.044</v>
      </c>
      <c r="F89" s="57">
        <f>[9]Tregion!$G89</f>
        <v>25.504000000000001</v>
      </c>
      <c r="G89" s="58">
        <f>[10]Tbasis!$E88</f>
        <v>26.035</v>
      </c>
      <c r="H89" s="57"/>
      <c r="I89" s="58">
        <f>[11]Tregion!$G89</f>
        <v>11.996</v>
      </c>
      <c r="J89" s="57"/>
      <c r="K89" s="58"/>
      <c r="L89" s="57"/>
      <c r="M89" s="58"/>
      <c r="N89" s="57"/>
      <c r="O89" s="58"/>
      <c r="Q89" s="57"/>
      <c r="R89" s="58">
        <f>[12]Tregion!$G89</f>
        <v>28.177817445938896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4.1025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24.584</v>
      </c>
      <c r="C90" s="58">
        <f>[6]Tregion!$G90</f>
        <v>27.462</v>
      </c>
      <c r="D90" s="57">
        <f>[7]Tregion!$G90</f>
        <v>26.667000000000002</v>
      </c>
      <c r="E90" s="58">
        <f>[8]Tregion!$G90</f>
        <v>27.271000000000001</v>
      </c>
      <c r="F90" s="57">
        <f>[9]Tregion!$G90</f>
        <v>25.193000000000001</v>
      </c>
      <c r="G90" s="58">
        <f>[10]Tbasis!$E89</f>
        <v>25.794</v>
      </c>
      <c r="H90" s="57"/>
      <c r="I90" s="58">
        <f>[11]Tregion!$G90</f>
        <v>12.517000000000001</v>
      </c>
      <c r="J90" s="57"/>
      <c r="K90" s="58"/>
      <c r="L90" s="57"/>
      <c r="M90" s="58"/>
      <c r="N90" s="57"/>
      <c r="O90" s="58"/>
      <c r="Q90" s="57"/>
      <c r="R90" s="58">
        <f>[12]Tregion!$G90</f>
        <v>27.107150121105786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4.2545000000000002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24.141999999999999</v>
      </c>
      <c r="C91" s="58">
        <f>[6]Tregion!$G91</f>
        <v>26.273</v>
      </c>
      <c r="D91" s="57">
        <f>[7]Tregion!$G91</f>
        <v>24.357000000000003</v>
      </c>
      <c r="E91" s="58">
        <f>[8]Tregion!$G91</f>
        <v>26.263000000000002</v>
      </c>
      <c r="F91" s="57">
        <f>[9]Tregion!$G91</f>
        <v>25.351000000000003</v>
      </c>
      <c r="G91" s="58">
        <f>[10]Tbasis!$E90</f>
        <v>25.352</v>
      </c>
      <c r="H91" s="57"/>
      <c r="I91" s="58">
        <f>[11]Tregion!$G91</f>
        <v>13.597000000000001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25.609414196453489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4.3220000000000001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23.954999999999998</v>
      </c>
      <c r="C92" s="58">
        <f>[6]Tregion!$G92</f>
        <v>20.484999999999999</v>
      </c>
      <c r="D92" s="57">
        <f>[7]Tregion!$G92</f>
        <v>17.859000000000002</v>
      </c>
      <c r="E92" s="58">
        <f>[8]Tregion!$G92</f>
        <v>27.142000000000003</v>
      </c>
      <c r="F92" s="57">
        <f>[9]Tregion!$G92</f>
        <v>25.224</v>
      </c>
      <c r="G92" s="58">
        <f>[10]Tbasis!$E91</f>
        <v>25.164999999999999</v>
      </c>
      <c r="H92" s="57"/>
      <c r="I92" s="58">
        <f>[11]Tregion!$G92</f>
        <v>14.626000000000001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25.658515501641233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4.234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24.118000000000002</v>
      </c>
      <c r="C93" s="58">
        <f>[6]Tregion!$G93</f>
        <v>24.081</v>
      </c>
      <c r="D93" s="57">
        <f>[7]Tregion!$G93</f>
        <v>20.652000000000001</v>
      </c>
      <c r="E93" s="58">
        <f>[8]Tregion!$G93</f>
        <v>28.997</v>
      </c>
      <c r="F93" s="57">
        <f>[9]Tregion!$G93</f>
        <v>26.4</v>
      </c>
      <c r="G93" s="58">
        <f>[10]Tbasis!$E92</f>
        <v>26.098000000000003</v>
      </c>
      <c r="H93" s="57"/>
      <c r="I93" s="58">
        <f>[11]Tregion!$G93</f>
        <v>16.468</v>
      </c>
      <c r="J93" s="57"/>
      <c r="K93" s="58"/>
      <c r="L93" s="57"/>
      <c r="M93" s="58"/>
      <c r="N93" s="57"/>
      <c r="O93" s="58"/>
      <c r="Q93" s="57"/>
      <c r="R93" s="58">
        <f>[12]Tregion!$G93</f>
        <v>25.965189245356108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4.0949999999999998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25.907</v>
      </c>
      <c r="C94" s="58">
        <f>[6]Tregion!$G94</f>
        <v>34.978999999999999</v>
      </c>
      <c r="D94" s="57">
        <f>[7]Tregion!$G94</f>
        <v>33.472000000000001</v>
      </c>
      <c r="E94" s="58">
        <f>[8]Tregion!$G94</f>
        <v>31.153000000000002</v>
      </c>
      <c r="F94" s="57">
        <f>[9]Tregion!$G94</f>
        <v>27.975000000000001</v>
      </c>
      <c r="G94" s="58">
        <f>[10]Tbasis!$E93</f>
        <v>28.337</v>
      </c>
      <c r="H94" s="57"/>
      <c r="I94" s="58">
        <f>[11]Tregion!$G94</f>
        <v>20.403000000000002</v>
      </c>
      <c r="J94" s="57"/>
      <c r="K94" s="58"/>
      <c r="L94" s="57"/>
      <c r="M94" s="58"/>
      <c r="N94" s="57"/>
      <c r="O94" s="58"/>
      <c r="Q94" s="57"/>
      <c r="R94" s="58">
        <f>[12]Tregion!$G94</f>
        <v>26.326636971526838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3.9410000000000003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29.187000000000001</v>
      </c>
      <c r="C95" s="58">
        <f>[6]Tregion!$G95</f>
        <v>36.889000000000003</v>
      </c>
      <c r="D95" s="57">
        <f>[7]Tregion!$G95</f>
        <v>35.204999999999998</v>
      </c>
      <c r="E95" s="58">
        <f>[8]Tregion!$G95</f>
        <v>32.154000000000003</v>
      </c>
      <c r="F95" s="57">
        <f>[9]Tregion!$G95</f>
        <v>33.273000000000003</v>
      </c>
      <c r="G95" s="58">
        <f>[10]Tbasis!$E94</f>
        <v>32.227000000000004</v>
      </c>
      <c r="H95" s="57"/>
      <c r="I95" s="58">
        <f>[11]Tregion!$G95</f>
        <v>23.675000000000001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26.634644730139179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3.9460000000000002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27.547000000000001</v>
      </c>
      <c r="C96" s="58">
        <f>[6]Tregion!$G96</f>
        <v>32.774999999999999</v>
      </c>
      <c r="D96" s="57">
        <f>[7]Tregion!$G96</f>
        <v>31.212</v>
      </c>
      <c r="E96" s="58">
        <f>[8]Tregion!$G96</f>
        <v>30.594000000000001</v>
      </c>
      <c r="F96" s="57">
        <f>[9]Tregion!$G96</f>
        <v>31.145</v>
      </c>
      <c r="G96" s="58">
        <f>[10]Tbasis!$E95</f>
        <v>29.977</v>
      </c>
      <c r="H96" s="57"/>
      <c r="I96" s="58">
        <f>[11]Tregion!$G96</f>
        <v>24.215</v>
      </c>
      <c r="J96" s="57"/>
      <c r="K96" s="58"/>
      <c r="L96" s="57"/>
      <c r="M96" s="58"/>
      <c r="N96" s="57"/>
      <c r="O96" s="58"/>
      <c r="Q96" s="57"/>
      <c r="R96" s="58">
        <f>[12]Tregion!$G96</f>
        <v>26.600457582855118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3.984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26.225000000000001</v>
      </c>
      <c r="C97" s="58">
        <f>[6]Tregion!$G97</f>
        <v>30.717000000000002</v>
      </c>
      <c r="D97" s="57">
        <f>[7]Tregion!$G97</f>
        <v>28.637</v>
      </c>
      <c r="E97" s="58">
        <f>[8]Tregion!$G97</f>
        <v>28.773</v>
      </c>
      <c r="F97" s="57">
        <f>[9]Tregion!$G97</f>
        <v>24.565000000000001</v>
      </c>
      <c r="G97" s="58">
        <f>[10]Tbasis!$E96</f>
        <v>27.504999999999999</v>
      </c>
      <c r="H97" s="57"/>
      <c r="I97" s="58">
        <f>[11]Tregion!$G97</f>
        <v>17.369</v>
      </c>
      <c r="J97" s="57"/>
      <c r="K97" s="58"/>
      <c r="L97" s="57"/>
      <c r="M97" s="58"/>
      <c r="N97" s="57"/>
      <c r="O97" s="58"/>
      <c r="Q97" s="57"/>
      <c r="R97" s="58">
        <f>[12]Tregion!$G97</f>
        <v>26.612990100445838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4.0289999999999999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23.725000000000001</v>
      </c>
      <c r="C98" s="58">
        <f>[6]Tregion!$G98</f>
        <v>27.773</v>
      </c>
      <c r="D98" s="57">
        <f>[7]Tregion!$G98</f>
        <v>25.672000000000001</v>
      </c>
      <c r="E98" s="58">
        <f>[8]Tregion!$G98</f>
        <v>28.414999999999999</v>
      </c>
      <c r="F98" s="57">
        <f>[9]Tregion!$G98</f>
        <v>24.27</v>
      </c>
      <c r="G98" s="58">
        <f>[10]Tbasis!$E97</f>
        <v>24.855</v>
      </c>
      <c r="H98" s="57"/>
      <c r="I98" s="58">
        <f>[11]Tregion!$G98</f>
        <v>17.8</v>
      </c>
      <c r="J98" s="57"/>
      <c r="K98" s="58"/>
      <c r="L98" s="57"/>
      <c r="M98" s="58"/>
      <c r="N98" s="57"/>
      <c r="O98" s="58"/>
      <c r="Q98" s="57"/>
      <c r="R98" s="58">
        <f>[12]Tregion!$G98</f>
        <v>28.096545079460217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4.0670000000000002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24.119</v>
      </c>
      <c r="C99" s="58">
        <f>[6]Tregion!$G99</f>
        <v>32.126000000000005</v>
      </c>
      <c r="D99" s="57">
        <f>[7]Tregion!$G99</f>
        <v>29.891000000000002</v>
      </c>
      <c r="E99" s="58">
        <f>[8]Tregion!$G99</f>
        <v>30.175000000000001</v>
      </c>
      <c r="F99" s="57">
        <f>[9]Tregion!$G99</f>
        <v>27.448</v>
      </c>
      <c r="G99" s="58">
        <f>[10]Tbasis!$E98</f>
        <v>25.169</v>
      </c>
      <c r="H99" s="57"/>
      <c r="I99" s="58">
        <f>[11]Tregion!$G99</f>
        <v>22.704000000000001</v>
      </c>
      <c r="J99" s="57"/>
      <c r="K99" s="58"/>
      <c r="L99" s="57"/>
      <c r="M99" s="58"/>
      <c r="N99" s="57"/>
      <c r="O99" s="58"/>
      <c r="Q99" s="57"/>
      <c r="R99" s="58">
        <f>[12]Tregion!$G99</f>
        <v>29.281654282591983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4.0609999999999999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25.062000000000001</v>
      </c>
      <c r="C100" s="58">
        <f>[6]Tregion!$G100</f>
        <v>28.342000000000002</v>
      </c>
      <c r="D100" s="57">
        <f>[7]Tregion!$G100</f>
        <v>28.785</v>
      </c>
      <c r="E100" s="58">
        <f>[8]Tregion!$G100</f>
        <v>29.693000000000001</v>
      </c>
      <c r="F100" s="57">
        <f>[9]Tregion!$G100</f>
        <v>25.62</v>
      </c>
      <c r="G100" s="58">
        <f>[10]Tbasis!$E99</f>
        <v>26.292000000000002</v>
      </c>
      <c r="H100" s="57"/>
      <c r="I100" s="58">
        <f>[11]Tregion!$G100</f>
        <v>24.363</v>
      </c>
      <c r="J100" s="57"/>
      <c r="K100" s="58"/>
      <c r="L100" s="57"/>
      <c r="M100" s="58"/>
      <c r="N100" s="57"/>
      <c r="O100" s="58"/>
      <c r="Q100" s="57"/>
      <c r="R100" s="58">
        <f>[12]Tregion!$G100</f>
        <v>29.768646614082829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4.0609999999999999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25.168000000000003</v>
      </c>
      <c r="C101" s="58">
        <f>[6]Tregion!$G101</f>
        <v>28.474</v>
      </c>
      <c r="D101" s="57">
        <f>[7]Tregion!$G101</f>
        <v>28.247</v>
      </c>
      <c r="E101" s="58">
        <f>[8]Tregion!$G101</f>
        <v>28.003</v>
      </c>
      <c r="F101" s="57">
        <f>[9]Tregion!$G101</f>
        <v>25.53</v>
      </c>
      <c r="G101" s="58">
        <f>[10]Tbasis!$E100</f>
        <v>26.398</v>
      </c>
      <c r="H101" s="57"/>
      <c r="I101" s="58">
        <f>[11]Tregion!$G101</f>
        <v>24.081</v>
      </c>
      <c r="J101" s="57"/>
      <c r="K101" s="58"/>
      <c r="L101" s="57"/>
      <c r="M101" s="58"/>
      <c r="N101" s="57"/>
      <c r="O101" s="58"/>
      <c r="Q101" s="57"/>
      <c r="R101" s="58">
        <f>[12]Tregion!$G101</f>
        <v>29.081832627522505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4.21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24.961000000000002</v>
      </c>
      <c r="C102" s="58">
        <f>[6]Tregion!$G102</f>
        <v>27.877000000000002</v>
      </c>
      <c r="D102" s="57">
        <f>[7]Tregion!$G102</f>
        <v>26.996000000000002</v>
      </c>
      <c r="E102" s="58">
        <f>[8]Tregion!$G102</f>
        <v>27.236000000000001</v>
      </c>
      <c r="F102" s="57">
        <f>[9]Tregion!$G102</f>
        <v>25.209</v>
      </c>
      <c r="G102" s="58">
        <f>[10]Tbasis!$E101</f>
        <v>26.191000000000003</v>
      </c>
      <c r="H102" s="57"/>
      <c r="I102" s="58">
        <f>[11]Tregion!$G102</f>
        <v>23.539000000000001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27.997302244389672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4.3620000000000001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24.586000000000002</v>
      </c>
      <c r="C103" s="58">
        <f>[6]Tregion!$G103</f>
        <v>26.808</v>
      </c>
      <c r="D103" s="57">
        <f>[7]Tregion!$G103</f>
        <v>24.87</v>
      </c>
      <c r="E103" s="58">
        <f>[8]Tregion!$G103</f>
        <v>26.223000000000003</v>
      </c>
      <c r="F103" s="57">
        <f>[9]Tregion!$G103</f>
        <v>25.375</v>
      </c>
      <c r="G103" s="58">
        <f>[10]Tbasis!$E102</f>
        <v>25.816000000000003</v>
      </c>
      <c r="H103" s="57"/>
      <c r="I103" s="58">
        <f>[11]Tregion!$G103</f>
        <v>24.211000000000002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26.405797894028829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4.4320000000000004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24.395</v>
      </c>
      <c r="C104" s="58">
        <f>[6]Tregion!$G104</f>
        <v>21.588000000000001</v>
      </c>
      <c r="D104" s="57">
        <f>[7]Tregion!$G104</f>
        <v>18.976000000000003</v>
      </c>
      <c r="E104" s="58">
        <f>[8]Tregion!$G104</f>
        <v>27.103000000000002</v>
      </c>
      <c r="F104" s="57">
        <f>[9]Tregion!$G104</f>
        <v>25.249000000000002</v>
      </c>
      <c r="G104" s="58">
        <f>[10]Tbasis!$E103</f>
        <v>25.625</v>
      </c>
      <c r="H104" s="57"/>
      <c r="I104" s="58">
        <f>[11]Tregion!$G104</f>
        <v>24.655000000000001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26.444180420248362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4.3440000000000003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24.423000000000002</v>
      </c>
      <c r="C105" s="58">
        <f>[6]Tregion!$G105</f>
        <v>24.945</v>
      </c>
      <c r="D105" s="57">
        <f>[7]Tregion!$G105</f>
        <v>21.524999999999999</v>
      </c>
      <c r="E105" s="58">
        <f>[8]Tregion!$G105</f>
        <v>28.961000000000002</v>
      </c>
      <c r="F105" s="57">
        <f>[9]Tregion!$G105</f>
        <v>26.423000000000002</v>
      </c>
      <c r="G105" s="58">
        <f>[10]Tbasis!$E104</f>
        <v>26.343</v>
      </c>
      <c r="H105" s="57"/>
      <c r="I105" s="58">
        <f>[11]Tregion!$G105</f>
        <v>26.318000000000001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26.739821043218281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4.2050000000000001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25.672000000000001</v>
      </c>
      <c r="C106" s="58">
        <f>[6]Tregion!$G106</f>
        <v>34.924999999999997</v>
      </c>
      <c r="D106" s="57">
        <f>[7]Tregion!$G106</f>
        <v>33.124000000000002</v>
      </c>
      <c r="E106" s="58">
        <f>[8]Tregion!$G106</f>
        <v>31.086000000000002</v>
      </c>
      <c r="F106" s="57">
        <f>[9]Tregion!$G106</f>
        <v>27.983000000000001</v>
      </c>
      <c r="G106" s="58">
        <f>[10]Tbasis!$E105</f>
        <v>27.992000000000001</v>
      </c>
      <c r="H106" s="57"/>
      <c r="I106" s="58">
        <f>[11]Tregion!$G106</f>
        <v>31.478000000000002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27.089996803783453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4.0510000000000002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28.676000000000002</v>
      </c>
      <c r="C107" s="58">
        <f>[6]Tregion!$G107</f>
        <v>36.783999999999999</v>
      </c>
      <c r="D107" s="57">
        <f>[7]Tregion!$G107</f>
        <v>34.749000000000002</v>
      </c>
      <c r="E107" s="58">
        <f>[8]Tregion!$G107</f>
        <v>32.102000000000004</v>
      </c>
      <c r="F107" s="57">
        <f>[9]Tregion!$G107</f>
        <v>33.307000000000002</v>
      </c>
      <c r="G107" s="58">
        <f>[10]Tbasis!$E106</f>
        <v>31.546000000000003</v>
      </c>
      <c r="H107" s="57"/>
      <c r="I107" s="58">
        <f>[11]Tregion!$G107</f>
        <v>34.526000000000003</v>
      </c>
      <c r="J107" s="57"/>
      <c r="K107" s="58"/>
      <c r="L107" s="57"/>
      <c r="M107" s="58"/>
      <c r="N107" s="57"/>
      <c r="O107" s="58"/>
      <c r="Q107" s="57"/>
      <c r="R107" s="58">
        <f>[12]Tregion!$G107</f>
        <v>27.385484132534955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4.056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26.686</v>
      </c>
      <c r="C108" s="58">
        <f>[6]Tregion!$G108</f>
        <v>32.868000000000002</v>
      </c>
      <c r="D108" s="57">
        <f>[7]Tregion!$G108</f>
        <v>30.947000000000003</v>
      </c>
      <c r="E108" s="58">
        <f>[8]Tregion!$G108</f>
        <v>29.938000000000002</v>
      </c>
      <c r="F108" s="57">
        <f>[9]Tregion!$G108</f>
        <v>30.828000000000003</v>
      </c>
      <c r="G108" s="58">
        <f>[10]Tbasis!$E107</f>
        <v>29.006</v>
      </c>
      <c r="H108" s="57"/>
      <c r="I108" s="58">
        <f>[11]Tregion!$G108</f>
        <v>33.590000000000003</v>
      </c>
      <c r="J108" s="57"/>
      <c r="K108" s="58"/>
      <c r="L108" s="57"/>
      <c r="M108" s="58"/>
      <c r="N108" s="57"/>
      <c r="O108" s="58"/>
      <c r="Q108" s="57"/>
      <c r="R108" s="58">
        <f>[12]Tregion!$G108</f>
        <v>27.337804381491296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4.0940000000000003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26.594999999999999</v>
      </c>
      <c r="C109" s="58">
        <f>[6]Tregion!$G109</f>
        <v>31.313000000000002</v>
      </c>
      <c r="D109" s="57">
        <f>[7]Tregion!$G109</f>
        <v>28.918000000000003</v>
      </c>
      <c r="E109" s="58">
        <f>[8]Tregion!$G109</f>
        <v>28.881</v>
      </c>
      <c r="F109" s="57">
        <f>[9]Tregion!$G109</f>
        <v>24.916</v>
      </c>
      <c r="G109" s="58">
        <f>[10]Tbasis!$E108</f>
        <v>27.885000000000002</v>
      </c>
      <c r="H109" s="57"/>
      <c r="I109" s="58">
        <f>[11]Tregion!$G109</f>
        <v>23.572000000000003</v>
      </c>
      <c r="J109" s="57"/>
      <c r="K109" s="58"/>
      <c r="L109" s="57"/>
      <c r="M109" s="58"/>
      <c r="N109" s="57"/>
      <c r="O109" s="58"/>
      <c r="Q109" s="57"/>
      <c r="R109" s="58">
        <f>[12]Tregion!$G109</f>
        <v>27.33688137900328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4.1390000000000002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24.178000000000001</v>
      </c>
      <c r="C110" s="58">
        <f>[6]Tregion!$G110</f>
        <v>28.59</v>
      </c>
      <c r="D110" s="57">
        <f>[7]Tregion!$G110</f>
        <v>26.082000000000001</v>
      </c>
      <c r="E110" s="58">
        <f>[8]Tregion!$G110</f>
        <v>28.37</v>
      </c>
      <c r="F110" s="57">
        <f>[9]Tregion!$G110</f>
        <v>24.292000000000002</v>
      </c>
      <c r="G110" s="58">
        <f>[10]Tbasis!$E109</f>
        <v>25.338000000000001</v>
      </c>
      <c r="H110" s="57"/>
      <c r="I110" s="58">
        <f>[11]Tregion!$G110</f>
        <v>22.888000000000002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28.809478133470609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4.1770000000000005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24.543000000000003</v>
      </c>
      <c r="C111" s="58">
        <f>[6]Tregion!$G111</f>
        <v>32.652000000000001</v>
      </c>
      <c r="D111" s="57">
        <f>[7]Tregion!$G111</f>
        <v>29.904</v>
      </c>
      <c r="E111" s="58">
        <f>[8]Tregion!$G111</f>
        <v>30.117000000000001</v>
      </c>
      <c r="F111" s="57">
        <f>[9]Tregion!$G111</f>
        <v>27.462</v>
      </c>
      <c r="G111" s="58">
        <f>[10]Tbasis!$E110</f>
        <v>25.623000000000001</v>
      </c>
      <c r="H111" s="57"/>
      <c r="I111" s="58">
        <f>[11]Tregion!$G111</f>
        <v>28.041</v>
      </c>
      <c r="J111" s="57"/>
      <c r="K111" s="58"/>
      <c r="L111" s="57"/>
      <c r="M111" s="58"/>
      <c r="N111" s="57"/>
      <c r="O111" s="58"/>
      <c r="Q111" s="57"/>
      <c r="R111" s="58">
        <f>[12]Tregion!$G111</f>
        <v>29.993463709625292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4.1710000000000003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25.367000000000001</v>
      </c>
      <c r="C112" s="58">
        <f>[6]Tregion!$G112</f>
        <v>29.395</v>
      </c>
      <c r="D112" s="57">
        <f>[7]Tregion!$G112</f>
        <v>28.908000000000001</v>
      </c>
      <c r="E112" s="58">
        <f>[8]Tregion!$G112</f>
        <v>29.644000000000002</v>
      </c>
      <c r="F112" s="57">
        <f>[9]Tregion!$G112</f>
        <v>25.64</v>
      </c>
      <c r="G112" s="58">
        <f>[10]Tbasis!$E111</f>
        <v>26.597000000000001</v>
      </c>
      <c r="H112" s="57"/>
      <c r="I112" s="58">
        <f>[11]Tregion!$G112</f>
        <v>24.348000000000003</v>
      </c>
      <c r="J112" s="57"/>
      <c r="K112" s="58"/>
      <c r="L112" s="57"/>
      <c r="M112" s="58"/>
      <c r="N112" s="57"/>
      <c r="O112" s="58"/>
      <c r="Q112" s="57"/>
      <c r="R112" s="58">
        <f>[12]Tregion!$G112</f>
        <v>30.49897633289569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4.1710000000000003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25.51</v>
      </c>
      <c r="C113" s="58">
        <f>[6]Tregion!$G113</f>
        <v>29.561</v>
      </c>
      <c r="D113" s="57">
        <f>[7]Tregion!$G113</f>
        <v>28.446000000000002</v>
      </c>
      <c r="E113" s="58">
        <f>[8]Tregion!$G113</f>
        <v>27.998000000000001</v>
      </c>
      <c r="F113" s="57">
        <f>[9]Tregion!$G113</f>
        <v>25.6</v>
      </c>
      <c r="G113" s="58">
        <f>[10]Tbasis!$E112</f>
        <v>26.74</v>
      </c>
      <c r="H113" s="57"/>
      <c r="I113" s="58">
        <f>[11]Tregion!$G113</f>
        <v>24.11</v>
      </c>
      <c r="J113" s="57"/>
      <c r="K113" s="58"/>
      <c r="L113" s="57"/>
      <c r="M113" s="58"/>
      <c r="N113" s="57"/>
      <c r="O113" s="58"/>
      <c r="Q113" s="57"/>
      <c r="R113" s="58">
        <f>[12]Tregion!$G113</f>
        <v>29.811601750911677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4.32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25.126000000000001</v>
      </c>
      <c r="C114" s="58">
        <f>[6]Tregion!$G114</f>
        <v>28.835000000000001</v>
      </c>
      <c r="D114" s="57">
        <f>[7]Tregion!$G114</f>
        <v>27.136000000000003</v>
      </c>
      <c r="E114" s="58">
        <f>[8]Tregion!$G114</f>
        <v>27.002000000000002</v>
      </c>
      <c r="F114" s="57">
        <f>[9]Tregion!$G114</f>
        <v>24.956</v>
      </c>
      <c r="G114" s="58">
        <f>[10]Tbasis!$E113</f>
        <v>26.356000000000002</v>
      </c>
      <c r="H114" s="57"/>
      <c r="I114" s="58">
        <f>[11]Tregion!$G114</f>
        <v>23.307000000000002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28.726735558816475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4.4720000000000004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25.113</v>
      </c>
      <c r="C115" s="58">
        <f>[6]Tregion!$G115</f>
        <v>28.162000000000003</v>
      </c>
      <c r="D115" s="57">
        <f>[7]Tregion!$G115</f>
        <v>25.449000000000002</v>
      </c>
      <c r="E115" s="58">
        <f>[8]Tregion!$G115</f>
        <v>26.247</v>
      </c>
      <c r="F115" s="57">
        <f>[9]Tregion!$G115</f>
        <v>25.583000000000002</v>
      </c>
      <c r="G115" s="58">
        <f>[10]Tbasis!$E114</f>
        <v>26.343</v>
      </c>
      <c r="H115" s="57"/>
      <c r="I115" s="58">
        <f>[11]Tregion!$G115</f>
        <v>24.218</v>
      </c>
      <c r="J115" s="57"/>
      <c r="K115" s="58"/>
      <c r="L115" s="57"/>
      <c r="M115" s="58"/>
      <c r="N115" s="57"/>
      <c r="O115" s="58"/>
      <c r="Q115" s="57"/>
      <c r="R115" s="58">
        <f>[12]Tregion!$G115</f>
        <v>27.096156034339181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4.5445000000000002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24.769000000000002</v>
      </c>
      <c r="C116" s="58">
        <f>[6]Tregion!$G116</f>
        <v>23.037000000000003</v>
      </c>
      <c r="D116" s="57">
        <f>[7]Tregion!$G116</f>
        <v>19.826000000000001</v>
      </c>
      <c r="E116" s="58">
        <f>[8]Tregion!$G116</f>
        <v>27.065000000000001</v>
      </c>
      <c r="F116" s="57">
        <f>[9]Tregion!$G116</f>
        <v>25.258000000000003</v>
      </c>
      <c r="G116" s="58">
        <f>[10]Tbasis!$E115</f>
        <v>25.999000000000002</v>
      </c>
      <c r="H116" s="57"/>
      <c r="I116" s="58">
        <f>[11]Tregion!$G116</f>
        <v>24.666</v>
      </c>
      <c r="J116" s="57"/>
      <c r="K116" s="58"/>
      <c r="L116" s="57"/>
      <c r="M116" s="58"/>
      <c r="N116" s="57"/>
      <c r="O116" s="58"/>
      <c r="Q116" s="57"/>
      <c r="R116" s="58">
        <f>[12]Tregion!$G116</f>
        <v>27.133812654267881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4.4565000000000001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24.216000000000001</v>
      </c>
      <c r="C117" s="58">
        <f>[6]Tregion!$G117</f>
        <v>26.087</v>
      </c>
      <c r="D117" s="57">
        <f>[7]Tregion!$G117</f>
        <v>21.932000000000002</v>
      </c>
      <c r="E117" s="58">
        <f>[8]Tregion!$G117</f>
        <v>28.778000000000002</v>
      </c>
      <c r="F117" s="57">
        <f>[9]Tregion!$G117</f>
        <v>26.083000000000002</v>
      </c>
      <c r="G117" s="58">
        <f>[10]Tbasis!$E116</f>
        <v>26.086000000000002</v>
      </c>
      <c r="H117" s="57"/>
      <c r="I117" s="58">
        <f>[11]Tregion!$G117</f>
        <v>26.152000000000001</v>
      </c>
      <c r="J117" s="57"/>
      <c r="K117" s="58"/>
      <c r="L117" s="57"/>
      <c r="M117" s="58"/>
      <c r="N117" s="57"/>
      <c r="O117" s="58"/>
      <c r="Q117" s="57"/>
      <c r="R117" s="58">
        <f>[12]Tregion!$G117</f>
        <v>27.428577806340531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4.3174999999999999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26.293000000000003</v>
      </c>
      <c r="C118" s="58">
        <f>[6]Tregion!$G118</f>
        <v>35.92</v>
      </c>
      <c r="D118" s="57">
        <f>[7]Tregion!$G118</f>
        <v>33.034999999999997</v>
      </c>
      <c r="E118" s="58">
        <f>[8]Tregion!$G118</f>
        <v>31.433</v>
      </c>
      <c r="F118" s="57">
        <f>[9]Tregion!$G118</f>
        <v>28.713000000000001</v>
      </c>
      <c r="G118" s="58">
        <f>[10]Tbasis!$E117</f>
        <v>28.523</v>
      </c>
      <c r="H118" s="57"/>
      <c r="I118" s="58">
        <f>[11]Tregion!$G118</f>
        <v>31.849</v>
      </c>
      <c r="J118" s="57"/>
      <c r="K118" s="58"/>
      <c r="L118" s="57"/>
      <c r="M118" s="58"/>
      <c r="N118" s="57"/>
      <c r="O118" s="58"/>
      <c r="Q118" s="57"/>
      <c r="R118" s="58">
        <f>[12]Tregion!$G118</f>
        <v>27.777858027973405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4.1635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27.362000000000002</v>
      </c>
      <c r="C119" s="58">
        <f>[6]Tregion!$G119</f>
        <v>37.321000000000005</v>
      </c>
      <c r="D119" s="57">
        <f>[7]Tregion!$G119</f>
        <v>34.254000000000005</v>
      </c>
      <c r="E119" s="58">
        <f>[8]Tregion!$G119</f>
        <v>31.312000000000001</v>
      </c>
      <c r="F119" s="57">
        <f>[9]Tregion!$G119</f>
        <v>32.568000000000005</v>
      </c>
      <c r="G119" s="58">
        <f>[10]Tbasis!$E118</f>
        <v>30.102</v>
      </c>
      <c r="H119" s="57"/>
      <c r="I119" s="58">
        <f>[11]Tregion!$G119</f>
        <v>33.806000000000004</v>
      </c>
      <c r="J119" s="57"/>
      <c r="K119" s="58"/>
      <c r="L119" s="57"/>
      <c r="M119" s="58"/>
      <c r="N119" s="57"/>
      <c r="O119" s="58"/>
      <c r="Q119" s="57"/>
      <c r="R119" s="58">
        <f>[12]Tregion!$G119</f>
        <v>28.072434921470595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4.1684999999999999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27.164000000000001</v>
      </c>
      <c r="C120" s="58">
        <f>[6]Tregion!$G120</f>
        <v>34.033999999999999</v>
      </c>
      <c r="D120" s="57">
        <f>[7]Tregion!$G120</f>
        <v>31.072000000000003</v>
      </c>
      <c r="E120" s="58">
        <f>[8]Tregion!$G120</f>
        <v>30.472000000000001</v>
      </c>
      <c r="F120" s="57">
        <f>[9]Tregion!$G120</f>
        <v>31.182000000000002</v>
      </c>
      <c r="G120" s="58">
        <f>[10]Tbasis!$E119</f>
        <v>29.404</v>
      </c>
      <c r="H120" s="57"/>
      <c r="I120" s="58">
        <f>[11]Tregion!$G120</f>
        <v>33.788000000000004</v>
      </c>
      <c r="J120" s="57"/>
      <c r="K120" s="58"/>
      <c r="L120" s="57"/>
      <c r="M120" s="58"/>
      <c r="N120" s="57"/>
      <c r="O120" s="58"/>
      <c r="Q120" s="57"/>
      <c r="R120" s="58">
        <f>[12]Tregion!$G120</f>
        <v>28.024018179696071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4.2065000000000001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26.78</v>
      </c>
      <c r="C121" s="58">
        <f>[6]Tregion!$G121</f>
        <v>32.347000000000001</v>
      </c>
      <c r="D121" s="57">
        <f>[7]Tregion!$G121</f>
        <v>29.068000000000001</v>
      </c>
      <c r="E121" s="58">
        <f>[8]Tregion!$G121</f>
        <v>28.846</v>
      </c>
      <c r="F121" s="57">
        <f>[9]Tregion!$G121</f>
        <v>24.932000000000002</v>
      </c>
      <c r="G121" s="58">
        <f>[10]Tbasis!$E120</f>
        <v>28.07</v>
      </c>
      <c r="H121" s="57"/>
      <c r="I121" s="58">
        <f>[11]Tregion!$G121</f>
        <v>23.568000000000001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28.022356831387015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4.2515000000000001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24.309000000000001</v>
      </c>
      <c r="C122" s="58">
        <f>[6]Tregion!$G122</f>
        <v>29.683</v>
      </c>
      <c r="D122" s="57">
        <f>[7]Tregion!$G122</f>
        <v>26.223000000000003</v>
      </c>
      <c r="E122" s="58">
        <f>[8]Tregion!$G122</f>
        <v>28.137</v>
      </c>
      <c r="F122" s="57">
        <f>[9]Tregion!$G122</f>
        <v>23.966000000000001</v>
      </c>
      <c r="G122" s="58">
        <f>[10]Tbasis!$E121</f>
        <v>25.479000000000003</v>
      </c>
      <c r="H122" s="57"/>
      <c r="I122" s="58">
        <f>[11]Tregion!$G122</f>
        <v>22.522000000000002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29.3774602442024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4.2895000000000003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25.089000000000002</v>
      </c>
      <c r="C123" s="58">
        <f>[6]Tregion!$G123</f>
        <v>33.630000000000003</v>
      </c>
      <c r="D123" s="57">
        <f>[7]Tregion!$G123</f>
        <v>29.998000000000001</v>
      </c>
      <c r="E123" s="58">
        <f>[8]Tregion!$G123</f>
        <v>30.257000000000001</v>
      </c>
      <c r="F123" s="57">
        <f>[9]Tregion!$G123</f>
        <v>27.697000000000003</v>
      </c>
      <c r="G123" s="58">
        <f>[10]Tbasis!$E122</f>
        <v>26.189</v>
      </c>
      <c r="H123" s="57"/>
      <c r="I123" s="58">
        <f>[11]Tregion!$G123</f>
        <v>28.172000000000001</v>
      </c>
      <c r="J123" s="57"/>
      <c r="K123" s="58"/>
      <c r="L123" s="57"/>
      <c r="M123" s="58"/>
      <c r="N123" s="57"/>
      <c r="O123" s="58"/>
      <c r="Q123" s="57"/>
      <c r="R123" s="58">
        <f>[12]Tregion!$G123</f>
        <v>30.576513535352163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4.2835000000000001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25.661000000000001</v>
      </c>
      <c r="C124" s="58">
        <f>[6]Tregion!$G124</f>
        <v>30.631</v>
      </c>
      <c r="D124" s="57">
        <f>[7]Tregion!$G124</f>
        <v>29.032</v>
      </c>
      <c r="E124" s="58">
        <f>[8]Tregion!$G124</f>
        <v>29.596</v>
      </c>
      <c r="F124" s="57">
        <f>[9]Tregion!$G124</f>
        <v>25.647000000000002</v>
      </c>
      <c r="G124" s="58">
        <f>[10]Tbasis!$E123</f>
        <v>26.891000000000002</v>
      </c>
      <c r="H124" s="57"/>
      <c r="I124" s="58">
        <f>[11]Tregion!$G124</f>
        <v>24.344000000000001</v>
      </c>
      <c r="J124" s="57"/>
      <c r="K124" s="58"/>
      <c r="L124" s="57"/>
      <c r="M124" s="58"/>
      <c r="N124" s="57"/>
      <c r="O124" s="58"/>
      <c r="Q124" s="57"/>
      <c r="R124" s="58">
        <f>[12]Tregion!$G124</f>
        <v>31.11845017311656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4.2835000000000001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25.774000000000001</v>
      </c>
      <c r="C125" s="58">
        <f>[6]Tregion!$G125</f>
        <v>30.756</v>
      </c>
      <c r="D125" s="57">
        <f>[7]Tregion!$G125</f>
        <v>28.603000000000002</v>
      </c>
      <c r="E125" s="58">
        <f>[8]Tregion!$G125</f>
        <v>27.919</v>
      </c>
      <c r="F125" s="57">
        <f>[9]Tregion!$G125</f>
        <v>25.579000000000001</v>
      </c>
      <c r="G125" s="58">
        <f>[10]Tbasis!$E124</f>
        <v>27.004000000000001</v>
      </c>
      <c r="H125" s="57"/>
      <c r="I125" s="58">
        <f>[11]Tregion!$G125</f>
        <v>24.081</v>
      </c>
      <c r="J125" s="57"/>
      <c r="K125" s="58"/>
      <c r="L125" s="57"/>
      <c r="M125" s="58"/>
      <c r="N125" s="57"/>
      <c r="O125" s="58"/>
      <c r="Q125" s="57"/>
      <c r="R125" s="58">
        <f>[12]Tregion!$G125</f>
        <v>30.447736659445994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4.4325000000000001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25.46</v>
      </c>
      <c r="C126" s="58">
        <f>[6]Tregion!$G126</f>
        <v>30.102</v>
      </c>
      <c r="D126" s="57">
        <f>[7]Tregion!$G126</f>
        <v>27.4</v>
      </c>
      <c r="E126" s="58">
        <f>[8]Tregion!$G126</f>
        <v>26.958000000000002</v>
      </c>
      <c r="F126" s="57">
        <f>[9]Tregion!$G126</f>
        <v>24.965</v>
      </c>
      <c r="G126" s="58">
        <f>[10]Tbasis!$E125</f>
        <v>26.7</v>
      </c>
      <c r="H126" s="57"/>
      <c r="I126" s="58">
        <f>[11]Tregion!$G126</f>
        <v>23.31</v>
      </c>
      <c r="J126" s="57"/>
      <c r="K126" s="58"/>
      <c r="L126" s="57"/>
      <c r="M126" s="58"/>
      <c r="N126" s="57"/>
      <c r="O126" s="58"/>
      <c r="Q126" s="57"/>
      <c r="R126" s="58">
        <f>[12]Tregion!$G126</f>
        <v>29.376921331019332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4.5845000000000002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25.468</v>
      </c>
      <c r="C127" s="58">
        <f>[6]Tregion!$G127</f>
        <v>29.441000000000003</v>
      </c>
      <c r="D127" s="57">
        <f>[7]Tregion!$G127</f>
        <v>25.85</v>
      </c>
      <c r="E127" s="58">
        <f>[8]Tregion!$G127</f>
        <v>26.215</v>
      </c>
      <c r="F127" s="57">
        <f>[9]Tregion!$G127</f>
        <v>25.612000000000002</v>
      </c>
      <c r="G127" s="58">
        <f>[10]Tbasis!$E126</f>
        <v>26.708000000000002</v>
      </c>
      <c r="H127" s="57"/>
      <c r="I127" s="58">
        <f>[11]Tregion!$G127</f>
        <v>24.223000000000003</v>
      </c>
      <c r="J127" s="57"/>
      <c r="K127" s="58"/>
      <c r="L127" s="57"/>
      <c r="M127" s="58"/>
      <c r="N127" s="57"/>
      <c r="O127" s="58"/>
      <c r="Q127" s="57"/>
      <c r="R127" s="58">
        <f>[12]Tregion!$G127</f>
        <v>27.486558732589405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4.6595000000000004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24.945</v>
      </c>
      <c r="C128" s="58">
        <f>[6]Tregion!$G128</f>
        <v>24.311</v>
      </c>
      <c r="D128" s="57">
        <f>[7]Tregion!$G128</f>
        <v>20.279</v>
      </c>
      <c r="E128" s="58">
        <f>[8]Tregion!$G128</f>
        <v>26.978000000000002</v>
      </c>
      <c r="F128" s="57">
        <f>[9]Tregion!$G128</f>
        <v>25.05</v>
      </c>
      <c r="G128" s="58">
        <f>[10]Tbasis!$E127</f>
        <v>26.184999999999999</v>
      </c>
      <c r="H128" s="57"/>
      <c r="I128" s="58">
        <f>[11]Tregion!$G128</f>
        <v>24.647000000000002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27.540205881071465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4.5715000000000003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24.958000000000002</v>
      </c>
      <c r="C129" s="58">
        <f>[6]Tregion!$G129</f>
        <v>27.602</v>
      </c>
      <c r="D129" s="57">
        <f>[7]Tregion!$G129</f>
        <v>22.847000000000001</v>
      </c>
      <c r="E129" s="58">
        <f>[8]Tregion!$G129</f>
        <v>28.887</v>
      </c>
      <c r="F129" s="57">
        <f>[9]Tregion!$G129</f>
        <v>26.472000000000001</v>
      </c>
      <c r="G129" s="58">
        <f>[10]Tbasis!$E128</f>
        <v>26.778000000000002</v>
      </c>
      <c r="H129" s="57"/>
      <c r="I129" s="58">
        <f>[11]Tregion!$G129</f>
        <v>26.333000000000002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27.852766222837683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26.215</v>
      </c>
      <c r="C130" s="58">
        <f>[6]Tregion!$G130</f>
        <v>36.901000000000003</v>
      </c>
      <c r="D130" s="57">
        <f>[7]Tregion!$G130</f>
        <v>32.880000000000003</v>
      </c>
      <c r="E130" s="58">
        <f>[8]Tregion!$G130</f>
        <v>31.375</v>
      </c>
      <c r="F130" s="57">
        <f>[9]Tregion!$G130</f>
        <v>28.73</v>
      </c>
      <c r="G130" s="58">
        <f>[10]Tbasis!$E129</f>
        <v>28.364999999999998</v>
      </c>
      <c r="H130" s="57"/>
      <c r="I130" s="58">
        <f>[11]Tregion!$G130</f>
        <v>31.839000000000002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28.220229581218248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27.047000000000001</v>
      </c>
      <c r="C131" s="58">
        <f>[6]Tregion!$G131</f>
        <v>38.248000000000005</v>
      </c>
      <c r="D131" s="57">
        <f>[7]Tregion!$G131</f>
        <v>34.001000000000005</v>
      </c>
      <c r="E131" s="58">
        <f>[8]Tregion!$G131</f>
        <v>31.247</v>
      </c>
      <c r="F131" s="57">
        <f>[9]Tregion!$G131</f>
        <v>32.579000000000001</v>
      </c>
      <c r="G131" s="58">
        <f>[10]Tbasis!$E130</f>
        <v>29.667000000000002</v>
      </c>
      <c r="H131" s="57"/>
      <c r="I131" s="58">
        <f>[11]Tregion!$G131</f>
        <v>33.786999999999999</v>
      </c>
      <c r="J131" s="57"/>
      <c r="K131" s="58"/>
      <c r="L131" s="57"/>
      <c r="M131" s="58"/>
      <c r="N131" s="57"/>
      <c r="O131" s="58"/>
      <c r="Q131" s="57"/>
      <c r="R131" s="58">
        <f>[12]Tregion!$G131</f>
        <v>28.534119157981912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27.061</v>
      </c>
      <c r="C132" s="58">
        <f>[6]Tregion!$G132</f>
        <v>35.1</v>
      </c>
      <c r="D132" s="57">
        <f>[7]Tregion!$G132</f>
        <v>31.054000000000002</v>
      </c>
      <c r="E132" s="58">
        <f>[8]Tregion!$G132</f>
        <v>30.409000000000002</v>
      </c>
      <c r="F132" s="57">
        <f>[9]Tregion!$G132</f>
        <v>31.207000000000001</v>
      </c>
      <c r="G132" s="58">
        <f>[10]Tbasis!$E131</f>
        <v>29.221</v>
      </c>
      <c r="H132" s="57"/>
      <c r="I132" s="58">
        <f>[11]Tregion!$G132</f>
        <v>33.777999999999999</v>
      </c>
      <c r="J132" s="57"/>
      <c r="K132" s="58"/>
      <c r="L132" s="57"/>
      <c r="M132" s="58"/>
      <c r="N132" s="57"/>
      <c r="O132" s="58"/>
      <c r="Q132" s="57"/>
      <c r="R132" s="58">
        <f>[12]Tregion!$G132</f>
        <v>28.503986036189833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26.98</v>
      </c>
      <c r="C133" s="58">
        <f>[6]Tregion!$G133</f>
        <v>33.457999999999998</v>
      </c>
      <c r="D133" s="57">
        <f>[7]Tregion!$G133</f>
        <v>29.218</v>
      </c>
      <c r="E133" s="58">
        <f>[8]Tregion!$G133</f>
        <v>28.81</v>
      </c>
      <c r="F133" s="57">
        <f>[9]Tregion!$G133</f>
        <v>24.958000000000002</v>
      </c>
      <c r="G133" s="58">
        <f>[10]Tbasis!$E132</f>
        <v>28.27</v>
      </c>
      <c r="H133" s="57"/>
      <c r="I133" s="58">
        <f>[11]Tregion!$G133</f>
        <v>23.577000000000002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28.520594793782955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24.676000000000002</v>
      </c>
      <c r="C134" s="58">
        <f>[6]Tregion!$G134</f>
        <v>30.978000000000002</v>
      </c>
      <c r="D134" s="57">
        <f>[7]Tregion!$G134</f>
        <v>26.541</v>
      </c>
      <c r="E134" s="58">
        <f>[8]Tregion!$G134</f>
        <v>28.083000000000002</v>
      </c>
      <c r="F134" s="57">
        <f>[9]Tregion!$G134</f>
        <v>23.965</v>
      </c>
      <c r="G134" s="58">
        <f>[10]Tbasis!$E133</f>
        <v>25.846</v>
      </c>
      <c r="H134" s="57"/>
      <c r="I134" s="58">
        <f>[11]Tregion!$G134</f>
        <v>22.504999999999999</v>
      </c>
      <c r="J134" s="57"/>
      <c r="K134" s="58"/>
      <c r="L134" s="57"/>
      <c r="M134" s="58"/>
      <c r="N134" s="57"/>
      <c r="O134" s="58"/>
      <c r="Q134" s="57"/>
      <c r="R134" s="58">
        <f>[12]Tregion!$G134</f>
        <v>30.17733989597242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25.436</v>
      </c>
      <c r="C135" s="58">
        <f>[6]Tregion!$G135</f>
        <v>34.707000000000001</v>
      </c>
      <c r="D135" s="57">
        <f>[7]Tregion!$G135</f>
        <v>30.076000000000001</v>
      </c>
      <c r="E135" s="58">
        <f>[8]Tregion!$G135</f>
        <v>30.209000000000003</v>
      </c>
      <c r="F135" s="57">
        <f>[9]Tregion!$G135</f>
        <v>27.717000000000002</v>
      </c>
      <c r="G135" s="58">
        <f>[10]Tbasis!$E134</f>
        <v>26.546000000000003</v>
      </c>
      <c r="H135" s="57"/>
      <c r="I135" s="58">
        <f>[11]Tregion!$G135</f>
        <v>28.182000000000002</v>
      </c>
      <c r="J135" s="57"/>
      <c r="K135" s="58"/>
      <c r="L135" s="57"/>
      <c r="M135" s="58"/>
      <c r="N135" s="57"/>
      <c r="O135" s="58"/>
      <c r="Q135" s="57"/>
      <c r="R135" s="58">
        <f>[12]Tregion!$G135</f>
        <v>31.388468660596811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25.781000000000002</v>
      </c>
      <c r="C136" s="58">
        <f>[6]Tregion!$G136</f>
        <v>31.719000000000001</v>
      </c>
      <c r="D136" s="57">
        <f>[7]Tregion!$G136</f>
        <v>28.977</v>
      </c>
      <c r="E136" s="58">
        <f>[8]Tregion!$G136</f>
        <v>29.307000000000002</v>
      </c>
      <c r="F136" s="57">
        <f>[9]Tregion!$G136</f>
        <v>25.323</v>
      </c>
      <c r="G136" s="58">
        <f>[10]Tbasis!$E135</f>
        <v>26.991</v>
      </c>
      <c r="H136" s="57"/>
      <c r="I136" s="58">
        <f>[11]Tregion!$G136</f>
        <v>24.039000000000001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31.958105670170102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26.064</v>
      </c>
      <c r="C137" s="58">
        <f>[6]Tregion!$G137</f>
        <v>31.98</v>
      </c>
      <c r="D137" s="57">
        <f>[7]Tregion!$G137</f>
        <v>28.772000000000002</v>
      </c>
      <c r="E137" s="58">
        <f>[8]Tregion!$G137</f>
        <v>27.879000000000001</v>
      </c>
      <c r="F137" s="57">
        <f>[9]Tregion!$G137</f>
        <v>25.592000000000002</v>
      </c>
      <c r="G137" s="58">
        <f>[10]Tbasis!$E136</f>
        <v>27.274000000000001</v>
      </c>
      <c r="H137" s="57"/>
      <c r="I137" s="58">
        <f>[11]Tregion!$G137</f>
        <v>24.074999999999999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31.287223923518351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25.942</v>
      </c>
      <c r="C138" s="58">
        <f>[6]Tregion!$G138</f>
        <v>31.443000000000001</v>
      </c>
      <c r="D138" s="57">
        <f>[7]Tregion!$G138</f>
        <v>27.808</v>
      </c>
      <c r="E138" s="58">
        <f>[8]Tregion!$G138</f>
        <v>27.13</v>
      </c>
      <c r="F138" s="57">
        <f>[9]Tregion!$G138</f>
        <v>25.28</v>
      </c>
      <c r="G138" s="58">
        <f>[10]Tbasis!$E137</f>
        <v>27.152000000000001</v>
      </c>
      <c r="H138" s="57"/>
      <c r="I138" s="58">
        <f>[11]Tregion!$G138</f>
        <v>23.548000000000002</v>
      </c>
      <c r="J138" s="57"/>
      <c r="K138" s="58"/>
      <c r="L138" s="57"/>
      <c r="M138" s="58"/>
      <c r="N138" s="57"/>
      <c r="O138" s="58"/>
      <c r="Q138" s="57"/>
      <c r="R138" s="58">
        <f>[12]Tregion!$G138</f>
        <v>30.212836843808294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25.809000000000001</v>
      </c>
      <c r="C139" s="58">
        <f>[6]Tregion!$G139</f>
        <v>30.723000000000003</v>
      </c>
      <c r="D139" s="57">
        <f>[7]Tregion!$G139</f>
        <v>26.245000000000001</v>
      </c>
      <c r="E139" s="58">
        <f>[8]Tregion!$G139</f>
        <v>26.183</v>
      </c>
      <c r="F139" s="57">
        <f>[9]Tregion!$G139</f>
        <v>25.629000000000001</v>
      </c>
      <c r="G139" s="58">
        <f>[10]Tbasis!$E138</f>
        <v>27.019000000000002</v>
      </c>
      <c r="H139" s="57"/>
      <c r="I139" s="58">
        <f>[11]Tregion!$G139</f>
        <v>24.229000000000003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28.037793583432009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25.298999999999999</v>
      </c>
      <c r="C140" s="58">
        <f>[6]Tregion!$G140</f>
        <v>25.884</v>
      </c>
      <c r="D140" s="57">
        <f>[7]Tregion!$G140</f>
        <v>21.027000000000001</v>
      </c>
      <c r="E140" s="58">
        <f>[8]Tregion!$G140</f>
        <v>26.932000000000002</v>
      </c>
      <c r="F140" s="57">
        <f>[9]Tregion!$G140</f>
        <v>25.067</v>
      </c>
      <c r="G140" s="58">
        <f>[10]Tbasis!$E139</f>
        <v>26.509</v>
      </c>
      <c r="H140" s="57"/>
      <c r="I140" s="58">
        <f>[11]Tregion!$G140</f>
        <v>24.635000000000002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28.095543095945054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25.215</v>
      </c>
      <c r="C141" s="58">
        <f>[6]Tregion!$G141</f>
        <v>28.983000000000001</v>
      </c>
      <c r="D141" s="57">
        <f>[7]Tregion!$G141</f>
        <v>23.459</v>
      </c>
      <c r="E141" s="58">
        <f>[8]Tregion!$G141</f>
        <v>28.849</v>
      </c>
      <c r="F141" s="57">
        <f>[9]Tregion!$G141</f>
        <v>26.497</v>
      </c>
      <c r="G141" s="58">
        <f>[10]Tbasis!$E140</f>
        <v>26.965</v>
      </c>
      <c r="H141" s="57"/>
      <c r="I141" s="58">
        <f>[11]Tregion!$G141</f>
        <v>26.34</v>
      </c>
      <c r="J141" s="57"/>
      <c r="K141" s="58"/>
      <c r="L141" s="57"/>
      <c r="M141" s="58"/>
      <c r="N141" s="57"/>
      <c r="O141" s="58"/>
      <c r="Q141" s="57"/>
      <c r="R141" s="58">
        <f>[12]Tregion!$G141</f>
        <v>28.414271154250432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26.149000000000001</v>
      </c>
      <c r="C142" s="58">
        <f>[6]Tregion!$G142</f>
        <v>37.877000000000002</v>
      </c>
      <c r="D142" s="57">
        <f>[7]Tregion!$G142</f>
        <v>32.746000000000002</v>
      </c>
      <c r="E142" s="58">
        <f>[8]Tregion!$G142</f>
        <v>31.319000000000003</v>
      </c>
      <c r="F142" s="57">
        <f>[9]Tregion!$G142</f>
        <v>28.748000000000001</v>
      </c>
      <c r="G142" s="58">
        <f>[10]Tbasis!$E141</f>
        <v>28.199000000000002</v>
      </c>
      <c r="H142" s="57"/>
      <c r="I142" s="58">
        <f>[11]Tregion!$G142</f>
        <v>31.826000000000001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28.788275809807644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26.771000000000001</v>
      </c>
      <c r="C143" s="58">
        <f>[6]Tregion!$G143</f>
        <v>39.176000000000002</v>
      </c>
      <c r="D143" s="57">
        <f>[7]Tregion!$G143</f>
        <v>33.792000000000002</v>
      </c>
      <c r="E143" s="58">
        <f>[8]Tregion!$G143</f>
        <v>31.181000000000001</v>
      </c>
      <c r="F143" s="57">
        <f>[9]Tregion!$G143</f>
        <v>32.603999999999999</v>
      </c>
      <c r="G143" s="58">
        <f>[10]Tbasis!$E142</f>
        <v>29.241</v>
      </c>
      <c r="H143" s="57"/>
      <c r="I143" s="58">
        <f>[11]Tregion!$G143</f>
        <v>33.771000000000001</v>
      </c>
      <c r="J143" s="57"/>
      <c r="K143" s="58"/>
      <c r="L143" s="57"/>
      <c r="M143" s="58"/>
      <c r="N143" s="57"/>
      <c r="O143" s="58"/>
      <c r="Q143" s="57"/>
      <c r="R143" s="58">
        <f>[12]Tregion!$G143</f>
        <v>29.108520094690057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26.971</v>
      </c>
      <c r="C144" s="58">
        <f>[6]Tregion!$G144</f>
        <v>36.188000000000002</v>
      </c>
      <c r="D144" s="57">
        <f>[7]Tregion!$G144</f>
        <v>31.058</v>
      </c>
      <c r="E144" s="58">
        <f>[8]Tregion!$G144</f>
        <v>30.347000000000001</v>
      </c>
      <c r="F144" s="57">
        <f>[9]Tregion!$G144</f>
        <v>31.229000000000003</v>
      </c>
      <c r="G144" s="58">
        <f>[10]Tbasis!$E143</f>
        <v>29.021000000000001</v>
      </c>
      <c r="H144" s="57"/>
      <c r="I144" s="58">
        <f>[11]Tregion!$G144</f>
        <v>33.782000000000004</v>
      </c>
      <c r="J144" s="57"/>
      <c r="K144" s="58"/>
      <c r="L144" s="57"/>
      <c r="M144" s="58"/>
      <c r="N144" s="57"/>
      <c r="O144" s="58"/>
      <c r="Q144" s="57"/>
      <c r="R144" s="58">
        <f>[12]Tregion!$G144</f>
        <v>29.082137713198616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27.004000000000001</v>
      </c>
      <c r="C145" s="58">
        <f>[6]Tregion!$G145</f>
        <v>34.574000000000005</v>
      </c>
      <c r="D145" s="57">
        <f>[7]Tregion!$G145</f>
        <v>29.208000000000002</v>
      </c>
      <c r="E145" s="58">
        <f>[8]Tregion!$G145</f>
        <v>28.594000000000001</v>
      </c>
      <c r="F145" s="57">
        <f>[9]Tregion!$G145</f>
        <v>24.627000000000002</v>
      </c>
      <c r="G145" s="58">
        <f>[10]Tbasis!$E144</f>
        <v>28.264000000000003</v>
      </c>
      <c r="H145" s="57"/>
      <c r="I145" s="58">
        <f>[11]Tregion!$G145</f>
        <v>23.222000000000001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29.102735983669433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25.271000000000001</v>
      </c>
      <c r="C146" s="58">
        <f>[6]Tregion!$G146</f>
        <v>32.316000000000003</v>
      </c>
      <c r="D146" s="57">
        <f>[7]Tregion!$G146</f>
        <v>27.057000000000002</v>
      </c>
      <c r="E146" s="58">
        <f>[8]Tregion!$G146</f>
        <v>28.23</v>
      </c>
      <c r="F146" s="57">
        <f>[9]Tregion!$G146</f>
        <v>24.341000000000001</v>
      </c>
      <c r="G146" s="58">
        <f>[10]Tbasis!$E145</f>
        <v>26.421000000000003</v>
      </c>
      <c r="H146" s="57"/>
      <c r="I146" s="58">
        <f>[11]Tregion!$G146</f>
        <v>22.849</v>
      </c>
      <c r="J146" s="57"/>
      <c r="K146" s="58"/>
      <c r="L146" s="57"/>
      <c r="M146" s="58"/>
      <c r="N146" s="57"/>
      <c r="O146" s="58"/>
      <c r="Q146" s="57"/>
      <c r="R146" s="58">
        <f>[12]Tregion!$G146</f>
        <v>30.539651779298406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25.754000000000001</v>
      </c>
      <c r="C147" s="58">
        <f>[6]Tregion!$G147</f>
        <v>35.797000000000004</v>
      </c>
      <c r="D147" s="57">
        <f>[7]Tregion!$G147</f>
        <v>30.157</v>
      </c>
      <c r="E147" s="58">
        <f>[8]Tregion!$G147</f>
        <v>30.16</v>
      </c>
      <c r="F147" s="57">
        <f>[9]Tregion!$G147</f>
        <v>27.74</v>
      </c>
      <c r="G147" s="58">
        <f>[10]Tbasis!$E146</f>
        <v>26.854000000000003</v>
      </c>
      <c r="H147" s="57"/>
      <c r="I147" s="58">
        <f>[11]Tregion!$G147</f>
        <v>28.175000000000001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31.764618250375271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26.053000000000001</v>
      </c>
      <c r="C148" s="58">
        <f>[6]Tregion!$G148</f>
        <v>32.974000000000004</v>
      </c>
      <c r="D148" s="57">
        <f>[7]Tregion!$G148</f>
        <v>29.14</v>
      </c>
      <c r="E148" s="58">
        <f>[8]Tregion!$G148</f>
        <v>29.221</v>
      </c>
      <c r="F148" s="57">
        <f>[9]Tregion!$G148</f>
        <v>25.337</v>
      </c>
      <c r="G148" s="58">
        <f>[10]Tbasis!$E147</f>
        <v>27.243000000000002</v>
      </c>
      <c r="H148" s="57"/>
      <c r="I148" s="58">
        <f>[11]Tregion!$G148</f>
        <v>24.027000000000001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27.806023958858393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26.329000000000001</v>
      </c>
      <c r="C149" s="58">
        <f>[6]Tregion!$G149</f>
        <v>33.18</v>
      </c>
      <c r="D149" s="57">
        <f>[7]Tregion!$G149</f>
        <v>28.967000000000002</v>
      </c>
      <c r="E149" s="58">
        <f>[8]Tregion!$G149</f>
        <v>27.812000000000001</v>
      </c>
      <c r="F149" s="57">
        <f>[9]Tregion!$G149</f>
        <v>25.618000000000002</v>
      </c>
      <c r="G149" s="58">
        <f>[10]Tbasis!$E148</f>
        <v>27.519000000000002</v>
      </c>
      <c r="H149" s="57"/>
      <c r="I149" s="58">
        <f>[11]Tregion!$G149</f>
        <v>24.081</v>
      </c>
      <c r="J149" s="57"/>
      <c r="K149" s="58"/>
      <c r="L149" s="57"/>
      <c r="M149" s="58"/>
      <c r="N149" s="57"/>
      <c r="O149" s="58"/>
      <c r="Q149" s="57"/>
      <c r="R149" s="58">
        <f>[12]Tregion!$G149</f>
        <v>27.206705036260963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26.217000000000002</v>
      </c>
      <c r="C150" s="58">
        <f>[6]Tregion!$G150</f>
        <v>32.636000000000003</v>
      </c>
      <c r="D150" s="57">
        <f>[7]Tregion!$G150</f>
        <v>28.062000000000001</v>
      </c>
      <c r="E150" s="58">
        <f>[8]Tregion!$G150</f>
        <v>27.082000000000001</v>
      </c>
      <c r="F150" s="57">
        <f>[9]Tregion!$G150</f>
        <v>25.308</v>
      </c>
      <c r="G150" s="58">
        <f>[10]Tbasis!$E149</f>
        <v>27.407</v>
      </c>
      <c r="H150" s="57"/>
      <c r="I150" s="58">
        <f>[11]Tregion!$G150</f>
        <v>23.548000000000002</v>
      </c>
      <c r="J150" s="57"/>
      <c r="K150" s="58"/>
      <c r="L150" s="57"/>
      <c r="M150" s="58"/>
      <c r="N150" s="57"/>
      <c r="O150" s="58"/>
      <c r="Q150" s="57"/>
      <c r="R150" s="58">
        <f>[12]Tregion!$G150</f>
        <v>26.249873429542088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26.101000000000003</v>
      </c>
      <c r="C151" s="58">
        <f>[6]Tregion!$G151</f>
        <v>31.943000000000001</v>
      </c>
      <c r="D151" s="57">
        <f>[7]Tregion!$G151</f>
        <v>26.565000000000001</v>
      </c>
      <c r="E151" s="58">
        <f>[8]Tregion!$G151</f>
        <v>26.138000000000002</v>
      </c>
      <c r="F151" s="57">
        <f>[9]Tregion!$G151</f>
        <v>25.658000000000001</v>
      </c>
      <c r="G151" s="58">
        <f>[10]Tbasis!$E150</f>
        <v>27.291</v>
      </c>
      <c r="H151" s="57"/>
      <c r="I151" s="58">
        <f>[11]Tregion!$G151</f>
        <v>24.247</v>
      </c>
      <c r="J151" s="57"/>
      <c r="K151" s="58"/>
      <c r="L151" s="57"/>
      <c r="M151" s="58"/>
      <c r="N151" s="57"/>
      <c r="O151" s="58"/>
      <c r="Q151" s="57"/>
      <c r="R151" s="58">
        <f>[12]Tregion!$G151</f>
        <v>24.560731862065104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25.594999999999999</v>
      </c>
      <c r="C152" s="58">
        <f>[6]Tregion!$G152</f>
        <v>27.282</v>
      </c>
      <c r="D152" s="57">
        <f>[7]Tregion!$G152</f>
        <v>21.579000000000001</v>
      </c>
      <c r="E152" s="58">
        <f>[8]Tregion!$G152</f>
        <v>26.885000000000002</v>
      </c>
      <c r="F152" s="57">
        <f>[9]Tregion!$G152</f>
        <v>25.073</v>
      </c>
      <c r="G152" s="58">
        <f>[10]Tbasis!$E151</f>
        <v>26.785</v>
      </c>
      <c r="H152" s="57"/>
      <c r="I152" s="58">
        <f>[11]Tregion!$G152</f>
        <v>24.638000000000002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24.608668500545424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25.457000000000001</v>
      </c>
      <c r="C153" s="58">
        <f>[6]Tregion!$G153</f>
        <v>30.241000000000003</v>
      </c>
      <c r="D153" s="57">
        <f>[7]Tregion!$G153</f>
        <v>23.923999999999999</v>
      </c>
      <c r="E153" s="58">
        <f>[8]Tregion!$G153</f>
        <v>28.813000000000002</v>
      </c>
      <c r="F153" s="57">
        <f>[9]Tregion!$G153</f>
        <v>26.523</v>
      </c>
      <c r="G153" s="58">
        <f>[10]Tbasis!$E152</f>
        <v>27.137</v>
      </c>
      <c r="H153" s="57"/>
      <c r="I153" s="58">
        <f>[11]Tregion!$G153</f>
        <v>26.347000000000001</v>
      </c>
      <c r="J153" s="57"/>
      <c r="K153" s="58"/>
      <c r="L153" s="57"/>
      <c r="M153" s="58"/>
      <c r="N153" s="57"/>
      <c r="O153" s="58"/>
      <c r="Q153" s="57"/>
      <c r="R153" s="58">
        <f>[12]Tregion!$G153</f>
        <v>24.887958127869119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25.37</v>
      </c>
      <c r="C154" s="58">
        <f>[6]Tregion!$G154</f>
        <v>38.966999999999999</v>
      </c>
      <c r="D154" s="57">
        <f>[7]Tregion!$G154</f>
        <v>32.603000000000002</v>
      </c>
      <c r="E154" s="58">
        <f>[8]Tregion!$G154</f>
        <v>30.816000000000003</v>
      </c>
      <c r="F154" s="57">
        <f>[9]Tregion!$G154</f>
        <v>27.992000000000001</v>
      </c>
      <c r="G154" s="58">
        <f>[10]Tbasis!$E153</f>
        <v>27.32</v>
      </c>
      <c r="H154" s="57"/>
      <c r="I154" s="58">
        <f>[11]Tregion!$G154</f>
        <v>31.372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25.216306580002499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27.71</v>
      </c>
      <c r="C155" s="58">
        <f>[6]Tregion!$G155</f>
        <v>40.362000000000002</v>
      </c>
      <c r="D155" s="57">
        <f>[7]Tregion!$G155</f>
        <v>33.989000000000004</v>
      </c>
      <c r="E155" s="58">
        <f>[8]Tregion!$G155</f>
        <v>31.905000000000001</v>
      </c>
      <c r="F155" s="57">
        <f>[9]Tregion!$G155</f>
        <v>33.405000000000001</v>
      </c>
      <c r="G155" s="58">
        <f>[10]Tbasis!$E154</f>
        <v>30.05</v>
      </c>
      <c r="H155" s="57"/>
      <c r="I155" s="58">
        <f>[11]Tregion!$G155</f>
        <v>34.514000000000003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25.496783950931036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26.972000000000001</v>
      </c>
      <c r="C156" s="58">
        <f>[6]Tregion!$G156</f>
        <v>37.35</v>
      </c>
      <c r="D156" s="57">
        <f>[7]Tregion!$G156</f>
        <v>31.138000000000002</v>
      </c>
      <c r="E156" s="58">
        <f>[8]Tregion!$G156</f>
        <v>30.297000000000001</v>
      </c>
      <c r="F156" s="57">
        <f>[9]Tregion!$G156</f>
        <v>31.254000000000001</v>
      </c>
      <c r="G156" s="58">
        <f>[10]Tbasis!$E155</f>
        <v>28.922000000000001</v>
      </c>
      <c r="H156" s="57"/>
      <c r="I156" s="58">
        <f>[11]Tregion!$G156</f>
        <v>33.771999999999998</v>
      </c>
      <c r="J156" s="57"/>
      <c r="K156" s="58"/>
      <c r="L156" s="57"/>
      <c r="M156" s="58"/>
      <c r="N156" s="57"/>
      <c r="O156" s="58"/>
      <c r="Q156" s="57"/>
      <c r="R156" s="58">
        <f>[12]Tregion!$G156</f>
        <v>25.469858371352213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27.203000000000003</v>
      </c>
      <c r="C157" s="58">
        <f>[6]Tregion!$G157</f>
        <v>35.753</v>
      </c>
      <c r="D157" s="57">
        <f>[7]Tregion!$G157</f>
        <v>29.386000000000003</v>
      </c>
      <c r="E157" s="58">
        <f>[8]Tregion!$G157</f>
        <v>28.574000000000002</v>
      </c>
      <c r="F157" s="57">
        <f>[9]Tregion!$G157</f>
        <v>24.65</v>
      </c>
      <c r="G157" s="58">
        <f>[10]Tbasis!$E156</f>
        <v>28.433</v>
      </c>
      <c r="H157" s="57"/>
      <c r="I157" s="58">
        <f>[11]Tregion!$G157</f>
        <v>23.22</v>
      </c>
      <c r="J157" s="57"/>
      <c r="K157" s="58"/>
      <c r="L157" s="57"/>
      <c r="M157" s="58"/>
      <c r="N157" s="57"/>
      <c r="O157" s="58"/>
      <c r="Q157" s="57"/>
      <c r="R157" s="58">
        <f>[12]Tregion!$G157</f>
        <v>25.484699197582056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25.577000000000002</v>
      </c>
      <c r="C158" s="58">
        <f>[6]Tregion!$G158</f>
        <v>33.547000000000004</v>
      </c>
      <c r="D158" s="57">
        <f>[7]Tregion!$G158</f>
        <v>27.331000000000003</v>
      </c>
      <c r="E158" s="58">
        <f>[8]Tregion!$G158</f>
        <v>28.209</v>
      </c>
      <c r="F158" s="57">
        <f>[9]Tregion!$G158</f>
        <v>24.349</v>
      </c>
      <c r="G158" s="58">
        <f>[10]Tbasis!$E157</f>
        <v>26.707000000000001</v>
      </c>
      <c r="H158" s="57"/>
      <c r="I158" s="58">
        <f>[11]Tregion!$G158</f>
        <v>22.832000000000001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26.965090854265512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26.048999999999999</v>
      </c>
      <c r="C159" s="58">
        <f>[6]Tregion!$G159</f>
        <v>36.93</v>
      </c>
      <c r="D159" s="57">
        <f>[7]Tregion!$G159</f>
        <v>30.278000000000002</v>
      </c>
      <c r="E159" s="58">
        <f>[8]Tregion!$G159</f>
        <v>30.152000000000001</v>
      </c>
      <c r="F159" s="57">
        <f>[9]Tregion!$G159</f>
        <v>27.76</v>
      </c>
      <c r="G159" s="58">
        <f>[10]Tbasis!$E158</f>
        <v>27.129000000000001</v>
      </c>
      <c r="H159" s="57"/>
      <c r="I159" s="58">
        <f>[11]Tregion!$G159</f>
        <v>28.171000000000003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28.047300130725617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26.307000000000002</v>
      </c>
      <c r="C160" s="58">
        <f>[6]Tregion!$G160</f>
        <v>34.249000000000002</v>
      </c>
      <c r="D160" s="57">
        <f>[7]Tregion!$G160</f>
        <v>29.29</v>
      </c>
      <c r="E160" s="58">
        <f>[8]Tregion!$G160</f>
        <v>29.234999999999999</v>
      </c>
      <c r="F160" s="57">
        <f>[9]Tregion!$G160</f>
        <v>25.351000000000003</v>
      </c>
      <c r="G160" s="58">
        <f>[10]Tbasis!$E159</f>
        <v>27.467000000000002</v>
      </c>
      <c r="H160" s="57"/>
      <c r="I160" s="58">
        <f>[11]Tregion!$G160</f>
        <v>24.015000000000001</v>
      </c>
      <c r="J160" s="57"/>
      <c r="K160" s="58"/>
      <c r="L160" s="57"/>
      <c r="M160" s="58"/>
      <c r="N160" s="57"/>
      <c r="O160" s="58"/>
      <c r="Q160" s="57"/>
      <c r="R160" s="58">
        <f>[12]Tregion!$G160</f>
        <v>27.806023958858393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26.605</v>
      </c>
      <c r="C161" s="58">
        <f>[6]Tregion!$G161</f>
        <v>34.405999999999999</v>
      </c>
      <c r="D161" s="57">
        <f>[7]Tregion!$G161</f>
        <v>29.194000000000003</v>
      </c>
      <c r="E161" s="58">
        <f>[8]Tregion!$G161</f>
        <v>27.877000000000002</v>
      </c>
      <c r="F161" s="57">
        <f>[9]Tregion!$G161</f>
        <v>25.691000000000003</v>
      </c>
      <c r="G161" s="58">
        <f>[10]Tbasis!$E160</f>
        <v>27.765000000000001</v>
      </c>
      <c r="H161" s="57"/>
      <c r="I161" s="58">
        <f>[11]Tregion!$G161</f>
        <v>24.116</v>
      </c>
      <c r="J161" s="57"/>
      <c r="K161" s="58"/>
      <c r="L161" s="57"/>
      <c r="M161" s="58"/>
      <c r="N161" s="57"/>
      <c r="O161" s="58"/>
      <c r="Q161" s="57"/>
      <c r="R161" s="58">
        <f>[12]Tregion!$G161</f>
        <v>27.206705036260963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25.88</v>
      </c>
      <c r="C8" s="58">
        <f>[6]Tregion!$P8</f>
        <v>23.625</v>
      </c>
      <c r="D8" s="57">
        <f>[7]Tregion!$P8</f>
        <v>23.625</v>
      </c>
      <c r="E8" s="58">
        <f>[8]Tregion!$P8</f>
        <v>26.02</v>
      </c>
      <c r="F8" s="57">
        <f>[9]Tregion!$P8</f>
        <v>26.02</v>
      </c>
      <c r="G8" s="57">
        <f>[5]Tregion!$P8</f>
        <v>25.88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24.56</v>
      </c>
      <c r="C9" s="58">
        <f>[6]Tregion!$P9</f>
        <v>21</v>
      </c>
      <c r="D9" s="57">
        <f>[7]Tregion!$P9</f>
        <v>20.4375</v>
      </c>
      <c r="E9" s="58">
        <f>[8]Tregion!$P9</f>
        <v>26.51</v>
      </c>
      <c r="F9" s="57">
        <f>[9]Tregion!$P9</f>
        <v>25.58</v>
      </c>
      <c r="G9" s="57">
        <f>[5]Tregion!$P9</f>
        <v>24.56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47.600212660000174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27.375</v>
      </c>
      <c r="C10" s="58">
        <f>[6]Tregion!$P10</f>
        <v>32.25</v>
      </c>
      <c r="D10" s="57">
        <f>[7]Tregion!$P10</f>
        <v>32.063000000000002</v>
      </c>
      <c r="E10" s="58">
        <f>[8]Tregion!$P10</f>
        <v>31.875</v>
      </c>
      <c r="F10" s="57">
        <f>[9]Tregion!$P10</f>
        <v>28.875</v>
      </c>
      <c r="G10" s="57">
        <f>[5]Tregion!$P10</f>
        <v>27.375</v>
      </c>
      <c r="H10" s="57"/>
      <c r="I10" s="58">
        <f>[11]Tregion!$P10</f>
        <v>28.875</v>
      </c>
      <c r="J10" s="57"/>
      <c r="K10" s="58"/>
      <c r="L10" s="57"/>
      <c r="M10" s="58"/>
      <c r="N10" s="57"/>
      <c r="O10" s="58"/>
      <c r="Q10" s="57"/>
      <c r="R10" s="58">
        <f>[12]Tregion!$P10</f>
        <v>48.034071684031701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27.563000000000002</v>
      </c>
      <c r="C11" s="58">
        <f>[6]Tregion!$P11</f>
        <v>32.063000000000002</v>
      </c>
      <c r="D11" s="57">
        <f>[7]Tregion!$P11</f>
        <v>32.063000000000002</v>
      </c>
      <c r="E11" s="58">
        <f>[8]Tregion!$P11</f>
        <v>32.063000000000002</v>
      </c>
      <c r="F11" s="57">
        <f>[9]Tregion!$P11</f>
        <v>29.438000000000002</v>
      </c>
      <c r="G11" s="57">
        <f>[5]Tregion!$P11</f>
        <v>27.563000000000002</v>
      </c>
      <c r="H11" s="57"/>
      <c r="I11" s="58">
        <f>[11]Tregion!$P11</f>
        <v>29.438000000000002</v>
      </c>
      <c r="J11" s="57"/>
      <c r="K11" s="58"/>
      <c r="L11" s="57"/>
      <c r="M11" s="58"/>
      <c r="N11" s="57"/>
      <c r="O11" s="58"/>
      <c r="Q11" s="57"/>
      <c r="R11" s="58">
        <f>[12]Tregion!$P11</f>
        <v>40.610521177106712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26.625</v>
      </c>
      <c r="C12" s="58">
        <f>[6]Tregion!$P12</f>
        <v>29.175000000000001</v>
      </c>
      <c r="D12" s="57">
        <f>[7]Tregion!$P12</f>
        <v>29.25</v>
      </c>
      <c r="E12" s="58">
        <f>[8]Tregion!$P12</f>
        <v>30.375</v>
      </c>
      <c r="F12" s="57">
        <f>[9]Tregion!$P12</f>
        <v>27.9375</v>
      </c>
      <c r="G12" s="57">
        <f>[5]Tregion!$P12</f>
        <v>26.625</v>
      </c>
      <c r="H12" s="57"/>
      <c r="I12" s="58">
        <f>[11]Tregion!$P12</f>
        <v>27.9375</v>
      </c>
      <c r="J12" s="57"/>
      <c r="K12" s="58"/>
      <c r="L12" s="57"/>
      <c r="M12" s="58"/>
      <c r="N12" s="57"/>
      <c r="O12" s="58"/>
      <c r="Q12" s="57"/>
      <c r="R12" s="58">
        <f>[12]Tregion!$P12</f>
        <v>39.973840892000972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26.25</v>
      </c>
      <c r="C13" s="58">
        <f>[6]Tregion!$P13</f>
        <v>25.688000000000002</v>
      </c>
      <c r="D13" s="57">
        <f>[7]Tregion!$P13</f>
        <v>25.688000000000002</v>
      </c>
      <c r="E13" s="58">
        <f>[8]Tregion!$P13</f>
        <v>28.688000000000002</v>
      </c>
      <c r="F13" s="57">
        <f>[9]Tregion!$P13</f>
        <v>27</v>
      </c>
      <c r="G13" s="57">
        <f>[5]Tregion!$P13</f>
        <v>26.25</v>
      </c>
      <c r="H13" s="57"/>
      <c r="I13" s="58">
        <f>[11]Tregion!$P13</f>
        <v>27</v>
      </c>
      <c r="J13" s="57"/>
      <c r="K13" s="58"/>
      <c r="L13" s="57"/>
      <c r="M13" s="58"/>
      <c r="N13" s="57"/>
      <c r="O13" s="58"/>
      <c r="Q13" s="57"/>
      <c r="R13" s="58">
        <f>[12]Tregion!$P13</f>
        <v>38.841453362893724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24.375</v>
      </c>
      <c r="C14" s="58">
        <f>[6]Tregion!$P14</f>
        <v>24.375</v>
      </c>
      <c r="D14" s="57">
        <f>[7]Tregion!$P14</f>
        <v>22.875</v>
      </c>
      <c r="E14" s="58">
        <f>[8]Tregion!$P14</f>
        <v>25.313000000000002</v>
      </c>
      <c r="F14" s="57">
        <f>[9]Tregion!$P14</f>
        <v>25.875</v>
      </c>
      <c r="G14" s="57">
        <f>[5]Tregion!$P14</f>
        <v>24.375</v>
      </c>
      <c r="H14" s="57"/>
      <c r="I14" s="58">
        <f>[11]Tregion!$P14</f>
        <v>25.313000000000002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37.538123692640383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28.125</v>
      </c>
      <c r="C15" s="58">
        <f>[6]Tregion!$P15</f>
        <v>23.625</v>
      </c>
      <c r="D15" s="57">
        <f>[7]Tregion!$P15</f>
        <v>21.75</v>
      </c>
      <c r="E15" s="58">
        <f>[8]Tregion!$P15</f>
        <v>25.125</v>
      </c>
      <c r="F15" s="57">
        <f>[9]Tregion!$P15</f>
        <v>27</v>
      </c>
      <c r="G15" s="57">
        <f>[5]Tregion!$P15</f>
        <v>28.125</v>
      </c>
      <c r="H15" s="57"/>
      <c r="I15" s="58">
        <f>[11]Tregion!$P15</f>
        <v>25.125</v>
      </c>
      <c r="J15" s="57"/>
      <c r="K15" s="58"/>
      <c r="L15" s="57"/>
      <c r="M15" s="58"/>
      <c r="N15" s="57"/>
      <c r="O15" s="58"/>
      <c r="Q15" s="57"/>
      <c r="R15" s="58">
        <f>[12]Tregion!$P15</f>
        <v>37.96767176666755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33.75</v>
      </c>
      <c r="C16" s="58">
        <f>[6]Tregion!$P16</f>
        <v>24</v>
      </c>
      <c r="D16" s="57">
        <f>[7]Tregion!$P16</f>
        <v>22.125</v>
      </c>
      <c r="E16" s="58">
        <f>[8]Tregion!$P16</f>
        <v>30</v>
      </c>
      <c r="F16" s="57">
        <f>[9]Tregion!$P16</f>
        <v>31.5</v>
      </c>
      <c r="G16" s="57">
        <f>[5]Tregion!$P16</f>
        <v>33.75</v>
      </c>
      <c r="H16" s="57"/>
      <c r="I16" s="58">
        <f>[11]Tregion!$P16</f>
        <v>30</v>
      </c>
      <c r="J16" s="57"/>
      <c r="K16" s="58"/>
      <c r="L16" s="57"/>
      <c r="M16" s="58"/>
      <c r="N16" s="57"/>
      <c r="O16" s="58"/>
      <c r="Q16" s="57"/>
      <c r="R16" s="58">
        <f>[12]Tregion!$P16</f>
        <v>38.538677211182474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40.125</v>
      </c>
      <c r="C17" s="58">
        <f>[6]Tregion!$P17</f>
        <v>34.875</v>
      </c>
      <c r="D17" s="57">
        <f>[7]Tregion!$P17</f>
        <v>32.625</v>
      </c>
      <c r="E17" s="58">
        <f>[8]Tregion!$P17</f>
        <v>37.313000000000002</v>
      </c>
      <c r="F17" s="57">
        <f>[9]Tregion!$P17</f>
        <v>36.938000000000002</v>
      </c>
      <c r="G17" s="57">
        <f>[5]Tregion!$P17</f>
        <v>40.125</v>
      </c>
      <c r="H17" s="57"/>
      <c r="I17" s="58">
        <f>[11]Tregion!$P17</f>
        <v>36.938000000000002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39.109321320692757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47.625</v>
      </c>
      <c r="C18" s="58">
        <f>[6]Tregion!$P18</f>
        <v>39.75</v>
      </c>
      <c r="D18" s="57">
        <f>[7]Tregion!$P18</f>
        <v>37.875</v>
      </c>
      <c r="E18" s="58">
        <f>[8]Tregion!$P18</f>
        <v>42</v>
      </c>
      <c r="F18" s="57">
        <f>[9]Tregion!$P18</f>
        <v>42.938000000000002</v>
      </c>
      <c r="G18" s="57">
        <f>[5]Tregion!$P18</f>
        <v>47.625</v>
      </c>
      <c r="H18" s="57"/>
      <c r="I18" s="58">
        <f>[11]Tregion!$P18</f>
        <v>42</v>
      </c>
      <c r="J18" s="57"/>
      <c r="K18" s="58"/>
      <c r="L18" s="57"/>
      <c r="M18" s="58"/>
      <c r="N18" s="57"/>
      <c r="O18" s="58"/>
      <c r="Q18" s="57"/>
      <c r="R18" s="58">
        <f>[12]Tregion!$P18</f>
        <v>39.607754006360949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38.25</v>
      </c>
      <c r="C19" s="58">
        <f>[6]Tregion!$P19</f>
        <v>35.25</v>
      </c>
      <c r="D19" s="57">
        <f>[7]Tregion!$P19</f>
        <v>32.625</v>
      </c>
      <c r="E19" s="58">
        <f>[8]Tregion!$P19</f>
        <v>36.563000000000002</v>
      </c>
      <c r="F19" s="57">
        <f>[9]Tregion!$P19</f>
        <v>36.563000000000002</v>
      </c>
      <c r="G19" s="57">
        <f>[5]Tregion!$P19</f>
        <v>38.25</v>
      </c>
      <c r="H19" s="57"/>
      <c r="I19" s="58">
        <f>[11]Tregion!$P19</f>
        <v>36.563000000000002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39.607721891284598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28.875</v>
      </c>
      <c r="C20" s="58">
        <f>[6]Tregion!$P20</f>
        <v>29.25</v>
      </c>
      <c r="D20" s="57">
        <f>[7]Tregion!$P20</f>
        <v>29.25</v>
      </c>
      <c r="E20" s="58">
        <f>[8]Tregion!$P20</f>
        <v>31.688000000000002</v>
      </c>
      <c r="F20" s="57">
        <f>[9]Tregion!$P20</f>
        <v>30.75</v>
      </c>
      <c r="G20" s="57">
        <f>[5]Tregion!$P20</f>
        <v>28.875</v>
      </c>
      <c r="H20" s="57"/>
      <c r="I20" s="58">
        <f>[11]Tregion!$P20</f>
        <v>30.75</v>
      </c>
      <c r="J20" s="57"/>
      <c r="K20" s="58"/>
      <c r="L20" s="57"/>
      <c r="M20" s="58"/>
      <c r="N20" s="57"/>
      <c r="O20" s="58"/>
      <c r="Q20" s="57"/>
      <c r="R20" s="58">
        <f>[12]Tregion!$P20</f>
        <v>39.948991803996876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27.375</v>
      </c>
      <c r="C21" s="58">
        <f>[6]Tregion!$P21</f>
        <v>27.75</v>
      </c>
      <c r="D21" s="57">
        <f>[7]Tregion!$P21</f>
        <v>27.75</v>
      </c>
      <c r="E21" s="58">
        <f>[8]Tregion!$P21</f>
        <v>30.938000000000002</v>
      </c>
      <c r="F21" s="57">
        <f>[9]Tregion!$P21</f>
        <v>30</v>
      </c>
      <c r="G21" s="57">
        <f>[5]Tregion!$P21</f>
        <v>27.375</v>
      </c>
      <c r="H21" s="57"/>
      <c r="I21" s="58">
        <f>[11]Tregion!$P21</f>
        <v>30</v>
      </c>
      <c r="J21" s="57"/>
      <c r="K21" s="58"/>
      <c r="L21" s="57"/>
      <c r="M21" s="58"/>
      <c r="N21" s="57"/>
      <c r="O21" s="58"/>
      <c r="Q21" s="57"/>
      <c r="R21" s="58">
        <f>[12]Tregion!$P21</f>
        <v>43.431562088100179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27.75</v>
      </c>
      <c r="C22" s="58">
        <f>[6]Tregion!$P22</f>
        <v>28.875</v>
      </c>
      <c r="D22" s="57">
        <f>[7]Tregion!$P22</f>
        <v>28.875</v>
      </c>
      <c r="E22" s="58">
        <f>[8]Tregion!$P22</f>
        <v>32.438000000000002</v>
      </c>
      <c r="F22" s="57">
        <f>[9]Tregion!$P22</f>
        <v>31.5</v>
      </c>
      <c r="G22" s="57">
        <f>[5]Tregion!$P22</f>
        <v>27.75</v>
      </c>
      <c r="H22" s="57"/>
      <c r="I22" s="58">
        <f>[11]Tregion!$P22</f>
        <v>31.5</v>
      </c>
      <c r="J22" s="57"/>
      <c r="K22" s="58"/>
      <c r="L22" s="57"/>
      <c r="M22" s="58"/>
      <c r="N22" s="57"/>
      <c r="O22" s="58"/>
      <c r="Q22" s="57"/>
      <c r="R22" s="58">
        <f>[12]Tregion!$P22</f>
        <v>46.017675254666919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27.75</v>
      </c>
      <c r="C23" s="58">
        <f>[6]Tregion!$P23</f>
        <v>31.6875</v>
      </c>
      <c r="D23" s="57">
        <f>[7]Tregion!$P23</f>
        <v>31.5</v>
      </c>
      <c r="E23" s="58">
        <f>[8]Tregion!$P23</f>
        <v>33.375</v>
      </c>
      <c r="F23" s="57">
        <f>[9]Tregion!$P23</f>
        <v>31.688000000000002</v>
      </c>
      <c r="G23" s="57">
        <f>[5]Tregion!$P23</f>
        <v>27.75</v>
      </c>
      <c r="H23" s="57"/>
      <c r="I23" s="58">
        <f>[11]Tregion!$P23</f>
        <v>24.188000000000002</v>
      </c>
      <c r="J23" s="57"/>
      <c r="K23" s="58"/>
      <c r="L23" s="57"/>
      <c r="M23" s="58"/>
      <c r="N23" s="57"/>
      <c r="O23" s="58"/>
      <c r="Q23" s="57"/>
      <c r="R23" s="58">
        <f>[12]Tregion!$P23</f>
        <v>46.330300874147213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27.75</v>
      </c>
      <c r="C24" s="58">
        <f>[6]Tregion!$P24</f>
        <v>31.125</v>
      </c>
      <c r="D24" s="57">
        <f>[7]Tregion!$P24</f>
        <v>30.75</v>
      </c>
      <c r="E24" s="58">
        <f>[8]Tregion!$P24</f>
        <v>31.875</v>
      </c>
      <c r="F24" s="57">
        <f>[9]Tregion!$P24</f>
        <v>30.563000000000002</v>
      </c>
      <c r="G24" s="57">
        <f>[5]Tregion!$P24</f>
        <v>27.75</v>
      </c>
      <c r="H24" s="57"/>
      <c r="I24" s="58">
        <f>[11]Tregion!$P24</f>
        <v>23.063000000000002</v>
      </c>
      <c r="J24" s="57"/>
      <c r="K24" s="58"/>
      <c r="L24" s="57"/>
      <c r="M24" s="58"/>
      <c r="N24" s="57"/>
      <c r="O24" s="58"/>
      <c r="Q24" s="57"/>
      <c r="R24" s="58">
        <f>[12]Tregion!$P24</f>
        <v>45.059519327936826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27.375</v>
      </c>
      <c r="C25" s="58">
        <f>[6]Tregion!$P25</f>
        <v>27.5625</v>
      </c>
      <c r="D25" s="57">
        <f>[7]Tregion!$P25</f>
        <v>27</v>
      </c>
      <c r="E25" s="58">
        <f>[8]Tregion!$P25</f>
        <v>30.375</v>
      </c>
      <c r="F25" s="57">
        <f>[9]Tregion!$P25</f>
        <v>30</v>
      </c>
      <c r="G25" s="57">
        <f>[5]Tregion!$P25</f>
        <v>27.375</v>
      </c>
      <c r="H25" s="57"/>
      <c r="I25" s="58">
        <f>[11]Tregion!$P25</f>
        <v>22.5</v>
      </c>
      <c r="J25" s="57"/>
      <c r="K25" s="58"/>
      <c r="L25" s="57"/>
      <c r="M25" s="58"/>
      <c r="N25" s="57"/>
      <c r="O25" s="58"/>
      <c r="Q25" s="57"/>
      <c r="R25" s="58">
        <f>[12]Tregion!$P25</f>
        <v>43.746744243373342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26.625</v>
      </c>
      <c r="C26" s="58">
        <f>[6]Tregion!$P26</f>
        <v>27.375</v>
      </c>
      <c r="D26" s="57">
        <f>[7]Tregion!$P26</f>
        <v>24.75</v>
      </c>
      <c r="E26" s="58">
        <f>[8]Tregion!$P26</f>
        <v>26.813000000000002</v>
      </c>
      <c r="F26" s="57">
        <f>[9]Tregion!$P26</f>
        <v>28.688000000000002</v>
      </c>
      <c r="G26" s="57">
        <f>[5]Tregion!$P26</f>
        <v>26.625</v>
      </c>
      <c r="H26" s="57"/>
      <c r="I26" s="58">
        <f>[11]Tregion!$P26</f>
        <v>19.313000000000002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41.810472429400761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27.375</v>
      </c>
      <c r="C27" s="58">
        <f>[6]Tregion!$P27</f>
        <v>24.375</v>
      </c>
      <c r="D27" s="57">
        <f>[7]Tregion!$P27</f>
        <v>21.75</v>
      </c>
      <c r="E27" s="58">
        <f>[8]Tregion!$P27</f>
        <v>27.188000000000002</v>
      </c>
      <c r="F27" s="57">
        <f>[9]Tregion!$P27</f>
        <v>29.25</v>
      </c>
      <c r="G27" s="57">
        <f>[5]Tregion!$P27</f>
        <v>27.375</v>
      </c>
      <c r="H27" s="57"/>
      <c r="I27" s="58">
        <f>[11]Tregion!$P27</f>
        <v>19.688000000000002</v>
      </c>
      <c r="J27" s="57"/>
      <c r="K27" s="58"/>
      <c r="L27" s="57"/>
      <c r="M27" s="58"/>
      <c r="N27" s="57"/>
      <c r="O27" s="58"/>
      <c r="Q27" s="57"/>
      <c r="R27" s="58">
        <f>[12]Tregion!$P27</f>
        <v>41.812030014891334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32.625</v>
      </c>
      <c r="C28" s="58">
        <f>[6]Tregion!$P28</f>
        <v>23.0625</v>
      </c>
      <c r="D28" s="57">
        <f>[7]Tregion!$P28</f>
        <v>22.5</v>
      </c>
      <c r="E28" s="58">
        <f>[8]Tregion!$P28</f>
        <v>30.938000000000002</v>
      </c>
      <c r="F28" s="57">
        <f>[9]Tregion!$P28</f>
        <v>32.625</v>
      </c>
      <c r="G28" s="57">
        <f>[5]Tregion!$P28</f>
        <v>32.625</v>
      </c>
      <c r="H28" s="57"/>
      <c r="I28" s="58">
        <f>[11]Tregion!$P28</f>
        <v>23.438000000000002</v>
      </c>
      <c r="J28" s="57"/>
      <c r="K28" s="58"/>
      <c r="L28" s="57"/>
      <c r="M28" s="58"/>
      <c r="N28" s="57"/>
      <c r="O28" s="58"/>
      <c r="Q28" s="57"/>
      <c r="R28" s="58">
        <f>[12]Tregion!$P28</f>
        <v>42.090414411773367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40.875</v>
      </c>
      <c r="C29" s="58">
        <f>[6]Tregion!$P29</f>
        <v>40.125</v>
      </c>
      <c r="D29" s="57">
        <f>[7]Tregion!$P29</f>
        <v>36.75</v>
      </c>
      <c r="E29" s="58">
        <f>[8]Tregion!$P29</f>
        <v>39</v>
      </c>
      <c r="F29" s="57">
        <f>[9]Tregion!$P29</f>
        <v>42.75</v>
      </c>
      <c r="G29" s="57">
        <f>[5]Tregion!$P29</f>
        <v>40.875</v>
      </c>
      <c r="H29" s="57"/>
      <c r="I29" s="58">
        <f>[11]Tregion!$P29</f>
        <v>31.5</v>
      </c>
      <c r="J29" s="57"/>
      <c r="K29" s="58"/>
      <c r="L29" s="57"/>
      <c r="M29" s="58"/>
      <c r="N29" s="57"/>
      <c r="O29" s="58"/>
      <c r="Q29" s="57"/>
      <c r="R29" s="58">
        <f>[12]Tregion!$P29</f>
        <v>42.437353976869822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47.25</v>
      </c>
      <c r="C30" s="58">
        <f>[6]Tregion!$P30</f>
        <v>45.375</v>
      </c>
      <c r="D30" s="57">
        <f>[7]Tregion!$P30</f>
        <v>42.75</v>
      </c>
      <c r="E30" s="58">
        <f>[8]Tregion!$P30</f>
        <v>45.375</v>
      </c>
      <c r="F30" s="57">
        <f>[9]Tregion!$P30</f>
        <v>47.063000000000002</v>
      </c>
      <c r="G30" s="57">
        <f>[5]Tregion!$P30</f>
        <v>47.25</v>
      </c>
      <c r="H30" s="57"/>
      <c r="I30" s="58">
        <f>[11]Tregion!$P30</f>
        <v>37.875</v>
      </c>
      <c r="J30" s="57"/>
      <c r="K30" s="58"/>
      <c r="L30" s="57"/>
      <c r="M30" s="58"/>
      <c r="N30" s="57"/>
      <c r="O30" s="58"/>
      <c r="Q30" s="57"/>
      <c r="R30" s="58">
        <f>[12]Tregion!$P30</f>
        <v>42.880284032065674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39</v>
      </c>
      <c r="C31" s="58">
        <f>[6]Tregion!$P31</f>
        <v>37.875</v>
      </c>
      <c r="D31" s="57">
        <f>[7]Tregion!$P31</f>
        <v>35.25</v>
      </c>
      <c r="E31" s="58">
        <f>[8]Tregion!$P31</f>
        <v>41.625</v>
      </c>
      <c r="F31" s="57">
        <f>[9]Tregion!$P31</f>
        <v>37.313000000000002</v>
      </c>
      <c r="G31" s="57">
        <f>[5]Tregion!$P31</f>
        <v>39</v>
      </c>
      <c r="H31" s="57"/>
      <c r="I31" s="58">
        <f>[11]Tregion!$P31</f>
        <v>29.813000000000002</v>
      </c>
      <c r="J31" s="57"/>
      <c r="K31" s="58"/>
      <c r="L31" s="57"/>
      <c r="M31" s="58"/>
      <c r="N31" s="57"/>
      <c r="O31" s="58"/>
      <c r="Q31" s="57"/>
      <c r="R31" s="58">
        <f>[12]Tregion!$P31</f>
        <v>42.949107267359381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28.875</v>
      </c>
      <c r="C32" s="58">
        <f>[6]Tregion!$P32</f>
        <v>31.125</v>
      </c>
      <c r="D32" s="57">
        <f>[7]Tregion!$P32</f>
        <v>30.75</v>
      </c>
      <c r="E32" s="58">
        <f>[8]Tregion!$P32</f>
        <v>31.313000000000002</v>
      </c>
      <c r="F32" s="57">
        <f>[9]Tregion!$P32</f>
        <v>30.75</v>
      </c>
      <c r="G32" s="57">
        <f>[5]Tregion!$P32</f>
        <v>28.875</v>
      </c>
      <c r="H32" s="57"/>
      <c r="I32" s="58">
        <f>[11]Tregion!$P32</f>
        <v>23.25</v>
      </c>
      <c r="J32" s="57"/>
      <c r="K32" s="58"/>
      <c r="L32" s="57"/>
      <c r="M32" s="58"/>
      <c r="N32" s="57"/>
      <c r="O32" s="58"/>
      <c r="Q32" s="57"/>
      <c r="R32" s="58">
        <f>[12]Tregion!$P32</f>
        <v>43.225883670717856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28.125</v>
      </c>
      <c r="C33" s="58">
        <f>[6]Tregion!$P33</f>
        <v>28.125</v>
      </c>
      <c r="D33" s="57">
        <f>[7]Tregion!$P33</f>
        <v>27.75</v>
      </c>
      <c r="E33" s="58">
        <f>[8]Tregion!$P33</f>
        <v>31.313000000000002</v>
      </c>
      <c r="F33" s="57">
        <f>[9]Tregion!$P33</f>
        <v>30.563000000000002</v>
      </c>
      <c r="G33" s="57">
        <f>[5]Tregion!$P33</f>
        <v>28.125</v>
      </c>
      <c r="H33" s="57"/>
      <c r="I33" s="58">
        <f>[11]Tregion!$P33</f>
        <v>23.063000000000002</v>
      </c>
      <c r="J33" s="57"/>
      <c r="K33" s="58"/>
      <c r="L33" s="57"/>
      <c r="M33" s="58"/>
      <c r="N33" s="57"/>
      <c r="O33" s="58"/>
      <c r="Q33" s="57"/>
      <c r="R33" s="58">
        <f>[12]Tregion!$P33</f>
        <v>45.897315072489967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27.75</v>
      </c>
      <c r="C34" s="58">
        <f>[6]Tregion!$P34</f>
        <v>29.4375</v>
      </c>
      <c r="D34" s="57">
        <f>[7]Tregion!$P34</f>
        <v>29.25</v>
      </c>
      <c r="E34" s="58">
        <f>[8]Tregion!$P34</f>
        <v>33.563000000000002</v>
      </c>
      <c r="F34" s="57">
        <f>[9]Tregion!$P34</f>
        <v>31.5</v>
      </c>
      <c r="G34" s="57">
        <f>[5]Tregion!$P34</f>
        <v>27.75</v>
      </c>
      <c r="H34" s="57"/>
      <c r="I34" s="58">
        <f>[11]Tregion!$P34</f>
        <v>24</v>
      </c>
      <c r="J34" s="57"/>
      <c r="K34" s="58"/>
      <c r="L34" s="57"/>
      <c r="M34" s="58"/>
      <c r="N34" s="57"/>
      <c r="O34" s="58"/>
      <c r="Q34" s="57"/>
      <c r="R34" s="58">
        <f>[12]Tregion!$P34</f>
        <v>47.994750081772594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28.274999999999999</v>
      </c>
      <c r="C35" s="58">
        <f>[6]Tregion!$P35</f>
        <v>31.9575</v>
      </c>
      <c r="D35" s="57">
        <f>[7]Tregion!$P35</f>
        <v>31.5975</v>
      </c>
      <c r="E35" s="58">
        <f>[8]Tregion!$P35</f>
        <v>33.578000000000003</v>
      </c>
      <c r="F35" s="57">
        <f>[9]Tregion!$P35</f>
        <v>31.883000000000003</v>
      </c>
      <c r="G35" s="57">
        <f>[5]Tregion!$P35</f>
        <v>28.274999999999999</v>
      </c>
      <c r="H35" s="57"/>
      <c r="I35" s="58">
        <f>[11]Tregion!$P35</f>
        <v>23.37</v>
      </c>
      <c r="J35" s="57"/>
      <c r="K35" s="58"/>
      <c r="L35" s="57"/>
      <c r="M35" s="58"/>
      <c r="N35" s="57"/>
      <c r="O35" s="58"/>
      <c r="Q35" s="57"/>
      <c r="R35" s="58">
        <f>[12]Tregion!$P35</f>
        <v>46.047693167138092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28.274999999999999</v>
      </c>
      <c r="C36" s="58">
        <f>[6]Tregion!$P36</f>
        <v>31.47</v>
      </c>
      <c r="D36" s="57">
        <f>[7]Tregion!$P36</f>
        <v>30.952500000000001</v>
      </c>
      <c r="E36" s="58">
        <f>[8]Tregion!$P36</f>
        <v>32.063000000000002</v>
      </c>
      <c r="F36" s="57">
        <f>[9]Tregion!$P36</f>
        <v>30.742000000000001</v>
      </c>
      <c r="G36" s="57">
        <f>[5]Tregion!$P36</f>
        <v>28.274999999999999</v>
      </c>
      <c r="H36" s="57"/>
      <c r="I36" s="58">
        <f>[11]Tregion!$P36</f>
        <v>22.207000000000001</v>
      </c>
      <c r="J36" s="57"/>
      <c r="K36" s="58"/>
      <c r="L36" s="57"/>
      <c r="M36" s="58"/>
      <c r="N36" s="57"/>
      <c r="O36" s="58"/>
      <c r="Q36" s="57"/>
      <c r="R36" s="58">
        <f>[12]Tregion!$P36</f>
        <v>44.887754315776611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27.923000000000002</v>
      </c>
      <c r="C37" s="58">
        <f>[6]Tregion!$P37</f>
        <v>28.4175</v>
      </c>
      <c r="D37" s="57">
        <f>[7]Tregion!$P37</f>
        <v>27.734999999999999</v>
      </c>
      <c r="E37" s="58">
        <f>[8]Tregion!$P37</f>
        <v>30.555</v>
      </c>
      <c r="F37" s="57">
        <f>[9]Tregion!$P37</f>
        <v>30.172000000000001</v>
      </c>
      <c r="G37" s="57">
        <f>[5]Tregion!$P37</f>
        <v>27.923000000000002</v>
      </c>
      <c r="H37" s="57"/>
      <c r="I37" s="58">
        <f>[11]Tregion!$P37</f>
        <v>21.585000000000001</v>
      </c>
      <c r="J37" s="57"/>
      <c r="K37" s="58"/>
      <c r="L37" s="57"/>
      <c r="M37" s="58"/>
      <c r="N37" s="57"/>
      <c r="O37" s="58"/>
      <c r="Q37" s="57"/>
      <c r="R37" s="58">
        <f>[12]Tregion!$P37</f>
        <v>43.060587474548285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27.233000000000001</v>
      </c>
      <c r="C38" s="58">
        <f>[6]Tregion!$P38</f>
        <v>28.252500000000001</v>
      </c>
      <c r="D38" s="57">
        <f>[7]Tregion!$P38</f>
        <v>25.8</v>
      </c>
      <c r="E38" s="58">
        <f>[8]Tregion!$P38</f>
        <v>26.97</v>
      </c>
      <c r="F38" s="57">
        <f>[9]Tregion!$P38</f>
        <v>28.852</v>
      </c>
      <c r="G38" s="57">
        <f>[5]Tregion!$P38</f>
        <v>27.233000000000001</v>
      </c>
      <c r="H38" s="57"/>
      <c r="I38" s="58">
        <f>[11]Tregion!$P38</f>
        <v>18.465</v>
      </c>
      <c r="J38" s="57"/>
      <c r="K38" s="58"/>
      <c r="L38" s="57"/>
      <c r="M38" s="58"/>
      <c r="N38" s="57"/>
      <c r="O38" s="58"/>
      <c r="Q38" s="57"/>
      <c r="R38" s="58">
        <f>[12]Tregion!$P38</f>
        <v>40.647238762566808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27.923000000000002</v>
      </c>
      <c r="C39" s="58">
        <f>[6]Tregion!$P39</f>
        <v>25.68</v>
      </c>
      <c r="D39" s="57">
        <f>[7]Tregion!$P39</f>
        <v>23.227499999999999</v>
      </c>
      <c r="E39" s="58">
        <f>[8]Tregion!$P39</f>
        <v>27.344999999999999</v>
      </c>
      <c r="F39" s="57">
        <f>[9]Tregion!$P39</f>
        <v>29.414999999999999</v>
      </c>
      <c r="G39" s="57">
        <f>[5]Tregion!$P39</f>
        <v>27.923000000000002</v>
      </c>
      <c r="H39" s="57"/>
      <c r="I39" s="58">
        <f>[11]Tregion!$P39</f>
        <v>18.758000000000003</v>
      </c>
      <c r="J39" s="57"/>
      <c r="K39" s="58"/>
      <c r="L39" s="57"/>
      <c r="M39" s="58"/>
      <c r="N39" s="57"/>
      <c r="O39" s="58"/>
      <c r="Q39" s="57"/>
      <c r="R39" s="58">
        <f>[12]Tregion!$P39</f>
        <v>40.710706102898058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32.79</v>
      </c>
      <c r="C40" s="58">
        <f>[6]Tregion!$P40</f>
        <v>24.555</v>
      </c>
      <c r="D40" s="57">
        <f>[7]Tregion!$P40</f>
        <v>23.872499999999999</v>
      </c>
      <c r="E40" s="58">
        <f>[8]Tregion!$P40</f>
        <v>31.11</v>
      </c>
      <c r="F40" s="57">
        <f>[9]Tregion!$P40</f>
        <v>32.805</v>
      </c>
      <c r="G40" s="57">
        <f>[5]Tregion!$P40</f>
        <v>32.79</v>
      </c>
      <c r="H40" s="57"/>
      <c r="I40" s="58">
        <f>[11]Tregion!$P40</f>
        <v>22.253</v>
      </c>
      <c r="J40" s="57"/>
      <c r="K40" s="58"/>
      <c r="L40" s="57"/>
      <c r="M40" s="58"/>
      <c r="N40" s="57"/>
      <c r="O40" s="58"/>
      <c r="Q40" s="57"/>
      <c r="R40" s="58">
        <f>[12]Tregion!$P40</f>
        <v>41.205744261234791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40.433</v>
      </c>
      <c r="C41" s="58">
        <f>[6]Tregion!$P41</f>
        <v>39.195</v>
      </c>
      <c r="D41" s="57">
        <f>[7]Tregion!$P41</f>
        <v>36.104999999999997</v>
      </c>
      <c r="E41" s="58">
        <f>[8]Tregion!$P41</f>
        <v>39.218000000000004</v>
      </c>
      <c r="F41" s="57">
        <f>[9]Tregion!$P41</f>
        <v>42.983000000000004</v>
      </c>
      <c r="G41" s="57">
        <f>[5]Tregion!$P41</f>
        <v>40.433</v>
      </c>
      <c r="H41" s="57"/>
      <c r="I41" s="58">
        <f>[11]Tregion!$P41</f>
        <v>29.79</v>
      </c>
      <c r="J41" s="57"/>
      <c r="K41" s="58"/>
      <c r="L41" s="57"/>
      <c r="M41" s="58"/>
      <c r="N41" s="57"/>
      <c r="O41" s="58"/>
      <c r="Q41" s="57"/>
      <c r="R41" s="58">
        <f>[12]Tregion!$P41</f>
        <v>41.794154364102198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46.343000000000004</v>
      </c>
      <c r="C42" s="58">
        <f>[6]Tregion!$P42</f>
        <v>43.702500000000001</v>
      </c>
      <c r="D42" s="57">
        <f>[7]Tregion!$P42</f>
        <v>41.2575</v>
      </c>
      <c r="E42" s="58">
        <f>[8]Tregion!$P42</f>
        <v>45.623000000000005</v>
      </c>
      <c r="F42" s="57">
        <f>[9]Tregion!$P42</f>
        <v>47.318000000000005</v>
      </c>
      <c r="G42" s="57">
        <f>[5]Tregion!$P42</f>
        <v>46.343000000000004</v>
      </c>
      <c r="H42" s="57"/>
      <c r="I42" s="58">
        <f>[11]Tregion!$P42</f>
        <v>35.693000000000005</v>
      </c>
      <c r="J42" s="57"/>
      <c r="K42" s="58"/>
      <c r="L42" s="57"/>
      <c r="M42" s="58"/>
      <c r="N42" s="57"/>
      <c r="O42" s="58"/>
      <c r="Q42" s="57"/>
      <c r="R42" s="58">
        <f>[12]Tregion!$P42</f>
        <v>42.293100065680441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38.700000000000003</v>
      </c>
      <c r="C43" s="58">
        <f>[6]Tregion!$P43</f>
        <v>37.267499999999998</v>
      </c>
      <c r="D43" s="57">
        <f>[7]Tregion!$P43</f>
        <v>34.814999999999998</v>
      </c>
      <c r="E43" s="58">
        <f>[8]Tregion!$P43</f>
        <v>41.843000000000004</v>
      </c>
      <c r="F43" s="57">
        <f>[9]Tregion!$P43</f>
        <v>37.508000000000003</v>
      </c>
      <c r="G43" s="57">
        <f>[5]Tregion!$P43</f>
        <v>38.700000000000003</v>
      </c>
      <c r="H43" s="57"/>
      <c r="I43" s="58">
        <f>[11]Tregion!$P43</f>
        <v>27.99</v>
      </c>
      <c r="J43" s="57"/>
      <c r="K43" s="58"/>
      <c r="L43" s="57"/>
      <c r="M43" s="58"/>
      <c r="N43" s="57"/>
      <c r="O43" s="58"/>
      <c r="Q43" s="57"/>
      <c r="R43" s="58">
        <f>[12]Tregion!$P43</f>
        <v>42.216369052046225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29.318000000000001</v>
      </c>
      <c r="C44" s="58">
        <f>[6]Tregion!$P44</f>
        <v>31.47</v>
      </c>
      <c r="D44" s="57">
        <f>[7]Tregion!$P44</f>
        <v>30.952500000000001</v>
      </c>
      <c r="E44" s="58">
        <f>[8]Tregion!$P44</f>
        <v>31.477</v>
      </c>
      <c r="F44" s="57">
        <f>[9]Tregion!$P44</f>
        <v>30.907</v>
      </c>
      <c r="G44" s="57">
        <f>[5]Tregion!$P44</f>
        <v>29.318000000000001</v>
      </c>
      <c r="H44" s="57"/>
      <c r="I44" s="58">
        <f>[11]Tregion!$P44</f>
        <v>21.742000000000001</v>
      </c>
      <c r="J44" s="57"/>
      <c r="K44" s="58"/>
      <c r="L44" s="57"/>
      <c r="M44" s="58"/>
      <c r="N44" s="57"/>
      <c r="O44" s="58"/>
      <c r="Q44" s="57"/>
      <c r="R44" s="58">
        <f>[12]Tregion!$P44</f>
        <v>42.220401140491205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28.62</v>
      </c>
      <c r="C45" s="58">
        <f>[6]Tregion!$P45</f>
        <v>28.897500000000001</v>
      </c>
      <c r="D45" s="57">
        <f>[7]Tregion!$P45</f>
        <v>28.38</v>
      </c>
      <c r="E45" s="58">
        <f>[8]Tregion!$P45</f>
        <v>31.47</v>
      </c>
      <c r="F45" s="57">
        <f>[9]Tregion!$P45</f>
        <v>30.72</v>
      </c>
      <c r="G45" s="57">
        <f>[5]Tregion!$P45</f>
        <v>28.62</v>
      </c>
      <c r="H45" s="57"/>
      <c r="I45" s="58">
        <f>[11]Tregion!$P45</f>
        <v>21.488</v>
      </c>
      <c r="J45" s="57"/>
      <c r="K45" s="58"/>
      <c r="L45" s="57"/>
      <c r="M45" s="58"/>
      <c r="N45" s="57"/>
      <c r="O45" s="58"/>
      <c r="Q45" s="57"/>
      <c r="R45" s="58">
        <f>[12]Tregion!$P45</f>
        <v>44.566021506233611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28.274999999999999</v>
      </c>
      <c r="C46" s="58">
        <f>[6]Tregion!$P46</f>
        <v>30.022500000000001</v>
      </c>
      <c r="D46" s="57">
        <f>[7]Tregion!$P46</f>
        <v>29.67</v>
      </c>
      <c r="E46" s="58">
        <f>[8]Tregion!$P46</f>
        <v>33.727000000000004</v>
      </c>
      <c r="F46" s="57">
        <f>[9]Tregion!$P46</f>
        <v>31.657</v>
      </c>
      <c r="G46" s="57">
        <f>[5]Tregion!$P46</f>
        <v>28.274999999999999</v>
      </c>
      <c r="H46" s="57"/>
      <c r="I46" s="58">
        <f>[11]Tregion!$P46</f>
        <v>22.274999999999999</v>
      </c>
      <c r="J46" s="57"/>
      <c r="K46" s="58"/>
      <c r="L46" s="57"/>
      <c r="M46" s="58"/>
      <c r="N46" s="57"/>
      <c r="O46" s="58"/>
      <c r="Q46" s="57"/>
      <c r="R46" s="58">
        <f>[12]Tregion!$P46</f>
        <v>46.541290573813043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28.47</v>
      </c>
      <c r="C47" s="58">
        <f>[6]Tregion!$P47</f>
        <v>32.159999999999997</v>
      </c>
      <c r="D47" s="57">
        <f>[7]Tregion!$P47</f>
        <v>31.68</v>
      </c>
      <c r="E47" s="58">
        <f>[8]Tregion!$P47</f>
        <v>33.727000000000004</v>
      </c>
      <c r="F47" s="57">
        <f>[9]Tregion!$P47</f>
        <v>32.024999999999999</v>
      </c>
      <c r="G47" s="57">
        <f>[5]Tregion!$P47</f>
        <v>28.47</v>
      </c>
      <c r="H47" s="57"/>
      <c r="I47" s="58">
        <f>[11]Tregion!$P47</f>
        <v>20.295000000000002</v>
      </c>
      <c r="J47" s="57"/>
      <c r="K47" s="58"/>
      <c r="L47" s="57"/>
      <c r="M47" s="58"/>
      <c r="N47" s="57"/>
      <c r="O47" s="58"/>
      <c r="Q47" s="57"/>
      <c r="R47" s="58">
        <f>[12]Tregion!$P47</f>
        <v>45.928855141629256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28.47</v>
      </c>
      <c r="C48" s="58">
        <f>[6]Tregion!$P48</f>
        <v>31.754999999999999</v>
      </c>
      <c r="D48" s="57">
        <f>[7]Tregion!$P48</f>
        <v>31.125</v>
      </c>
      <c r="E48" s="58">
        <f>[8]Tregion!$P48</f>
        <v>32.204999999999998</v>
      </c>
      <c r="F48" s="57">
        <f>[9]Tregion!$P48</f>
        <v>30.885000000000002</v>
      </c>
      <c r="G48" s="57">
        <f>[5]Tregion!$P48</f>
        <v>28.47</v>
      </c>
      <c r="H48" s="57"/>
      <c r="I48" s="58">
        <f>[11]Tregion!$P48</f>
        <v>19.440000000000001</v>
      </c>
      <c r="J48" s="57"/>
      <c r="K48" s="58"/>
      <c r="L48" s="57"/>
      <c r="M48" s="58"/>
      <c r="N48" s="57"/>
      <c r="O48" s="58"/>
      <c r="Q48" s="57"/>
      <c r="R48" s="58">
        <f>[12]Tregion!$P48</f>
        <v>44.798144588321264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28.118000000000002</v>
      </c>
      <c r="C49" s="58">
        <f>[6]Tregion!$P49</f>
        <v>29.137499999999999</v>
      </c>
      <c r="D49" s="57">
        <f>[7]Tregion!$P49</f>
        <v>28.372499999999999</v>
      </c>
      <c r="E49" s="58">
        <f>[8]Tregion!$P49</f>
        <v>30.69</v>
      </c>
      <c r="F49" s="57">
        <f>[9]Tregion!$P49</f>
        <v>30.308</v>
      </c>
      <c r="G49" s="57">
        <f>[5]Tregion!$P49</f>
        <v>28.118000000000002</v>
      </c>
      <c r="H49" s="57"/>
      <c r="I49" s="58">
        <f>[11]Tregion!$P49</f>
        <v>19.065000000000001</v>
      </c>
      <c r="J49" s="57"/>
      <c r="K49" s="58"/>
      <c r="L49" s="57"/>
      <c r="M49" s="58"/>
      <c r="N49" s="57"/>
      <c r="O49" s="58"/>
      <c r="Q49" s="57"/>
      <c r="R49" s="58">
        <f>[12]Tregion!$P49</f>
        <v>43.021007686752093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27.42</v>
      </c>
      <c r="C50" s="58">
        <f>[6]Tregion!$P50</f>
        <v>29.002500000000001</v>
      </c>
      <c r="D50" s="57">
        <f>[7]Tregion!$P50</f>
        <v>26.715</v>
      </c>
      <c r="E50" s="58">
        <f>[8]Tregion!$P50</f>
        <v>27.09</v>
      </c>
      <c r="F50" s="57">
        <f>[9]Tregion!$P50</f>
        <v>28.98</v>
      </c>
      <c r="G50" s="57">
        <f>[5]Tregion!$P50</f>
        <v>27.42</v>
      </c>
      <c r="H50" s="57"/>
      <c r="I50" s="58">
        <f>[11]Tregion!$P50</f>
        <v>16.440000000000001</v>
      </c>
      <c r="J50" s="57"/>
      <c r="K50" s="58"/>
      <c r="L50" s="57"/>
      <c r="M50" s="58"/>
      <c r="N50" s="57"/>
      <c r="O50" s="58"/>
      <c r="Q50" s="57"/>
      <c r="R50" s="58">
        <f>[12]Tregion!$P50</f>
        <v>40.548794264787681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28.125</v>
      </c>
      <c r="C51" s="58">
        <f>[6]Tregion!$P51</f>
        <v>26.805</v>
      </c>
      <c r="D51" s="57">
        <f>[7]Tregion!$P51</f>
        <v>24.51</v>
      </c>
      <c r="E51" s="58">
        <f>[8]Tregion!$P51</f>
        <v>27.465</v>
      </c>
      <c r="F51" s="57">
        <f>[9]Tregion!$P51</f>
        <v>29.55</v>
      </c>
      <c r="G51" s="57">
        <f>[5]Tregion!$P51</f>
        <v>28.125</v>
      </c>
      <c r="H51" s="57"/>
      <c r="I51" s="58">
        <f>[11]Tregion!$P51</f>
        <v>16.844999999999999</v>
      </c>
      <c r="J51" s="57"/>
      <c r="K51" s="58"/>
      <c r="L51" s="57"/>
      <c r="M51" s="58"/>
      <c r="N51" s="57"/>
      <c r="O51" s="58"/>
      <c r="Q51" s="57"/>
      <c r="R51" s="58">
        <f>[12]Tregion!$P51</f>
        <v>40.607319058493452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33.023000000000003</v>
      </c>
      <c r="C52" s="58">
        <f>[6]Tregion!$P52</f>
        <v>25.844999999999999</v>
      </c>
      <c r="D52" s="57">
        <f>[7]Tregion!$P52</f>
        <v>25.057500000000001</v>
      </c>
      <c r="E52" s="58">
        <f>[8]Tregion!$P52</f>
        <v>31.245000000000001</v>
      </c>
      <c r="F52" s="57">
        <f>[9]Tregion!$P52</f>
        <v>32.954999999999998</v>
      </c>
      <c r="G52" s="57">
        <f>[5]Tregion!$P52</f>
        <v>33.023000000000003</v>
      </c>
      <c r="H52" s="57"/>
      <c r="I52" s="58">
        <f>[11]Tregion!$P52</f>
        <v>20.152000000000001</v>
      </c>
      <c r="J52" s="57"/>
      <c r="K52" s="58"/>
      <c r="L52" s="57"/>
      <c r="M52" s="58"/>
      <c r="N52" s="57"/>
      <c r="O52" s="58"/>
      <c r="Q52" s="57"/>
      <c r="R52" s="58">
        <f>[12]Tregion!$P52</f>
        <v>41.084363363145648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40.718000000000004</v>
      </c>
      <c r="C53" s="58">
        <f>[6]Tregion!$P53</f>
        <v>38.4</v>
      </c>
      <c r="D53" s="57">
        <f>[7]Tregion!$P53</f>
        <v>35.549999999999997</v>
      </c>
      <c r="E53" s="58">
        <f>[8]Tregion!$P53</f>
        <v>39.39</v>
      </c>
      <c r="F53" s="57">
        <f>[9]Tregion!$P53</f>
        <v>43.178000000000004</v>
      </c>
      <c r="G53" s="57">
        <f>[5]Tregion!$P53</f>
        <v>40.718000000000004</v>
      </c>
      <c r="H53" s="57"/>
      <c r="I53" s="58">
        <f>[11]Tregion!$P53</f>
        <v>27.218</v>
      </c>
      <c r="J53" s="57"/>
      <c r="K53" s="58"/>
      <c r="L53" s="57"/>
      <c r="M53" s="58"/>
      <c r="N53" s="57"/>
      <c r="O53" s="58"/>
      <c r="Q53" s="57"/>
      <c r="R53" s="58">
        <f>[12]Tregion!$P53</f>
        <v>41.652207735011864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46.664999999999999</v>
      </c>
      <c r="C54" s="58">
        <f>[6]Tregion!$P54</f>
        <v>42.262500000000003</v>
      </c>
      <c r="D54" s="57">
        <f>[7]Tregion!$P54</f>
        <v>39.967500000000001</v>
      </c>
      <c r="E54" s="58">
        <f>[8]Tregion!$P54</f>
        <v>45.825000000000003</v>
      </c>
      <c r="F54" s="57">
        <f>[9]Tregion!$P54</f>
        <v>47.528000000000006</v>
      </c>
      <c r="G54" s="57">
        <f>[5]Tregion!$P54</f>
        <v>46.664999999999999</v>
      </c>
      <c r="H54" s="57"/>
      <c r="I54" s="58">
        <f>[11]Tregion!$P54</f>
        <v>32.887999999999998</v>
      </c>
      <c r="J54" s="57"/>
      <c r="K54" s="58"/>
      <c r="L54" s="57"/>
      <c r="M54" s="58"/>
      <c r="N54" s="57"/>
      <c r="O54" s="58"/>
      <c r="Q54" s="57"/>
      <c r="R54" s="58">
        <f>[12]Tregion!$P54</f>
        <v>42.132984718383305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38.97</v>
      </c>
      <c r="C55" s="58">
        <f>[6]Tregion!$P55</f>
        <v>36.75</v>
      </c>
      <c r="D55" s="57">
        <f>[7]Tregion!$P55</f>
        <v>34.447499999999998</v>
      </c>
      <c r="E55" s="58">
        <f>[8]Tregion!$P55</f>
        <v>42.03</v>
      </c>
      <c r="F55" s="57">
        <f>[9]Tregion!$P55</f>
        <v>37.68</v>
      </c>
      <c r="G55" s="57">
        <f>[5]Tregion!$P55</f>
        <v>38.97</v>
      </c>
      <c r="H55" s="57"/>
      <c r="I55" s="58">
        <f>[11]Tregion!$P55</f>
        <v>26.017000000000003</v>
      </c>
      <c r="J55" s="57"/>
      <c r="K55" s="58"/>
      <c r="L55" s="57"/>
      <c r="M55" s="58"/>
      <c r="N55" s="57"/>
      <c r="O55" s="58"/>
      <c r="Q55" s="57"/>
      <c r="R55" s="58">
        <f>[12]Tregion!$P55</f>
        <v>42.055253253786319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29.52</v>
      </c>
      <c r="C56" s="58">
        <f>[6]Tregion!$P56</f>
        <v>31.7925</v>
      </c>
      <c r="D56" s="57">
        <f>[7]Tregion!$P56</f>
        <v>31.14</v>
      </c>
      <c r="E56" s="58">
        <f>[8]Tregion!$P56</f>
        <v>31.613000000000003</v>
      </c>
      <c r="F56" s="57">
        <f>[9]Tregion!$P56</f>
        <v>31.05</v>
      </c>
      <c r="G56" s="57">
        <f>[5]Tregion!$P56</f>
        <v>29.52</v>
      </c>
      <c r="H56" s="57"/>
      <c r="I56" s="58">
        <f>[11]Tregion!$P56</f>
        <v>20.391999999999999</v>
      </c>
      <c r="J56" s="57"/>
      <c r="K56" s="58"/>
      <c r="L56" s="57"/>
      <c r="M56" s="58"/>
      <c r="N56" s="57"/>
      <c r="O56" s="58"/>
      <c r="Q56" s="57"/>
      <c r="R56" s="58">
        <f>[12]Tregion!$P56</f>
        <v>42.05513010578025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28.823</v>
      </c>
      <c r="C57" s="58">
        <f>[6]Tregion!$P57</f>
        <v>29.587499999999999</v>
      </c>
      <c r="D57" s="57">
        <f>[7]Tregion!$P57</f>
        <v>28.927499999999998</v>
      </c>
      <c r="E57" s="58">
        <f>[8]Tregion!$P57</f>
        <v>31.613000000000003</v>
      </c>
      <c r="F57" s="57">
        <f>[9]Tregion!$P57</f>
        <v>30.855</v>
      </c>
      <c r="G57" s="57">
        <f>[5]Tregion!$P57</f>
        <v>28.823</v>
      </c>
      <c r="H57" s="57"/>
      <c r="I57" s="58">
        <f>[11]Tregion!$P57</f>
        <v>20.332000000000001</v>
      </c>
      <c r="J57" s="57"/>
      <c r="K57" s="58"/>
      <c r="L57" s="57"/>
      <c r="M57" s="58"/>
      <c r="N57" s="57"/>
      <c r="O57" s="58"/>
      <c r="Q57" s="57"/>
      <c r="R57" s="58">
        <f>[12]Tregion!$P57</f>
        <v>44.457240551001334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28.47</v>
      </c>
      <c r="C58" s="58">
        <f>[6]Tregion!$P58</f>
        <v>30.555</v>
      </c>
      <c r="D58" s="57">
        <f>[7]Tregion!$P58</f>
        <v>30.037500000000001</v>
      </c>
      <c r="E58" s="58">
        <f>[8]Tregion!$P58</f>
        <v>33.877000000000002</v>
      </c>
      <c r="F58" s="57">
        <f>[9]Tregion!$P58</f>
        <v>31.8</v>
      </c>
      <c r="G58" s="57">
        <f>[5]Tregion!$P58</f>
        <v>28.47</v>
      </c>
      <c r="H58" s="57"/>
      <c r="I58" s="58">
        <f>[11]Tregion!$P58</f>
        <v>21.262</v>
      </c>
      <c r="J58" s="57"/>
      <c r="K58" s="58"/>
      <c r="L58" s="57"/>
      <c r="M58" s="58"/>
      <c r="N58" s="57"/>
      <c r="O58" s="58"/>
      <c r="Q58" s="57"/>
      <c r="R58" s="58">
        <f>[12]Tregion!$P58</f>
        <v>46.390107448512495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28.673000000000002</v>
      </c>
      <c r="C59" s="58">
        <f>[6]Tregion!$P59</f>
        <v>32.707500000000003</v>
      </c>
      <c r="D59" s="57">
        <f>[7]Tregion!$P59</f>
        <v>31.8825</v>
      </c>
      <c r="E59" s="58">
        <f>[8]Tregion!$P59</f>
        <v>33.877000000000002</v>
      </c>
      <c r="F59" s="57">
        <f>[9]Tregion!$P59</f>
        <v>32.159999999999997</v>
      </c>
      <c r="G59" s="57">
        <f>[5]Tregion!$P59</f>
        <v>28.673000000000002</v>
      </c>
      <c r="H59" s="57"/>
      <c r="I59" s="58">
        <f>[11]Tregion!$P59</f>
        <v>16.718</v>
      </c>
      <c r="J59" s="57"/>
      <c r="K59" s="58"/>
      <c r="L59" s="57"/>
      <c r="M59" s="58"/>
      <c r="N59" s="57"/>
      <c r="O59" s="58"/>
      <c r="Q59" s="57"/>
      <c r="R59" s="58">
        <f>[12]Tregion!$P59</f>
        <v>42.999027901360392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28.673000000000002</v>
      </c>
      <c r="C60" s="58">
        <f>[6]Tregion!$P60</f>
        <v>32.332500000000003</v>
      </c>
      <c r="D60" s="57">
        <f>[7]Tregion!$P60</f>
        <v>31.38</v>
      </c>
      <c r="E60" s="58">
        <f>[8]Tregion!$P60</f>
        <v>32.347000000000001</v>
      </c>
      <c r="F60" s="57">
        <f>[9]Tregion!$P60</f>
        <v>31.02</v>
      </c>
      <c r="G60" s="57">
        <f>[5]Tregion!$P60</f>
        <v>28.673000000000002</v>
      </c>
      <c r="H60" s="57"/>
      <c r="I60" s="58">
        <f>[11]Tregion!$P60</f>
        <v>16.739999999999998</v>
      </c>
      <c r="J60" s="57"/>
      <c r="K60" s="58"/>
      <c r="L60" s="57"/>
      <c r="M60" s="58"/>
      <c r="N60" s="57"/>
      <c r="O60" s="58"/>
      <c r="Q60" s="57"/>
      <c r="R60" s="58">
        <f>[12]Tregion!$P60</f>
        <v>41.995785616543543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28.32</v>
      </c>
      <c r="C61" s="58">
        <f>[6]Tregion!$P61</f>
        <v>29.94</v>
      </c>
      <c r="D61" s="57">
        <f>[7]Tregion!$P61</f>
        <v>28.875</v>
      </c>
      <c r="E61" s="58">
        <f>[8]Tregion!$P61</f>
        <v>30.824999999999999</v>
      </c>
      <c r="F61" s="57">
        <f>[9]Tregion!$P61</f>
        <v>30.442</v>
      </c>
      <c r="G61" s="57">
        <f>[5]Tregion!$P61</f>
        <v>28.32</v>
      </c>
      <c r="H61" s="57"/>
      <c r="I61" s="58">
        <f>[11]Tregion!$P61</f>
        <v>17.114999999999998</v>
      </c>
      <c r="J61" s="57"/>
      <c r="K61" s="58"/>
      <c r="L61" s="57"/>
      <c r="M61" s="58"/>
      <c r="N61" s="57"/>
      <c r="O61" s="58"/>
      <c r="Q61" s="57"/>
      <c r="R61" s="58">
        <f>[12]Tregion!$P61</f>
        <v>40.400079507417274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27.614999999999998</v>
      </c>
      <c r="C62" s="58">
        <f>[6]Tregion!$P62</f>
        <v>29.82</v>
      </c>
      <c r="D62" s="57">
        <f>[7]Tregion!$P62</f>
        <v>27.3675</v>
      </c>
      <c r="E62" s="58">
        <f>[8]Tregion!$P62</f>
        <v>27.21</v>
      </c>
      <c r="F62" s="57">
        <f>[9]Tregion!$P62</f>
        <v>29.108000000000001</v>
      </c>
      <c r="G62" s="57">
        <f>[5]Tregion!$P62</f>
        <v>27.614999999999998</v>
      </c>
      <c r="H62" s="57"/>
      <c r="I62" s="58">
        <f>[11]Tregion!$P62</f>
        <v>15.367000000000001</v>
      </c>
      <c r="J62" s="57"/>
      <c r="K62" s="58"/>
      <c r="L62" s="57"/>
      <c r="M62" s="58"/>
      <c r="N62" s="57"/>
      <c r="O62" s="58"/>
      <c r="Q62" s="57"/>
      <c r="R62" s="58">
        <f>[12]Tregion!$P62</f>
        <v>38.167876927406638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28.32</v>
      </c>
      <c r="C63" s="58">
        <f>[6]Tregion!$P63</f>
        <v>27.802499999999998</v>
      </c>
      <c r="D63" s="57">
        <f>[7]Tregion!$P63</f>
        <v>25.364999999999998</v>
      </c>
      <c r="E63" s="58">
        <f>[8]Tregion!$P63</f>
        <v>27.585000000000001</v>
      </c>
      <c r="F63" s="57">
        <f>[9]Tregion!$P63</f>
        <v>29.677000000000003</v>
      </c>
      <c r="G63" s="57">
        <f>[5]Tregion!$P63</f>
        <v>28.32</v>
      </c>
      <c r="H63" s="57"/>
      <c r="I63" s="58">
        <f>[11]Tregion!$P63</f>
        <v>16.364999999999998</v>
      </c>
      <c r="J63" s="57"/>
      <c r="K63" s="58"/>
      <c r="L63" s="57"/>
      <c r="M63" s="58"/>
      <c r="N63" s="57"/>
      <c r="O63" s="58"/>
      <c r="Q63" s="57"/>
      <c r="R63" s="58">
        <f>[12]Tregion!$P63</f>
        <v>38.241056757253759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33.248000000000005</v>
      </c>
      <c r="C64" s="58">
        <f>[6]Tregion!$P64</f>
        <v>26.925000000000001</v>
      </c>
      <c r="D64" s="57">
        <f>[7]Tregion!$P64</f>
        <v>25.8675</v>
      </c>
      <c r="E64" s="58">
        <f>[8]Tregion!$P64</f>
        <v>31.387</v>
      </c>
      <c r="F64" s="57">
        <f>[9]Tregion!$P64</f>
        <v>33.097000000000001</v>
      </c>
      <c r="G64" s="57">
        <f>[5]Tregion!$P64</f>
        <v>33.248000000000005</v>
      </c>
      <c r="H64" s="57"/>
      <c r="I64" s="58">
        <f>[11]Tregion!$P64</f>
        <v>20.324999999999999</v>
      </c>
      <c r="J64" s="57"/>
      <c r="K64" s="58"/>
      <c r="L64" s="57"/>
      <c r="M64" s="58"/>
      <c r="N64" s="57"/>
      <c r="O64" s="58"/>
      <c r="Q64" s="57"/>
      <c r="R64" s="58">
        <f>[12]Tregion!$P64</f>
        <v>38.698118586828812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41.003</v>
      </c>
      <c r="C65" s="58">
        <f>[6]Tregion!$P65</f>
        <v>38.422499999999999</v>
      </c>
      <c r="D65" s="57">
        <f>[7]Tregion!$P65</f>
        <v>35.4</v>
      </c>
      <c r="E65" s="58">
        <f>[8]Tregion!$P65</f>
        <v>39.563000000000002</v>
      </c>
      <c r="F65" s="57">
        <f>[9]Tregion!$P65</f>
        <v>43.365000000000002</v>
      </c>
      <c r="G65" s="57">
        <f>[5]Tregion!$P65</f>
        <v>41.003</v>
      </c>
      <c r="H65" s="57"/>
      <c r="I65" s="58">
        <f>[11]Tregion!$P65</f>
        <v>28.454999999999998</v>
      </c>
      <c r="J65" s="57"/>
      <c r="K65" s="58"/>
      <c r="L65" s="57"/>
      <c r="M65" s="58"/>
      <c r="N65" s="57"/>
      <c r="O65" s="58"/>
      <c r="Q65" s="57"/>
      <c r="R65" s="58">
        <f>[12]Tregion!$P65</f>
        <v>39.236814717179421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46.994999999999997</v>
      </c>
      <c r="C66" s="58">
        <f>[6]Tregion!$P66</f>
        <v>41.962499999999999</v>
      </c>
      <c r="D66" s="57">
        <f>[7]Tregion!$P66</f>
        <v>39.42</v>
      </c>
      <c r="E66" s="58">
        <f>[8]Tregion!$P66</f>
        <v>46.027999999999999</v>
      </c>
      <c r="F66" s="57">
        <f>[9]Tregion!$P66</f>
        <v>47.737000000000002</v>
      </c>
      <c r="G66" s="57">
        <f>[5]Tregion!$P66</f>
        <v>46.994999999999997</v>
      </c>
      <c r="H66" s="57"/>
      <c r="I66" s="58">
        <f>[11]Tregion!$P66</f>
        <v>35.594999999999999</v>
      </c>
      <c r="J66" s="57"/>
      <c r="K66" s="58"/>
      <c r="L66" s="57"/>
      <c r="M66" s="58"/>
      <c r="N66" s="57"/>
      <c r="O66" s="58"/>
      <c r="Q66" s="57"/>
      <c r="R66" s="58">
        <f>[12]Tregion!$P66</f>
        <v>39.695864742034352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39.24</v>
      </c>
      <c r="C67" s="58">
        <f>[6]Tregion!$P67</f>
        <v>36.914999999999999</v>
      </c>
      <c r="D67" s="57">
        <f>[7]Tregion!$P67</f>
        <v>34.402500000000003</v>
      </c>
      <c r="E67" s="58">
        <f>[8]Tregion!$P67</f>
        <v>42.218000000000004</v>
      </c>
      <c r="F67" s="57">
        <f>[9]Tregion!$P67</f>
        <v>37.844999999999999</v>
      </c>
      <c r="G67" s="57">
        <f>[5]Tregion!$P67</f>
        <v>39.24</v>
      </c>
      <c r="H67" s="57"/>
      <c r="I67" s="58">
        <f>[11]Tregion!$P67</f>
        <v>29.114999999999998</v>
      </c>
      <c r="J67" s="57"/>
      <c r="K67" s="58"/>
      <c r="L67" s="57"/>
      <c r="M67" s="58"/>
      <c r="N67" s="57"/>
      <c r="O67" s="58"/>
      <c r="Q67" s="57"/>
      <c r="R67" s="58">
        <f>[12]Tregion!$P67</f>
        <v>39.644912743678297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29.73</v>
      </c>
      <c r="C68" s="58">
        <f>[6]Tregion!$P68</f>
        <v>32.369999999999997</v>
      </c>
      <c r="D68" s="57">
        <f>[7]Tregion!$P68</f>
        <v>31.395</v>
      </c>
      <c r="E68" s="58">
        <f>[8]Tregion!$P68</f>
        <v>31.754999999999999</v>
      </c>
      <c r="F68" s="57">
        <f>[9]Tregion!$P68</f>
        <v>31.184999999999999</v>
      </c>
      <c r="G68" s="57">
        <f>[5]Tregion!$P68</f>
        <v>29.73</v>
      </c>
      <c r="H68" s="57"/>
      <c r="I68" s="58">
        <f>[11]Tregion!$P68</f>
        <v>23.565000000000001</v>
      </c>
      <c r="J68" s="57"/>
      <c r="K68" s="58"/>
      <c r="L68" s="57"/>
      <c r="M68" s="58"/>
      <c r="N68" s="57"/>
      <c r="O68" s="58"/>
      <c r="Q68" s="57"/>
      <c r="R68" s="58">
        <f>[12]Tregion!$P68</f>
        <v>39.663591015087547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29.024999999999999</v>
      </c>
      <c r="C69" s="58">
        <f>[6]Tregion!$P69</f>
        <v>30.36</v>
      </c>
      <c r="D69" s="57">
        <f>[7]Tregion!$P69</f>
        <v>29.385000000000002</v>
      </c>
      <c r="E69" s="58">
        <f>[8]Tregion!$P69</f>
        <v>31.754999999999999</v>
      </c>
      <c r="F69" s="57">
        <f>[9]Tregion!$P69</f>
        <v>30.99</v>
      </c>
      <c r="G69" s="57">
        <f>[5]Tregion!$P69</f>
        <v>29.024999999999999</v>
      </c>
      <c r="H69" s="57"/>
      <c r="I69" s="58">
        <f>[11]Tregion!$P69</f>
        <v>24.24</v>
      </c>
      <c r="J69" s="57"/>
      <c r="K69" s="58"/>
      <c r="L69" s="57"/>
      <c r="M69" s="58"/>
      <c r="N69" s="57"/>
      <c r="O69" s="58"/>
      <c r="Q69" s="57"/>
      <c r="R69" s="58">
        <f>[12]Tregion!$P69</f>
        <v>41.874658531887818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28.673000000000002</v>
      </c>
      <c r="C70" s="58">
        <f>[6]Tregion!$P70</f>
        <v>31.245000000000001</v>
      </c>
      <c r="D70" s="57">
        <f>[7]Tregion!$P70</f>
        <v>30.39</v>
      </c>
      <c r="E70" s="58">
        <f>[8]Tregion!$P70</f>
        <v>34.027999999999999</v>
      </c>
      <c r="F70" s="57">
        <f>[9]Tregion!$P70</f>
        <v>31.934999999999999</v>
      </c>
      <c r="G70" s="57">
        <f>[5]Tregion!$P70</f>
        <v>28.673000000000002</v>
      </c>
      <c r="H70" s="57"/>
      <c r="I70" s="58">
        <f>[11]Tregion!$P70</f>
        <v>26.13</v>
      </c>
      <c r="J70" s="57"/>
      <c r="K70" s="58"/>
      <c r="L70" s="57"/>
      <c r="M70" s="58"/>
      <c r="N70" s="57"/>
      <c r="O70" s="58"/>
      <c r="Q70" s="57"/>
      <c r="R70" s="58">
        <f>[12]Tregion!$P70</f>
        <v>43.640927055786129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28.868000000000002</v>
      </c>
      <c r="C71" s="58">
        <f>[6]Tregion!$P71</f>
        <v>33.255000000000003</v>
      </c>
      <c r="D71" s="57">
        <f>[7]Tregion!$P71</f>
        <v>32.085000000000001</v>
      </c>
      <c r="E71" s="58">
        <f>[8]Tregion!$P71</f>
        <v>34.027999999999999</v>
      </c>
      <c r="F71" s="57">
        <f>[9]Tregion!$P71</f>
        <v>32.303000000000004</v>
      </c>
      <c r="G71" s="57">
        <f>[5]Tregion!$P71</f>
        <v>28.868000000000002</v>
      </c>
      <c r="H71" s="57"/>
      <c r="I71" s="58">
        <f>[11]Tregion!$P71</f>
        <v>29.64</v>
      </c>
      <c r="J71" s="57"/>
      <c r="K71" s="58"/>
      <c r="L71" s="57"/>
      <c r="M71" s="58"/>
      <c r="N71" s="57"/>
      <c r="O71" s="58"/>
      <c r="Q71" s="57"/>
      <c r="R71" s="58">
        <f>[12]Tregion!$P71</f>
        <v>44.366732934450368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28.868000000000002</v>
      </c>
      <c r="C72" s="58">
        <f>[6]Tregion!$P72</f>
        <v>32.909999999999997</v>
      </c>
      <c r="D72" s="57">
        <f>[7]Tregion!$P72</f>
        <v>31.635000000000002</v>
      </c>
      <c r="E72" s="58">
        <f>[8]Tregion!$P72</f>
        <v>32.49</v>
      </c>
      <c r="F72" s="57">
        <f>[9]Tregion!$P72</f>
        <v>31.155000000000001</v>
      </c>
      <c r="G72" s="57">
        <f>[5]Tregion!$P72</f>
        <v>28.868000000000002</v>
      </c>
      <c r="H72" s="57"/>
      <c r="I72" s="58">
        <f>[11]Tregion!$P72</f>
        <v>28.395</v>
      </c>
      <c r="J72" s="57"/>
      <c r="K72" s="58"/>
      <c r="L72" s="57"/>
      <c r="M72" s="58"/>
      <c r="N72" s="57"/>
      <c r="O72" s="58"/>
      <c r="Q72" s="57"/>
      <c r="R72" s="58">
        <f>[12]Tregion!$P72</f>
        <v>43.343115935249884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28.515000000000001</v>
      </c>
      <c r="C73" s="58">
        <f>[6]Tregion!$P73</f>
        <v>30.72</v>
      </c>
      <c r="D73" s="57">
        <f>[7]Tregion!$P73</f>
        <v>29.355</v>
      </c>
      <c r="E73" s="58">
        <f>[8]Tregion!$P73</f>
        <v>30.96</v>
      </c>
      <c r="F73" s="57">
        <f>[9]Tregion!$P73</f>
        <v>30.578000000000003</v>
      </c>
      <c r="G73" s="57">
        <f>[5]Tregion!$P73</f>
        <v>28.515000000000001</v>
      </c>
      <c r="H73" s="57"/>
      <c r="I73" s="58">
        <f>[11]Tregion!$P73</f>
        <v>27.832000000000001</v>
      </c>
      <c r="J73" s="57"/>
      <c r="K73" s="58"/>
      <c r="L73" s="57"/>
      <c r="M73" s="58"/>
      <c r="N73" s="57"/>
      <c r="O73" s="58"/>
      <c r="Q73" s="57"/>
      <c r="R73" s="58">
        <f>[12]Tregion!$P73</f>
        <v>41.726748537311529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27.803000000000001</v>
      </c>
      <c r="C74" s="58">
        <f>[6]Tregion!$P74</f>
        <v>30.614999999999998</v>
      </c>
      <c r="D74" s="57">
        <f>[7]Tregion!$P74</f>
        <v>27.99</v>
      </c>
      <c r="E74" s="58">
        <f>[8]Tregion!$P74</f>
        <v>27.33</v>
      </c>
      <c r="F74" s="57">
        <f>[9]Tregion!$P74</f>
        <v>29.234999999999999</v>
      </c>
      <c r="G74" s="57">
        <f>[5]Tregion!$P74</f>
        <v>27.803000000000001</v>
      </c>
      <c r="H74" s="57"/>
      <c r="I74" s="58">
        <f>[11]Tregion!$P74</f>
        <v>24.008000000000003</v>
      </c>
      <c r="J74" s="57"/>
      <c r="K74" s="58"/>
      <c r="L74" s="57"/>
      <c r="M74" s="58"/>
      <c r="N74" s="57"/>
      <c r="O74" s="58"/>
      <c r="Q74" s="57"/>
      <c r="R74" s="58">
        <f>[12]Tregion!$P74</f>
        <v>39.354794938216038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28.515000000000001</v>
      </c>
      <c r="C75" s="58">
        <f>[6]Tregion!$P75</f>
        <v>28.77</v>
      </c>
      <c r="D75" s="57">
        <f>[7]Tregion!$P75</f>
        <v>26.1675</v>
      </c>
      <c r="E75" s="58">
        <f>[8]Tregion!$P75</f>
        <v>27.704999999999998</v>
      </c>
      <c r="F75" s="57">
        <f>[9]Tregion!$P75</f>
        <v>29.805</v>
      </c>
      <c r="G75" s="57">
        <f>[5]Tregion!$P75</f>
        <v>28.515000000000001</v>
      </c>
      <c r="H75" s="57"/>
      <c r="I75" s="58">
        <f>[11]Tregion!$P75</f>
        <v>24.593</v>
      </c>
      <c r="J75" s="57"/>
      <c r="K75" s="58"/>
      <c r="L75" s="57"/>
      <c r="M75" s="58"/>
      <c r="N75" s="57"/>
      <c r="O75" s="58"/>
      <c r="Q75" s="57"/>
      <c r="R75" s="58">
        <f>[12]Tregion!$P75</f>
        <v>39.411999664793228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33.479999999999997</v>
      </c>
      <c r="C76" s="58">
        <f>[6]Tregion!$P76</f>
        <v>27.96</v>
      </c>
      <c r="D76" s="57">
        <f>[7]Tregion!$P76</f>
        <v>26.6325</v>
      </c>
      <c r="E76" s="58">
        <f>[8]Tregion!$P76</f>
        <v>31.523000000000003</v>
      </c>
      <c r="F76" s="57">
        <f>[9]Tregion!$P76</f>
        <v>33.248000000000005</v>
      </c>
      <c r="G76" s="57">
        <f>[5]Tregion!$P76</f>
        <v>33.479999999999997</v>
      </c>
      <c r="H76" s="57"/>
      <c r="I76" s="58">
        <f>[11]Tregion!$P76</f>
        <v>29.414999999999999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39.852617900950321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41.288000000000004</v>
      </c>
      <c r="C77" s="58">
        <f>[6]Tregion!$P77</f>
        <v>38.49</v>
      </c>
      <c r="D77" s="57">
        <f>[7]Tregion!$P77</f>
        <v>35.295000000000002</v>
      </c>
      <c r="E77" s="58">
        <f>[8]Tregion!$P77</f>
        <v>39.734999999999999</v>
      </c>
      <c r="F77" s="57">
        <f>[9]Tregion!$P77</f>
        <v>43.56</v>
      </c>
      <c r="G77" s="57">
        <f>[5]Tregion!$P77</f>
        <v>41.288000000000004</v>
      </c>
      <c r="H77" s="57"/>
      <c r="I77" s="58">
        <f>[11]Tregion!$P77</f>
        <v>39.727000000000004</v>
      </c>
      <c r="J77" s="57"/>
      <c r="K77" s="58"/>
      <c r="L77" s="57"/>
      <c r="M77" s="58"/>
      <c r="N77" s="57"/>
      <c r="O77" s="58"/>
      <c r="Q77" s="57"/>
      <c r="R77" s="58">
        <f>[12]Tregion!$P77</f>
        <v>40.374514467177256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47.318000000000005</v>
      </c>
      <c r="C78" s="58">
        <f>[6]Tregion!$P78</f>
        <v>41.737499999999997</v>
      </c>
      <c r="D78" s="57">
        <f>[7]Tregion!$P78</f>
        <v>38.947499999999998</v>
      </c>
      <c r="E78" s="58">
        <f>[8]Tregion!$P78</f>
        <v>46.23</v>
      </c>
      <c r="F78" s="57">
        <f>[9]Tregion!$P78</f>
        <v>47.947000000000003</v>
      </c>
      <c r="G78" s="57">
        <f>[5]Tregion!$P78</f>
        <v>47.318000000000005</v>
      </c>
      <c r="H78" s="57"/>
      <c r="I78" s="58">
        <f>[11]Tregion!$P78</f>
        <v>48</v>
      </c>
      <c r="J78" s="57"/>
      <c r="K78" s="58"/>
      <c r="L78" s="57"/>
      <c r="M78" s="58"/>
      <c r="N78" s="57"/>
      <c r="O78" s="58"/>
      <c r="Q78" s="57"/>
      <c r="R78" s="58">
        <f>[12]Tregion!$P78</f>
        <v>40.814904235989594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39.51</v>
      </c>
      <c r="C79" s="58">
        <f>[6]Tregion!$P79</f>
        <v>37.11</v>
      </c>
      <c r="D79" s="57">
        <f>[7]Tregion!$P79</f>
        <v>34.387500000000003</v>
      </c>
      <c r="E79" s="58">
        <f>[8]Tregion!$P79</f>
        <v>42.405000000000001</v>
      </c>
      <c r="F79" s="57">
        <f>[9]Tregion!$P79</f>
        <v>38.01</v>
      </c>
      <c r="G79" s="57">
        <f>[5]Tregion!$P79</f>
        <v>39.51</v>
      </c>
      <c r="H79" s="57"/>
      <c r="I79" s="58">
        <f>[11]Tregion!$P79</f>
        <v>37.965000000000003</v>
      </c>
      <c r="J79" s="57"/>
      <c r="K79" s="58"/>
      <c r="L79" s="57"/>
      <c r="M79" s="58"/>
      <c r="N79" s="57"/>
      <c r="O79" s="58"/>
      <c r="Q79" s="57"/>
      <c r="R79" s="58">
        <f>[12]Tregion!$P79</f>
        <v>40.743843068568758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29.933</v>
      </c>
      <c r="C80" s="58">
        <f>[6]Tregion!$P80</f>
        <v>32.954999999999998</v>
      </c>
      <c r="D80" s="57">
        <f>[7]Tregion!$P80</f>
        <v>31.657499999999999</v>
      </c>
      <c r="E80" s="58">
        <f>[8]Tregion!$P80</f>
        <v>31.898000000000003</v>
      </c>
      <c r="F80" s="57">
        <f>[9]Tregion!$P80</f>
        <v>31.32</v>
      </c>
      <c r="G80" s="57">
        <f>[5]Tregion!$P80</f>
        <v>29.933</v>
      </c>
      <c r="H80" s="57"/>
      <c r="I80" s="58">
        <f>[11]Tregion!$P80</f>
        <v>29.753</v>
      </c>
      <c r="J80" s="57"/>
      <c r="K80" s="58"/>
      <c r="L80" s="57"/>
      <c r="M80" s="58"/>
      <c r="N80" s="57"/>
      <c r="O80" s="58"/>
      <c r="Q80" s="57"/>
      <c r="R80" s="58">
        <f>[12]Tregion!$P80</f>
        <v>40.742467439860654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29.228000000000002</v>
      </c>
      <c r="C81" s="58">
        <f>[6]Tregion!$P81</f>
        <v>31.11</v>
      </c>
      <c r="D81" s="57">
        <f>[7]Tregion!$P81</f>
        <v>29.835000000000001</v>
      </c>
      <c r="E81" s="58">
        <f>[8]Tregion!$P81</f>
        <v>31.89</v>
      </c>
      <c r="F81" s="57">
        <f>[9]Tregion!$P81</f>
        <v>31.125</v>
      </c>
      <c r="G81" s="57">
        <f>[5]Tregion!$P81</f>
        <v>29.228000000000002</v>
      </c>
      <c r="H81" s="57"/>
      <c r="I81" s="58">
        <f>[11]Tregion!$P81</f>
        <v>29.655000000000001</v>
      </c>
      <c r="J81" s="57"/>
      <c r="K81" s="58"/>
      <c r="L81" s="57"/>
      <c r="M81" s="58"/>
      <c r="N81" s="57"/>
      <c r="O81" s="58"/>
      <c r="Q81" s="57"/>
      <c r="R81" s="58">
        <f>[12]Tregion!$P81</f>
        <v>42.937202987384083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28.868000000000002</v>
      </c>
      <c r="C82" s="58">
        <f>[6]Tregion!$P82</f>
        <v>31.927499999999998</v>
      </c>
      <c r="D82" s="57">
        <f>[7]Tregion!$P82</f>
        <v>30.75</v>
      </c>
      <c r="E82" s="58">
        <f>[8]Tregion!$P82</f>
        <v>34.178000000000004</v>
      </c>
      <c r="F82" s="57">
        <f>[9]Tregion!$P82</f>
        <v>32.078000000000003</v>
      </c>
      <c r="G82" s="57">
        <f>[5]Tregion!$P82</f>
        <v>28.868000000000002</v>
      </c>
      <c r="H82" s="57"/>
      <c r="I82" s="58">
        <f>[11]Tregion!$P82</f>
        <v>31.012</v>
      </c>
      <c r="J82" s="57"/>
      <c r="K82" s="58"/>
      <c r="L82" s="57"/>
      <c r="M82" s="58"/>
      <c r="N82" s="57"/>
      <c r="O82" s="58"/>
      <c r="Q82" s="57"/>
      <c r="R82" s="58">
        <f>[12]Tregion!$P82</f>
        <v>44.701796874922309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29.07</v>
      </c>
      <c r="C83" s="58">
        <f>[6]Tregion!$P83</f>
        <v>33.802500000000002</v>
      </c>
      <c r="D83" s="57">
        <f>[7]Tregion!$P83</f>
        <v>32.4</v>
      </c>
      <c r="E83" s="58">
        <f>[8]Tregion!$P83</f>
        <v>34.178000000000004</v>
      </c>
      <c r="F83" s="57">
        <f>[9]Tregion!$P83</f>
        <v>32.445</v>
      </c>
      <c r="G83" s="57">
        <f>[5]Tregion!$P83</f>
        <v>29.07</v>
      </c>
      <c r="H83" s="57"/>
      <c r="I83" s="58">
        <f>[11]Tregion!$P83</f>
        <v>29.85</v>
      </c>
      <c r="J83" s="57"/>
      <c r="K83" s="58"/>
      <c r="L83" s="57"/>
      <c r="M83" s="58"/>
      <c r="N83" s="57"/>
      <c r="O83" s="58"/>
      <c r="Q83" s="57"/>
      <c r="R83" s="58">
        <f>[12]Tregion!$P83</f>
        <v>45.455205111527228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29.07</v>
      </c>
      <c r="C84" s="58">
        <f>[6]Tregion!$P84</f>
        <v>33.487499999999997</v>
      </c>
      <c r="D84" s="57">
        <f>[7]Tregion!$P84</f>
        <v>31.98</v>
      </c>
      <c r="E84" s="58">
        <f>[8]Tregion!$P84</f>
        <v>32.633000000000003</v>
      </c>
      <c r="F84" s="57">
        <f>[9]Tregion!$P84</f>
        <v>31.29</v>
      </c>
      <c r="G84" s="57">
        <f>[5]Tregion!$P84</f>
        <v>29.07</v>
      </c>
      <c r="H84" s="57"/>
      <c r="I84" s="58">
        <f>[11]Tregion!$P84</f>
        <v>28.598000000000003</v>
      </c>
      <c r="J84" s="57"/>
      <c r="K84" s="58"/>
      <c r="L84" s="57"/>
      <c r="M84" s="58"/>
      <c r="N84" s="57"/>
      <c r="O84" s="58"/>
      <c r="Q84" s="57"/>
      <c r="R84" s="58">
        <f>[12]Tregion!$P84</f>
        <v>44.430752609531822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28.71</v>
      </c>
      <c r="C85" s="58">
        <f>[6]Tregion!$P85</f>
        <v>31.44</v>
      </c>
      <c r="D85" s="57">
        <f>[7]Tregion!$P85</f>
        <v>29.857500000000002</v>
      </c>
      <c r="E85" s="58">
        <f>[8]Tregion!$P85</f>
        <v>31.094999999999999</v>
      </c>
      <c r="F85" s="57">
        <f>[9]Tregion!$P85</f>
        <v>30.712</v>
      </c>
      <c r="G85" s="57">
        <f>[5]Tregion!$P85</f>
        <v>28.71</v>
      </c>
      <c r="H85" s="57"/>
      <c r="I85" s="58">
        <f>[11]Tregion!$P85</f>
        <v>28.035</v>
      </c>
      <c r="J85" s="57"/>
      <c r="K85" s="58"/>
      <c r="L85" s="57"/>
      <c r="M85" s="58"/>
      <c r="N85" s="57"/>
      <c r="O85" s="58"/>
      <c r="Q85" s="57"/>
      <c r="R85" s="58">
        <f>[12]Tregion!$P85</f>
        <v>42.813884727082247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27.998000000000001</v>
      </c>
      <c r="C86" s="58">
        <f>[6]Tregion!$P86</f>
        <v>31.335000000000001</v>
      </c>
      <c r="D86" s="57">
        <f>[7]Tregion!$P86</f>
        <v>28.59</v>
      </c>
      <c r="E86" s="58">
        <f>[8]Tregion!$P86</f>
        <v>27.45</v>
      </c>
      <c r="F86" s="57">
        <f>[9]Tregion!$P86</f>
        <v>29.37</v>
      </c>
      <c r="G86" s="57">
        <f>[5]Tregion!$P86</f>
        <v>27.998000000000001</v>
      </c>
      <c r="H86" s="57"/>
      <c r="I86" s="58">
        <f>[11]Tregion!$P86</f>
        <v>24.18</v>
      </c>
      <c r="J86" s="57"/>
      <c r="K86" s="58"/>
      <c r="L86" s="57"/>
      <c r="M86" s="58"/>
      <c r="N86" s="57"/>
      <c r="O86" s="58"/>
      <c r="Q86" s="57"/>
      <c r="R86" s="58">
        <f>[12]Tregion!$P86</f>
        <v>40.383694089640123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28.71</v>
      </c>
      <c r="C87" s="58">
        <f>[6]Tregion!$P87</f>
        <v>29.61</v>
      </c>
      <c r="D87" s="57">
        <f>[7]Tregion!$P87</f>
        <v>26.895</v>
      </c>
      <c r="E87" s="58">
        <f>[8]Tregion!$P87</f>
        <v>27.824999999999999</v>
      </c>
      <c r="F87" s="57">
        <f>[9]Tregion!$P87</f>
        <v>29.94</v>
      </c>
      <c r="G87" s="57">
        <f>[5]Tregion!$P87</f>
        <v>28.71</v>
      </c>
      <c r="H87" s="57"/>
      <c r="I87" s="58">
        <f>[11]Tregion!$P87</f>
        <v>24.765000000000001</v>
      </c>
      <c r="J87" s="57"/>
      <c r="K87" s="58"/>
      <c r="L87" s="57"/>
      <c r="M87" s="58"/>
      <c r="N87" s="57"/>
      <c r="O87" s="58"/>
      <c r="Q87" s="57"/>
      <c r="R87" s="58">
        <f>[12]Tregion!$P87</f>
        <v>40.439816936649251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33.713000000000001</v>
      </c>
      <c r="C88" s="58">
        <f>[6]Tregion!$P88</f>
        <v>28.86</v>
      </c>
      <c r="D88" s="57">
        <f>[7]Tregion!$P88</f>
        <v>27.322500000000002</v>
      </c>
      <c r="E88" s="58">
        <f>[8]Tregion!$P88</f>
        <v>31.664999999999999</v>
      </c>
      <c r="F88" s="57">
        <f>[9]Tregion!$P88</f>
        <v>33.39</v>
      </c>
      <c r="G88" s="57">
        <f>[5]Tregion!$P88</f>
        <v>33.713000000000001</v>
      </c>
      <c r="H88" s="57"/>
      <c r="I88" s="58">
        <f>[11]Tregion!$P88</f>
        <v>29.625</v>
      </c>
      <c r="J88" s="57"/>
      <c r="K88" s="58"/>
      <c r="L88" s="57"/>
      <c r="M88" s="58"/>
      <c r="N88" s="57"/>
      <c r="O88" s="58"/>
      <c r="Q88" s="57"/>
      <c r="R88" s="58">
        <f>[12]Tregion!$P88</f>
        <v>40.87913038444983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41.573</v>
      </c>
      <c r="C89" s="58">
        <f>[6]Tregion!$P89</f>
        <v>38.707500000000003</v>
      </c>
      <c r="D89" s="57">
        <f>[7]Tregion!$P89</f>
        <v>35.392499999999998</v>
      </c>
      <c r="E89" s="58">
        <f>[8]Tregion!$P89</f>
        <v>39.907000000000004</v>
      </c>
      <c r="F89" s="57">
        <f>[9]Tregion!$P89</f>
        <v>43.748000000000005</v>
      </c>
      <c r="G89" s="57">
        <f>[5]Tregion!$P89</f>
        <v>41.573</v>
      </c>
      <c r="H89" s="57"/>
      <c r="I89" s="58">
        <f>[11]Tregion!$P89</f>
        <v>40.013000000000005</v>
      </c>
      <c r="J89" s="57"/>
      <c r="K89" s="58"/>
      <c r="L89" s="57"/>
      <c r="M89" s="58"/>
      <c r="N89" s="57"/>
      <c r="O89" s="58"/>
      <c r="Q89" s="57"/>
      <c r="R89" s="58">
        <f>[12]Tregion!$P89</f>
        <v>41.399692253229595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47.648000000000003</v>
      </c>
      <c r="C90" s="58">
        <f>[6]Tregion!$P90</f>
        <v>41.744999999999997</v>
      </c>
      <c r="D90" s="57">
        <f>[7]Tregion!$P90</f>
        <v>38.79</v>
      </c>
      <c r="E90" s="58">
        <f>[8]Tregion!$P90</f>
        <v>46.432000000000002</v>
      </c>
      <c r="F90" s="57">
        <f>[9]Tregion!$P90</f>
        <v>48.157000000000004</v>
      </c>
      <c r="G90" s="57">
        <f>[5]Tregion!$P90</f>
        <v>47.648000000000003</v>
      </c>
      <c r="H90" s="57"/>
      <c r="I90" s="58">
        <f>[11]Tregion!$P90</f>
        <v>48.337000000000003</v>
      </c>
      <c r="J90" s="57"/>
      <c r="K90" s="58"/>
      <c r="L90" s="57"/>
      <c r="M90" s="58"/>
      <c r="N90" s="57"/>
      <c r="O90" s="58"/>
      <c r="Q90" s="57"/>
      <c r="R90" s="58">
        <f>[12]Tregion!$P90</f>
        <v>41.838725123345597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39.788000000000004</v>
      </c>
      <c r="C91" s="58">
        <f>[6]Tregion!$P91</f>
        <v>37.417499999999997</v>
      </c>
      <c r="D91" s="57">
        <f>[7]Tregion!$P91</f>
        <v>34.545000000000002</v>
      </c>
      <c r="E91" s="58">
        <f>[8]Tregion!$P91</f>
        <v>42.585000000000001</v>
      </c>
      <c r="F91" s="57">
        <f>[9]Tregion!$P91</f>
        <v>38.174999999999997</v>
      </c>
      <c r="G91" s="57">
        <f>[5]Tregion!$P91</f>
        <v>39.788000000000004</v>
      </c>
      <c r="H91" s="57"/>
      <c r="I91" s="58">
        <f>[11]Tregion!$P91</f>
        <v>38.234999999999999</v>
      </c>
      <c r="J91" s="57"/>
      <c r="K91" s="58"/>
      <c r="L91" s="57"/>
      <c r="M91" s="58"/>
      <c r="N91" s="57"/>
      <c r="O91" s="58"/>
      <c r="Q91" s="57"/>
      <c r="R91" s="58">
        <f>[12]Tregion!$P91</f>
        <v>41.766565556277797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30.143000000000001</v>
      </c>
      <c r="C92" s="58">
        <f>[6]Tregion!$P92</f>
        <v>33.532499999999999</v>
      </c>
      <c r="D92" s="57">
        <f>[7]Tregion!$P92</f>
        <v>32.002499999999998</v>
      </c>
      <c r="E92" s="58">
        <f>[8]Tregion!$P92</f>
        <v>32.032000000000004</v>
      </c>
      <c r="F92" s="57">
        <f>[9]Tregion!$P92</f>
        <v>31.454999999999998</v>
      </c>
      <c r="G92" s="57">
        <f>[5]Tregion!$P92</f>
        <v>30.143000000000001</v>
      </c>
      <c r="H92" s="57"/>
      <c r="I92" s="58">
        <f>[11]Tregion!$P92</f>
        <v>29.962</v>
      </c>
      <c r="J92" s="57"/>
      <c r="K92" s="58"/>
      <c r="L92" s="57"/>
      <c r="M92" s="58"/>
      <c r="N92" s="57"/>
      <c r="O92" s="58"/>
      <c r="Q92" s="57"/>
      <c r="R92" s="58">
        <f>[12]Tregion!$P92</f>
        <v>41.764089508317184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29.423000000000002</v>
      </c>
      <c r="C93" s="58">
        <f>[6]Tregion!$P93</f>
        <v>31.807500000000001</v>
      </c>
      <c r="D93" s="57">
        <f>[7]Tregion!$P93</f>
        <v>30.307500000000001</v>
      </c>
      <c r="E93" s="58">
        <f>[8]Tregion!$P93</f>
        <v>32.032000000000004</v>
      </c>
      <c r="F93" s="57">
        <f>[9]Tregion!$P93</f>
        <v>31.26</v>
      </c>
      <c r="G93" s="57">
        <f>[5]Tregion!$P93</f>
        <v>29.423000000000002</v>
      </c>
      <c r="H93" s="57"/>
      <c r="I93" s="58">
        <f>[11]Tregion!$P93</f>
        <v>29.864999999999998</v>
      </c>
      <c r="J93" s="57"/>
      <c r="K93" s="58"/>
      <c r="L93" s="57"/>
      <c r="M93" s="58"/>
      <c r="N93" s="57"/>
      <c r="O93" s="58"/>
      <c r="Q93" s="57"/>
      <c r="R93" s="58">
        <f>[12]Tregion!$P93</f>
        <v>43.783714787032423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29.07</v>
      </c>
      <c r="C94" s="58">
        <f>[6]Tregion!$P94</f>
        <v>32.564999999999998</v>
      </c>
      <c r="D94" s="57">
        <f>[7]Tregion!$P94</f>
        <v>31.155000000000001</v>
      </c>
      <c r="E94" s="58">
        <f>[8]Tregion!$P94</f>
        <v>34.328000000000003</v>
      </c>
      <c r="F94" s="57">
        <f>[9]Tregion!$P94</f>
        <v>32.22</v>
      </c>
      <c r="G94" s="57">
        <f>[5]Tregion!$P94</f>
        <v>29.07</v>
      </c>
      <c r="H94" s="57"/>
      <c r="I94" s="58">
        <f>[11]Tregion!$P94</f>
        <v>31.238000000000003</v>
      </c>
      <c r="J94" s="57"/>
      <c r="K94" s="58"/>
      <c r="L94" s="57"/>
      <c r="M94" s="58"/>
      <c r="N94" s="57"/>
      <c r="O94" s="58"/>
      <c r="Q94" s="57"/>
      <c r="R94" s="58">
        <f>[12]Tregion!$P94</f>
        <v>45.570765365188315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29.265000000000001</v>
      </c>
      <c r="C95" s="58">
        <f>[6]Tregion!$P95</f>
        <v>34.357500000000002</v>
      </c>
      <c r="D95" s="57">
        <f>[7]Tregion!$P95</f>
        <v>32.715000000000003</v>
      </c>
      <c r="E95" s="58">
        <f>[8]Tregion!$P95</f>
        <v>34.328000000000003</v>
      </c>
      <c r="F95" s="57">
        <f>[9]Tregion!$P95</f>
        <v>32.587000000000003</v>
      </c>
      <c r="G95" s="57">
        <f>[5]Tregion!$P95</f>
        <v>29.265000000000001</v>
      </c>
      <c r="H95" s="57"/>
      <c r="I95" s="58">
        <f>[11]Tregion!$P95</f>
        <v>30.067</v>
      </c>
      <c r="J95" s="57"/>
      <c r="K95" s="58"/>
      <c r="L95" s="57"/>
      <c r="M95" s="58"/>
      <c r="N95" s="57"/>
      <c r="O95" s="58"/>
      <c r="Q95" s="57"/>
      <c r="R95" s="58">
        <f>[12]Tregion!$P95</f>
        <v>46.378459392625643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29.265000000000001</v>
      </c>
      <c r="C96" s="58">
        <f>[6]Tregion!$P96</f>
        <v>34.057499999999997</v>
      </c>
      <c r="D96" s="57">
        <f>[7]Tregion!$P96</f>
        <v>32.325000000000003</v>
      </c>
      <c r="E96" s="58">
        <f>[8]Tregion!$P96</f>
        <v>32.782000000000004</v>
      </c>
      <c r="F96" s="57">
        <f>[9]Tregion!$P96</f>
        <v>31.433</v>
      </c>
      <c r="G96" s="57">
        <f>[5]Tregion!$P96</f>
        <v>29.265000000000001</v>
      </c>
      <c r="H96" s="57"/>
      <c r="I96" s="58">
        <f>[11]Tregion!$P96</f>
        <v>28.8</v>
      </c>
      <c r="J96" s="57"/>
      <c r="K96" s="58"/>
      <c r="L96" s="57"/>
      <c r="M96" s="58"/>
      <c r="N96" s="57"/>
      <c r="O96" s="58"/>
      <c r="Q96" s="57"/>
      <c r="R96" s="58">
        <f>[12]Tregion!$P96</f>
        <v>45.37883829052047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28.905000000000001</v>
      </c>
      <c r="C97" s="58">
        <f>[6]Tregion!$P97</f>
        <v>32.145000000000003</v>
      </c>
      <c r="D97" s="57">
        <f>[7]Tregion!$P97</f>
        <v>30.352499999999999</v>
      </c>
      <c r="E97" s="58">
        <f>[8]Tregion!$P97</f>
        <v>31.23</v>
      </c>
      <c r="F97" s="57">
        <f>[9]Tregion!$P97</f>
        <v>30.848000000000003</v>
      </c>
      <c r="G97" s="57">
        <f>[5]Tregion!$P97</f>
        <v>28.905000000000001</v>
      </c>
      <c r="H97" s="57"/>
      <c r="I97" s="58">
        <f>[11]Tregion!$P97</f>
        <v>28.23</v>
      </c>
      <c r="J97" s="57"/>
      <c r="K97" s="58"/>
      <c r="L97" s="57"/>
      <c r="M97" s="58"/>
      <c r="N97" s="57"/>
      <c r="O97" s="58"/>
      <c r="Q97" s="57"/>
      <c r="R97" s="58">
        <f>[12]Tregion!$P97</f>
        <v>43.782911599115351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28.184999999999999</v>
      </c>
      <c r="C98" s="58">
        <f>[6]Tregion!$P98</f>
        <v>32.047499999999999</v>
      </c>
      <c r="D98" s="57">
        <f>[7]Tregion!$P98</f>
        <v>29.175000000000001</v>
      </c>
      <c r="E98" s="58">
        <f>[8]Tregion!$P98</f>
        <v>27.57</v>
      </c>
      <c r="F98" s="57">
        <f>[9]Tregion!$P98</f>
        <v>29.497</v>
      </c>
      <c r="G98" s="57">
        <f>[5]Tregion!$P98</f>
        <v>28.184999999999999</v>
      </c>
      <c r="H98" s="57"/>
      <c r="I98" s="58">
        <f>[11]Tregion!$P98</f>
        <v>24.352</v>
      </c>
      <c r="J98" s="57"/>
      <c r="K98" s="58"/>
      <c r="L98" s="57"/>
      <c r="M98" s="58"/>
      <c r="N98" s="57"/>
      <c r="O98" s="58"/>
      <c r="Q98" s="57"/>
      <c r="R98" s="58">
        <f>[12]Tregion!$P98</f>
        <v>40.9655442649169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28.905000000000001</v>
      </c>
      <c r="C99" s="58">
        <f>[6]Tregion!$P99</f>
        <v>30.434999999999999</v>
      </c>
      <c r="D99" s="57">
        <f>[7]Tregion!$P99</f>
        <v>27.592500000000001</v>
      </c>
      <c r="E99" s="58">
        <f>[8]Tregion!$P99</f>
        <v>27.953000000000003</v>
      </c>
      <c r="F99" s="57">
        <f>[9]Tregion!$P99</f>
        <v>30.067</v>
      </c>
      <c r="G99" s="57">
        <f>[5]Tregion!$P99</f>
        <v>28.905000000000001</v>
      </c>
      <c r="H99" s="57"/>
      <c r="I99" s="58">
        <f>[11]Tregion!$P99</f>
        <v>24.945</v>
      </c>
      <c r="J99" s="57"/>
      <c r="K99" s="58"/>
      <c r="L99" s="57"/>
      <c r="M99" s="58"/>
      <c r="N99" s="57"/>
      <c r="O99" s="58"/>
      <c r="Q99" s="57"/>
      <c r="R99" s="58">
        <f>[12]Tregion!$P99</f>
        <v>41.045499149673816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33.945</v>
      </c>
      <c r="C100" s="58">
        <f>[6]Tregion!$P100</f>
        <v>29.73</v>
      </c>
      <c r="D100" s="57">
        <f>[7]Tregion!$P100</f>
        <v>27.99</v>
      </c>
      <c r="E100" s="58">
        <f>[8]Tregion!$P100</f>
        <v>31.8</v>
      </c>
      <c r="F100" s="57">
        <f>[9]Tregion!$P100</f>
        <v>33.54</v>
      </c>
      <c r="G100" s="57">
        <f>[5]Tregion!$P100</f>
        <v>33.945</v>
      </c>
      <c r="H100" s="57"/>
      <c r="I100" s="58">
        <f>[11]Tregion!$P100</f>
        <v>29.835000000000001</v>
      </c>
      <c r="J100" s="57"/>
      <c r="K100" s="58"/>
      <c r="L100" s="57"/>
      <c r="M100" s="58"/>
      <c r="N100" s="57"/>
      <c r="O100" s="58"/>
      <c r="Q100" s="57"/>
      <c r="R100" s="58">
        <f>[12]Tregion!$P100</f>
        <v>41.51133427442155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41.858000000000004</v>
      </c>
      <c r="C101" s="58">
        <f>[6]Tregion!$P101</f>
        <v>38.947499999999998</v>
      </c>
      <c r="D101" s="57">
        <f>[7]Tregion!$P101</f>
        <v>35.505000000000003</v>
      </c>
      <c r="E101" s="58">
        <f>[8]Tregion!$P101</f>
        <v>40.087000000000003</v>
      </c>
      <c r="F101" s="57">
        <f>[9]Tregion!$P101</f>
        <v>43.943000000000005</v>
      </c>
      <c r="G101" s="57">
        <f>[5]Tregion!$P101</f>
        <v>41.858000000000004</v>
      </c>
      <c r="H101" s="57"/>
      <c r="I101" s="58">
        <f>[11]Tregion!$P101</f>
        <v>40.29</v>
      </c>
      <c r="J101" s="57"/>
      <c r="K101" s="58"/>
      <c r="L101" s="57"/>
      <c r="M101" s="58"/>
      <c r="N101" s="57"/>
      <c r="O101" s="58"/>
      <c r="Q101" s="57"/>
      <c r="R101" s="58">
        <f>[12]Tregion!$P101</f>
        <v>42.058996010469507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47.97</v>
      </c>
      <c r="C102" s="58">
        <f>[6]Tregion!$P102</f>
        <v>41.782499999999999</v>
      </c>
      <c r="D102" s="57">
        <f>[7]Tregion!$P102</f>
        <v>38.67</v>
      </c>
      <c r="E102" s="58">
        <f>[8]Tregion!$P102</f>
        <v>46.634999999999998</v>
      </c>
      <c r="F102" s="57">
        <f>[9]Tregion!$P102</f>
        <v>48.367000000000004</v>
      </c>
      <c r="G102" s="57">
        <f>[5]Tregion!$P102</f>
        <v>47.97</v>
      </c>
      <c r="H102" s="57"/>
      <c r="I102" s="58">
        <f>[11]Tregion!$P102</f>
        <v>48.682000000000002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42.526812206607659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40.058</v>
      </c>
      <c r="C103" s="58">
        <f>[6]Tregion!$P103</f>
        <v>37.74</v>
      </c>
      <c r="D103" s="57">
        <f>[7]Tregion!$P103</f>
        <v>34.717500000000001</v>
      </c>
      <c r="E103" s="58">
        <f>[8]Tregion!$P103</f>
        <v>42.773000000000003</v>
      </c>
      <c r="F103" s="57">
        <f>[9]Tregion!$P103</f>
        <v>38.340000000000003</v>
      </c>
      <c r="G103" s="57">
        <f>[5]Tregion!$P103</f>
        <v>40.058</v>
      </c>
      <c r="H103" s="57"/>
      <c r="I103" s="58">
        <f>[11]Tregion!$P103</f>
        <v>38.505000000000003</v>
      </c>
      <c r="J103" s="57"/>
      <c r="K103" s="58"/>
      <c r="L103" s="57"/>
      <c r="M103" s="58"/>
      <c r="N103" s="57"/>
      <c r="O103" s="58"/>
      <c r="Q103" s="57"/>
      <c r="R103" s="58">
        <f>[12]Tregion!$P103</f>
        <v>42.481902265475227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30.344999999999999</v>
      </c>
      <c r="C104" s="58">
        <f>[6]Tregion!$P104</f>
        <v>34.102499999999999</v>
      </c>
      <c r="D104" s="57">
        <f>[7]Tregion!$P104</f>
        <v>32.347499999999997</v>
      </c>
      <c r="E104" s="58">
        <f>[8]Tregion!$P104</f>
        <v>32.174999999999997</v>
      </c>
      <c r="F104" s="57">
        <f>[9]Tregion!$P104</f>
        <v>31.598000000000003</v>
      </c>
      <c r="G104" s="57">
        <f>[5]Tregion!$P104</f>
        <v>30.344999999999999</v>
      </c>
      <c r="H104" s="57"/>
      <c r="I104" s="58">
        <f>[11]Tregion!$P104</f>
        <v>30.172000000000001</v>
      </c>
      <c r="J104" s="57"/>
      <c r="K104" s="58"/>
      <c r="L104" s="57"/>
      <c r="M104" s="58"/>
      <c r="N104" s="57"/>
      <c r="O104" s="58"/>
      <c r="Q104" s="57"/>
      <c r="R104" s="58">
        <f>[12]Tregion!$P104</f>
        <v>42.506655702272674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29.625</v>
      </c>
      <c r="C105" s="58">
        <f>[6]Tregion!$P105</f>
        <v>32.49</v>
      </c>
      <c r="D105" s="57">
        <f>[7]Tregion!$P105</f>
        <v>30.772500000000001</v>
      </c>
      <c r="E105" s="58">
        <f>[8]Tregion!$P105</f>
        <v>32.167000000000002</v>
      </c>
      <c r="F105" s="57">
        <f>[9]Tregion!$P105</f>
        <v>31.402000000000001</v>
      </c>
      <c r="G105" s="57">
        <f>[5]Tregion!$P105</f>
        <v>29.625</v>
      </c>
      <c r="H105" s="57"/>
      <c r="I105" s="58">
        <f>[11]Tregion!$P105</f>
        <v>30.082000000000001</v>
      </c>
      <c r="J105" s="57"/>
      <c r="K105" s="58"/>
      <c r="L105" s="57"/>
      <c r="M105" s="58"/>
      <c r="N105" s="57"/>
      <c r="O105" s="58"/>
      <c r="Q105" s="57"/>
      <c r="R105" s="58">
        <f>[12]Tregion!$P105</f>
        <v>44.975843114189665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29.265000000000001</v>
      </c>
      <c r="C106" s="58">
        <f>[6]Tregion!$P106</f>
        <v>33.202500000000001</v>
      </c>
      <c r="D106" s="57">
        <f>[7]Tregion!$P106</f>
        <v>31.567499999999999</v>
      </c>
      <c r="E106" s="58">
        <f>[8]Tregion!$P106</f>
        <v>34.477000000000004</v>
      </c>
      <c r="F106" s="57">
        <f>[9]Tregion!$P106</f>
        <v>32.362000000000002</v>
      </c>
      <c r="G106" s="57">
        <f>[5]Tregion!$P106</f>
        <v>29.265000000000001</v>
      </c>
      <c r="H106" s="57"/>
      <c r="I106" s="58">
        <f>[11]Tregion!$P106</f>
        <v>31.454999999999998</v>
      </c>
      <c r="J106" s="57"/>
      <c r="K106" s="58"/>
      <c r="L106" s="57"/>
      <c r="M106" s="58"/>
      <c r="N106" s="57"/>
      <c r="O106" s="58"/>
      <c r="Q106" s="57"/>
      <c r="R106" s="58">
        <f>[12]Tregion!$P106</f>
        <v>46.780890792235631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29.468</v>
      </c>
      <c r="C107" s="58">
        <f>[6]Tregion!$P107</f>
        <v>34.912500000000001</v>
      </c>
      <c r="D107" s="57">
        <f>[7]Tregion!$P107</f>
        <v>33.037500000000001</v>
      </c>
      <c r="E107" s="58">
        <f>[8]Tregion!$P107</f>
        <v>34.477000000000004</v>
      </c>
      <c r="F107" s="57">
        <f>[9]Tregion!$P107</f>
        <v>32.729999999999997</v>
      </c>
      <c r="G107" s="57">
        <f>[5]Tregion!$P107</f>
        <v>29.468</v>
      </c>
      <c r="H107" s="57"/>
      <c r="I107" s="58">
        <f>[11]Tregion!$P107</f>
        <v>30.277000000000001</v>
      </c>
      <c r="J107" s="57"/>
      <c r="K107" s="58"/>
      <c r="L107" s="57"/>
      <c r="M107" s="58"/>
      <c r="N107" s="57"/>
      <c r="O107" s="58"/>
      <c r="Q107" s="57"/>
      <c r="R107" s="58">
        <f>[12]Tregion!$P107</f>
        <v>47.629869027657357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29.468</v>
      </c>
      <c r="C108" s="58">
        <f>[6]Tregion!$P108</f>
        <v>34.634999999999998</v>
      </c>
      <c r="D108" s="57">
        <f>[7]Tregion!$P108</f>
        <v>32.677500000000002</v>
      </c>
      <c r="E108" s="58">
        <f>[8]Tregion!$P108</f>
        <v>32.924999999999997</v>
      </c>
      <c r="F108" s="57">
        <f>[9]Tregion!$P108</f>
        <v>31.567</v>
      </c>
      <c r="G108" s="57">
        <f>[5]Tregion!$P108</f>
        <v>29.468</v>
      </c>
      <c r="H108" s="57"/>
      <c r="I108" s="58">
        <f>[11]Tregion!$P108</f>
        <v>29.003</v>
      </c>
      <c r="J108" s="57"/>
      <c r="K108" s="58"/>
      <c r="L108" s="57"/>
      <c r="M108" s="58"/>
      <c r="N108" s="57"/>
      <c r="O108" s="58"/>
      <c r="Q108" s="57"/>
      <c r="R108" s="58">
        <f>[12]Tregion!$P108</f>
        <v>46.629997193705229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29.1</v>
      </c>
      <c r="C109" s="58">
        <f>[6]Tregion!$P109</f>
        <v>32.842500000000001</v>
      </c>
      <c r="D109" s="57">
        <f>[7]Tregion!$P109</f>
        <v>30.84</v>
      </c>
      <c r="E109" s="58">
        <f>[8]Tregion!$P109</f>
        <v>31.372</v>
      </c>
      <c r="F109" s="57">
        <f>[9]Tregion!$P109</f>
        <v>30.983000000000001</v>
      </c>
      <c r="G109" s="57">
        <f>[5]Tregion!$P109</f>
        <v>29.1</v>
      </c>
      <c r="H109" s="57"/>
      <c r="I109" s="58">
        <f>[11]Tregion!$P109</f>
        <v>28.433</v>
      </c>
      <c r="J109" s="57"/>
      <c r="K109" s="58"/>
      <c r="L109" s="57"/>
      <c r="M109" s="58"/>
      <c r="N109" s="57"/>
      <c r="O109" s="58"/>
      <c r="Q109" s="57"/>
      <c r="R109" s="58">
        <f>[12]Tregion!$P109</f>
        <v>45.028747219137358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28.38</v>
      </c>
      <c r="C110" s="58">
        <f>[6]Tregion!$P110</f>
        <v>32.752499999999998</v>
      </c>
      <c r="D110" s="57">
        <f>[7]Tregion!$P110</f>
        <v>29.737500000000001</v>
      </c>
      <c r="E110" s="58">
        <f>[8]Tregion!$P110</f>
        <v>27.69</v>
      </c>
      <c r="F110" s="57">
        <f>[9]Tregion!$P110</f>
        <v>29.625</v>
      </c>
      <c r="G110" s="57">
        <f>[5]Tregion!$P110</f>
        <v>28.38</v>
      </c>
      <c r="H110" s="57"/>
      <c r="I110" s="58">
        <f>[11]Tregion!$P110</f>
        <v>24.516999999999999</v>
      </c>
      <c r="J110" s="57"/>
      <c r="K110" s="58"/>
      <c r="L110" s="57"/>
      <c r="M110" s="58"/>
      <c r="N110" s="57"/>
      <c r="O110" s="58"/>
      <c r="Q110" s="57"/>
      <c r="R110" s="58">
        <f>[12]Tregion!$P110</f>
        <v>41.787096206076548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29.1</v>
      </c>
      <c r="C111" s="58">
        <f>[6]Tregion!$P111</f>
        <v>31.245000000000001</v>
      </c>
      <c r="D111" s="57">
        <f>[7]Tregion!$P111</f>
        <v>28.274999999999999</v>
      </c>
      <c r="E111" s="58">
        <f>[8]Tregion!$P111</f>
        <v>28.073</v>
      </c>
      <c r="F111" s="57">
        <f>[9]Tregion!$P111</f>
        <v>30.203000000000003</v>
      </c>
      <c r="G111" s="57">
        <f>[5]Tregion!$P111</f>
        <v>29.1</v>
      </c>
      <c r="H111" s="57"/>
      <c r="I111" s="58">
        <f>[11]Tregion!$P111</f>
        <v>25.117000000000001</v>
      </c>
      <c r="J111" s="57"/>
      <c r="K111" s="58"/>
      <c r="L111" s="57"/>
      <c r="M111" s="58"/>
      <c r="N111" s="57"/>
      <c r="O111" s="58"/>
      <c r="Q111" s="57"/>
      <c r="R111" s="58">
        <f>[12]Tregion!$P111</f>
        <v>41.873165191071955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34.17</v>
      </c>
      <c r="C112" s="58">
        <f>[6]Tregion!$P112</f>
        <v>30.585000000000001</v>
      </c>
      <c r="D112" s="57">
        <f>[7]Tregion!$P112</f>
        <v>28.642499999999998</v>
      </c>
      <c r="E112" s="58">
        <f>[8]Tregion!$P112</f>
        <v>31.942</v>
      </c>
      <c r="F112" s="57">
        <f>[9]Tregion!$P112</f>
        <v>33.682000000000002</v>
      </c>
      <c r="G112" s="57">
        <f>[5]Tregion!$P112</f>
        <v>34.17</v>
      </c>
      <c r="H112" s="57"/>
      <c r="I112" s="58">
        <f>[11]Tregion!$P112</f>
        <v>30.045000000000002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42.3481925856617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42.143000000000001</v>
      </c>
      <c r="C113" s="58">
        <f>[6]Tregion!$P113</f>
        <v>39.202500000000001</v>
      </c>
      <c r="D113" s="57">
        <f>[7]Tregion!$P113</f>
        <v>35.6325</v>
      </c>
      <c r="E113" s="58">
        <f>[8]Tregion!$P113</f>
        <v>40.26</v>
      </c>
      <c r="F113" s="57">
        <f>[9]Tregion!$P113</f>
        <v>44.13</v>
      </c>
      <c r="G113" s="57">
        <f>[5]Tregion!$P113</f>
        <v>42.143000000000001</v>
      </c>
      <c r="H113" s="57"/>
      <c r="I113" s="58">
        <f>[11]Tregion!$P113</f>
        <v>40.575000000000003</v>
      </c>
      <c r="J113" s="57"/>
      <c r="K113" s="58"/>
      <c r="L113" s="57"/>
      <c r="M113" s="58"/>
      <c r="N113" s="57"/>
      <c r="O113" s="58"/>
      <c r="Q113" s="57"/>
      <c r="R113" s="58">
        <f>[12]Tregion!$P113</f>
        <v>42.905603370386387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48.292999999999999</v>
      </c>
      <c r="C114" s="58">
        <f>[6]Tregion!$P114</f>
        <v>41.857500000000002</v>
      </c>
      <c r="D114" s="57">
        <f>[7]Tregion!$P114</f>
        <v>38.58</v>
      </c>
      <c r="E114" s="58">
        <f>[8]Tregion!$P114</f>
        <v>46.837000000000003</v>
      </c>
      <c r="F114" s="57">
        <f>[9]Tregion!$P114</f>
        <v>48.578000000000003</v>
      </c>
      <c r="G114" s="57">
        <f>[5]Tregion!$P114</f>
        <v>48.292999999999999</v>
      </c>
      <c r="H114" s="57"/>
      <c r="I114" s="58">
        <f>[11]Tregion!$P114</f>
        <v>49.02</v>
      </c>
      <c r="J114" s="57"/>
      <c r="K114" s="58"/>
      <c r="L114" s="57"/>
      <c r="M114" s="58"/>
      <c r="N114" s="57"/>
      <c r="O114" s="58"/>
      <c r="Q114" s="57"/>
      <c r="R114" s="58">
        <f>[12]Tregion!$P114</f>
        <v>43.382890525739988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40.328000000000003</v>
      </c>
      <c r="C115" s="58">
        <f>[6]Tregion!$P115</f>
        <v>38.077500000000001</v>
      </c>
      <c r="D115" s="57">
        <f>[7]Tregion!$P115</f>
        <v>34.905000000000001</v>
      </c>
      <c r="E115" s="58">
        <f>[8]Tregion!$P115</f>
        <v>42.96</v>
      </c>
      <c r="F115" s="57">
        <f>[9]Tregion!$P115</f>
        <v>38.513000000000005</v>
      </c>
      <c r="G115" s="57">
        <f>[5]Tregion!$P115</f>
        <v>40.328000000000003</v>
      </c>
      <c r="H115" s="57"/>
      <c r="I115" s="58">
        <f>[11]Tregion!$P115</f>
        <v>38.774999999999999</v>
      </c>
      <c r="J115" s="57"/>
      <c r="K115" s="58"/>
      <c r="L115" s="57"/>
      <c r="M115" s="58"/>
      <c r="N115" s="57"/>
      <c r="O115" s="58"/>
      <c r="Q115" s="57"/>
      <c r="R115" s="58">
        <f>[12]Tregion!$P115</f>
        <v>43.343570630247939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30.555</v>
      </c>
      <c r="C116" s="58">
        <f>[6]Tregion!$P116</f>
        <v>34.68</v>
      </c>
      <c r="D116" s="57">
        <f>[7]Tregion!$P116</f>
        <v>32.700000000000003</v>
      </c>
      <c r="E116" s="58">
        <f>[8]Tregion!$P116</f>
        <v>32.31</v>
      </c>
      <c r="F116" s="57">
        <f>[9]Tregion!$P116</f>
        <v>31.733000000000001</v>
      </c>
      <c r="G116" s="57">
        <f>[5]Tregion!$P116</f>
        <v>30.555</v>
      </c>
      <c r="H116" s="57"/>
      <c r="I116" s="58">
        <f>[11]Tregion!$P116</f>
        <v>30.39</v>
      </c>
      <c r="J116" s="57"/>
      <c r="K116" s="58"/>
      <c r="L116" s="57"/>
      <c r="M116" s="58"/>
      <c r="N116" s="57"/>
      <c r="O116" s="58"/>
      <c r="Q116" s="57"/>
      <c r="R116" s="58">
        <f>[12]Tregion!$P116</f>
        <v>43.374269975661171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29.828000000000003</v>
      </c>
      <c r="C117" s="58">
        <f>[6]Tregion!$P117</f>
        <v>33.172499999999999</v>
      </c>
      <c r="D117" s="57">
        <f>[7]Tregion!$P117</f>
        <v>31.23</v>
      </c>
      <c r="E117" s="58">
        <f>[8]Tregion!$P117</f>
        <v>32.31</v>
      </c>
      <c r="F117" s="57">
        <f>[9]Tregion!$P117</f>
        <v>31.538</v>
      </c>
      <c r="G117" s="57">
        <f>[5]Tregion!$P117</f>
        <v>29.828000000000003</v>
      </c>
      <c r="H117" s="57"/>
      <c r="I117" s="58">
        <f>[11]Tregion!$P117</f>
        <v>30.293000000000003</v>
      </c>
      <c r="J117" s="57"/>
      <c r="K117" s="58"/>
      <c r="L117" s="57"/>
      <c r="M117" s="58"/>
      <c r="N117" s="57"/>
      <c r="O117" s="58"/>
      <c r="Q117" s="57"/>
      <c r="R117" s="58">
        <f>[12]Tregion!$P117</f>
        <v>45.515827171069745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29.468</v>
      </c>
      <c r="C118" s="58">
        <f>[6]Tregion!$P118</f>
        <v>33.840000000000003</v>
      </c>
      <c r="D118" s="57">
        <f>[7]Tregion!$P118</f>
        <v>31.9725</v>
      </c>
      <c r="E118" s="58">
        <f>[8]Tregion!$P118</f>
        <v>34.627000000000002</v>
      </c>
      <c r="F118" s="57">
        <f>[9]Tregion!$P118</f>
        <v>32.498000000000005</v>
      </c>
      <c r="G118" s="57">
        <f>[5]Tregion!$P118</f>
        <v>29.468</v>
      </c>
      <c r="H118" s="57"/>
      <c r="I118" s="58">
        <f>[11]Tregion!$P118</f>
        <v>31.68</v>
      </c>
      <c r="J118" s="57"/>
      <c r="K118" s="58"/>
      <c r="L118" s="57"/>
      <c r="M118" s="58"/>
      <c r="N118" s="57"/>
      <c r="O118" s="58"/>
      <c r="Q118" s="57"/>
      <c r="R118" s="58">
        <f>[12]Tregion!$P118</f>
        <v>47.341498353924678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29.663</v>
      </c>
      <c r="C119" s="58">
        <f>[6]Tregion!$P119</f>
        <v>35.467500000000001</v>
      </c>
      <c r="D119" s="57">
        <f>[7]Tregion!$P119</f>
        <v>33.3675</v>
      </c>
      <c r="E119" s="58">
        <f>[8]Tregion!$P119</f>
        <v>34.627000000000002</v>
      </c>
      <c r="F119" s="57">
        <f>[9]Tregion!$P119</f>
        <v>32.873000000000005</v>
      </c>
      <c r="G119" s="57">
        <f>[5]Tregion!$P119</f>
        <v>29.663</v>
      </c>
      <c r="H119" s="57"/>
      <c r="I119" s="58">
        <f>[11]Tregion!$P119</f>
        <v>30.488000000000003</v>
      </c>
      <c r="J119" s="57"/>
      <c r="K119" s="58"/>
      <c r="L119" s="57"/>
      <c r="M119" s="58"/>
      <c r="N119" s="57"/>
      <c r="O119" s="58"/>
      <c r="Q119" s="57"/>
      <c r="R119" s="58">
        <f>[12]Tregion!$P119</f>
        <v>27.806023958858393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29.663</v>
      </c>
      <c r="C120" s="58">
        <f>[6]Tregion!$P120</f>
        <v>35.204999999999998</v>
      </c>
      <c r="D120" s="57">
        <f>[7]Tregion!$P120</f>
        <v>33.03</v>
      </c>
      <c r="E120" s="58">
        <f>[8]Tregion!$P120</f>
        <v>33.068000000000005</v>
      </c>
      <c r="F120" s="57">
        <f>[9]Tregion!$P120</f>
        <v>31.703000000000003</v>
      </c>
      <c r="G120" s="57">
        <f>[5]Tregion!$P120</f>
        <v>29.663</v>
      </c>
      <c r="H120" s="57"/>
      <c r="I120" s="58">
        <f>[11]Tregion!$P120</f>
        <v>29.204999999999998</v>
      </c>
      <c r="J120" s="57"/>
      <c r="K120" s="58"/>
      <c r="L120" s="57"/>
      <c r="M120" s="58"/>
      <c r="N120" s="57"/>
      <c r="O120" s="58"/>
      <c r="Q120" s="57"/>
      <c r="R120" s="58">
        <f>[12]Tregion!$P120</f>
        <v>27.206705036260963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29.303000000000001</v>
      </c>
      <c r="C121" s="58">
        <f>[6]Tregion!$P121</f>
        <v>33.532499999999999</v>
      </c>
      <c r="D121" s="57">
        <f>[7]Tregion!$P121</f>
        <v>31.32</v>
      </c>
      <c r="E121" s="58">
        <f>[8]Tregion!$P121</f>
        <v>31.508000000000003</v>
      </c>
      <c r="F121" s="57">
        <f>[9]Tregion!$P121</f>
        <v>31.117000000000001</v>
      </c>
      <c r="G121" s="57">
        <f>[5]Tregion!$P121</f>
        <v>29.303000000000001</v>
      </c>
      <c r="H121" s="57"/>
      <c r="I121" s="58">
        <f>[11]Tregion!$P121</f>
        <v>28.628</v>
      </c>
      <c r="J121" s="57"/>
      <c r="K121" s="58"/>
      <c r="L121" s="57"/>
      <c r="M121" s="58"/>
      <c r="N121" s="57"/>
      <c r="O121" s="58"/>
      <c r="Q121" s="57"/>
      <c r="R121" s="58">
        <f>[12]Tregion!$P121</f>
        <v>26.249873429542088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28.568000000000001</v>
      </c>
      <c r="C122" s="58">
        <f>[6]Tregion!$P122</f>
        <v>33.450000000000003</v>
      </c>
      <c r="D122" s="57">
        <f>[7]Tregion!$P122</f>
        <v>30.2925</v>
      </c>
      <c r="E122" s="58">
        <f>[8]Tregion!$P122</f>
        <v>27.81</v>
      </c>
      <c r="F122" s="57">
        <f>[9]Tregion!$P122</f>
        <v>29.753</v>
      </c>
      <c r="G122" s="57">
        <f>[5]Tregion!$P122</f>
        <v>28.568000000000001</v>
      </c>
      <c r="H122" s="57"/>
      <c r="I122" s="58">
        <f>[11]Tregion!$P122</f>
        <v>24.69</v>
      </c>
      <c r="J122" s="57"/>
      <c r="K122" s="58"/>
      <c r="L122" s="57"/>
      <c r="M122" s="58"/>
      <c r="N122" s="57"/>
      <c r="O122" s="58"/>
      <c r="Q122" s="57"/>
      <c r="R122" s="58">
        <f>[12]Tregion!$P122</f>
        <v>24.560731862065104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29.303000000000001</v>
      </c>
      <c r="C123" s="58">
        <f>[6]Tregion!$P123</f>
        <v>32.04</v>
      </c>
      <c r="D123" s="57">
        <f>[7]Tregion!$P123</f>
        <v>28.927499999999998</v>
      </c>
      <c r="E123" s="58">
        <f>[8]Tregion!$P123</f>
        <v>28.192</v>
      </c>
      <c r="F123" s="57">
        <f>[9]Tregion!$P123</f>
        <v>30.33</v>
      </c>
      <c r="G123" s="57">
        <f>[5]Tregion!$P123</f>
        <v>29.303000000000001</v>
      </c>
      <c r="H123" s="57"/>
      <c r="I123" s="58">
        <f>[11]Tregion!$P123</f>
        <v>25.29</v>
      </c>
      <c r="J123" s="57"/>
      <c r="K123" s="58"/>
      <c r="L123" s="57"/>
      <c r="M123" s="58"/>
      <c r="N123" s="57"/>
      <c r="O123" s="58"/>
      <c r="Q123" s="57"/>
      <c r="R123" s="58">
        <f>[12]Tregion!$P123</f>
        <v>24.608668500545424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34.402999999999999</v>
      </c>
      <c r="C124" s="58">
        <f>[6]Tregion!$P124</f>
        <v>31.425000000000001</v>
      </c>
      <c r="D124" s="57">
        <f>[7]Tregion!$P124</f>
        <v>29.272500000000001</v>
      </c>
      <c r="E124" s="58">
        <f>[8]Tregion!$P124</f>
        <v>32.078000000000003</v>
      </c>
      <c r="F124" s="57">
        <f>[9]Tregion!$P124</f>
        <v>33.825000000000003</v>
      </c>
      <c r="G124" s="57">
        <f>[5]Tregion!$P124</f>
        <v>34.402999999999999</v>
      </c>
      <c r="H124" s="57"/>
      <c r="I124" s="58">
        <f>[11]Tregion!$P124</f>
        <v>30.254999999999999</v>
      </c>
      <c r="J124" s="57"/>
      <c r="K124" s="58"/>
      <c r="L124" s="57"/>
      <c r="M124" s="58"/>
      <c r="N124" s="57"/>
      <c r="O124" s="58"/>
      <c r="Q124" s="57"/>
      <c r="R124" s="58">
        <f>[12]Tregion!$P124</f>
        <v>24.887958127869119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42.428000000000004</v>
      </c>
      <c r="C125" s="58">
        <f>[6]Tregion!$P125</f>
        <v>39.479999999999997</v>
      </c>
      <c r="D125" s="57">
        <f>[7]Tregion!$P125</f>
        <v>35.782499999999999</v>
      </c>
      <c r="E125" s="58">
        <f>[8]Tregion!$P125</f>
        <v>40.432000000000002</v>
      </c>
      <c r="F125" s="57">
        <f>[9]Tregion!$P125</f>
        <v>44.325000000000003</v>
      </c>
      <c r="G125" s="57">
        <f>[5]Tregion!$P125</f>
        <v>42.428000000000004</v>
      </c>
      <c r="H125" s="57"/>
      <c r="I125" s="58">
        <f>[11]Tregion!$P125</f>
        <v>40.86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25.216306580002499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48.623000000000005</v>
      </c>
      <c r="C126" s="58">
        <f>[6]Tregion!$P126</f>
        <v>41.962499999999999</v>
      </c>
      <c r="D126" s="57">
        <f>[7]Tregion!$P126</f>
        <v>38.527500000000003</v>
      </c>
      <c r="E126" s="58">
        <f>[8]Tregion!$P126</f>
        <v>47.04</v>
      </c>
      <c r="F126" s="57">
        <f>[9]Tregion!$P126</f>
        <v>48.788000000000004</v>
      </c>
      <c r="G126" s="57">
        <f>[5]Tregion!$P126</f>
        <v>48.623000000000005</v>
      </c>
      <c r="H126" s="57"/>
      <c r="I126" s="58">
        <f>[11]Tregion!$P126</f>
        <v>49.365000000000002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25.496783950931036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40.604999999999997</v>
      </c>
      <c r="C127" s="58">
        <f>[6]Tregion!$P127</f>
        <v>38.43</v>
      </c>
      <c r="D127" s="57">
        <f>[7]Tregion!$P127</f>
        <v>35.107500000000002</v>
      </c>
      <c r="E127" s="58">
        <f>[8]Tregion!$P127</f>
        <v>43.148000000000003</v>
      </c>
      <c r="F127" s="57">
        <f>[9]Tregion!$P127</f>
        <v>38.678000000000004</v>
      </c>
      <c r="G127" s="57">
        <f>[5]Tregion!$P127</f>
        <v>40.604999999999997</v>
      </c>
      <c r="H127" s="57"/>
      <c r="I127" s="58">
        <f>[11]Tregion!$P127</f>
        <v>39.045000000000002</v>
      </c>
      <c r="J127" s="57"/>
      <c r="K127" s="58"/>
      <c r="L127" s="57"/>
      <c r="M127" s="58"/>
      <c r="N127" s="57"/>
      <c r="O127" s="58"/>
      <c r="Q127" s="57"/>
      <c r="R127" s="58">
        <f>[12]Tregion!$P127</f>
        <v>25.469858371352213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30.758000000000003</v>
      </c>
      <c r="C128" s="58">
        <f>[6]Tregion!$P128</f>
        <v>35.25</v>
      </c>
      <c r="D128" s="57">
        <f>[7]Tregion!$P128</f>
        <v>33.052500000000002</v>
      </c>
      <c r="E128" s="58">
        <f>[8]Tregion!$P128</f>
        <v>32.453000000000003</v>
      </c>
      <c r="F128" s="57">
        <f>[9]Tregion!$P128</f>
        <v>31.867000000000001</v>
      </c>
      <c r="G128" s="57">
        <f>[5]Tregion!$P128</f>
        <v>30.758000000000003</v>
      </c>
      <c r="H128" s="57"/>
      <c r="I128" s="58">
        <f>[11]Tregion!$P128</f>
        <v>30.6</v>
      </c>
      <c r="J128" s="57"/>
      <c r="K128" s="58"/>
      <c r="L128" s="57"/>
      <c r="M128" s="58"/>
      <c r="N128" s="57"/>
      <c r="O128" s="58"/>
      <c r="Q128" s="57"/>
      <c r="R128" s="58">
        <f>[12]Tregion!$P128</f>
        <v>25.484699197582056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30.03</v>
      </c>
      <c r="C129" s="58">
        <f>[6]Tregion!$P129</f>
        <v>33.840000000000003</v>
      </c>
      <c r="D129" s="57">
        <f>[7]Tregion!$P129</f>
        <v>31.6875</v>
      </c>
      <c r="E129" s="58">
        <f>[8]Tregion!$P129</f>
        <v>32.453000000000003</v>
      </c>
      <c r="F129" s="57">
        <f>[9]Tregion!$P129</f>
        <v>31.672000000000001</v>
      </c>
      <c r="G129" s="57">
        <f>[5]Tregion!$P129</f>
        <v>30.03</v>
      </c>
      <c r="H129" s="57"/>
      <c r="I129" s="58">
        <f>[11]Tregion!$P129</f>
        <v>30.503</v>
      </c>
      <c r="J129" s="57"/>
      <c r="K129" s="58"/>
      <c r="L129" s="57"/>
      <c r="M129" s="58"/>
      <c r="N129" s="57"/>
      <c r="O129" s="58"/>
      <c r="Q129" s="57"/>
      <c r="R129" s="58">
        <f>[12]Tregion!$P129</f>
        <v>26.965090854265512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29.663</v>
      </c>
      <c r="C130" s="58">
        <f>[6]Tregion!$P130</f>
        <v>34.47</v>
      </c>
      <c r="D130" s="57">
        <f>[7]Tregion!$P130</f>
        <v>32.377499999999998</v>
      </c>
      <c r="E130" s="58">
        <f>[8]Tregion!$P130</f>
        <v>34.777999999999999</v>
      </c>
      <c r="F130" s="57">
        <f>[9]Tregion!$P130</f>
        <v>32.64</v>
      </c>
      <c r="G130" s="57">
        <f>[5]Tregion!$P130</f>
        <v>29.663</v>
      </c>
      <c r="H130" s="57"/>
      <c r="I130" s="58">
        <f>[11]Tregion!$P130</f>
        <v>31.898000000000003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28.047300130725617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29.864999999999998</v>
      </c>
      <c r="C131" s="58">
        <f>[6]Tregion!$P131</f>
        <v>36.0075</v>
      </c>
      <c r="D131" s="57">
        <f>[7]Tregion!$P131</f>
        <v>33.697499999999998</v>
      </c>
      <c r="E131" s="58">
        <f>[8]Tregion!$P131</f>
        <v>34.770000000000003</v>
      </c>
      <c r="F131" s="57">
        <f>[9]Tregion!$P131</f>
        <v>33.015000000000001</v>
      </c>
      <c r="G131" s="57">
        <f>[5]Tregion!$P131</f>
        <v>29.864999999999998</v>
      </c>
      <c r="H131" s="57"/>
      <c r="I131" s="58">
        <f>[11]Tregion!$P131</f>
        <v>30.698</v>
      </c>
      <c r="J131" s="57"/>
      <c r="K131" s="58"/>
      <c r="L131" s="57"/>
      <c r="M131" s="58"/>
      <c r="N131" s="57"/>
      <c r="O131" s="58"/>
      <c r="Q131" s="57"/>
      <c r="R131" s="58">
        <f>[12]Tregion!$P131</f>
        <v>27.806023958858393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29.864999999999998</v>
      </c>
      <c r="C132" s="58">
        <f>[6]Tregion!$P132</f>
        <v>35.767499999999998</v>
      </c>
      <c r="D132" s="57">
        <f>[7]Tregion!$P132</f>
        <v>33.3825</v>
      </c>
      <c r="E132" s="58">
        <f>[8]Tregion!$P132</f>
        <v>33.21</v>
      </c>
      <c r="F132" s="57">
        <f>[9]Tregion!$P132</f>
        <v>31.837000000000003</v>
      </c>
      <c r="G132" s="57">
        <f>[5]Tregion!$P132</f>
        <v>29.864999999999998</v>
      </c>
      <c r="H132" s="57"/>
      <c r="I132" s="58">
        <f>[11]Tregion!$P132</f>
        <v>29.407</v>
      </c>
      <c r="J132" s="57"/>
      <c r="K132" s="58"/>
      <c r="L132" s="57"/>
      <c r="M132" s="58"/>
      <c r="N132" s="57"/>
      <c r="O132" s="58"/>
      <c r="Q132" s="57"/>
      <c r="R132" s="58">
        <f>[12]Tregion!$P132</f>
        <v>27.206705036260963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29.498000000000001</v>
      </c>
      <c r="C133" s="58">
        <f>[6]Tregion!$P133</f>
        <v>34.207500000000003</v>
      </c>
      <c r="D133" s="57">
        <f>[7]Tregion!$P133</f>
        <v>31.7925</v>
      </c>
      <c r="E133" s="58">
        <f>[8]Tregion!$P133</f>
        <v>31.642000000000003</v>
      </c>
      <c r="F133" s="57">
        <f>[9]Tregion!$P133</f>
        <v>31.253</v>
      </c>
      <c r="G133" s="57">
        <f>[5]Tregion!$P133</f>
        <v>29.498000000000001</v>
      </c>
      <c r="H133" s="57"/>
      <c r="I133" s="58">
        <f>[11]Tregion!$P133</f>
        <v>28.83</v>
      </c>
      <c r="J133" s="57"/>
      <c r="K133" s="58"/>
      <c r="L133" s="57"/>
      <c r="M133" s="58"/>
      <c r="N133" s="57"/>
      <c r="O133" s="58"/>
      <c r="Q133" s="57"/>
      <c r="R133" s="58">
        <f>[12]Tregion!$P133</f>
        <v>26.249873429542088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28.763000000000002</v>
      </c>
      <c r="C134" s="58">
        <f>[6]Tregion!$P134</f>
        <v>34.1325</v>
      </c>
      <c r="D134" s="57">
        <f>[7]Tregion!$P134</f>
        <v>30.84</v>
      </c>
      <c r="E134" s="58">
        <f>[8]Tregion!$P134</f>
        <v>27.93</v>
      </c>
      <c r="F134" s="57">
        <f>[9]Tregion!$P134</f>
        <v>29.88</v>
      </c>
      <c r="G134" s="57">
        <f>[5]Tregion!$P134</f>
        <v>28.763000000000002</v>
      </c>
      <c r="H134" s="57"/>
      <c r="I134" s="58">
        <f>[11]Tregion!$P134</f>
        <v>24.863</v>
      </c>
      <c r="J134" s="57"/>
      <c r="K134" s="58"/>
      <c r="L134" s="57"/>
      <c r="M134" s="58"/>
      <c r="N134" s="57"/>
      <c r="O134" s="58"/>
      <c r="Q134" s="57"/>
      <c r="R134" s="58">
        <f>[12]Tregion!$P134</f>
        <v>24.560731862065104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29.498000000000001</v>
      </c>
      <c r="C135" s="58">
        <f>[6]Tregion!$P135</f>
        <v>32.82</v>
      </c>
      <c r="D135" s="57">
        <f>[7]Tregion!$P135</f>
        <v>29.565000000000001</v>
      </c>
      <c r="E135" s="58">
        <f>[8]Tregion!$P135</f>
        <v>28.313000000000002</v>
      </c>
      <c r="F135" s="57">
        <f>[9]Tregion!$P135</f>
        <v>30.465</v>
      </c>
      <c r="G135" s="57">
        <f>[5]Tregion!$P135</f>
        <v>29.498000000000001</v>
      </c>
      <c r="H135" s="57"/>
      <c r="I135" s="58">
        <f>[11]Tregion!$P135</f>
        <v>25.47</v>
      </c>
      <c r="J135" s="57"/>
      <c r="K135" s="58"/>
      <c r="L135" s="57"/>
      <c r="M135" s="58"/>
      <c r="N135" s="57"/>
      <c r="O135" s="58"/>
      <c r="Q135" s="57"/>
      <c r="R135" s="58">
        <f>[12]Tregion!$P135</f>
        <v>24.608668500545424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34.634999999999998</v>
      </c>
      <c r="C136" s="58">
        <f>[6]Tregion!$P136</f>
        <v>32.2425</v>
      </c>
      <c r="D136" s="57">
        <f>[7]Tregion!$P136</f>
        <v>29.887499999999999</v>
      </c>
      <c r="E136" s="58">
        <f>[8]Tregion!$P136</f>
        <v>32.22</v>
      </c>
      <c r="F136" s="57">
        <f>[9]Tregion!$P136</f>
        <v>33.975000000000001</v>
      </c>
      <c r="G136" s="57">
        <f>[5]Tregion!$P136</f>
        <v>34.634999999999998</v>
      </c>
      <c r="H136" s="57"/>
      <c r="I136" s="58">
        <f>[11]Tregion!$P136</f>
        <v>30.465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24.887958127869119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42.704999999999998</v>
      </c>
      <c r="C137" s="58">
        <f>[6]Tregion!$P137</f>
        <v>39.78</v>
      </c>
      <c r="D137" s="57">
        <f>[7]Tregion!$P137</f>
        <v>35.947499999999998</v>
      </c>
      <c r="E137" s="58">
        <f>[8]Tregion!$P137</f>
        <v>40.604999999999997</v>
      </c>
      <c r="F137" s="57">
        <f>[9]Tregion!$P137</f>
        <v>44.513000000000005</v>
      </c>
      <c r="G137" s="57">
        <f>[5]Tregion!$P137</f>
        <v>42.704999999999998</v>
      </c>
      <c r="H137" s="57"/>
      <c r="I137" s="58">
        <f>[11]Tregion!$P137</f>
        <v>41.145000000000003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25.216306580002499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48.945</v>
      </c>
      <c r="C138" s="58">
        <f>[6]Tregion!$P138</f>
        <v>42.104999999999997</v>
      </c>
      <c r="D138" s="57">
        <f>[7]Tregion!$P138</f>
        <v>38.497500000000002</v>
      </c>
      <c r="E138" s="58">
        <f>[8]Tregion!$P138</f>
        <v>47.242000000000004</v>
      </c>
      <c r="F138" s="57">
        <f>[9]Tregion!$P138</f>
        <v>48.998000000000005</v>
      </c>
      <c r="G138" s="57">
        <f>[5]Tregion!$P138</f>
        <v>48.945</v>
      </c>
      <c r="H138" s="57"/>
      <c r="I138" s="58">
        <f>[11]Tregion!$P138</f>
        <v>49.71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25.496783950931036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40.875</v>
      </c>
      <c r="C139" s="58">
        <f>[6]Tregion!$P139</f>
        <v>38.805</v>
      </c>
      <c r="D139" s="57">
        <f>[7]Tregion!$P139</f>
        <v>35.317500000000003</v>
      </c>
      <c r="E139" s="58">
        <f>[8]Tregion!$P139</f>
        <v>43.335000000000001</v>
      </c>
      <c r="F139" s="57">
        <f>[9]Tregion!$P139</f>
        <v>38.843000000000004</v>
      </c>
      <c r="G139" s="57">
        <f>[5]Tregion!$P139</f>
        <v>40.875</v>
      </c>
      <c r="H139" s="57"/>
      <c r="I139" s="58">
        <f>[11]Tregion!$P139</f>
        <v>39.314999999999998</v>
      </c>
      <c r="J139" s="57"/>
      <c r="K139" s="58"/>
      <c r="L139" s="57"/>
      <c r="M139" s="58"/>
      <c r="N139" s="57"/>
      <c r="O139" s="58"/>
      <c r="Q139" s="57"/>
      <c r="R139" s="58">
        <f>[12]Tregion!$P139</f>
        <v>25.469858371352213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30.968</v>
      </c>
      <c r="C140" s="58">
        <f>[6]Tregion!$P140</f>
        <v>35.835000000000001</v>
      </c>
      <c r="D140" s="57">
        <f>[7]Tregion!$P140</f>
        <v>33.405000000000001</v>
      </c>
      <c r="E140" s="58">
        <f>[8]Tregion!$P140</f>
        <v>32.594999999999999</v>
      </c>
      <c r="F140" s="57">
        <f>[9]Tregion!$P140</f>
        <v>32.01</v>
      </c>
      <c r="G140" s="57">
        <f>[5]Tregion!$P140</f>
        <v>30.968</v>
      </c>
      <c r="H140" s="57"/>
      <c r="I140" s="58">
        <f>[11]Tregion!$P140</f>
        <v>30.81</v>
      </c>
      <c r="J140" s="57"/>
      <c r="K140" s="58"/>
      <c r="L140" s="57"/>
      <c r="M140" s="58"/>
      <c r="N140" s="57"/>
      <c r="O140" s="58"/>
      <c r="Q140" s="57"/>
      <c r="R140" s="58">
        <f>[12]Tregion!$P140</f>
        <v>25.484699197582056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30.233000000000001</v>
      </c>
      <c r="C141" s="58">
        <f>[6]Tregion!$P141</f>
        <v>34.522500000000001</v>
      </c>
      <c r="D141" s="57">
        <f>[7]Tregion!$P141</f>
        <v>32.137500000000003</v>
      </c>
      <c r="E141" s="58">
        <f>[8]Tregion!$P141</f>
        <v>32.587000000000003</v>
      </c>
      <c r="F141" s="57">
        <f>[9]Tregion!$P141</f>
        <v>31.808</v>
      </c>
      <c r="G141" s="57">
        <f>[5]Tregion!$P141</f>
        <v>30.233000000000001</v>
      </c>
      <c r="H141" s="57"/>
      <c r="I141" s="58">
        <f>[11]Tregion!$P141</f>
        <v>30.712</v>
      </c>
      <c r="J141" s="57"/>
      <c r="K141" s="58"/>
      <c r="L141" s="57"/>
      <c r="M141" s="58"/>
      <c r="N141" s="57"/>
      <c r="O141" s="58"/>
      <c r="Q141" s="57"/>
      <c r="R141" s="58">
        <f>[12]Tregion!$P141</f>
        <v>26.965090854265512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29.864999999999998</v>
      </c>
      <c r="C142" s="58">
        <f>[6]Tregion!$P142</f>
        <v>35.107500000000002</v>
      </c>
      <c r="D142" s="57">
        <f>[7]Tregion!$P142</f>
        <v>32.774999999999999</v>
      </c>
      <c r="E142" s="58">
        <f>[8]Tregion!$P142</f>
        <v>34.928000000000004</v>
      </c>
      <c r="F142" s="57">
        <f>[9]Tregion!$P142</f>
        <v>32.782000000000004</v>
      </c>
      <c r="G142" s="57">
        <f>[5]Tregion!$P142</f>
        <v>29.864999999999998</v>
      </c>
      <c r="H142" s="57"/>
      <c r="I142" s="58">
        <f>[11]Tregion!$P142</f>
        <v>32.115000000000002</v>
      </c>
      <c r="J142" s="57"/>
      <c r="K142" s="58"/>
      <c r="L142" s="57"/>
      <c r="M142" s="58"/>
      <c r="N142" s="57"/>
      <c r="O142" s="58"/>
      <c r="Q142" s="57"/>
      <c r="R142" s="58">
        <f>[12]Tregion!$P142</f>
        <v>28.047300130725617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30.06</v>
      </c>
      <c r="C143" s="58">
        <f>[6]Tregion!$P143</f>
        <v>36.7575</v>
      </c>
      <c r="D143" s="57">
        <f>[7]Tregion!$P143</f>
        <v>34.08</v>
      </c>
      <c r="E143" s="58">
        <f>[8]Tregion!$P143</f>
        <v>34.92</v>
      </c>
      <c r="F143" s="57">
        <f>[9]Tregion!$P143</f>
        <v>33.157000000000004</v>
      </c>
      <c r="G143" s="57">
        <f>[5]Tregion!$P143</f>
        <v>30.06</v>
      </c>
      <c r="H143" s="57"/>
      <c r="I143" s="58">
        <f>[11]Tregion!$P143</f>
        <v>30.914999999999999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27.806023958858393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30.06</v>
      </c>
      <c r="C144" s="58">
        <f>[6]Tregion!$P144</f>
        <v>36.517499999999998</v>
      </c>
      <c r="D144" s="57">
        <f>[7]Tregion!$P144</f>
        <v>33.7575</v>
      </c>
      <c r="E144" s="58">
        <f>[8]Tregion!$P144</f>
        <v>33.352000000000004</v>
      </c>
      <c r="F144" s="57">
        <f>[9]Tregion!$P144</f>
        <v>31.98</v>
      </c>
      <c r="G144" s="57">
        <f>[5]Tregion!$P144</f>
        <v>30.06</v>
      </c>
      <c r="H144" s="57"/>
      <c r="I144" s="58">
        <f>[11]Tregion!$P144</f>
        <v>29.617000000000001</v>
      </c>
      <c r="J144" s="57"/>
      <c r="K144" s="58"/>
      <c r="L144" s="57"/>
      <c r="M144" s="58"/>
      <c r="N144" s="57"/>
      <c r="O144" s="58"/>
      <c r="Q144" s="57"/>
      <c r="R144" s="58">
        <f>[12]Tregion!$P144</f>
        <v>27.206705036260963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29.693000000000001</v>
      </c>
      <c r="C145" s="58">
        <f>[6]Tregion!$P145</f>
        <v>34.92</v>
      </c>
      <c r="D145" s="57">
        <f>[7]Tregion!$P145</f>
        <v>32.152500000000003</v>
      </c>
      <c r="E145" s="58">
        <f>[8]Tregion!$P145</f>
        <v>31.777000000000001</v>
      </c>
      <c r="F145" s="57">
        <f>[9]Tregion!$P145</f>
        <v>31.387</v>
      </c>
      <c r="G145" s="57">
        <f>[5]Tregion!$P145</f>
        <v>29.693000000000001</v>
      </c>
      <c r="H145" s="57"/>
      <c r="I145" s="58">
        <f>[11]Tregion!$P145</f>
        <v>29.032</v>
      </c>
      <c r="J145" s="57"/>
      <c r="K145" s="58"/>
      <c r="L145" s="57"/>
      <c r="M145" s="58"/>
      <c r="N145" s="57"/>
      <c r="O145" s="58"/>
      <c r="Q145" s="57"/>
      <c r="R145" s="58">
        <f>[12]Tregion!$P145</f>
        <v>26.249873429542088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28.95</v>
      </c>
      <c r="C146" s="58">
        <f>[6]Tregion!$P146</f>
        <v>34.844999999999999</v>
      </c>
      <c r="D146" s="57">
        <f>[7]Tregion!$P146</f>
        <v>31.184999999999999</v>
      </c>
      <c r="E146" s="58">
        <f>[8]Tregion!$P146</f>
        <v>28.05</v>
      </c>
      <c r="F146" s="57">
        <f>[9]Tregion!$P146</f>
        <v>30.008000000000003</v>
      </c>
      <c r="G146" s="57">
        <f>[5]Tregion!$P146</f>
        <v>28.95</v>
      </c>
      <c r="H146" s="57"/>
      <c r="I146" s="58">
        <f>[11]Tregion!$P146</f>
        <v>25.035</v>
      </c>
      <c r="J146" s="57"/>
      <c r="K146" s="58"/>
      <c r="L146" s="57"/>
      <c r="M146" s="58"/>
      <c r="N146" s="57"/>
      <c r="O146" s="58"/>
      <c r="Q146" s="57"/>
      <c r="R146" s="58">
        <f>[12]Tregion!$P146</f>
        <v>24.560731862065104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29.693000000000001</v>
      </c>
      <c r="C147" s="58">
        <f>[6]Tregion!$P147</f>
        <v>33.502499999999998</v>
      </c>
      <c r="D147" s="57">
        <f>[7]Tregion!$P147</f>
        <v>29.9025</v>
      </c>
      <c r="E147" s="58">
        <f>[8]Tregion!$P147</f>
        <v>28.433</v>
      </c>
      <c r="F147" s="57">
        <f>[9]Tregion!$P147</f>
        <v>30.593</v>
      </c>
      <c r="G147" s="57">
        <f>[5]Tregion!$P147</f>
        <v>29.693000000000001</v>
      </c>
      <c r="H147" s="57"/>
      <c r="I147" s="58">
        <f>[11]Tregion!$P147</f>
        <v>25.641999999999999</v>
      </c>
      <c r="J147" s="57"/>
      <c r="K147" s="58"/>
      <c r="L147" s="57"/>
      <c r="M147" s="58"/>
      <c r="N147" s="57"/>
      <c r="O147" s="58"/>
      <c r="Q147" s="57"/>
      <c r="R147" s="58">
        <f>[12]Tregion!$P147</f>
        <v>24.608668500545424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34.868000000000002</v>
      </c>
      <c r="C148" s="58">
        <f>[6]Tregion!$P148</f>
        <v>32.917499999999997</v>
      </c>
      <c r="D148" s="57">
        <f>[7]Tregion!$P148</f>
        <v>30.225000000000001</v>
      </c>
      <c r="E148" s="58">
        <f>[8]Tregion!$P148</f>
        <v>32.354999999999997</v>
      </c>
      <c r="F148" s="57">
        <f>[9]Tregion!$P148</f>
        <v>34.117000000000004</v>
      </c>
      <c r="G148" s="57">
        <f>[5]Tregion!$P148</f>
        <v>34.868000000000002</v>
      </c>
      <c r="H148" s="57"/>
      <c r="I148" s="58">
        <f>[11]Tregion!$P148</f>
        <v>30.675000000000001</v>
      </c>
      <c r="J148" s="57"/>
      <c r="K148" s="58"/>
      <c r="L148" s="57"/>
      <c r="M148" s="58"/>
      <c r="N148" s="57"/>
      <c r="O148" s="58"/>
      <c r="Q148" s="57"/>
      <c r="R148" s="58">
        <f>[12]Tregion!$P148</f>
        <v>24.887958127869119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42.99</v>
      </c>
      <c r="C149" s="58">
        <f>[6]Tregion!$P149</f>
        <v>40.604999999999997</v>
      </c>
      <c r="D149" s="57">
        <f>[7]Tregion!$P149</f>
        <v>36.352499999999999</v>
      </c>
      <c r="E149" s="58">
        <f>[8]Tregion!$P149</f>
        <v>40.784999999999997</v>
      </c>
      <c r="F149" s="57">
        <f>[9]Tregion!$P149</f>
        <v>44.7</v>
      </c>
      <c r="G149" s="57">
        <f>[5]Tregion!$P149</f>
        <v>42.99</v>
      </c>
      <c r="H149" s="57"/>
      <c r="I149" s="58">
        <f>[11]Tregion!$P149</f>
        <v>41.422000000000004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25.216306580002499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49.274999999999999</v>
      </c>
      <c r="C150" s="58">
        <f>[6]Tregion!$P150</f>
        <v>42.982500000000002</v>
      </c>
      <c r="D150" s="57">
        <f>[7]Tregion!$P150</f>
        <v>38.932499999999997</v>
      </c>
      <c r="E150" s="58">
        <f>[8]Tregion!$P150</f>
        <v>47.445</v>
      </c>
      <c r="F150" s="57">
        <f>[9]Tregion!$P150</f>
        <v>49.208000000000006</v>
      </c>
      <c r="G150" s="57">
        <f>[5]Tregion!$P150</f>
        <v>49.274999999999999</v>
      </c>
      <c r="H150" s="57"/>
      <c r="I150" s="58">
        <f>[11]Tregion!$P150</f>
        <v>50.047000000000004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25.496783950931036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41.145000000000003</v>
      </c>
      <c r="C151" s="58">
        <f>[6]Tregion!$P151</f>
        <v>39.615000000000002</v>
      </c>
      <c r="D151" s="57">
        <f>[7]Tregion!$P151</f>
        <v>35.715000000000003</v>
      </c>
      <c r="E151" s="58">
        <f>[8]Tregion!$P151</f>
        <v>43.515000000000001</v>
      </c>
      <c r="F151" s="57">
        <f>[9]Tregion!$P151</f>
        <v>39.008000000000003</v>
      </c>
      <c r="G151" s="57">
        <f>[5]Tregion!$P151</f>
        <v>41.145000000000003</v>
      </c>
      <c r="H151" s="57"/>
      <c r="I151" s="58">
        <f>[11]Tregion!$P151</f>
        <v>39.585000000000001</v>
      </c>
      <c r="J151" s="57"/>
      <c r="K151" s="58"/>
      <c r="L151" s="57"/>
      <c r="M151" s="58"/>
      <c r="N151" s="57"/>
      <c r="O151" s="58"/>
      <c r="Q151" s="57"/>
      <c r="R151" s="58">
        <f>[12]Tregion!$P151</f>
        <v>25.469858371352213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31.17</v>
      </c>
      <c r="C152" s="58">
        <f>[6]Tregion!$P152</f>
        <v>36.585000000000001</v>
      </c>
      <c r="D152" s="57">
        <f>[7]Tregion!$P152</f>
        <v>33.787500000000001</v>
      </c>
      <c r="E152" s="58">
        <f>[8]Tregion!$P152</f>
        <v>32.729999999999997</v>
      </c>
      <c r="F152" s="57">
        <f>[9]Tregion!$P152</f>
        <v>32.145000000000003</v>
      </c>
      <c r="G152" s="57">
        <f>[5]Tregion!$P152</f>
        <v>31.17</v>
      </c>
      <c r="H152" s="57"/>
      <c r="I152" s="58">
        <f>[11]Tregion!$P152</f>
        <v>31.02</v>
      </c>
      <c r="J152" s="57"/>
      <c r="K152" s="58"/>
      <c r="L152" s="57"/>
      <c r="M152" s="58"/>
      <c r="N152" s="57"/>
      <c r="O152" s="58"/>
      <c r="Q152" s="57"/>
      <c r="R152" s="58">
        <f>[12]Tregion!$P152</f>
        <v>25.484699197582056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30.434999999999999</v>
      </c>
      <c r="C153" s="58">
        <f>[6]Tregion!$P153</f>
        <v>35.2425</v>
      </c>
      <c r="D153" s="57">
        <f>[7]Tregion!$P153</f>
        <v>32.497500000000002</v>
      </c>
      <c r="E153" s="58">
        <f>[8]Tregion!$P153</f>
        <v>32.729999999999997</v>
      </c>
      <c r="F153" s="57">
        <f>[9]Tregion!$P153</f>
        <v>31.942</v>
      </c>
      <c r="G153" s="57">
        <f>[5]Tregion!$P153</f>
        <v>30.434999999999999</v>
      </c>
      <c r="H153" s="57"/>
      <c r="I153" s="58">
        <f>[11]Tregion!$P153</f>
        <v>30.922000000000001</v>
      </c>
      <c r="J153" s="57"/>
      <c r="K153" s="58"/>
      <c r="L153" s="57"/>
      <c r="M153" s="58"/>
      <c r="N153" s="57"/>
      <c r="O153" s="58"/>
      <c r="Q153" s="57"/>
      <c r="R153" s="58">
        <f>[12]Tregion!$P153</f>
        <v>26.965090854265512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30.06</v>
      </c>
      <c r="C154" s="58">
        <f>[6]Tregion!$P154</f>
        <v>35.842500000000001</v>
      </c>
      <c r="D154" s="57">
        <f>[7]Tregion!$P154</f>
        <v>33.15</v>
      </c>
      <c r="E154" s="58">
        <f>[8]Tregion!$P154</f>
        <v>35.078000000000003</v>
      </c>
      <c r="F154" s="57">
        <f>[9]Tregion!$P154</f>
        <v>32.924999999999997</v>
      </c>
      <c r="G154" s="57">
        <f>[5]Tregion!$P154</f>
        <v>30.06</v>
      </c>
      <c r="H154" s="57"/>
      <c r="I154" s="58">
        <f>[11]Tregion!$P154</f>
        <v>32.340000000000003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28.047300130725617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30.263000000000002</v>
      </c>
      <c r="C155" s="58">
        <f>[6]Tregion!$P155</f>
        <v>37.5075</v>
      </c>
      <c r="D155" s="57">
        <f>[7]Tregion!$P155</f>
        <v>34.454999999999998</v>
      </c>
      <c r="E155" s="58">
        <f>[8]Tregion!$P155</f>
        <v>35.07</v>
      </c>
      <c r="F155" s="57">
        <f>[9]Tregion!$P155</f>
        <v>33.299999999999997</v>
      </c>
      <c r="G155" s="57">
        <f>[5]Tregion!$P155</f>
        <v>30.263000000000002</v>
      </c>
      <c r="H155" s="57"/>
      <c r="I155" s="58">
        <f>[11]Tregion!$P155</f>
        <v>31.125</v>
      </c>
      <c r="J155" s="57"/>
      <c r="K155" s="58"/>
      <c r="L155" s="57"/>
      <c r="M155" s="58"/>
      <c r="N155" s="57"/>
      <c r="O155" s="58"/>
      <c r="Q155" s="57"/>
      <c r="R155" s="58">
        <f>[12]Tregion!$P155</f>
        <v>27.806023958858393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30.263000000000002</v>
      </c>
      <c r="C156" s="58">
        <f>[6]Tregion!$P156</f>
        <v>37.26</v>
      </c>
      <c r="D156" s="57">
        <f>[7]Tregion!$P156</f>
        <v>34.1325</v>
      </c>
      <c r="E156" s="58">
        <f>[8]Tregion!$P156</f>
        <v>33.494999999999997</v>
      </c>
      <c r="F156" s="57">
        <f>[9]Tregion!$P156</f>
        <v>32.115000000000002</v>
      </c>
      <c r="G156" s="57">
        <f>[5]Tregion!$P156</f>
        <v>30.263000000000002</v>
      </c>
      <c r="H156" s="57"/>
      <c r="I156" s="58">
        <f>[11]Tregion!$P156</f>
        <v>29.82</v>
      </c>
      <c r="J156" s="57"/>
      <c r="K156" s="58"/>
      <c r="L156" s="57"/>
      <c r="M156" s="58"/>
      <c r="N156" s="57"/>
      <c r="O156" s="58"/>
      <c r="Q156" s="57"/>
      <c r="R156" s="58">
        <f>[12]Tregion!$P156</f>
        <v>27.206705036260963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29.888000000000002</v>
      </c>
      <c r="C157" s="58">
        <f>[6]Tregion!$P157</f>
        <v>35.6325</v>
      </c>
      <c r="D157" s="57">
        <f>[7]Tregion!$P157</f>
        <v>32.512500000000003</v>
      </c>
      <c r="E157" s="58">
        <f>[8]Tregion!$P157</f>
        <v>31.913</v>
      </c>
      <c r="F157" s="57">
        <f>[9]Tregion!$P157</f>
        <v>31.523000000000003</v>
      </c>
      <c r="G157" s="57">
        <f>[5]Tregion!$P157</f>
        <v>29.888000000000002</v>
      </c>
      <c r="H157" s="57"/>
      <c r="I157" s="58">
        <f>[11]Tregion!$P157</f>
        <v>29.227</v>
      </c>
      <c r="J157" s="57"/>
      <c r="K157" s="58"/>
      <c r="L157" s="57"/>
      <c r="M157" s="58"/>
      <c r="N157" s="57"/>
      <c r="O157" s="58"/>
      <c r="Q157" s="57"/>
      <c r="R157" s="58">
        <f>[12]Tregion!$P157</f>
        <v>26.249873429542088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29.145</v>
      </c>
      <c r="C158" s="58">
        <f>[6]Tregion!$P158</f>
        <v>35.557499999999997</v>
      </c>
      <c r="D158" s="57">
        <f>[7]Tregion!$P158</f>
        <v>31.537500000000001</v>
      </c>
      <c r="E158" s="58">
        <f>[8]Tregion!$P158</f>
        <v>28.17</v>
      </c>
      <c r="F158" s="57">
        <f>[9]Tregion!$P158</f>
        <v>30.135000000000002</v>
      </c>
      <c r="G158" s="57">
        <f>[5]Tregion!$P158</f>
        <v>29.145</v>
      </c>
      <c r="H158" s="57"/>
      <c r="I158" s="58">
        <f>[11]Tregion!$P158</f>
        <v>25.207000000000001</v>
      </c>
      <c r="J158" s="57"/>
      <c r="K158" s="58"/>
      <c r="L158" s="57"/>
      <c r="M158" s="58"/>
      <c r="N158" s="57"/>
      <c r="O158" s="58"/>
      <c r="Q158" s="57"/>
      <c r="R158" s="58">
        <f>[12]Tregion!$P158</f>
        <v>24.560731862065104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29.887499999999999</v>
      </c>
      <c r="C159" s="58">
        <f>[6]Tregion!$P159</f>
        <v>34.185000000000002</v>
      </c>
      <c r="D159" s="57">
        <f>[7]Tregion!$P159</f>
        <v>30.24</v>
      </c>
      <c r="E159" s="58">
        <f>[8]Tregion!$P159</f>
        <v>28.56</v>
      </c>
      <c r="F159" s="57">
        <f>[9]Tregion!$P159</f>
        <v>30.727</v>
      </c>
      <c r="G159" s="57">
        <f>[5]Tregion!$P159</f>
        <v>29.887499999999999</v>
      </c>
      <c r="H159" s="57"/>
      <c r="I159" s="58">
        <f>[11]Tregion!$P159</f>
        <v>25.815000000000001</v>
      </c>
      <c r="J159" s="57"/>
      <c r="K159" s="58"/>
      <c r="L159" s="57"/>
      <c r="M159" s="58"/>
      <c r="N159" s="57"/>
      <c r="O159" s="58"/>
      <c r="Q159" s="57"/>
      <c r="R159" s="58">
        <f>[12]Tregion!$P159</f>
        <v>24.608668500545424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35.092500000000001</v>
      </c>
      <c r="C160" s="58">
        <f>[6]Tregion!$P160</f>
        <v>33.592500000000001</v>
      </c>
      <c r="D160" s="57">
        <f>[7]Tregion!$P160</f>
        <v>30.57</v>
      </c>
      <c r="E160" s="58">
        <f>[8]Tregion!$P160</f>
        <v>32.49</v>
      </c>
      <c r="F160" s="57">
        <f>[9]Tregion!$P160</f>
        <v>34.267000000000003</v>
      </c>
      <c r="G160" s="57">
        <f>[5]Tregion!$P160</f>
        <v>35.092500000000001</v>
      </c>
      <c r="H160" s="57"/>
      <c r="I160" s="58">
        <f>[11]Tregion!$P160</f>
        <v>30.885000000000002</v>
      </c>
      <c r="J160" s="57"/>
      <c r="K160" s="58"/>
      <c r="L160" s="57"/>
      <c r="M160" s="58"/>
      <c r="N160" s="57"/>
      <c r="O160" s="58"/>
      <c r="Q160" s="57"/>
      <c r="R160" s="58">
        <f>[12]Tregion!$P160</f>
        <v>24.887958127869119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43.274999999999999</v>
      </c>
      <c r="C161" s="58">
        <f>[6]Tregion!$P161</f>
        <v>41.4375</v>
      </c>
      <c r="D161" s="57">
        <f>[7]Tregion!$P161</f>
        <v>36.7575</v>
      </c>
      <c r="E161" s="58">
        <f>[8]Tregion!$P161</f>
        <v>40.957999999999998</v>
      </c>
      <c r="F161" s="57">
        <f>[9]Tregion!$P161</f>
        <v>44.895000000000003</v>
      </c>
      <c r="G161" s="57">
        <f>[5]Tregion!$P161</f>
        <v>43.274999999999999</v>
      </c>
      <c r="H161" s="57"/>
      <c r="I161" s="58">
        <f>[11]Tregion!$P161</f>
        <v>41.708000000000006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25.216306580002499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34.5</v>
      </c>
      <c r="C8" s="58">
        <f>[6]Tregion!$L8</f>
        <v>33</v>
      </c>
      <c r="D8" s="57">
        <f>[7]Tregion!$L8</f>
        <v>33</v>
      </c>
      <c r="E8" s="58">
        <f>[8]Tregion!$L8</f>
        <v>34.700000000000003</v>
      </c>
      <c r="F8" s="57">
        <f>[9]Tregion!$L8</f>
        <v>34.700000000000003</v>
      </c>
      <c r="G8" s="57">
        <f>[5]Tregion!$L8</f>
        <v>34.5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32.75</v>
      </c>
      <c r="C9" s="58">
        <f>[6]Tregion!$L9</f>
        <v>35.5</v>
      </c>
      <c r="D9" s="57">
        <f>[7]Tregion!$L9</f>
        <v>35.299999999999997</v>
      </c>
      <c r="E9" s="58">
        <f>[8]Tregion!$L9</f>
        <v>35.35</v>
      </c>
      <c r="F9" s="57">
        <f>[9]Tregion!$L9</f>
        <v>34.1</v>
      </c>
      <c r="G9" s="57">
        <f>[5]Tregion!$L9</f>
        <v>32.75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47.600212660000174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36.5</v>
      </c>
      <c r="C10" s="58">
        <f>[6]Tregion!$L10</f>
        <v>43</v>
      </c>
      <c r="D10" s="57">
        <f>[7]Tregion!$L10</f>
        <v>42.75</v>
      </c>
      <c r="E10" s="58">
        <f>[8]Tregion!$L10</f>
        <v>42.5</v>
      </c>
      <c r="F10" s="57">
        <f>[9]Tregion!$L10</f>
        <v>38.5</v>
      </c>
      <c r="G10" s="57">
        <f>[5]Tregion!$L10</f>
        <v>36.5</v>
      </c>
      <c r="H10" s="57"/>
      <c r="I10" s="58">
        <f>[11]Tregion!$L10</f>
        <v>38.5</v>
      </c>
      <c r="J10" s="57"/>
      <c r="K10" s="58"/>
      <c r="L10" s="57"/>
      <c r="M10" s="58"/>
      <c r="N10" s="57"/>
      <c r="O10" s="58"/>
      <c r="Q10" s="57"/>
      <c r="R10" s="58">
        <f>[12]Tregion!$L10</f>
        <v>48.034071684031701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36.75</v>
      </c>
      <c r="C11" s="58">
        <f>[6]Tregion!$L11</f>
        <v>42.75</v>
      </c>
      <c r="D11" s="57">
        <f>[7]Tregion!$L11</f>
        <v>42.75</v>
      </c>
      <c r="E11" s="58">
        <f>[8]Tregion!$L11</f>
        <v>42.75</v>
      </c>
      <c r="F11" s="57">
        <f>[9]Tregion!$L11</f>
        <v>39.25</v>
      </c>
      <c r="G11" s="57">
        <f>[5]Tregion!$L11</f>
        <v>36.75</v>
      </c>
      <c r="H11" s="57"/>
      <c r="I11" s="58">
        <f>[11]Tregion!$L11</f>
        <v>39.25</v>
      </c>
      <c r="J11" s="57"/>
      <c r="K11" s="58"/>
      <c r="L11" s="57"/>
      <c r="M11" s="58"/>
      <c r="N11" s="57"/>
      <c r="O11" s="58"/>
      <c r="Q11" s="57"/>
      <c r="R11" s="58">
        <f>[12]Tregion!$L11</f>
        <v>55.572292137093392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35.5</v>
      </c>
      <c r="C12" s="58">
        <f>[6]Tregion!$L12</f>
        <v>38.9</v>
      </c>
      <c r="D12" s="57">
        <f>[7]Tregion!$L12</f>
        <v>39</v>
      </c>
      <c r="E12" s="58">
        <f>[8]Tregion!$L12</f>
        <v>40.5</v>
      </c>
      <c r="F12" s="57">
        <f>[9]Tregion!$L12</f>
        <v>37.25</v>
      </c>
      <c r="G12" s="57">
        <f>[5]Tregion!$L12</f>
        <v>35.5</v>
      </c>
      <c r="H12" s="57"/>
      <c r="I12" s="58">
        <f>[11]Tregion!$L12</f>
        <v>37.25</v>
      </c>
      <c r="J12" s="57"/>
      <c r="K12" s="58"/>
      <c r="L12" s="57"/>
      <c r="M12" s="58"/>
      <c r="N12" s="57"/>
      <c r="O12" s="58"/>
      <c r="Q12" s="57"/>
      <c r="R12" s="58">
        <f>[12]Tregion!$L12</f>
        <v>54.701045431159223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35</v>
      </c>
      <c r="C13" s="58">
        <f>[6]Tregion!$L13</f>
        <v>34.25</v>
      </c>
      <c r="D13" s="57">
        <f>[7]Tregion!$L13</f>
        <v>34.25</v>
      </c>
      <c r="E13" s="58">
        <f>[8]Tregion!$L13</f>
        <v>38.25</v>
      </c>
      <c r="F13" s="57">
        <f>[9]Tregion!$L13</f>
        <v>36</v>
      </c>
      <c r="G13" s="57">
        <f>[5]Tregion!$L13</f>
        <v>35</v>
      </c>
      <c r="H13" s="57"/>
      <c r="I13" s="58">
        <f>[11]Tregion!$L13</f>
        <v>36</v>
      </c>
      <c r="J13" s="57"/>
      <c r="K13" s="58"/>
      <c r="L13" s="57"/>
      <c r="M13" s="58"/>
      <c r="N13" s="57"/>
      <c r="O13" s="58"/>
      <c r="Q13" s="57"/>
      <c r="R13" s="58">
        <f>[12]Tregion!$L13</f>
        <v>53.151462496591407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32.5</v>
      </c>
      <c r="C14" s="58">
        <f>[6]Tregion!$L14</f>
        <v>32.5</v>
      </c>
      <c r="D14" s="57">
        <f>[7]Tregion!$L14</f>
        <v>30.5</v>
      </c>
      <c r="E14" s="58">
        <f>[8]Tregion!$L14</f>
        <v>33.75</v>
      </c>
      <c r="F14" s="57">
        <f>[9]Tregion!$L14</f>
        <v>34.5</v>
      </c>
      <c r="G14" s="57">
        <f>[5]Tregion!$L14</f>
        <v>32.5</v>
      </c>
      <c r="H14" s="57"/>
      <c r="I14" s="58">
        <f>[11]Tregion!$L14</f>
        <v>33.75</v>
      </c>
      <c r="J14" s="57"/>
      <c r="K14" s="58"/>
      <c r="L14" s="57"/>
      <c r="M14" s="58"/>
      <c r="N14" s="57"/>
      <c r="O14" s="58"/>
      <c r="Q14" s="57"/>
      <c r="R14" s="58">
        <f>[12]Tregion!$L14</f>
        <v>49.392268016632087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37.5</v>
      </c>
      <c r="C15" s="58">
        <f>[6]Tregion!$L15</f>
        <v>31.5</v>
      </c>
      <c r="D15" s="57">
        <f>[7]Tregion!$L15</f>
        <v>29</v>
      </c>
      <c r="E15" s="58">
        <f>[8]Tregion!$L15</f>
        <v>33.5</v>
      </c>
      <c r="F15" s="57">
        <f>[9]Tregion!$L15</f>
        <v>36</v>
      </c>
      <c r="G15" s="57">
        <f>[5]Tregion!$L15</f>
        <v>37.5</v>
      </c>
      <c r="H15" s="57"/>
      <c r="I15" s="58">
        <f>[11]Tregion!$L15</f>
        <v>33.5</v>
      </c>
      <c r="J15" s="57"/>
      <c r="K15" s="58"/>
      <c r="L15" s="57"/>
      <c r="M15" s="58"/>
      <c r="N15" s="57"/>
      <c r="O15" s="58"/>
      <c r="Q15" s="57"/>
      <c r="R15" s="58">
        <f>[12]Tregion!$L15</f>
        <v>49.957462850878358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45</v>
      </c>
      <c r="C16" s="58">
        <f>[6]Tregion!$L16</f>
        <v>32</v>
      </c>
      <c r="D16" s="57">
        <f>[7]Tregion!$L16</f>
        <v>29.5</v>
      </c>
      <c r="E16" s="58">
        <f>[8]Tregion!$L16</f>
        <v>40</v>
      </c>
      <c r="F16" s="57">
        <f>[9]Tregion!$L16</f>
        <v>42</v>
      </c>
      <c r="G16" s="57">
        <f>[5]Tregion!$L16</f>
        <v>45</v>
      </c>
      <c r="H16" s="57"/>
      <c r="I16" s="58">
        <f>[11]Tregion!$L16</f>
        <v>40</v>
      </c>
      <c r="J16" s="57"/>
      <c r="K16" s="58"/>
      <c r="L16" s="57"/>
      <c r="M16" s="58"/>
      <c r="N16" s="57"/>
      <c r="O16" s="58"/>
      <c r="Q16" s="57"/>
      <c r="R16" s="58">
        <f>[12]Tregion!$L16</f>
        <v>50.708785804187464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53.5</v>
      </c>
      <c r="C17" s="58">
        <f>[6]Tregion!$L17</f>
        <v>46.5</v>
      </c>
      <c r="D17" s="57">
        <f>[7]Tregion!$L17</f>
        <v>43.5</v>
      </c>
      <c r="E17" s="58">
        <f>[8]Tregion!$L17</f>
        <v>49.75</v>
      </c>
      <c r="F17" s="57">
        <f>[9]Tregion!$L17</f>
        <v>49.25</v>
      </c>
      <c r="G17" s="57">
        <f>[5]Tregion!$L17</f>
        <v>53.5</v>
      </c>
      <c r="H17" s="57"/>
      <c r="I17" s="58">
        <f>[11]Tregion!$L17</f>
        <v>49.25</v>
      </c>
      <c r="J17" s="57"/>
      <c r="K17" s="58"/>
      <c r="L17" s="57"/>
      <c r="M17" s="58"/>
      <c r="N17" s="57"/>
      <c r="O17" s="58"/>
      <c r="Q17" s="57"/>
      <c r="R17" s="58">
        <f>[12]Tregion!$L17</f>
        <v>49.401247984032949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63.5</v>
      </c>
      <c r="C18" s="58">
        <f>[6]Tregion!$L18</f>
        <v>53</v>
      </c>
      <c r="D18" s="57">
        <f>[7]Tregion!$L18</f>
        <v>50.5</v>
      </c>
      <c r="E18" s="58">
        <f>[8]Tregion!$L18</f>
        <v>56</v>
      </c>
      <c r="F18" s="57">
        <f>[9]Tregion!$L18</f>
        <v>57.25</v>
      </c>
      <c r="G18" s="57">
        <f>[5]Tregion!$L18</f>
        <v>63.5</v>
      </c>
      <c r="H18" s="57"/>
      <c r="I18" s="58">
        <f>[11]Tregion!$L18</f>
        <v>56</v>
      </c>
      <c r="J18" s="57"/>
      <c r="K18" s="58"/>
      <c r="L18" s="57"/>
      <c r="M18" s="58"/>
      <c r="N18" s="57"/>
      <c r="O18" s="58"/>
      <c r="Q18" s="57"/>
      <c r="R18" s="58">
        <f>[12]Tregion!$L18</f>
        <v>50.030847165929615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51</v>
      </c>
      <c r="C19" s="58">
        <f>[6]Tregion!$L19</f>
        <v>47</v>
      </c>
      <c r="D19" s="57">
        <f>[7]Tregion!$L19</f>
        <v>43.5</v>
      </c>
      <c r="E19" s="58">
        <f>[8]Tregion!$L19</f>
        <v>48.75</v>
      </c>
      <c r="F19" s="57">
        <f>[9]Tregion!$L19</f>
        <v>48.75</v>
      </c>
      <c r="G19" s="57">
        <f>[5]Tregion!$L19</f>
        <v>51</v>
      </c>
      <c r="H19" s="57"/>
      <c r="I19" s="58">
        <f>[11]Tregion!$L19</f>
        <v>48.75</v>
      </c>
      <c r="J19" s="57"/>
      <c r="K19" s="58"/>
      <c r="L19" s="57"/>
      <c r="M19" s="58"/>
      <c r="N19" s="57"/>
      <c r="O19" s="58"/>
      <c r="Q19" s="57"/>
      <c r="R19" s="58">
        <f>[12]Tregion!$L19</f>
        <v>50.030806599517383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38.5</v>
      </c>
      <c r="C20" s="58">
        <f>[6]Tregion!$L20</f>
        <v>39</v>
      </c>
      <c r="D20" s="57">
        <f>[7]Tregion!$L20</f>
        <v>39</v>
      </c>
      <c r="E20" s="58">
        <f>[8]Tregion!$L20</f>
        <v>42.25</v>
      </c>
      <c r="F20" s="57">
        <f>[9]Tregion!$L20</f>
        <v>41</v>
      </c>
      <c r="G20" s="57">
        <f>[5]Tregion!$L20</f>
        <v>38.5</v>
      </c>
      <c r="H20" s="57"/>
      <c r="I20" s="58">
        <f>[11]Tregion!$L20</f>
        <v>41</v>
      </c>
      <c r="J20" s="57"/>
      <c r="K20" s="58"/>
      <c r="L20" s="57"/>
      <c r="M20" s="58"/>
      <c r="N20" s="57"/>
      <c r="O20" s="58"/>
      <c r="Q20" s="57"/>
      <c r="R20" s="58">
        <f>[12]Tregion!$L20</f>
        <v>51.513173641995969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36.5</v>
      </c>
      <c r="C21" s="58">
        <f>[6]Tregion!$L21</f>
        <v>37</v>
      </c>
      <c r="D21" s="57">
        <f>[7]Tregion!$L21</f>
        <v>37</v>
      </c>
      <c r="E21" s="58">
        <f>[8]Tregion!$L21</f>
        <v>41.25</v>
      </c>
      <c r="F21" s="57">
        <f>[9]Tregion!$L21</f>
        <v>40</v>
      </c>
      <c r="G21" s="57">
        <f>[5]Tregion!$L21</f>
        <v>36.5</v>
      </c>
      <c r="H21" s="57"/>
      <c r="I21" s="58">
        <f>[11]Tregion!$L21</f>
        <v>40</v>
      </c>
      <c r="J21" s="57"/>
      <c r="K21" s="58"/>
      <c r="L21" s="57"/>
      <c r="M21" s="58"/>
      <c r="N21" s="57"/>
      <c r="O21" s="58"/>
      <c r="Q21" s="57"/>
      <c r="R21" s="58">
        <f>[12]Tregion!$L21</f>
        <v>56.003856376760758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37</v>
      </c>
      <c r="C22" s="58">
        <f>[6]Tregion!$L22</f>
        <v>38.5</v>
      </c>
      <c r="D22" s="57">
        <f>[7]Tregion!$L22</f>
        <v>38.5</v>
      </c>
      <c r="E22" s="58">
        <f>[8]Tregion!$L22</f>
        <v>43.25</v>
      </c>
      <c r="F22" s="57">
        <f>[9]Tregion!$L22</f>
        <v>42</v>
      </c>
      <c r="G22" s="57">
        <f>[5]Tregion!$L22</f>
        <v>37</v>
      </c>
      <c r="H22" s="57"/>
      <c r="I22" s="58">
        <f>[11]Tregion!$L22</f>
        <v>42</v>
      </c>
      <c r="J22" s="57"/>
      <c r="K22" s="58"/>
      <c r="L22" s="57"/>
      <c r="M22" s="58"/>
      <c r="N22" s="57"/>
      <c r="O22" s="58"/>
      <c r="Q22" s="57"/>
      <c r="R22" s="58">
        <f>[12]Tregion!$L22</f>
        <v>59.338581249438917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37</v>
      </c>
      <c r="C23" s="58">
        <f>[6]Tregion!$L23</f>
        <v>42.25</v>
      </c>
      <c r="D23" s="57">
        <f>[7]Tregion!$L23</f>
        <v>42</v>
      </c>
      <c r="E23" s="58">
        <f>[8]Tregion!$L23</f>
        <v>44.5</v>
      </c>
      <c r="F23" s="57">
        <f>[9]Tregion!$L23</f>
        <v>42.25</v>
      </c>
      <c r="G23" s="57">
        <f>[5]Tregion!$L23</f>
        <v>37</v>
      </c>
      <c r="H23" s="57"/>
      <c r="I23" s="58">
        <f>[11]Tregion!$L23</f>
        <v>32.25</v>
      </c>
      <c r="J23" s="57"/>
      <c r="K23" s="58"/>
      <c r="L23" s="57"/>
      <c r="M23" s="58"/>
      <c r="N23" s="57"/>
      <c r="O23" s="58"/>
      <c r="Q23" s="57"/>
      <c r="R23" s="58">
        <f>[12]Tregion!$L23</f>
        <v>51.338982049730689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37</v>
      </c>
      <c r="C24" s="58">
        <f>[6]Tregion!$L24</f>
        <v>41.5</v>
      </c>
      <c r="D24" s="57">
        <f>[7]Tregion!$L24</f>
        <v>41</v>
      </c>
      <c r="E24" s="58">
        <f>[8]Tregion!$L24</f>
        <v>42.5</v>
      </c>
      <c r="F24" s="57">
        <f>[9]Tregion!$L24</f>
        <v>40.75</v>
      </c>
      <c r="G24" s="57">
        <f>[5]Tregion!$L24</f>
        <v>37</v>
      </c>
      <c r="H24" s="57"/>
      <c r="I24" s="58">
        <f>[11]Tregion!$L24</f>
        <v>30.75</v>
      </c>
      <c r="J24" s="57"/>
      <c r="K24" s="58"/>
      <c r="L24" s="57"/>
      <c r="M24" s="58"/>
      <c r="N24" s="57"/>
      <c r="O24" s="58"/>
      <c r="Q24" s="57"/>
      <c r="R24" s="58">
        <f>[12]Tregion!$L24</f>
        <v>49.930818714740809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36.5</v>
      </c>
      <c r="C25" s="58">
        <f>[6]Tregion!$L25</f>
        <v>36.75</v>
      </c>
      <c r="D25" s="57">
        <f>[7]Tregion!$L25</f>
        <v>36</v>
      </c>
      <c r="E25" s="58">
        <f>[8]Tregion!$L25</f>
        <v>40.5</v>
      </c>
      <c r="F25" s="57">
        <f>[9]Tregion!$L25</f>
        <v>40</v>
      </c>
      <c r="G25" s="57">
        <f>[5]Tregion!$L25</f>
        <v>36.5</v>
      </c>
      <c r="H25" s="57"/>
      <c r="I25" s="58">
        <f>[11]Tregion!$L25</f>
        <v>30</v>
      </c>
      <c r="J25" s="57"/>
      <c r="K25" s="58"/>
      <c r="L25" s="57"/>
      <c r="M25" s="58"/>
      <c r="N25" s="57"/>
      <c r="O25" s="58"/>
      <c r="Q25" s="57"/>
      <c r="R25" s="58">
        <f>[12]Tregion!$L25</f>
        <v>48.476121999413706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35.5</v>
      </c>
      <c r="C26" s="58">
        <f>[6]Tregion!$L26</f>
        <v>36.5</v>
      </c>
      <c r="D26" s="57">
        <f>[7]Tregion!$L26</f>
        <v>33</v>
      </c>
      <c r="E26" s="58">
        <f>[8]Tregion!$L26</f>
        <v>35.75</v>
      </c>
      <c r="F26" s="57">
        <f>[9]Tregion!$L26</f>
        <v>38.25</v>
      </c>
      <c r="G26" s="57">
        <f>[5]Tregion!$L26</f>
        <v>35.5</v>
      </c>
      <c r="H26" s="57"/>
      <c r="I26" s="58">
        <f>[11]Tregion!$L26</f>
        <v>25.75</v>
      </c>
      <c r="J26" s="57"/>
      <c r="K26" s="58"/>
      <c r="L26" s="57"/>
      <c r="M26" s="58"/>
      <c r="N26" s="57"/>
      <c r="O26" s="58"/>
      <c r="Q26" s="57"/>
      <c r="R26" s="58">
        <f>[12]Tregion!$L26</f>
        <v>46.330523502849495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36.5</v>
      </c>
      <c r="C27" s="58">
        <f>[6]Tregion!$L27</f>
        <v>32.5</v>
      </c>
      <c r="D27" s="57">
        <f>[7]Tregion!$L27</f>
        <v>29</v>
      </c>
      <c r="E27" s="58">
        <f>[8]Tregion!$L27</f>
        <v>36.25</v>
      </c>
      <c r="F27" s="57">
        <f>[9]Tregion!$L27</f>
        <v>39</v>
      </c>
      <c r="G27" s="57">
        <f>[5]Tregion!$L27</f>
        <v>36.5</v>
      </c>
      <c r="H27" s="57"/>
      <c r="I27" s="58">
        <f>[11]Tregion!$L27</f>
        <v>26.25</v>
      </c>
      <c r="J27" s="57"/>
      <c r="K27" s="58"/>
      <c r="L27" s="57"/>
      <c r="M27" s="58"/>
      <c r="N27" s="57"/>
      <c r="O27" s="58"/>
      <c r="Q27" s="57"/>
      <c r="R27" s="58">
        <f>[12]Tregion!$L27</f>
        <v>46.332249475960673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43.5</v>
      </c>
      <c r="C28" s="58">
        <f>[6]Tregion!$L28</f>
        <v>30.75</v>
      </c>
      <c r="D28" s="57">
        <f>[7]Tregion!$L28</f>
        <v>30</v>
      </c>
      <c r="E28" s="58">
        <f>[8]Tregion!$L28</f>
        <v>41.25</v>
      </c>
      <c r="F28" s="57">
        <f>[9]Tregion!$L28</f>
        <v>43.5</v>
      </c>
      <c r="G28" s="57">
        <f>[5]Tregion!$L28</f>
        <v>43.5</v>
      </c>
      <c r="H28" s="57"/>
      <c r="I28" s="58">
        <f>[11]Tregion!$L28</f>
        <v>31.25</v>
      </c>
      <c r="J28" s="57"/>
      <c r="K28" s="58"/>
      <c r="L28" s="57"/>
      <c r="M28" s="58"/>
      <c r="N28" s="57"/>
      <c r="O28" s="58"/>
      <c r="Q28" s="57"/>
      <c r="R28" s="58">
        <f>[12]Tregion!$L28</f>
        <v>46.640729483316434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54.5</v>
      </c>
      <c r="C29" s="58">
        <f>[6]Tregion!$L29</f>
        <v>53.5</v>
      </c>
      <c r="D29" s="57">
        <f>[7]Tregion!$L29</f>
        <v>49</v>
      </c>
      <c r="E29" s="58">
        <f>[8]Tregion!$L29</f>
        <v>52</v>
      </c>
      <c r="F29" s="57">
        <f>[9]Tregion!$L29</f>
        <v>57</v>
      </c>
      <c r="G29" s="57">
        <f>[5]Tregion!$L29</f>
        <v>54.5</v>
      </c>
      <c r="H29" s="57"/>
      <c r="I29" s="58">
        <f>[11]Tregion!$L29</f>
        <v>42</v>
      </c>
      <c r="J29" s="57"/>
      <c r="K29" s="58"/>
      <c r="L29" s="57"/>
      <c r="M29" s="58"/>
      <c r="N29" s="57"/>
      <c r="O29" s="58"/>
      <c r="Q29" s="57"/>
      <c r="R29" s="58">
        <f>[12]Tregion!$L29</f>
        <v>47.02517602842331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63</v>
      </c>
      <c r="C30" s="58">
        <f>[6]Tregion!$L30</f>
        <v>60.5</v>
      </c>
      <c r="D30" s="57">
        <f>[7]Tregion!$L30</f>
        <v>57</v>
      </c>
      <c r="E30" s="58">
        <f>[8]Tregion!$L30</f>
        <v>60.5</v>
      </c>
      <c r="F30" s="57">
        <f>[9]Tregion!$L30</f>
        <v>62.75</v>
      </c>
      <c r="G30" s="57">
        <f>[5]Tregion!$L30</f>
        <v>63</v>
      </c>
      <c r="H30" s="57"/>
      <c r="I30" s="58">
        <f>[11]Tregion!$L30</f>
        <v>50.5</v>
      </c>
      <c r="J30" s="57"/>
      <c r="K30" s="58"/>
      <c r="L30" s="57"/>
      <c r="M30" s="58"/>
      <c r="N30" s="57"/>
      <c r="O30" s="58"/>
      <c r="Q30" s="57"/>
      <c r="R30" s="58">
        <f>[12]Tregion!$L30</f>
        <v>47.515990413910615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52</v>
      </c>
      <c r="C31" s="58">
        <f>[6]Tregion!$L31</f>
        <v>50.5</v>
      </c>
      <c r="D31" s="57">
        <f>[7]Tregion!$L31</f>
        <v>47</v>
      </c>
      <c r="E31" s="58">
        <f>[8]Tregion!$L31</f>
        <v>55.5</v>
      </c>
      <c r="F31" s="57">
        <f>[9]Tregion!$L31</f>
        <v>49.75</v>
      </c>
      <c r="G31" s="57">
        <f>[5]Tregion!$L31</f>
        <v>52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47.592253998965802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38.5</v>
      </c>
      <c r="C32" s="58">
        <f>[6]Tregion!$L32</f>
        <v>41.5</v>
      </c>
      <c r="D32" s="57">
        <f>[7]Tregion!$L32</f>
        <v>41</v>
      </c>
      <c r="E32" s="58">
        <f>[8]Tregion!$L32</f>
        <v>41.75</v>
      </c>
      <c r="F32" s="57">
        <f>[9]Tregion!$L32</f>
        <v>41</v>
      </c>
      <c r="G32" s="57">
        <f>[5]Tregion!$L32</f>
        <v>38.5</v>
      </c>
      <c r="H32" s="57"/>
      <c r="I32" s="58">
        <f>[11]Tregion!$L32</f>
        <v>31</v>
      </c>
      <c r="J32" s="57"/>
      <c r="K32" s="58"/>
      <c r="L32" s="57"/>
      <c r="M32" s="58"/>
      <c r="N32" s="57"/>
      <c r="O32" s="58"/>
      <c r="Q32" s="57"/>
      <c r="R32" s="58">
        <f>[12]Tregion!$L32</f>
        <v>47.898952175660327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37.5</v>
      </c>
      <c r="C33" s="58">
        <f>[6]Tregion!$L33</f>
        <v>37.5</v>
      </c>
      <c r="D33" s="57">
        <f>[7]Tregion!$L33</f>
        <v>37</v>
      </c>
      <c r="E33" s="58">
        <f>[8]Tregion!$L33</f>
        <v>41.75</v>
      </c>
      <c r="F33" s="57">
        <f>[9]Tregion!$L33</f>
        <v>40.75</v>
      </c>
      <c r="G33" s="57">
        <f>[5]Tregion!$L33</f>
        <v>37.5</v>
      </c>
      <c r="H33" s="57"/>
      <c r="I33" s="58">
        <f>[11]Tregion!$L33</f>
        <v>30.75</v>
      </c>
      <c r="J33" s="57"/>
      <c r="K33" s="58"/>
      <c r="L33" s="57"/>
      <c r="M33" s="58"/>
      <c r="N33" s="57"/>
      <c r="O33" s="58"/>
      <c r="Q33" s="57"/>
      <c r="R33" s="58">
        <f>[12]Tregion!$L33</f>
        <v>50.859186972218609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37</v>
      </c>
      <c r="C34" s="58">
        <f>[6]Tregion!$L34</f>
        <v>39.25</v>
      </c>
      <c r="D34" s="57">
        <f>[7]Tregion!$L34</f>
        <v>39</v>
      </c>
      <c r="E34" s="58">
        <f>[8]Tregion!$L34</f>
        <v>44.75</v>
      </c>
      <c r="F34" s="57">
        <f>[9]Tregion!$L34</f>
        <v>42</v>
      </c>
      <c r="G34" s="57">
        <f>[5]Tregion!$L34</f>
        <v>37</v>
      </c>
      <c r="H34" s="57"/>
      <c r="I34" s="58">
        <f>[11]Tregion!$L34</f>
        <v>32</v>
      </c>
      <c r="J34" s="57"/>
      <c r="K34" s="58"/>
      <c r="L34" s="57"/>
      <c r="M34" s="58"/>
      <c r="N34" s="57"/>
      <c r="O34" s="58"/>
      <c r="Q34" s="57"/>
      <c r="R34" s="58">
        <f>[12]Tregion!$L34</f>
        <v>53.183371712234489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37.700000000000003</v>
      </c>
      <c r="C35" s="58">
        <f>[6]Tregion!$L35</f>
        <v>42.61</v>
      </c>
      <c r="D35" s="57">
        <f>[7]Tregion!$L35</f>
        <v>42.13</v>
      </c>
      <c r="E35" s="58">
        <f>[8]Tregion!$L35</f>
        <v>44.77</v>
      </c>
      <c r="F35" s="57">
        <f>[9]Tregion!$L35</f>
        <v>42.51</v>
      </c>
      <c r="G35" s="57">
        <f>[5]Tregion!$L35</f>
        <v>37.700000000000003</v>
      </c>
      <c r="H35" s="57"/>
      <c r="I35" s="58">
        <f>[11]Tregion!$L35</f>
        <v>31.16</v>
      </c>
      <c r="J35" s="57"/>
      <c r="K35" s="58"/>
      <c r="L35" s="57"/>
      <c r="M35" s="58"/>
      <c r="N35" s="57"/>
      <c r="O35" s="58"/>
      <c r="Q35" s="57"/>
      <c r="R35" s="58">
        <f>[12]Tregion!$L35</f>
        <v>48.678989919545984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37.700000000000003</v>
      </c>
      <c r="C36" s="58">
        <f>[6]Tregion!$L36</f>
        <v>41.96</v>
      </c>
      <c r="D36" s="57">
        <f>[7]Tregion!$L36</f>
        <v>41.27</v>
      </c>
      <c r="E36" s="58">
        <f>[8]Tregion!$L36</f>
        <v>42.75</v>
      </c>
      <c r="F36" s="57">
        <f>[9]Tregion!$L36</f>
        <v>40.99</v>
      </c>
      <c r="G36" s="57">
        <f>[5]Tregion!$L36</f>
        <v>37.700000000000003</v>
      </c>
      <c r="H36" s="57"/>
      <c r="I36" s="58">
        <f>[11]Tregion!$L36</f>
        <v>29.61</v>
      </c>
      <c r="J36" s="57"/>
      <c r="K36" s="58"/>
      <c r="L36" s="57"/>
      <c r="M36" s="58"/>
      <c r="N36" s="57"/>
      <c r="O36" s="58"/>
      <c r="Q36" s="57"/>
      <c r="R36" s="58">
        <f>[12]Tregion!$L36</f>
        <v>47.452768848106707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37.229999999999997</v>
      </c>
      <c r="C37" s="58">
        <f>[6]Tregion!$L37</f>
        <v>37.89</v>
      </c>
      <c r="D37" s="57">
        <f>[7]Tregion!$L37</f>
        <v>36.979999999999997</v>
      </c>
      <c r="E37" s="58">
        <f>[8]Tregion!$L37</f>
        <v>40.74</v>
      </c>
      <c r="F37" s="57">
        <f>[9]Tregion!$L37</f>
        <v>40.229999999999997</v>
      </c>
      <c r="G37" s="57">
        <f>[5]Tregion!$L37</f>
        <v>37.229999999999997</v>
      </c>
      <c r="H37" s="57"/>
      <c r="I37" s="58">
        <f>[11]Tregion!$L37</f>
        <v>28.78</v>
      </c>
      <c r="J37" s="57"/>
      <c r="K37" s="58"/>
      <c r="L37" s="57"/>
      <c r="M37" s="58"/>
      <c r="N37" s="57"/>
      <c r="O37" s="58"/>
      <c r="Q37" s="57"/>
      <c r="R37" s="58">
        <f>[12]Tregion!$L37</f>
        <v>45.521192473093905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36.31</v>
      </c>
      <c r="C38" s="58">
        <f>[6]Tregion!$L38</f>
        <v>37.67</v>
      </c>
      <c r="D38" s="57">
        <f>[7]Tregion!$L38</f>
        <v>34.4</v>
      </c>
      <c r="E38" s="58">
        <f>[8]Tregion!$L38</f>
        <v>35.96</v>
      </c>
      <c r="F38" s="57">
        <f>[9]Tregion!$L38</f>
        <v>38.47</v>
      </c>
      <c r="G38" s="57">
        <f>[5]Tregion!$L38</f>
        <v>36.31</v>
      </c>
      <c r="H38" s="57"/>
      <c r="I38" s="58">
        <f>[11]Tregion!$L38</f>
        <v>24.62</v>
      </c>
      <c r="J38" s="57"/>
      <c r="K38" s="58"/>
      <c r="L38" s="57"/>
      <c r="M38" s="58"/>
      <c r="N38" s="57"/>
      <c r="O38" s="58"/>
      <c r="Q38" s="57"/>
      <c r="R38" s="58">
        <f>[12]Tregion!$L38</f>
        <v>42.96993812042777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37.229999999999997</v>
      </c>
      <c r="C39" s="58">
        <f>[6]Tregion!$L39</f>
        <v>34.24</v>
      </c>
      <c r="D39" s="57">
        <f>[7]Tregion!$L39</f>
        <v>30.97</v>
      </c>
      <c r="E39" s="58">
        <f>[8]Tregion!$L39</f>
        <v>36.46</v>
      </c>
      <c r="F39" s="57">
        <f>[9]Tregion!$L39</f>
        <v>39.22</v>
      </c>
      <c r="G39" s="57">
        <f>[5]Tregion!$L39</f>
        <v>37.229999999999997</v>
      </c>
      <c r="H39" s="57"/>
      <c r="I39" s="58">
        <f>[11]Tregion!$L39</f>
        <v>25.01</v>
      </c>
      <c r="J39" s="57"/>
      <c r="K39" s="58"/>
      <c r="L39" s="57"/>
      <c r="M39" s="58"/>
      <c r="N39" s="57"/>
      <c r="O39" s="58"/>
      <c r="Q39" s="57"/>
      <c r="R39" s="58">
        <f>[12]Tregion!$L39</f>
        <v>43.037032165920799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43.72</v>
      </c>
      <c r="C40" s="58">
        <f>[6]Tregion!$L40</f>
        <v>32.74</v>
      </c>
      <c r="D40" s="57">
        <f>[7]Tregion!$L40</f>
        <v>31.83</v>
      </c>
      <c r="E40" s="58">
        <f>[8]Tregion!$L40</f>
        <v>41.48</v>
      </c>
      <c r="F40" s="57">
        <f>[9]Tregion!$L40</f>
        <v>43.74</v>
      </c>
      <c r="G40" s="57">
        <f>[5]Tregion!$L40</f>
        <v>43.72</v>
      </c>
      <c r="H40" s="57"/>
      <c r="I40" s="58">
        <f>[11]Tregion!$L40</f>
        <v>29.67</v>
      </c>
      <c r="J40" s="57"/>
      <c r="K40" s="58"/>
      <c r="L40" s="57"/>
      <c r="M40" s="58"/>
      <c r="N40" s="57"/>
      <c r="O40" s="58"/>
      <c r="Q40" s="57"/>
      <c r="R40" s="58">
        <f>[12]Tregion!$L40</f>
        <v>43.560358219019641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53.91</v>
      </c>
      <c r="C41" s="58">
        <f>[6]Tregion!$L41</f>
        <v>52.26</v>
      </c>
      <c r="D41" s="57">
        <f>[7]Tregion!$L41</f>
        <v>48.14</v>
      </c>
      <c r="E41" s="58">
        <f>[8]Tregion!$L41</f>
        <v>52.29</v>
      </c>
      <c r="F41" s="57">
        <f>[9]Tregion!$L41</f>
        <v>57.31</v>
      </c>
      <c r="G41" s="57">
        <f>[5]Tregion!$L41</f>
        <v>53.91</v>
      </c>
      <c r="H41" s="57"/>
      <c r="I41" s="58">
        <f>[11]Tregion!$L41</f>
        <v>39.72</v>
      </c>
      <c r="J41" s="57"/>
      <c r="K41" s="58"/>
      <c r="L41" s="57"/>
      <c r="M41" s="58"/>
      <c r="N41" s="57"/>
      <c r="O41" s="58"/>
      <c r="Q41" s="57"/>
      <c r="R41" s="58">
        <f>[12]Tregion!$L41</f>
        <v>44.182391756336607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61.79</v>
      </c>
      <c r="C42" s="58">
        <f>[6]Tregion!$L42</f>
        <v>58.27</v>
      </c>
      <c r="D42" s="57">
        <f>[7]Tregion!$L42</f>
        <v>55.01</v>
      </c>
      <c r="E42" s="58">
        <f>[8]Tregion!$L42</f>
        <v>60.83</v>
      </c>
      <c r="F42" s="57">
        <f>[9]Tregion!$L42</f>
        <v>63.09</v>
      </c>
      <c r="G42" s="57">
        <f>[5]Tregion!$L42</f>
        <v>61.79</v>
      </c>
      <c r="H42" s="57"/>
      <c r="I42" s="58">
        <f>[11]Tregion!$L42</f>
        <v>47.59</v>
      </c>
      <c r="J42" s="57"/>
      <c r="K42" s="58"/>
      <c r="L42" s="57"/>
      <c r="M42" s="58"/>
      <c r="N42" s="57"/>
      <c r="O42" s="58"/>
      <c r="Q42" s="57"/>
      <c r="R42" s="58">
        <f>[12]Tregion!$L42</f>
        <v>44.709848640862184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51.6</v>
      </c>
      <c r="C43" s="58">
        <f>[6]Tregion!$L43</f>
        <v>49.69</v>
      </c>
      <c r="D43" s="57">
        <f>[7]Tregion!$L43</f>
        <v>46.42</v>
      </c>
      <c r="E43" s="58">
        <f>[8]Tregion!$L43</f>
        <v>55.79</v>
      </c>
      <c r="F43" s="57">
        <f>[9]Tregion!$L43</f>
        <v>50.01</v>
      </c>
      <c r="G43" s="57">
        <f>[5]Tregion!$L43</f>
        <v>51.6</v>
      </c>
      <c r="H43" s="57"/>
      <c r="I43" s="58">
        <f>[11]Tregion!$L43</f>
        <v>37.32</v>
      </c>
      <c r="J43" s="57"/>
      <c r="K43" s="58"/>
      <c r="L43" s="57"/>
      <c r="M43" s="58"/>
      <c r="N43" s="57"/>
      <c r="O43" s="58"/>
      <c r="Q43" s="57"/>
      <c r="R43" s="58">
        <f>[12]Tregion!$L43</f>
        <v>44.628732997877442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39.090000000000003</v>
      </c>
      <c r="C44" s="58">
        <f>[6]Tregion!$L44</f>
        <v>41.96</v>
      </c>
      <c r="D44" s="57">
        <f>[7]Tregion!$L44</f>
        <v>41.27</v>
      </c>
      <c r="E44" s="58">
        <f>[8]Tregion!$L44</f>
        <v>41.97</v>
      </c>
      <c r="F44" s="57">
        <f>[9]Tregion!$L44</f>
        <v>41.21</v>
      </c>
      <c r="G44" s="57">
        <f>[5]Tregion!$L44</f>
        <v>39.090000000000003</v>
      </c>
      <c r="H44" s="57"/>
      <c r="I44" s="58">
        <f>[11]Tregion!$L44</f>
        <v>28.99</v>
      </c>
      <c r="J44" s="57"/>
      <c r="K44" s="58"/>
      <c r="L44" s="57"/>
      <c r="M44" s="58"/>
      <c r="N44" s="57"/>
      <c r="O44" s="58"/>
      <c r="Q44" s="57"/>
      <c r="R44" s="58">
        <f>[12]Tregion!$L44</f>
        <v>44.63299549137642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38.159999999999997</v>
      </c>
      <c r="C45" s="58">
        <f>[6]Tregion!$L45</f>
        <v>38.53</v>
      </c>
      <c r="D45" s="57">
        <f>[7]Tregion!$L45</f>
        <v>37.840000000000003</v>
      </c>
      <c r="E45" s="58">
        <f>[8]Tregion!$L45</f>
        <v>41.96</v>
      </c>
      <c r="F45" s="57">
        <f>[9]Tregion!$L45</f>
        <v>40.96</v>
      </c>
      <c r="G45" s="57">
        <f>[5]Tregion!$L45</f>
        <v>38.159999999999997</v>
      </c>
      <c r="H45" s="57"/>
      <c r="I45" s="58">
        <f>[11]Tregion!$L45</f>
        <v>28.65</v>
      </c>
      <c r="J45" s="57"/>
      <c r="K45" s="58"/>
      <c r="L45" s="57"/>
      <c r="M45" s="58"/>
      <c r="N45" s="57"/>
      <c r="O45" s="58"/>
      <c r="Q45" s="57"/>
      <c r="R45" s="58">
        <f>[12]Tregion!$L45</f>
        <v>47.112651306589818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37.700000000000003</v>
      </c>
      <c r="C46" s="58">
        <f>[6]Tregion!$L46</f>
        <v>40.03</v>
      </c>
      <c r="D46" s="57">
        <f>[7]Tregion!$L46</f>
        <v>39.56</v>
      </c>
      <c r="E46" s="58">
        <f>[8]Tregion!$L46</f>
        <v>44.97</v>
      </c>
      <c r="F46" s="57">
        <f>[9]Tregion!$L46</f>
        <v>42.21</v>
      </c>
      <c r="G46" s="57">
        <f>[5]Tregion!$L46</f>
        <v>37.700000000000003</v>
      </c>
      <c r="H46" s="57"/>
      <c r="I46" s="58">
        <f>[11]Tregion!$L46</f>
        <v>29.7</v>
      </c>
      <c r="J46" s="57"/>
      <c r="K46" s="58"/>
      <c r="L46" s="57"/>
      <c r="M46" s="58"/>
      <c r="N46" s="57"/>
      <c r="O46" s="58"/>
      <c r="Q46" s="57"/>
      <c r="R46" s="58">
        <f>[12]Tregion!$L46</f>
        <v>49.200792892316642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37.96</v>
      </c>
      <c r="C47" s="58">
        <f>[6]Tregion!$L47</f>
        <v>42.88</v>
      </c>
      <c r="D47" s="57">
        <f>[7]Tregion!$L47</f>
        <v>42.24</v>
      </c>
      <c r="E47" s="58">
        <f>[8]Tregion!$L47</f>
        <v>44.97</v>
      </c>
      <c r="F47" s="57">
        <f>[9]Tregion!$L47</f>
        <v>42.7</v>
      </c>
      <c r="G47" s="57">
        <f>[5]Tregion!$L47</f>
        <v>37.96</v>
      </c>
      <c r="H47" s="57"/>
      <c r="I47" s="58">
        <f>[11]Tregion!$L47</f>
        <v>27.06</v>
      </c>
      <c r="J47" s="57"/>
      <c r="K47" s="58"/>
      <c r="L47" s="57"/>
      <c r="M47" s="58"/>
      <c r="N47" s="57"/>
      <c r="O47" s="58"/>
      <c r="Q47" s="57"/>
      <c r="R47" s="58">
        <f>[12]Tregion!$L47</f>
        <v>47.279703822265411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37.96</v>
      </c>
      <c r="C48" s="58">
        <f>[6]Tregion!$L48</f>
        <v>42.34</v>
      </c>
      <c r="D48" s="57">
        <f>[7]Tregion!$L48</f>
        <v>41.5</v>
      </c>
      <c r="E48" s="58">
        <f>[8]Tregion!$L48</f>
        <v>42.94</v>
      </c>
      <c r="F48" s="57">
        <f>[9]Tregion!$L48</f>
        <v>41.18</v>
      </c>
      <c r="G48" s="57">
        <f>[5]Tregion!$L48</f>
        <v>37.96</v>
      </c>
      <c r="H48" s="57"/>
      <c r="I48" s="58">
        <f>[11]Tregion!$L48</f>
        <v>25.92</v>
      </c>
      <c r="J48" s="57"/>
      <c r="K48" s="58"/>
      <c r="L48" s="57"/>
      <c r="M48" s="58"/>
      <c r="N48" s="57"/>
      <c r="O48" s="58"/>
      <c r="Q48" s="57"/>
      <c r="R48" s="58">
        <f>[12]Tregion!$L48</f>
        <v>46.115737076213065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37.49</v>
      </c>
      <c r="C49" s="58">
        <f>[6]Tregion!$L49</f>
        <v>38.85</v>
      </c>
      <c r="D49" s="57">
        <f>[7]Tregion!$L49</f>
        <v>37.83</v>
      </c>
      <c r="E49" s="58">
        <f>[8]Tregion!$L49</f>
        <v>40.92</v>
      </c>
      <c r="F49" s="57">
        <f>[9]Tregion!$L49</f>
        <v>40.409999999999997</v>
      </c>
      <c r="G49" s="57">
        <f>[5]Tregion!$L49</f>
        <v>37.49</v>
      </c>
      <c r="H49" s="57"/>
      <c r="I49" s="58">
        <f>[11]Tregion!$L49</f>
        <v>25.42</v>
      </c>
      <c r="J49" s="57"/>
      <c r="K49" s="58"/>
      <c r="L49" s="57"/>
      <c r="M49" s="58"/>
      <c r="N49" s="57"/>
      <c r="O49" s="58"/>
      <c r="Q49" s="57"/>
      <c r="R49" s="58">
        <f>[12]Tregion!$L49</f>
        <v>44.286331442244801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36.56</v>
      </c>
      <c r="C50" s="58">
        <f>[6]Tregion!$L50</f>
        <v>38.67</v>
      </c>
      <c r="D50" s="57">
        <f>[7]Tregion!$L50</f>
        <v>35.619999999999997</v>
      </c>
      <c r="E50" s="58">
        <f>[8]Tregion!$L50</f>
        <v>36.119999999999997</v>
      </c>
      <c r="F50" s="57">
        <f>[9]Tregion!$L50</f>
        <v>38.64</v>
      </c>
      <c r="G50" s="57">
        <f>[5]Tregion!$L50</f>
        <v>36.56</v>
      </c>
      <c r="H50" s="57"/>
      <c r="I50" s="58">
        <f>[11]Tregion!$L50</f>
        <v>21.92</v>
      </c>
      <c r="J50" s="57"/>
      <c r="K50" s="58"/>
      <c r="L50" s="57"/>
      <c r="M50" s="58"/>
      <c r="N50" s="57"/>
      <c r="O50" s="58"/>
      <c r="Q50" s="57"/>
      <c r="R50" s="58">
        <f>[12]Tregion!$L50</f>
        <v>41.74140586081085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37.5</v>
      </c>
      <c r="C51" s="58">
        <f>[6]Tregion!$L51</f>
        <v>35.74</v>
      </c>
      <c r="D51" s="57">
        <f>[7]Tregion!$L51</f>
        <v>32.68</v>
      </c>
      <c r="E51" s="58">
        <f>[8]Tregion!$L51</f>
        <v>36.619999999999997</v>
      </c>
      <c r="F51" s="57">
        <f>[9]Tregion!$L51</f>
        <v>39.4</v>
      </c>
      <c r="G51" s="57">
        <f>[5]Tregion!$L51</f>
        <v>37.5</v>
      </c>
      <c r="H51" s="57"/>
      <c r="I51" s="58">
        <f>[11]Tregion!$L51</f>
        <v>22.46</v>
      </c>
      <c r="J51" s="57"/>
      <c r="K51" s="58"/>
      <c r="L51" s="57"/>
      <c r="M51" s="58"/>
      <c r="N51" s="57"/>
      <c r="O51" s="58"/>
      <c r="Q51" s="57"/>
      <c r="R51" s="58">
        <f>[12]Tregion!$L51</f>
        <v>41.801651971978551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44.03</v>
      </c>
      <c r="C52" s="58">
        <f>[6]Tregion!$L52</f>
        <v>34.46</v>
      </c>
      <c r="D52" s="57">
        <f>[7]Tregion!$L52</f>
        <v>33.409999999999997</v>
      </c>
      <c r="E52" s="58">
        <f>[8]Tregion!$L52</f>
        <v>41.66</v>
      </c>
      <c r="F52" s="57">
        <f>[9]Tregion!$L52</f>
        <v>43.94</v>
      </c>
      <c r="G52" s="57">
        <f>[5]Tregion!$L52</f>
        <v>44.03</v>
      </c>
      <c r="H52" s="57"/>
      <c r="I52" s="58">
        <f>[11]Tregion!$L52</f>
        <v>26.87</v>
      </c>
      <c r="J52" s="57"/>
      <c r="K52" s="58"/>
      <c r="L52" s="57"/>
      <c r="M52" s="58"/>
      <c r="N52" s="57"/>
      <c r="O52" s="58"/>
      <c r="Q52" s="57"/>
      <c r="R52" s="58">
        <f>[12]Tregion!$L52</f>
        <v>42.292726991473458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54.29</v>
      </c>
      <c r="C53" s="58">
        <f>[6]Tregion!$L53</f>
        <v>51.2</v>
      </c>
      <c r="D53" s="57">
        <f>[7]Tregion!$L53</f>
        <v>47.4</v>
      </c>
      <c r="E53" s="58">
        <f>[8]Tregion!$L53</f>
        <v>52.52</v>
      </c>
      <c r="F53" s="57">
        <f>[9]Tregion!$L53</f>
        <v>57.57</v>
      </c>
      <c r="G53" s="57">
        <f>[5]Tregion!$L53</f>
        <v>54.29</v>
      </c>
      <c r="H53" s="57"/>
      <c r="I53" s="58">
        <f>[11]Tregion!$L53</f>
        <v>36.29</v>
      </c>
      <c r="J53" s="57"/>
      <c r="K53" s="58"/>
      <c r="L53" s="57"/>
      <c r="M53" s="58"/>
      <c r="N53" s="57"/>
      <c r="O53" s="58"/>
      <c r="Q53" s="57"/>
      <c r="R53" s="58">
        <f>[12]Tregion!$L53</f>
        <v>42.877272668394568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62.22</v>
      </c>
      <c r="C54" s="58">
        <f>[6]Tregion!$L54</f>
        <v>56.35</v>
      </c>
      <c r="D54" s="57">
        <f>[7]Tregion!$L54</f>
        <v>53.29</v>
      </c>
      <c r="E54" s="58">
        <f>[8]Tregion!$L54</f>
        <v>61.1</v>
      </c>
      <c r="F54" s="57">
        <f>[9]Tregion!$L54</f>
        <v>63.37</v>
      </c>
      <c r="G54" s="57">
        <f>[5]Tregion!$L54</f>
        <v>62.22</v>
      </c>
      <c r="H54" s="57"/>
      <c r="I54" s="58">
        <f>[11]Tregion!$L54</f>
        <v>43.85</v>
      </c>
      <c r="J54" s="57"/>
      <c r="K54" s="58"/>
      <c r="L54" s="57"/>
      <c r="M54" s="58"/>
      <c r="N54" s="57"/>
      <c r="O54" s="58"/>
      <c r="Q54" s="57"/>
      <c r="R54" s="58">
        <f>[12]Tregion!$L54</f>
        <v>43.372190151276932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51.96</v>
      </c>
      <c r="C55" s="58">
        <f>[6]Tregion!$L55</f>
        <v>49</v>
      </c>
      <c r="D55" s="57">
        <f>[7]Tregion!$L55</f>
        <v>45.93</v>
      </c>
      <c r="E55" s="58">
        <f>[8]Tregion!$L55</f>
        <v>56.04</v>
      </c>
      <c r="F55" s="57">
        <f>[9]Tregion!$L55</f>
        <v>50.24</v>
      </c>
      <c r="G55" s="57">
        <f>[5]Tregion!$L55</f>
        <v>51.96</v>
      </c>
      <c r="H55" s="57"/>
      <c r="I55" s="58">
        <f>[11]Tregion!$L55</f>
        <v>34.69</v>
      </c>
      <c r="J55" s="57"/>
      <c r="K55" s="58"/>
      <c r="L55" s="57"/>
      <c r="M55" s="58"/>
      <c r="N55" s="57"/>
      <c r="O55" s="58"/>
      <c r="Q55" s="57"/>
      <c r="R55" s="58">
        <f>[12]Tregion!$L55</f>
        <v>43.292172467132978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39.36</v>
      </c>
      <c r="C56" s="58">
        <f>[6]Tregion!$L56</f>
        <v>42.39</v>
      </c>
      <c r="D56" s="57">
        <f>[7]Tregion!$L56</f>
        <v>41.52</v>
      </c>
      <c r="E56" s="58">
        <f>[8]Tregion!$L56</f>
        <v>42.15</v>
      </c>
      <c r="F56" s="57">
        <f>[9]Tregion!$L56</f>
        <v>41.4</v>
      </c>
      <c r="G56" s="57">
        <f>[5]Tregion!$L56</f>
        <v>39.36</v>
      </c>
      <c r="H56" s="57"/>
      <c r="I56" s="58">
        <f>[11]Tregion!$L56</f>
        <v>27.19</v>
      </c>
      <c r="J56" s="57"/>
      <c r="K56" s="58"/>
      <c r="L56" s="57"/>
      <c r="M56" s="58"/>
      <c r="N56" s="57"/>
      <c r="O56" s="58"/>
      <c r="Q56" s="57"/>
      <c r="R56" s="58">
        <f>[12]Tregion!$L56</f>
        <v>43.292045697126731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38.43</v>
      </c>
      <c r="C57" s="58">
        <f>[6]Tregion!$L57</f>
        <v>39.450000000000003</v>
      </c>
      <c r="D57" s="57">
        <f>[7]Tregion!$L57</f>
        <v>38.57</v>
      </c>
      <c r="E57" s="58">
        <f>[8]Tregion!$L57</f>
        <v>42.15</v>
      </c>
      <c r="F57" s="57">
        <f>[9]Tregion!$L57</f>
        <v>41.14</v>
      </c>
      <c r="G57" s="57">
        <f>[5]Tregion!$L57</f>
        <v>38.43</v>
      </c>
      <c r="H57" s="57"/>
      <c r="I57" s="58">
        <f>[11]Tregion!$L57</f>
        <v>27.11</v>
      </c>
      <c r="J57" s="57"/>
      <c r="K57" s="58"/>
      <c r="L57" s="57"/>
      <c r="M57" s="58"/>
      <c r="N57" s="57"/>
      <c r="O57" s="58"/>
      <c r="Q57" s="57"/>
      <c r="R57" s="58">
        <f>[12]Tregion!$L57</f>
        <v>45.764806449560197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37.96</v>
      </c>
      <c r="C58" s="58">
        <f>[6]Tregion!$L58</f>
        <v>40.74</v>
      </c>
      <c r="D58" s="57">
        <f>[7]Tregion!$L58</f>
        <v>40.049999999999997</v>
      </c>
      <c r="E58" s="58">
        <f>[8]Tregion!$L58</f>
        <v>45.17</v>
      </c>
      <c r="F58" s="57">
        <f>[9]Tregion!$L58</f>
        <v>42.4</v>
      </c>
      <c r="G58" s="57">
        <f>[5]Tregion!$L58</f>
        <v>37.96</v>
      </c>
      <c r="H58" s="57"/>
      <c r="I58" s="58">
        <f>[11]Tregion!$L58</f>
        <v>28.35</v>
      </c>
      <c r="J58" s="57"/>
      <c r="K58" s="58"/>
      <c r="L58" s="57"/>
      <c r="M58" s="58"/>
      <c r="N58" s="57"/>
      <c r="O58" s="58"/>
      <c r="Q58" s="57"/>
      <c r="R58" s="58">
        <f>[12]Tregion!$L58</f>
        <v>47.754522373468745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38.229999999999997</v>
      </c>
      <c r="C59" s="58">
        <f>[6]Tregion!$L59</f>
        <v>43.61</v>
      </c>
      <c r="D59" s="57">
        <f>[7]Tregion!$L59</f>
        <v>42.51</v>
      </c>
      <c r="E59" s="58">
        <f>[8]Tregion!$L59</f>
        <v>45.17</v>
      </c>
      <c r="F59" s="57">
        <f>[9]Tregion!$L59</f>
        <v>42.88</v>
      </c>
      <c r="G59" s="57">
        <f>[5]Tregion!$L59</f>
        <v>38.229999999999997</v>
      </c>
      <c r="H59" s="57"/>
      <c r="I59" s="58">
        <f>[11]Tregion!$L59</f>
        <v>22.29</v>
      </c>
      <c r="J59" s="57"/>
      <c r="K59" s="58"/>
      <c r="L59" s="57"/>
      <c r="M59" s="58"/>
      <c r="N59" s="57"/>
      <c r="O59" s="58"/>
      <c r="Q59" s="57"/>
      <c r="R59" s="58">
        <f>[12]Tregion!$L59</f>
        <v>44.386093317533309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38.229999999999997</v>
      </c>
      <c r="C60" s="58">
        <f>[6]Tregion!$L60</f>
        <v>43.11</v>
      </c>
      <c r="D60" s="57">
        <f>[7]Tregion!$L60</f>
        <v>41.84</v>
      </c>
      <c r="E60" s="58">
        <f>[8]Tregion!$L60</f>
        <v>43.13</v>
      </c>
      <c r="F60" s="57">
        <f>[9]Tregion!$L60</f>
        <v>41.36</v>
      </c>
      <c r="G60" s="57">
        <f>[5]Tregion!$L60</f>
        <v>38.229999999999997</v>
      </c>
      <c r="H60" s="57"/>
      <c r="I60" s="58">
        <f>[11]Tregion!$L60</f>
        <v>22.32</v>
      </c>
      <c r="J60" s="57"/>
      <c r="K60" s="58"/>
      <c r="L60" s="57"/>
      <c r="M60" s="58"/>
      <c r="N60" s="57"/>
      <c r="O60" s="58"/>
      <c r="Q60" s="57"/>
      <c r="R60" s="58">
        <f>[12]Tregion!$L60</f>
        <v>43.35048837836753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37.76</v>
      </c>
      <c r="C61" s="58">
        <f>[6]Tregion!$L61</f>
        <v>39.92</v>
      </c>
      <c r="D61" s="57">
        <f>[7]Tregion!$L61</f>
        <v>38.5</v>
      </c>
      <c r="E61" s="58">
        <f>[8]Tregion!$L61</f>
        <v>41.1</v>
      </c>
      <c r="F61" s="57">
        <f>[9]Tregion!$L61</f>
        <v>40.590000000000003</v>
      </c>
      <c r="G61" s="57">
        <f>[5]Tregion!$L61</f>
        <v>37.76</v>
      </c>
      <c r="H61" s="57"/>
      <c r="I61" s="58">
        <f>[11]Tregion!$L61</f>
        <v>22.82</v>
      </c>
      <c r="J61" s="57"/>
      <c r="K61" s="58"/>
      <c r="L61" s="57"/>
      <c r="M61" s="58"/>
      <c r="N61" s="57"/>
      <c r="O61" s="58"/>
      <c r="Q61" s="57"/>
      <c r="R61" s="58">
        <f>[12]Tregion!$L61</f>
        <v>41.703307878624287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36.82</v>
      </c>
      <c r="C62" s="58">
        <f>[6]Tregion!$L62</f>
        <v>39.76</v>
      </c>
      <c r="D62" s="57">
        <f>[7]Tregion!$L62</f>
        <v>36.49</v>
      </c>
      <c r="E62" s="58">
        <f>[8]Tregion!$L62</f>
        <v>36.28</v>
      </c>
      <c r="F62" s="57">
        <f>[9]Tregion!$L62</f>
        <v>38.81</v>
      </c>
      <c r="G62" s="57">
        <f>[5]Tregion!$L62</f>
        <v>36.82</v>
      </c>
      <c r="H62" s="57"/>
      <c r="I62" s="58">
        <f>[11]Tregion!$L62</f>
        <v>20.49</v>
      </c>
      <c r="J62" s="57"/>
      <c r="K62" s="58"/>
      <c r="L62" s="57"/>
      <c r="M62" s="58"/>
      <c r="N62" s="57"/>
      <c r="O62" s="58"/>
      <c r="Q62" s="57"/>
      <c r="R62" s="58">
        <f>[12]Tregion!$L62</f>
        <v>39.399098763774596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37.76</v>
      </c>
      <c r="C63" s="58">
        <f>[6]Tregion!$L63</f>
        <v>37.07</v>
      </c>
      <c r="D63" s="57">
        <f>[7]Tregion!$L63</f>
        <v>33.82</v>
      </c>
      <c r="E63" s="58">
        <f>[8]Tregion!$L63</f>
        <v>36.78</v>
      </c>
      <c r="F63" s="57">
        <f>[9]Tregion!$L63</f>
        <v>39.57</v>
      </c>
      <c r="G63" s="57">
        <f>[5]Tregion!$L63</f>
        <v>37.76</v>
      </c>
      <c r="H63" s="57"/>
      <c r="I63" s="58">
        <f>[11]Tregion!$L63</f>
        <v>21.82</v>
      </c>
      <c r="J63" s="57"/>
      <c r="K63" s="58"/>
      <c r="L63" s="57"/>
      <c r="M63" s="58"/>
      <c r="N63" s="57"/>
      <c r="O63" s="58"/>
      <c r="Q63" s="57"/>
      <c r="R63" s="58">
        <f>[12]Tregion!$L63</f>
        <v>39.474639233294205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44.33</v>
      </c>
      <c r="C64" s="58">
        <f>[6]Tregion!$L64</f>
        <v>35.9</v>
      </c>
      <c r="D64" s="57">
        <f>[7]Tregion!$L64</f>
        <v>34.49</v>
      </c>
      <c r="E64" s="58">
        <f>[8]Tregion!$L64</f>
        <v>41.85</v>
      </c>
      <c r="F64" s="57">
        <f>[9]Tregion!$L64</f>
        <v>44.13</v>
      </c>
      <c r="G64" s="57">
        <f>[5]Tregion!$L64</f>
        <v>44.33</v>
      </c>
      <c r="H64" s="57"/>
      <c r="I64" s="58">
        <f>[11]Tregion!$L64</f>
        <v>27.1</v>
      </c>
      <c r="J64" s="57"/>
      <c r="K64" s="58"/>
      <c r="L64" s="57"/>
      <c r="M64" s="58"/>
      <c r="N64" s="57"/>
      <c r="O64" s="58"/>
      <c r="Q64" s="57"/>
      <c r="R64" s="58">
        <f>[12]Tregion!$L64</f>
        <v>39.946444992855547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54.67</v>
      </c>
      <c r="C65" s="58">
        <f>[6]Tregion!$L65</f>
        <v>51.23</v>
      </c>
      <c r="D65" s="57">
        <f>[7]Tregion!$L65</f>
        <v>47.2</v>
      </c>
      <c r="E65" s="58">
        <f>[8]Tregion!$L65</f>
        <v>52.75</v>
      </c>
      <c r="F65" s="57">
        <f>[9]Tregion!$L65</f>
        <v>57.82</v>
      </c>
      <c r="G65" s="57">
        <f>[5]Tregion!$L65</f>
        <v>54.67</v>
      </c>
      <c r="H65" s="57"/>
      <c r="I65" s="58">
        <f>[11]Tregion!$L65</f>
        <v>37.94</v>
      </c>
      <c r="J65" s="57"/>
      <c r="K65" s="58"/>
      <c r="L65" s="57"/>
      <c r="M65" s="58"/>
      <c r="N65" s="57"/>
      <c r="O65" s="58"/>
      <c r="Q65" s="57"/>
      <c r="R65" s="58">
        <f>[12]Tregion!$L65</f>
        <v>40.502518417733597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62.66</v>
      </c>
      <c r="C66" s="58">
        <f>[6]Tregion!$L66</f>
        <v>55.95</v>
      </c>
      <c r="D66" s="57">
        <f>[7]Tregion!$L66</f>
        <v>52.56</v>
      </c>
      <c r="E66" s="58">
        <f>[8]Tregion!$L66</f>
        <v>61.37</v>
      </c>
      <c r="F66" s="57">
        <f>[9]Tregion!$L66</f>
        <v>63.65</v>
      </c>
      <c r="G66" s="57">
        <f>[5]Tregion!$L66</f>
        <v>62.66</v>
      </c>
      <c r="H66" s="57"/>
      <c r="I66" s="58">
        <f>[11]Tregion!$L66</f>
        <v>47.46</v>
      </c>
      <c r="J66" s="57"/>
      <c r="K66" s="58"/>
      <c r="L66" s="57"/>
      <c r="M66" s="58"/>
      <c r="N66" s="57"/>
      <c r="O66" s="58"/>
      <c r="Q66" s="57"/>
      <c r="R66" s="58">
        <f>[12]Tregion!$L66</f>
        <v>40.97637650790643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52.32</v>
      </c>
      <c r="C67" s="58">
        <f>[6]Tregion!$L67</f>
        <v>49.22</v>
      </c>
      <c r="D67" s="57">
        <f>[7]Tregion!$L67</f>
        <v>45.87</v>
      </c>
      <c r="E67" s="58">
        <f>[8]Tregion!$L67</f>
        <v>56.29</v>
      </c>
      <c r="F67" s="57">
        <f>[9]Tregion!$L67</f>
        <v>50.46</v>
      </c>
      <c r="G67" s="57">
        <f>[5]Tregion!$L67</f>
        <v>52.32</v>
      </c>
      <c r="H67" s="57"/>
      <c r="I67" s="58">
        <f>[11]Tregion!$L67</f>
        <v>38.82</v>
      </c>
      <c r="J67" s="57"/>
      <c r="K67" s="58"/>
      <c r="L67" s="57"/>
      <c r="M67" s="58"/>
      <c r="N67" s="57"/>
      <c r="O67" s="58"/>
      <c r="Q67" s="57"/>
      <c r="R67" s="58">
        <f>[12]Tregion!$L67</f>
        <v>40.92378089670018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39.64</v>
      </c>
      <c r="C68" s="58">
        <f>[6]Tregion!$L68</f>
        <v>43.16</v>
      </c>
      <c r="D68" s="57">
        <f>[7]Tregion!$L68</f>
        <v>41.86</v>
      </c>
      <c r="E68" s="58">
        <f>[8]Tregion!$L68</f>
        <v>42.34</v>
      </c>
      <c r="F68" s="57">
        <f>[9]Tregion!$L68</f>
        <v>41.58</v>
      </c>
      <c r="G68" s="57">
        <f>[5]Tregion!$L68</f>
        <v>39.64</v>
      </c>
      <c r="H68" s="57"/>
      <c r="I68" s="58">
        <f>[11]Tregion!$L68</f>
        <v>31.42</v>
      </c>
      <c r="J68" s="57"/>
      <c r="K68" s="58"/>
      <c r="L68" s="57"/>
      <c r="M68" s="58"/>
      <c r="N68" s="57"/>
      <c r="O68" s="58"/>
      <c r="Q68" s="57"/>
      <c r="R68" s="58">
        <f>[12]Tregion!$L68</f>
        <v>40.943061692993595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38.700000000000003</v>
      </c>
      <c r="C69" s="58">
        <f>[6]Tregion!$L69</f>
        <v>40.479999999999997</v>
      </c>
      <c r="D69" s="57">
        <f>[7]Tregion!$L69</f>
        <v>39.18</v>
      </c>
      <c r="E69" s="58">
        <f>[8]Tregion!$L69</f>
        <v>42.34</v>
      </c>
      <c r="F69" s="57">
        <f>[9]Tregion!$L69</f>
        <v>41.32</v>
      </c>
      <c r="G69" s="57">
        <f>[5]Tregion!$L69</f>
        <v>38.700000000000003</v>
      </c>
      <c r="H69" s="57"/>
      <c r="I69" s="58">
        <f>[11]Tregion!$L69</f>
        <v>32.32</v>
      </c>
      <c r="J69" s="57"/>
      <c r="K69" s="58"/>
      <c r="L69" s="57"/>
      <c r="M69" s="58"/>
      <c r="N69" s="57"/>
      <c r="O69" s="58"/>
      <c r="Q69" s="57"/>
      <c r="R69" s="58">
        <f>[12]Tregion!$L69</f>
        <v>43.22545396840033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38.229999999999997</v>
      </c>
      <c r="C70" s="58">
        <f>[6]Tregion!$L70</f>
        <v>41.66</v>
      </c>
      <c r="D70" s="57">
        <f>[7]Tregion!$L70</f>
        <v>40.520000000000003</v>
      </c>
      <c r="E70" s="58">
        <f>[8]Tregion!$L70</f>
        <v>45.37</v>
      </c>
      <c r="F70" s="57">
        <f>[9]Tregion!$L70</f>
        <v>42.58</v>
      </c>
      <c r="G70" s="57">
        <f>[5]Tregion!$L70</f>
        <v>38.229999999999997</v>
      </c>
      <c r="H70" s="57"/>
      <c r="I70" s="58">
        <f>[11]Tregion!$L70</f>
        <v>34.840000000000003</v>
      </c>
      <c r="J70" s="57"/>
      <c r="K70" s="58"/>
      <c r="L70" s="57"/>
      <c r="M70" s="58"/>
      <c r="N70" s="57"/>
      <c r="O70" s="58"/>
      <c r="Q70" s="57"/>
      <c r="R70" s="58">
        <f>[12]Tregion!$L70</f>
        <v>45.048698896295356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38.49</v>
      </c>
      <c r="C71" s="58">
        <f>[6]Tregion!$L71</f>
        <v>44.34</v>
      </c>
      <c r="D71" s="57">
        <f>[7]Tregion!$L71</f>
        <v>42.78</v>
      </c>
      <c r="E71" s="58">
        <f>[8]Tregion!$L71</f>
        <v>45.37</v>
      </c>
      <c r="F71" s="57">
        <f>[9]Tregion!$L71</f>
        <v>43.07</v>
      </c>
      <c r="G71" s="57">
        <f>[5]Tregion!$L71</f>
        <v>38.49</v>
      </c>
      <c r="H71" s="57"/>
      <c r="I71" s="58">
        <f>[11]Tregion!$L71</f>
        <v>39.520000000000003</v>
      </c>
      <c r="J71" s="57"/>
      <c r="K71" s="58"/>
      <c r="L71" s="57"/>
      <c r="M71" s="58"/>
      <c r="N71" s="57"/>
      <c r="O71" s="58"/>
      <c r="Q71" s="57"/>
      <c r="R71" s="58">
        <f>[12]Tregion!$L71</f>
        <v>45.797917867819734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38.49</v>
      </c>
      <c r="C72" s="58">
        <f>[6]Tregion!$L72</f>
        <v>43.88</v>
      </c>
      <c r="D72" s="57">
        <f>[7]Tregion!$L72</f>
        <v>42.18</v>
      </c>
      <c r="E72" s="58">
        <f>[8]Tregion!$L72</f>
        <v>43.32</v>
      </c>
      <c r="F72" s="57">
        <f>[9]Tregion!$L72</f>
        <v>41.54</v>
      </c>
      <c r="G72" s="57">
        <f>[5]Tregion!$L72</f>
        <v>38.49</v>
      </c>
      <c r="H72" s="57"/>
      <c r="I72" s="58">
        <f>[11]Tregion!$L72</f>
        <v>37.86</v>
      </c>
      <c r="J72" s="57"/>
      <c r="K72" s="58"/>
      <c r="L72" s="57"/>
      <c r="M72" s="58"/>
      <c r="N72" s="57"/>
      <c r="O72" s="58"/>
      <c r="Q72" s="57"/>
      <c r="R72" s="58">
        <f>[12]Tregion!$L72</f>
        <v>44.741280965419236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38.020000000000003</v>
      </c>
      <c r="C73" s="58">
        <f>[6]Tregion!$L73</f>
        <v>40.96</v>
      </c>
      <c r="D73" s="57">
        <f>[7]Tregion!$L73</f>
        <v>39.14</v>
      </c>
      <c r="E73" s="58">
        <f>[8]Tregion!$L73</f>
        <v>41.28</v>
      </c>
      <c r="F73" s="57">
        <f>[9]Tregion!$L73</f>
        <v>40.770000000000003</v>
      </c>
      <c r="G73" s="57">
        <f>[5]Tregion!$L73</f>
        <v>38.020000000000003</v>
      </c>
      <c r="H73" s="57"/>
      <c r="I73" s="58">
        <f>[11]Tregion!$L73</f>
        <v>37.11</v>
      </c>
      <c r="J73" s="57"/>
      <c r="K73" s="58"/>
      <c r="L73" s="57"/>
      <c r="M73" s="58"/>
      <c r="N73" s="57"/>
      <c r="O73" s="58"/>
      <c r="Q73" s="57"/>
      <c r="R73" s="58">
        <f>[12]Tregion!$L73</f>
        <v>43.072772683676419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37.07</v>
      </c>
      <c r="C74" s="58">
        <f>[6]Tregion!$L74</f>
        <v>40.82</v>
      </c>
      <c r="D74" s="57">
        <f>[7]Tregion!$L74</f>
        <v>37.32</v>
      </c>
      <c r="E74" s="58">
        <f>[8]Tregion!$L74</f>
        <v>36.44</v>
      </c>
      <c r="F74" s="57">
        <f>[9]Tregion!$L74</f>
        <v>38.979999999999997</v>
      </c>
      <c r="G74" s="57">
        <f>[5]Tregion!$L74</f>
        <v>37.07</v>
      </c>
      <c r="H74" s="57"/>
      <c r="I74" s="58">
        <f>[11]Tregion!$L74</f>
        <v>32.01</v>
      </c>
      <c r="J74" s="57"/>
      <c r="K74" s="58"/>
      <c r="L74" s="57"/>
      <c r="M74" s="58"/>
      <c r="N74" s="57"/>
      <c r="O74" s="58"/>
      <c r="Q74" s="57"/>
      <c r="R74" s="58">
        <f>[12]Tregion!$L74</f>
        <v>40.624304452352042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38.020000000000003</v>
      </c>
      <c r="C75" s="58">
        <f>[6]Tregion!$L75</f>
        <v>38.36</v>
      </c>
      <c r="D75" s="57">
        <f>[7]Tregion!$L75</f>
        <v>34.89</v>
      </c>
      <c r="E75" s="58">
        <f>[8]Tregion!$L75</f>
        <v>36.94</v>
      </c>
      <c r="F75" s="57">
        <f>[9]Tregion!$L75</f>
        <v>39.74</v>
      </c>
      <c r="G75" s="57">
        <f>[5]Tregion!$L75</f>
        <v>38.020000000000003</v>
      </c>
      <c r="H75" s="57"/>
      <c r="I75" s="58">
        <f>[11]Tregion!$L75</f>
        <v>32.79</v>
      </c>
      <c r="J75" s="57"/>
      <c r="K75" s="58"/>
      <c r="L75" s="57"/>
      <c r="M75" s="58"/>
      <c r="N75" s="57"/>
      <c r="O75" s="58"/>
      <c r="Q75" s="57"/>
      <c r="R75" s="58">
        <f>[12]Tregion!$L75</f>
        <v>40.683354492689787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44.64</v>
      </c>
      <c r="C76" s="58">
        <f>[6]Tregion!$L76</f>
        <v>37.28</v>
      </c>
      <c r="D76" s="57">
        <f>[7]Tregion!$L76</f>
        <v>35.51</v>
      </c>
      <c r="E76" s="58">
        <f>[8]Tregion!$L76</f>
        <v>42.03</v>
      </c>
      <c r="F76" s="57">
        <f>[9]Tregion!$L76</f>
        <v>44.33</v>
      </c>
      <c r="G76" s="57">
        <f>[5]Tregion!$L76</f>
        <v>44.64</v>
      </c>
      <c r="H76" s="57"/>
      <c r="I76" s="58">
        <f>[11]Tregion!$L76</f>
        <v>39.22</v>
      </c>
      <c r="J76" s="57"/>
      <c r="K76" s="58"/>
      <c r="L76" s="57"/>
      <c r="M76" s="58"/>
      <c r="N76" s="57"/>
      <c r="O76" s="58"/>
      <c r="Q76" s="57"/>
      <c r="R76" s="58">
        <f>[12]Tregion!$L76</f>
        <v>41.138186220335818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55.05</v>
      </c>
      <c r="C77" s="58">
        <f>[6]Tregion!$L77</f>
        <v>51.32</v>
      </c>
      <c r="D77" s="57">
        <f>[7]Tregion!$L77</f>
        <v>47.06</v>
      </c>
      <c r="E77" s="58">
        <f>[8]Tregion!$L77</f>
        <v>52.98</v>
      </c>
      <c r="F77" s="57">
        <f>[9]Tregion!$L77</f>
        <v>58.08</v>
      </c>
      <c r="G77" s="57">
        <f>[5]Tregion!$L77</f>
        <v>55.05</v>
      </c>
      <c r="H77" s="57"/>
      <c r="I77" s="58">
        <f>[11]Tregion!$L77</f>
        <v>52.97</v>
      </c>
      <c r="J77" s="57"/>
      <c r="K77" s="58"/>
      <c r="L77" s="57"/>
      <c r="M77" s="58"/>
      <c r="N77" s="57"/>
      <c r="O77" s="58"/>
      <c r="Q77" s="57"/>
      <c r="R77" s="58">
        <f>[12]Tregion!$L77</f>
        <v>41.676918159666847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63.09</v>
      </c>
      <c r="C78" s="58">
        <f>[6]Tregion!$L78</f>
        <v>55.65</v>
      </c>
      <c r="D78" s="57">
        <f>[7]Tregion!$L78</f>
        <v>51.93</v>
      </c>
      <c r="E78" s="58">
        <f>[8]Tregion!$L78</f>
        <v>61.64</v>
      </c>
      <c r="F78" s="57">
        <f>[9]Tregion!$L78</f>
        <v>63.93</v>
      </c>
      <c r="G78" s="57">
        <f>[5]Tregion!$L78</f>
        <v>63.09</v>
      </c>
      <c r="H78" s="57"/>
      <c r="I78" s="58">
        <f>[11]Tregion!$L78</f>
        <v>64</v>
      </c>
      <c r="J78" s="57"/>
      <c r="K78" s="58"/>
      <c r="L78" s="57"/>
      <c r="M78" s="58"/>
      <c r="N78" s="57"/>
      <c r="O78" s="58"/>
      <c r="Q78" s="57"/>
      <c r="R78" s="58">
        <f>[12]Tregion!$L78</f>
        <v>42.131514050053774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52.68</v>
      </c>
      <c r="C79" s="58">
        <f>[6]Tregion!$L79</f>
        <v>49.48</v>
      </c>
      <c r="D79" s="57">
        <f>[7]Tregion!$L79</f>
        <v>45.85</v>
      </c>
      <c r="E79" s="58">
        <f>[8]Tregion!$L79</f>
        <v>56.54</v>
      </c>
      <c r="F79" s="57">
        <f>[9]Tregion!$L79</f>
        <v>50.68</v>
      </c>
      <c r="G79" s="57">
        <f>[5]Tregion!$L79</f>
        <v>52.68</v>
      </c>
      <c r="H79" s="57"/>
      <c r="I79" s="58">
        <f>[11]Tregion!$L79</f>
        <v>50.62</v>
      </c>
      <c r="J79" s="57"/>
      <c r="K79" s="58"/>
      <c r="L79" s="57"/>
      <c r="M79" s="58"/>
      <c r="N79" s="57"/>
      <c r="O79" s="58"/>
      <c r="Q79" s="57"/>
      <c r="R79" s="58">
        <f>[12]Tregion!$L79</f>
        <v>42.058160586909686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39.909999999999997</v>
      </c>
      <c r="C80" s="58">
        <f>[6]Tregion!$L80</f>
        <v>43.94</v>
      </c>
      <c r="D80" s="57">
        <f>[7]Tregion!$L80</f>
        <v>42.21</v>
      </c>
      <c r="E80" s="58">
        <f>[8]Tregion!$L80</f>
        <v>42.53</v>
      </c>
      <c r="F80" s="57">
        <f>[9]Tregion!$L80</f>
        <v>41.76</v>
      </c>
      <c r="G80" s="57">
        <f>[5]Tregion!$L80</f>
        <v>39.909999999999997</v>
      </c>
      <c r="H80" s="57"/>
      <c r="I80" s="58">
        <f>[11]Tregion!$L80</f>
        <v>39.67</v>
      </c>
      <c r="J80" s="57"/>
      <c r="K80" s="58"/>
      <c r="L80" s="57"/>
      <c r="M80" s="58"/>
      <c r="N80" s="57"/>
      <c r="O80" s="58"/>
      <c r="Q80" s="57"/>
      <c r="R80" s="58">
        <f>[12]Tregion!$L80</f>
        <v>42.056740583081968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38.97</v>
      </c>
      <c r="C81" s="58">
        <f>[6]Tregion!$L81</f>
        <v>41.48</v>
      </c>
      <c r="D81" s="57">
        <f>[7]Tregion!$L81</f>
        <v>39.78</v>
      </c>
      <c r="E81" s="58">
        <f>[8]Tregion!$L81</f>
        <v>42.52</v>
      </c>
      <c r="F81" s="57">
        <f>[9]Tregion!$L81</f>
        <v>41.5</v>
      </c>
      <c r="G81" s="57">
        <f>[5]Tregion!$L81</f>
        <v>38.97</v>
      </c>
      <c r="H81" s="57"/>
      <c r="I81" s="58">
        <f>[11]Tregion!$L81</f>
        <v>39.54</v>
      </c>
      <c r="J81" s="57"/>
      <c r="K81" s="58"/>
      <c r="L81" s="57"/>
      <c r="M81" s="58"/>
      <c r="N81" s="57"/>
      <c r="O81" s="58"/>
      <c r="Q81" s="57"/>
      <c r="R81" s="58">
        <f>[12]Tregion!$L81</f>
        <v>44.322274051493245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38.49</v>
      </c>
      <c r="C82" s="58">
        <f>[6]Tregion!$L82</f>
        <v>42.57</v>
      </c>
      <c r="D82" s="57">
        <f>[7]Tregion!$L82</f>
        <v>41</v>
      </c>
      <c r="E82" s="58">
        <f>[8]Tregion!$L82</f>
        <v>45.57</v>
      </c>
      <c r="F82" s="57">
        <f>[9]Tregion!$L82</f>
        <v>42.77</v>
      </c>
      <c r="G82" s="57">
        <f>[5]Tregion!$L82</f>
        <v>38.49</v>
      </c>
      <c r="H82" s="57"/>
      <c r="I82" s="58">
        <f>[11]Tregion!$L82</f>
        <v>41.35</v>
      </c>
      <c r="J82" s="57"/>
      <c r="K82" s="58"/>
      <c r="L82" s="57"/>
      <c r="M82" s="58"/>
      <c r="N82" s="57"/>
      <c r="O82" s="58"/>
      <c r="Q82" s="57"/>
      <c r="R82" s="58">
        <f>[12]Tregion!$L82</f>
        <v>46.14379032250045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38.76</v>
      </c>
      <c r="C83" s="58">
        <f>[6]Tregion!$L83</f>
        <v>45.07</v>
      </c>
      <c r="D83" s="57">
        <f>[7]Tregion!$L83</f>
        <v>43.2</v>
      </c>
      <c r="E83" s="58">
        <f>[8]Tregion!$L83</f>
        <v>45.57</v>
      </c>
      <c r="F83" s="57">
        <f>[9]Tregion!$L83</f>
        <v>43.26</v>
      </c>
      <c r="G83" s="57">
        <f>[5]Tregion!$L83</f>
        <v>38.76</v>
      </c>
      <c r="H83" s="57"/>
      <c r="I83" s="58">
        <f>[11]Tregion!$L83</f>
        <v>39.799999999999997</v>
      </c>
      <c r="J83" s="57"/>
      <c r="K83" s="58"/>
      <c r="L83" s="57"/>
      <c r="M83" s="58"/>
      <c r="N83" s="57"/>
      <c r="O83" s="58"/>
      <c r="Q83" s="57"/>
      <c r="R83" s="58">
        <f>[12]Tregion!$L83</f>
        <v>46.921502050608751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38.76</v>
      </c>
      <c r="C84" s="58">
        <f>[6]Tregion!$L84</f>
        <v>44.65</v>
      </c>
      <c r="D84" s="57">
        <f>[7]Tregion!$L84</f>
        <v>42.64</v>
      </c>
      <c r="E84" s="58">
        <f>[8]Tregion!$L84</f>
        <v>43.51</v>
      </c>
      <c r="F84" s="57">
        <f>[9]Tregion!$L84</f>
        <v>41.72</v>
      </c>
      <c r="G84" s="57">
        <f>[5]Tregion!$L84</f>
        <v>38.76</v>
      </c>
      <c r="H84" s="57"/>
      <c r="I84" s="58">
        <f>[11]Tregion!$L84</f>
        <v>38.130000000000003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45.864002693710269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38.28</v>
      </c>
      <c r="C85" s="58">
        <f>[6]Tregion!$L85</f>
        <v>41.92</v>
      </c>
      <c r="D85" s="57">
        <f>[7]Tregion!$L85</f>
        <v>39.81</v>
      </c>
      <c r="E85" s="58">
        <f>[8]Tregion!$L85</f>
        <v>41.46</v>
      </c>
      <c r="F85" s="57">
        <f>[9]Tregion!$L85</f>
        <v>40.950000000000003</v>
      </c>
      <c r="G85" s="57">
        <f>[5]Tregion!$L85</f>
        <v>38.28</v>
      </c>
      <c r="H85" s="57"/>
      <c r="I85" s="58">
        <f>[11]Tregion!$L85</f>
        <v>37.380000000000003</v>
      </c>
      <c r="J85" s="57"/>
      <c r="K85" s="58"/>
      <c r="L85" s="57"/>
      <c r="M85" s="58"/>
      <c r="N85" s="57"/>
      <c r="O85" s="58"/>
      <c r="Q85" s="57"/>
      <c r="R85" s="58">
        <f>[12]Tregion!$L85</f>
        <v>44.194977782794574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37.33</v>
      </c>
      <c r="C86" s="58">
        <f>[6]Tregion!$L86</f>
        <v>41.78</v>
      </c>
      <c r="D86" s="57">
        <f>[7]Tregion!$L86</f>
        <v>38.119999999999997</v>
      </c>
      <c r="E86" s="58">
        <f>[8]Tregion!$L86</f>
        <v>36.6</v>
      </c>
      <c r="F86" s="57">
        <f>[9]Tregion!$L86</f>
        <v>39.159999999999997</v>
      </c>
      <c r="G86" s="57">
        <f>[5]Tregion!$L86</f>
        <v>37.33</v>
      </c>
      <c r="H86" s="57"/>
      <c r="I86" s="58">
        <f>[11]Tregion!$L86</f>
        <v>32.24</v>
      </c>
      <c r="J86" s="57"/>
      <c r="K86" s="58"/>
      <c r="L86" s="57"/>
      <c r="M86" s="58"/>
      <c r="N86" s="57"/>
      <c r="O86" s="58"/>
      <c r="Q86" s="57"/>
      <c r="R86" s="58">
        <f>[12]Tregion!$L86</f>
        <v>41.686393898983354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38.28</v>
      </c>
      <c r="C87" s="58">
        <f>[6]Tregion!$L87</f>
        <v>39.479999999999997</v>
      </c>
      <c r="D87" s="57">
        <f>[7]Tregion!$L87</f>
        <v>35.86</v>
      </c>
      <c r="E87" s="58">
        <f>[8]Tregion!$L87</f>
        <v>37.1</v>
      </c>
      <c r="F87" s="57">
        <f>[9]Tregion!$L87</f>
        <v>39.92</v>
      </c>
      <c r="G87" s="57">
        <f>[5]Tregion!$L87</f>
        <v>38.28</v>
      </c>
      <c r="H87" s="57"/>
      <c r="I87" s="58">
        <f>[11]Tregion!$L87</f>
        <v>33.020000000000003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41.744327160412126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44.95</v>
      </c>
      <c r="C88" s="58">
        <f>[6]Tregion!$L88</f>
        <v>38.479999999999997</v>
      </c>
      <c r="D88" s="57">
        <f>[7]Tregion!$L88</f>
        <v>36.43</v>
      </c>
      <c r="E88" s="58">
        <f>[8]Tregion!$L88</f>
        <v>42.22</v>
      </c>
      <c r="F88" s="57">
        <f>[9]Tregion!$L88</f>
        <v>44.52</v>
      </c>
      <c r="G88" s="57">
        <f>[5]Tregion!$L88</f>
        <v>44.95</v>
      </c>
      <c r="H88" s="57"/>
      <c r="I88" s="58">
        <f>[11]Tregion!$L88</f>
        <v>39.5</v>
      </c>
      <c r="J88" s="57"/>
      <c r="K88" s="58"/>
      <c r="L88" s="57"/>
      <c r="M88" s="58"/>
      <c r="N88" s="57"/>
      <c r="O88" s="58"/>
      <c r="Q88" s="57"/>
      <c r="R88" s="58">
        <f>[12]Tregion!$L88</f>
        <v>42.197812009754664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55.43</v>
      </c>
      <c r="C89" s="58">
        <f>[6]Tregion!$L89</f>
        <v>51.61</v>
      </c>
      <c r="D89" s="57">
        <f>[7]Tregion!$L89</f>
        <v>47.19</v>
      </c>
      <c r="E89" s="58">
        <f>[8]Tregion!$L89</f>
        <v>53.21</v>
      </c>
      <c r="F89" s="57">
        <f>[9]Tregion!$L89</f>
        <v>58.33</v>
      </c>
      <c r="G89" s="57">
        <f>[5]Tregion!$L89</f>
        <v>55.43</v>
      </c>
      <c r="H89" s="57"/>
      <c r="I89" s="58">
        <f>[11]Tregion!$L89</f>
        <v>53.35</v>
      </c>
      <c r="J89" s="57"/>
      <c r="K89" s="58"/>
      <c r="L89" s="57"/>
      <c r="M89" s="58"/>
      <c r="N89" s="57"/>
      <c r="O89" s="58"/>
      <c r="Q89" s="57"/>
      <c r="R89" s="58">
        <f>[12]Tregion!$L89</f>
        <v>42.735166196882162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63.53</v>
      </c>
      <c r="C90" s="58">
        <f>[6]Tregion!$L90</f>
        <v>55.66</v>
      </c>
      <c r="D90" s="57">
        <f>[7]Tregion!$L90</f>
        <v>51.72</v>
      </c>
      <c r="E90" s="58">
        <f>[8]Tregion!$L90</f>
        <v>61.91</v>
      </c>
      <c r="F90" s="57">
        <f>[9]Tregion!$L90</f>
        <v>64.209999999999994</v>
      </c>
      <c r="G90" s="57">
        <f>[5]Tregion!$L90</f>
        <v>63.53</v>
      </c>
      <c r="H90" s="57"/>
      <c r="I90" s="58">
        <f>[11]Tregion!$L90</f>
        <v>64.45</v>
      </c>
      <c r="J90" s="57"/>
      <c r="K90" s="58"/>
      <c r="L90" s="57"/>
      <c r="M90" s="58"/>
      <c r="N90" s="57"/>
      <c r="O90" s="58"/>
      <c r="Q90" s="57"/>
      <c r="R90" s="58">
        <f>[12]Tregion!$L90</f>
        <v>43.188361417647066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53.05</v>
      </c>
      <c r="C91" s="58">
        <f>[6]Tregion!$L91</f>
        <v>49.89</v>
      </c>
      <c r="D91" s="57">
        <f>[7]Tregion!$L91</f>
        <v>46.06</v>
      </c>
      <c r="E91" s="58">
        <f>[8]Tregion!$L91</f>
        <v>56.78</v>
      </c>
      <c r="F91" s="57">
        <f>[9]Tregion!$L91</f>
        <v>50.9</v>
      </c>
      <c r="G91" s="57">
        <f>[5]Tregion!$L91</f>
        <v>53.05</v>
      </c>
      <c r="H91" s="57"/>
      <c r="I91" s="58">
        <f>[11]Tregion!$L91</f>
        <v>50.98</v>
      </c>
      <c r="J91" s="57"/>
      <c r="K91" s="58"/>
      <c r="L91" s="57"/>
      <c r="M91" s="58"/>
      <c r="N91" s="57"/>
      <c r="O91" s="58"/>
      <c r="Q91" s="57"/>
      <c r="R91" s="58">
        <f>[12]Tregion!$L91</f>
        <v>43.113874122609339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40.19</v>
      </c>
      <c r="C92" s="58">
        <f>[6]Tregion!$L92</f>
        <v>44.71</v>
      </c>
      <c r="D92" s="57">
        <f>[7]Tregion!$L92</f>
        <v>42.67</v>
      </c>
      <c r="E92" s="58">
        <f>[8]Tregion!$L92</f>
        <v>42.71</v>
      </c>
      <c r="F92" s="57">
        <f>[9]Tregion!$L92</f>
        <v>41.94</v>
      </c>
      <c r="G92" s="57">
        <f>[5]Tregion!$L92</f>
        <v>40.19</v>
      </c>
      <c r="H92" s="57"/>
      <c r="I92" s="58">
        <f>[11]Tregion!$L92</f>
        <v>39.950000000000003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43.111318202133866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39.229999999999997</v>
      </c>
      <c r="C93" s="58">
        <f>[6]Tregion!$L93</f>
        <v>42.41</v>
      </c>
      <c r="D93" s="57">
        <f>[7]Tregion!$L93</f>
        <v>40.409999999999997</v>
      </c>
      <c r="E93" s="58">
        <f>[8]Tregion!$L93</f>
        <v>42.71</v>
      </c>
      <c r="F93" s="57">
        <f>[9]Tregion!$L93</f>
        <v>41.68</v>
      </c>
      <c r="G93" s="57">
        <f>[5]Tregion!$L93</f>
        <v>39.229999999999997</v>
      </c>
      <c r="H93" s="57"/>
      <c r="I93" s="58">
        <f>[11]Tregion!$L93</f>
        <v>39.82</v>
      </c>
      <c r="J93" s="57"/>
      <c r="K93" s="58"/>
      <c r="L93" s="57"/>
      <c r="M93" s="58"/>
      <c r="N93" s="57"/>
      <c r="O93" s="58"/>
      <c r="Q93" s="57"/>
      <c r="R93" s="58">
        <f>[12]Tregion!$L93</f>
        <v>45.196092683388308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38.76</v>
      </c>
      <c r="C94" s="58">
        <f>[6]Tregion!$L94</f>
        <v>43.42</v>
      </c>
      <c r="D94" s="57">
        <f>[7]Tregion!$L94</f>
        <v>41.54</v>
      </c>
      <c r="E94" s="58">
        <f>[8]Tregion!$L94</f>
        <v>45.77</v>
      </c>
      <c r="F94" s="57">
        <f>[9]Tregion!$L94</f>
        <v>42.96</v>
      </c>
      <c r="G94" s="57">
        <f>[5]Tregion!$L94</f>
        <v>38.76</v>
      </c>
      <c r="H94" s="57"/>
      <c r="I94" s="58">
        <f>[11]Tregion!$L94</f>
        <v>41.65</v>
      </c>
      <c r="J94" s="57"/>
      <c r="K94" s="58"/>
      <c r="L94" s="57"/>
      <c r="M94" s="58"/>
      <c r="N94" s="57"/>
      <c r="O94" s="58"/>
      <c r="Q94" s="57"/>
      <c r="R94" s="58">
        <f>[12]Tregion!$L94</f>
        <v>47.040790054387941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39.020000000000003</v>
      </c>
      <c r="C95" s="58">
        <f>[6]Tregion!$L95</f>
        <v>45.81</v>
      </c>
      <c r="D95" s="57">
        <f>[7]Tregion!$L95</f>
        <v>43.62</v>
      </c>
      <c r="E95" s="58">
        <f>[8]Tregion!$L95</f>
        <v>45.77</v>
      </c>
      <c r="F95" s="57">
        <f>[9]Tregion!$L95</f>
        <v>43.45</v>
      </c>
      <c r="G95" s="57">
        <f>[5]Tregion!$L95</f>
        <v>39.020000000000003</v>
      </c>
      <c r="H95" s="57"/>
      <c r="I95" s="58">
        <f>[11]Tregion!$L95</f>
        <v>40.090000000000003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47.874538727871631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39.020000000000003</v>
      </c>
      <c r="C96" s="58">
        <f>[6]Tregion!$L96</f>
        <v>45.41</v>
      </c>
      <c r="D96" s="57">
        <f>[7]Tregion!$L96</f>
        <v>43.1</v>
      </c>
      <c r="E96" s="58">
        <f>[8]Tregion!$L96</f>
        <v>43.71</v>
      </c>
      <c r="F96" s="57">
        <f>[9]Tregion!$L96</f>
        <v>41.91</v>
      </c>
      <c r="G96" s="57">
        <f>[5]Tregion!$L96</f>
        <v>39.020000000000003</v>
      </c>
      <c r="H96" s="57"/>
      <c r="I96" s="58">
        <f>[11]Tregion!$L96</f>
        <v>38.4</v>
      </c>
      <c r="J96" s="57"/>
      <c r="K96" s="58"/>
      <c r="L96" s="57"/>
      <c r="M96" s="58"/>
      <c r="N96" s="57"/>
      <c r="O96" s="58"/>
      <c r="Q96" s="57"/>
      <c r="R96" s="58">
        <f>[12]Tregion!$L96</f>
        <v>46.842671783763066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38.54</v>
      </c>
      <c r="C97" s="58">
        <f>[6]Tregion!$L97</f>
        <v>42.86</v>
      </c>
      <c r="D97" s="57">
        <f>[7]Tregion!$L97</f>
        <v>40.47</v>
      </c>
      <c r="E97" s="58">
        <f>[8]Tregion!$L97</f>
        <v>41.64</v>
      </c>
      <c r="F97" s="57">
        <f>[9]Tregion!$L97</f>
        <v>41.13</v>
      </c>
      <c r="G97" s="57">
        <f>[5]Tregion!$L97</f>
        <v>38.54</v>
      </c>
      <c r="H97" s="57"/>
      <c r="I97" s="58">
        <f>[11]Tregion!$L97</f>
        <v>37.64</v>
      </c>
      <c r="J97" s="57"/>
      <c r="K97" s="58"/>
      <c r="L97" s="57"/>
      <c r="M97" s="58"/>
      <c r="N97" s="57"/>
      <c r="O97" s="58"/>
      <c r="Q97" s="57"/>
      <c r="R97" s="58">
        <f>[12]Tregion!$L97</f>
        <v>45.195263586183586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37.58</v>
      </c>
      <c r="C98" s="58">
        <f>[6]Tregion!$L98</f>
        <v>42.73</v>
      </c>
      <c r="D98" s="57">
        <f>[7]Tregion!$L98</f>
        <v>38.9</v>
      </c>
      <c r="E98" s="58">
        <f>[8]Tregion!$L98</f>
        <v>36.76</v>
      </c>
      <c r="F98" s="57">
        <f>[9]Tregion!$L98</f>
        <v>39.33</v>
      </c>
      <c r="G98" s="57">
        <f>[5]Tregion!$L98</f>
        <v>37.58</v>
      </c>
      <c r="H98" s="57"/>
      <c r="I98" s="58">
        <f>[11]Tregion!$L98</f>
        <v>32.47</v>
      </c>
      <c r="J98" s="57"/>
      <c r="K98" s="58"/>
      <c r="L98" s="57"/>
      <c r="M98" s="58"/>
      <c r="N98" s="57"/>
      <c r="O98" s="58"/>
      <c r="Q98" s="57"/>
      <c r="R98" s="58">
        <f>[12]Tregion!$L98</f>
        <v>42.287013434752929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38.54</v>
      </c>
      <c r="C99" s="58">
        <f>[6]Tregion!$L99</f>
        <v>40.58</v>
      </c>
      <c r="D99" s="57">
        <f>[7]Tregion!$L99</f>
        <v>36.79</v>
      </c>
      <c r="E99" s="58">
        <f>[8]Tregion!$L99</f>
        <v>37.270000000000003</v>
      </c>
      <c r="F99" s="57">
        <f>[9]Tregion!$L99</f>
        <v>40.090000000000003</v>
      </c>
      <c r="G99" s="57">
        <f>[5]Tregion!$L99</f>
        <v>38.54</v>
      </c>
      <c r="H99" s="57"/>
      <c r="I99" s="58">
        <f>[11]Tregion!$L99</f>
        <v>33.26</v>
      </c>
      <c r="J99" s="57"/>
      <c r="K99" s="58"/>
      <c r="L99" s="57"/>
      <c r="M99" s="58"/>
      <c r="N99" s="57"/>
      <c r="O99" s="58"/>
      <c r="Q99" s="57"/>
      <c r="R99" s="58">
        <f>[12]Tregion!$L99</f>
        <v>42.369547509340713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45.26</v>
      </c>
      <c r="C100" s="58">
        <f>[6]Tregion!$L100</f>
        <v>39.64</v>
      </c>
      <c r="D100" s="57">
        <f>[7]Tregion!$L100</f>
        <v>37.32</v>
      </c>
      <c r="E100" s="58">
        <f>[8]Tregion!$L100</f>
        <v>42.4</v>
      </c>
      <c r="F100" s="57">
        <f>[9]Tregion!$L100</f>
        <v>44.72</v>
      </c>
      <c r="G100" s="57">
        <f>[5]Tregion!$L100</f>
        <v>45.26</v>
      </c>
      <c r="H100" s="57"/>
      <c r="I100" s="58">
        <f>[11]Tregion!$L100</f>
        <v>39.78</v>
      </c>
      <c r="J100" s="57"/>
      <c r="K100" s="58"/>
      <c r="L100" s="57"/>
      <c r="M100" s="58"/>
      <c r="N100" s="57"/>
      <c r="O100" s="58"/>
      <c r="Q100" s="57"/>
      <c r="R100" s="58">
        <f>[12]Tregion!$L100</f>
        <v>42.850409573596437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55.81</v>
      </c>
      <c r="C101" s="58">
        <f>[6]Tregion!$L101</f>
        <v>51.93</v>
      </c>
      <c r="D101" s="57">
        <f>[7]Tregion!$L101</f>
        <v>47.34</v>
      </c>
      <c r="E101" s="58">
        <f>[8]Tregion!$L101</f>
        <v>53.45</v>
      </c>
      <c r="F101" s="57">
        <f>[9]Tregion!$L101</f>
        <v>58.59</v>
      </c>
      <c r="G101" s="57">
        <f>[5]Tregion!$L101</f>
        <v>55.81</v>
      </c>
      <c r="H101" s="57"/>
      <c r="I101" s="58">
        <f>[11]Tregion!$L101</f>
        <v>53.72</v>
      </c>
      <c r="J101" s="57"/>
      <c r="K101" s="58"/>
      <c r="L101" s="57"/>
      <c r="M101" s="58"/>
      <c r="N101" s="57"/>
      <c r="O101" s="58"/>
      <c r="Q101" s="57"/>
      <c r="R101" s="58">
        <f>[12]Tregion!$L101</f>
        <v>43.415737817258844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63.96</v>
      </c>
      <c r="C102" s="58">
        <f>[6]Tregion!$L102</f>
        <v>55.71</v>
      </c>
      <c r="D102" s="57">
        <f>[7]Tregion!$L102</f>
        <v>51.56</v>
      </c>
      <c r="E102" s="58">
        <f>[8]Tregion!$L102</f>
        <v>62.18</v>
      </c>
      <c r="F102" s="57">
        <f>[9]Tregion!$L102</f>
        <v>64.489999999999995</v>
      </c>
      <c r="G102" s="57">
        <f>[5]Tregion!$L102</f>
        <v>63.96</v>
      </c>
      <c r="H102" s="57"/>
      <c r="I102" s="58">
        <f>[11]Tregion!$L102</f>
        <v>64.91</v>
      </c>
      <c r="J102" s="57"/>
      <c r="K102" s="58"/>
      <c r="L102" s="57"/>
      <c r="M102" s="58"/>
      <c r="N102" s="57"/>
      <c r="O102" s="58"/>
      <c r="Q102" s="57"/>
      <c r="R102" s="58">
        <f>[12]Tregion!$L102</f>
        <v>43.898644858433713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53.41</v>
      </c>
      <c r="C103" s="58">
        <f>[6]Tregion!$L103</f>
        <v>50.32</v>
      </c>
      <c r="D103" s="57">
        <f>[7]Tregion!$L103</f>
        <v>46.29</v>
      </c>
      <c r="E103" s="58">
        <f>[8]Tregion!$L103</f>
        <v>57.03</v>
      </c>
      <c r="F103" s="57">
        <f>[9]Tregion!$L103</f>
        <v>51.12</v>
      </c>
      <c r="G103" s="57">
        <f>[5]Tregion!$L103</f>
        <v>53.41</v>
      </c>
      <c r="H103" s="57"/>
      <c r="I103" s="58">
        <f>[11]Tregion!$L103</f>
        <v>51.34</v>
      </c>
      <c r="J103" s="57"/>
      <c r="K103" s="58"/>
      <c r="L103" s="57"/>
      <c r="M103" s="58"/>
      <c r="N103" s="57"/>
      <c r="O103" s="58"/>
      <c r="Q103" s="57"/>
      <c r="R103" s="58">
        <f>[12]Tregion!$L103</f>
        <v>43.852286209522816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40.46</v>
      </c>
      <c r="C104" s="58">
        <f>[6]Tregion!$L104</f>
        <v>45.47</v>
      </c>
      <c r="D104" s="57">
        <f>[7]Tregion!$L104</f>
        <v>43.13</v>
      </c>
      <c r="E104" s="58">
        <f>[8]Tregion!$L104</f>
        <v>42.9</v>
      </c>
      <c r="F104" s="57">
        <f>[9]Tregion!$L104</f>
        <v>42.13</v>
      </c>
      <c r="G104" s="57">
        <f>[5]Tregion!$L104</f>
        <v>40.46</v>
      </c>
      <c r="H104" s="57"/>
      <c r="I104" s="58">
        <f>[11]Tregion!$L104</f>
        <v>40.229999999999997</v>
      </c>
      <c r="J104" s="57"/>
      <c r="K104" s="58"/>
      <c r="L104" s="57"/>
      <c r="M104" s="58"/>
      <c r="N104" s="57"/>
      <c r="O104" s="58"/>
      <c r="Q104" s="57"/>
      <c r="R104" s="58">
        <f>[12]Tregion!$L104</f>
        <v>43.877838144281469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39.5</v>
      </c>
      <c r="C105" s="58">
        <f>[6]Tregion!$L105</f>
        <v>43.32</v>
      </c>
      <c r="D105" s="57">
        <f>[7]Tregion!$L105</f>
        <v>41.03</v>
      </c>
      <c r="E105" s="58">
        <f>[8]Tregion!$L105</f>
        <v>42.89</v>
      </c>
      <c r="F105" s="57">
        <f>[9]Tregion!$L105</f>
        <v>41.87</v>
      </c>
      <c r="G105" s="57">
        <f>[5]Tregion!$L105</f>
        <v>39.5</v>
      </c>
      <c r="H105" s="57"/>
      <c r="I105" s="58">
        <f>[11]Tregion!$L105</f>
        <v>40.11</v>
      </c>
      <c r="J105" s="57"/>
      <c r="K105" s="58"/>
      <c r="L105" s="57"/>
      <c r="M105" s="58"/>
      <c r="N105" s="57"/>
      <c r="O105" s="58"/>
      <c r="Q105" s="57"/>
      <c r="R105" s="58">
        <f>[12]Tregion!$L105</f>
        <v>46.426676763034493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39.020000000000003</v>
      </c>
      <c r="C106" s="58">
        <f>[6]Tregion!$L106</f>
        <v>44.27</v>
      </c>
      <c r="D106" s="57">
        <f>[7]Tregion!$L106</f>
        <v>42.09</v>
      </c>
      <c r="E106" s="58">
        <f>[8]Tregion!$L106</f>
        <v>45.97</v>
      </c>
      <c r="F106" s="57">
        <f>[9]Tregion!$L106</f>
        <v>43.15</v>
      </c>
      <c r="G106" s="57">
        <f>[5]Tregion!$L106</f>
        <v>39.020000000000003</v>
      </c>
      <c r="H106" s="57"/>
      <c r="I106" s="58">
        <f>[11]Tregion!$L106</f>
        <v>41.94</v>
      </c>
      <c r="J106" s="57"/>
      <c r="K106" s="58"/>
      <c r="L106" s="57"/>
      <c r="M106" s="58"/>
      <c r="N106" s="57"/>
      <c r="O106" s="58"/>
      <c r="Q106" s="57"/>
      <c r="R106" s="58">
        <f>[12]Tregion!$L106</f>
        <v>48.289951785533553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39.29</v>
      </c>
      <c r="C107" s="58">
        <f>[6]Tregion!$L107</f>
        <v>46.55</v>
      </c>
      <c r="D107" s="57">
        <f>[7]Tregion!$L107</f>
        <v>44.05</v>
      </c>
      <c r="E107" s="58">
        <f>[8]Tregion!$L107</f>
        <v>45.97</v>
      </c>
      <c r="F107" s="57">
        <f>[9]Tregion!$L107</f>
        <v>43.64</v>
      </c>
      <c r="G107" s="57">
        <f>[5]Tregion!$L107</f>
        <v>39.29</v>
      </c>
      <c r="H107" s="57"/>
      <c r="I107" s="58">
        <f>[11]Tregion!$L107</f>
        <v>40.369999999999997</v>
      </c>
      <c r="J107" s="57"/>
      <c r="K107" s="58"/>
      <c r="L107" s="57"/>
      <c r="M107" s="58"/>
      <c r="N107" s="57"/>
      <c r="O107" s="58"/>
      <c r="Q107" s="57"/>
      <c r="R107" s="58">
        <f>[12]Tregion!$L107</f>
        <v>49.166316415646307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39.29</v>
      </c>
      <c r="C108" s="58">
        <f>[6]Tregion!$L108</f>
        <v>46.18</v>
      </c>
      <c r="D108" s="57">
        <f>[7]Tregion!$L108</f>
        <v>43.57</v>
      </c>
      <c r="E108" s="58">
        <f>[8]Tregion!$L108</f>
        <v>43.9</v>
      </c>
      <c r="F108" s="57">
        <f>[9]Tregion!$L108</f>
        <v>42.09</v>
      </c>
      <c r="G108" s="57">
        <f>[5]Tregion!$L108</f>
        <v>39.29</v>
      </c>
      <c r="H108" s="57"/>
      <c r="I108" s="58">
        <f>[11]Tregion!$L108</f>
        <v>38.67</v>
      </c>
      <c r="J108" s="57"/>
      <c r="K108" s="58"/>
      <c r="L108" s="57"/>
      <c r="M108" s="58"/>
      <c r="N108" s="57"/>
      <c r="O108" s="58"/>
      <c r="Q108" s="57"/>
      <c r="R108" s="58">
        <f>[12]Tregion!$L108</f>
        <v>48.134190651566691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38.799999999999997</v>
      </c>
      <c r="C109" s="58">
        <f>[6]Tregion!$L109</f>
        <v>43.79</v>
      </c>
      <c r="D109" s="57">
        <f>[7]Tregion!$L109</f>
        <v>41.12</v>
      </c>
      <c r="E109" s="58">
        <f>[8]Tregion!$L109</f>
        <v>41.83</v>
      </c>
      <c r="F109" s="57">
        <f>[9]Tregion!$L109</f>
        <v>41.31</v>
      </c>
      <c r="G109" s="57">
        <f>[5]Tregion!$L109</f>
        <v>38.799999999999997</v>
      </c>
      <c r="H109" s="57"/>
      <c r="I109" s="58">
        <f>[11]Tregion!$L109</f>
        <v>37.909999999999997</v>
      </c>
      <c r="J109" s="57"/>
      <c r="K109" s="58"/>
      <c r="L109" s="57"/>
      <c r="M109" s="58"/>
      <c r="N109" s="57"/>
      <c r="O109" s="58"/>
      <c r="Q109" s="57"/>
      <c r="R109" s="58">
        <f>[12]Tregion!$L109</f>
        <v>46.481287452012758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37.840000000000003</v>
      </c>
      <c r="C110" s="58">
        <f>[6]Tregion!$L110</f>
        <v>43.67</v>
      </c>
      <c r="D110" s="57">
        <f>[7]Tregion!$L110</f>
        <v>39.65</v>
      </c>
      <c r="E110" s="58">
        <f>[8]Tregion!$L110</f>
        <v>36.92</v>
      </c>
      <c r="F110" s="57">
        <f>[9]Tregion!$L110</f>
        <v>39.5</v>
      </c>
      <c r="G110" s="57">
        <f>[5]Tregion!$L110</f>
        <v>37.840000000000003</v>
      </c>
      <c r="H110" s="57"/>
      <c r="I110" s="58">
        <f>[11]Tregion!$L110</f>
        <v>32.69</v>
      </c>
      <c r="J110" s="57"/>
      <c r="K110" s="58"/>
      <c r="L110" s="57"/>
      <c r="M110" s="58"/>
      <c r="N110" s="57"/>
      <c r="O110" s="58"/>
      <c r="Q110" s="57"/>
      <c r="R110" s="58">
        <f>[12]Tregion!$L110</f>
        <v>43.135067051433857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38.799999999999997</v>
      </c>
      <c r="C111" s="58">
        <f>[6]Tregion!$L111</f>
        <v>41.66</v>
      </c>
      <c r="D111" s="57">
        <f>[7]Tregion!$L111</f>
        <v>37.700000000000003</v>
      </c>
      <c r="E111" s="58">
        <f>[8]Tregion!$L111</f>
        <v>37.43</v>
      </c>
      <c r="F111" s="57">
        <f>[9]Tregion!$L111</f>
        <v>40.270000000000003</v>
      </c>
      <c r="G111" s="57">
        <f>[5]Tregion!$L111</f>
        <v>38.799999999999997</v>
      </c>
      <c r="H111" s="57"/>
      <c r="I111" s="58">
        <f>[11]Tregion!$L111</f>
        <v>33.49</v>
      </c>
      <c r="J111" s="57"/>
      <c r="K111" s="58"/>
      <c r="L111" s="57"/>
      <c r="M111" s="58"/>
      <c r="N111" s="57"/>
      <c r="O111" s="58"/>
      <c r="Q111" s="57"/>
      <c r="R111" s="58">
        <f>[12]Tregion!$L111</f>
        <v>43.223912455300081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45.56</v>
      </c>
      <c r="C112" s="58">
        <f>[6]Tregion!$L112</f>
        <v>40.78</v>
      </c>
      <c r="D112" s="57">
        <f>[7]Tregion!$L112</f>
        <v>38.19</v>
      </c>
      <c r="E112" s="58">
        <f>[8]Tregion!$L112</f>
        <v>42.59</v>
      </c>
      <c r="F112" s="57">
        <f>[9]Tregion!$L112</f>
        <v>44.91</v>
      </c>
      <c r="G112" s="57">
        <f>[5]Tregion!$L112</f>
        <v>45.56</v>
      </c>
      <c r="H112" s="57"/>
      <c r="I112" s="58">
        <f>[11]Tregion!$L112</f>
        <v>40.06</v>
      </c>
      <c r="J112" s="57"/>
      <c r="K112" s="58"/>
      <c r="L112" s="57"/>
      <c r="M112" s="58"/>
      <c r="N112" s="57"/>
      <c r="O112" s="58"/>
      <c r="Q112" s="57"/>
      <c r="R112" s="58">
        <f>[12]Tregion!$L112</f>
        <v>43.714263314231431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56.19</v>
      </c>
      <c r="C113" s="58">
        <f>[6]Tregion!$L113</f>
        <v>52.27</v>
      </c>
      <c r="D113" s="57">
        <f>[7]Tregion!$L113</f>
        <v>47.51</v>
      </c>
      <c r="E113" s="58">
        <f>[8]Tregion!$L113</f>
        <v>53.68</v>
      </c>
      <c r="F113" s="57">
        <f>[9]Tregion!$L113</f>
        <v>58.84</v>
      </c>
      <c r="G113" s="57">
        <f>[5]Tregion!$L113</f>
        <v>56.19</v>
      </c>
      <c r="H113" s="57"/>
      <c r="I113" s="58">
        <f>[11]Tregion!$L113</f>
        <v>54.1</v>
      </c>
      <c r="J113" s="57"/>
      <c r="K113" s="58"/>
      <c r="L113" s="57"/>
      <c r="M113" s="58"/>
      <c r="N113" s="57"/>
      <c r="O113" s="58"/>
      <c r="Q113" s="57"/>
      <c r="R113" s="58">
        <f>[12]Tregion!$L113</f>
        <v>44.289655092011756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64.39</v>
      </c>
      <c r="C114" s="58">
        <f>[6]Tregion!$L114</f>
        <v>55.81</v>
      </c>
      <c r="D114" s="57">
        <f>[7]Tregion!$L114</f>
        <v>51.44</v>
      </c>
      <c r="E114" s="58">
        <f>[8]Tregion!$L114</f>
        <v>62.45</v>
      </c>
      <c r="F114" s="57">
        <f>[9]Tregion!$L114</f>
        <v>64.77</v>
      </c>
      <c r="G114" s="57">
        <f>[5]Tregion!$L114</f>
        <v>64.39</v>
      </c>
      <c r="H114" s="57"/>
      <c r="I114" s="58">
        <f>[11]Tregion!$L114</f>
        <v>65.36</v>
      </c>
      <c r="J114" s="57"/>
      <c r="K114" s="58"/>
      <c r="L114" s="57"/>
      <c r="M114" s="58"/>
      <c r="N114" s="57"/>
      <c r="O114" s="58"/>
      <c r="Q114" s="57"/>
      <c r="R114" s="58">
        <f>[12]Tregion!$L114</f>
        <v>44.782338607215472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53.77</v>
      </c>
      <c r="C115" s="58">
        <f>[6]Tregion!$L115</f>
        <v>50.77</v>
      </c>
      <c r="D115" s="57">
        <f>[7]Tregion!$L115</f>
        <v>46.54</v>
      </c>
      <c r="E115" s="58">
        <f>[8]Tregion!$L115</f>
        <v>57.28</v>
      </c>
      <c r="F115" s="57">
        <f>[9]Tregion!$L115</f>
        <v>51.35</v>
      </c>
      <c r="G115" s="57">
        <f>[5]Tregion!$L115</f>
        <v>53.77</v>
      </c>
      <c r="H115" s="57"/>
      <c r="I115" s="58">
        <f>[11]Tregion!$L115</f>
        <v>51.7</v>
      </c>
      <c r="J115" s="57"/>
      <c r="K115" s="58"/>
      <c r="L115" s="57"/>
      <c r="M115" s="58"/>
      <c r="N115" s="57"/>
      <c r="O115" s="58"/>
      <c r="Q115" s="57"/>
      <c r="R115" s="58">
        <f>[12]Tregion!$L115</f>
        <v>44.74175032799787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40.74</v>
      </c>
      <c r="C116" s="58">
        <f>[6]Tregion!$L116</f>
        <v>46.24</v>
      </c>
      <c r="D116" s="57">
        <f>[7]Tregion!$L116</f>
        <v>43.6</v>
      </c>
      <c r="E116" s="58">
        <f>[8]Tregion!$L116</f>
        <v>43.08</v>
      </c>
      <c r="F116" s="57">
        <f>[9]Tregion!$L116</f>
        <v>42.31</v>
      </c>
      <c r="G116" s="57">
        <f>[5]Tregion!$L116</f>
        <v>40.74</v>
      </c>
      <c r="H116" s="57"/>
      <c r="I116" s="58">
        <f>[11]Tregion!$L116</f>
        <v>40.520000000000003</v>
      </c>
      <c r="J116" s="57"/>
      <c r="K116" s="58"/>
      <c r="L116" s="57"/>
      <c r="M116" s="58"/>
      <c r="N116" s="57"/>
      <c r="O116" s="58"/>
      <c r="Q116" s="57"/>
      <c r="R116" s="58">
        <f>[12]Tregion!$L116</f>
        <v>44.773439974876048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39.770000000000003</v>
      </c>
      <c r="C117" s="58">
        <f>[6]Tregion!$L117</f>
        <v>44.23</v>
      </c>
      <c r="D117" s="57">
        <f>[7]Tregion!$L117</f>
        <v>41.64</v>
      </c>
      <c r="E117" s="58">
        <f>[8]Tregion!$L117</f>
        <v>43.08</v>
      </c>
      <c r="F117" s="57">
        <f>[9]Tregion!$L117</f>
        <v>42.05</v>
      </c>
      <c r="G117" s="57">
        <f>[5]Tregion!$L117</f>
        <v>39.770000000000003</v>
      </c>
      <c r="H117" s="57"/>
      <c r="I117" s="58">
        <f>[11]Tregion!$L117</f>
        <v>40.39</v>
      </c>
      <c r="J117" s="57"/>
      <c r="K117" s="58"/>
      <c r="L117" s="57"/>
      <c r="M117" s="58"/>
      <c r="N117" s="57"/>
      <c r="O117" s="58"/>
      <c r="Q117" s="57"/>
      <c r="R117" s="58">
        <f>[12]Tregion!$L117</f>
        <v>46.984079660459088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39.29</v>
      </c>
      <c r="C118" s="58">
        <f>[6]Tregion!$L118</f>
        <v>45.12</v>
      </c>
      <c r="D118" s="57">
        <f>[7]Tregion!$L118</f>
        <v>42.63</v>
      </c>
      <c r="E118" s="58">
        <f>[8]Tregion!$L118</f>
        <v>46.17</v>
      </c>
      <c r="F118" s="57">
        <f>[9]Tregion!$L118</f>
        <v>43.33</v>
      </c>
      <c r="G118" s="57">
        <f>[5]Tregion!$L118</f>
        <v>39.29</v>
      </c>
      <c r="H118" s="57"/>
      <c r="I118" s="58">
        <f>[11]Tregion!$L118</f>
        <v>42.24</v>
      </c>
      <c r="J118" s="57"/>
      <c r="K118" s="58"/>
      <c r="L118" s="57"/>
      <c r="M118" s="58"/>
      <c r="N118" s="57"/>
      <c r="O118" s="58"/>
      <c r="Q118" s="57"/>
      <c r="R118" s="58">
        <f>[12]Tregion!$L118</f>
        <v>48.868643462115799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39.549999999999997</v>
      </c>
      <c r="C119" s="58">
        <f>[6]Tregion!$L119</f>
        <v>47.29</v>
      </c>
      <c r="D119" s="57">
        <f>[7]Tregion!$L119</f>
        <v>44.49</v>
      </c>
      <c r="E119" s="58">
        <f>[8]Tregion!$L119</f>
        <v>46.17</v>
      </c>
      <c r="F119" s="57">
        <f>[9]Tregion!$L119</f>
        <v>43.83</v>
      </c>
      <c r="G119" s="57">
        <f>[5]Tregion!$L119</f>
        <v>39.549999999999997</v>
      </c>
      <c r="H119" s="57"/>
      <c r="I119" s="58">
        <f>[11]Tregion!$L119</f>
        <v>40.65</v>
      </c>
      <c r="J119" s="57"/>
      <c r="K119" s="58"/>
      <c r="L119" s="57"/>
      <c r="M119" s="58"/>
      <c r="N119" s="57"/>
      <c r="O119" s="58"/>
      <c r="Q119" s="57"/>
      <c r="R119" s="58">
        <f>[12]Tregion!$L119</f>
        <v>40.639573478331499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39.549999999999997</v>
      </c>
      <c r="C120" s="58">
        <f>[6]Tregion!$L120</f>
        <v>46.94</v>
      </c>
      <c r="D120" s="57">
        <f>[7]Tregion!$L120</f>
        <v>44.04</v>
      </c>
      <c r="E120" s="58">
        <f>[8]Tregion!$L120</f>
        <v>44.09</v>
      </c>
      <c r="F120" s="57">
        <f>[9]Tregion!$L120</f>
        <v>42.27</v>
      </c>
      <c r="G120" s="57">
        <f>[5]Tregion!$L120</f>
        <v>39.549999999999997</v>
      </c>
      <c r="H120" s="57"/>
      <c r="I120" s="58">
        <f>[11]Tregion!$L120</f>
        <v>38.94</v>
      </c>
      <c r="J120" s="57"/>
      <c r="K120" s="58"/>
      <c r="L120" s="57"/>
      <c r="M120" s="58"/>
      <c r="N120" s="57"/>
      <c r="O120" s="58"/>
      <c r="Q120" s="57"/>
      <c r="R120" s="58">
        <f>[12]Tregion!$L120</f>
        <v>39.763645822227559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39.07</v>
      </c>
      <c r="C121" s="58">
        <f>[6]Tregion!$L121</f>
        <v>44.71</v>
      </c>
      <c r="D121" s="57">
        <f>[7]Tregion!$L121</f>
        <v>41.76</v>
      </c>
      <c r="E121" s="58">
        <f>[8]Tregion!$L121</f>
        <v>42.01</v>
      </c>
      <c r="F121" s="57">
        <f>[9]Tregion!$L121</f>
        <v>41.49</v>
      </c>
      <c r="G121" s="57">
        <f>[5]Tregion!$L121</f>
        <v>39.07</v>
      </c>
      <c r="H121" s="57"/>
      <c r="I121" s="58">
        <f>[11]Tregion!$L121</f>
        <v>38.17</v>
      </c>
      <c r="J121" s="57"/>
      <c r="K121" s="58"/>
      <c r="L121" s="57"/>
      <c r="M121" s="58"/>
      <c r="N121" s="57"/>
      <c r="O121" s="58"/>
      <c r="Q121" s="57"/>
      <c r="R121" s="58">
        <f>[12]Tregion!$L121</f>
        <v>38.365199627792279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38.090000000000003</v>
      </c>
      <c r="C122" s="58">
        <f>[6]Tregion!$L122</f>
        <v>44.6</v>
      </c>
      <c r="D122" s="57">
        <f>[7]Tregion!$L122</f>
        <v>40.39</v>
      </c>
      <c r="E122" s="58">
        <f>[8]Tregion!$L122</f>
        <v>37.08</v>
      </c>
      <c r="F122" s="57">
        <f>[9]Tregion!$L122</f>
        <v>39.67</v>
      </c>
      <c r="G122" s="57">
        <f>[5]Tregion!$L122</f>
        <v>38.090000000000003</v>
      </c>
      <c r="H122" s="57"/>
      <c r="I122" s="58">
        <f>[11]Tregion!$L122</f>
        <v>32.92</v>
      </c>
      <c r="J122" s="57"/>
      <c r="K122" s="58"/>
      <c r="L122" s="57"/>
      <c r="M122" s="58"/>
      <c r="N122" s="57"/>
      <c r="O122" s="58"/>
      <c r="Q122" s="57"/>
      <c r="R122" s="58">
        <f>[12]Tregion!$L122</f>
        <v>35.896454259941301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39.07</v>
      </c>
      <c r="C123" s="58">
        <f>[6]Tregion!$L123</f>
        <v>42.72</v>
      </c>
      <c r="D123" s="57">
        <f>[7]Tregion!$L123</f>
        <v>38.57</v>
      </c>
      <c r="E123" s="58">
        <f>[8]Tregion!$L123</f>
        <v>37.590000000000003</v>
      </c>
      <c r="F123" s="57">
        <f>[9]Tregion!$L123</f>
        <v>40.44</v>
      </c>
      <c r="G123" s="57">
        <f>[5]Tregion!$L123</f>
        <v>39.07</v>
      </c>
      <c r="H123" s="57"/>
      <c r="I123" s="58">
        <f>[11]Tregion!$L123</f>
        <v>33.72</v>
      </c>
      <c r="J123" s="57"/>
      <c r="K123" s="58"/>
      <c r="L123" s="57"/>
      <c r="M123" s="58"/>
      <c r="N123" s="57"/>
      <c r="O123" s="58"/>
      <c r="Q123" s="57"/>
      <c r="R123" s="58">
        <f>[12]Tregion!$L123</f>
        <v>35.966515500797158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45.87</v>
      </c>
      <c r="C124" s="58">
        <f>[6]Tregion!$L124</f>
        <v>41.9</v>
      </c>
      <c r="D124" s="57">
        <f>[7]Tregion!$L124</f>
        <v>39.03</v>
      </c>
      <c r="E124" s="58">
        <f>[8]Tregion!$L124</f>
        <v>42.77</v>
      </c>
      <c r="F124" s="57">
        <f>[9]Tregion!$L124</f>
        <v>45.1</v>
      </c>
      <c r="G124" s="57">
        <f>[5]Tregion!$L124</f>
        <v>45.87</v>
      </c>
      <c r="H124" s="57"/>
      <c r="I124" s="58">
        <f>[11]Tregion!$L124</f>
        <v>40.340000000000003</v>
      </c>
      <c r="J124" s="57"/>
      <c r="K124" s="58"/>
      <c r="L124" s="57"/>
      <c r="M124" s="58"/>
      <c r="N124" s="57"/>
      <c r="O124" s="58"/>
      <c r="Q124" s="57"/>
      <c r="R124" s="58">
        <f>[12]Tregion!$L124</f>
        <v>36.374708033039482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56.57</v>
      </c>
      <c r="C125" s="58">
        <f>[6]Tregion!$L125</f>
        <v>52.64</v>
      </c>
      <c r="D125" s="57">
        <f>[7]Tregion!$L125</f>
        <v>47.71</v>
      </c>
      <c r="E125" s="58">
        <f>[8]Tregion!$L125</f>
        <v>53.91</v>
      </c>
      <c r="F125" s="57">
        <f>[9]Tregion!$L125</f>
        <v>59.1</v>
      </c>
      <c r="G125" s="57">
        <f>[5]Tregion!$L125</f>
        <v>56.57</v>
      </c>
      <c r="H125" s="57"/>
      <c r="I125" s="58">
        <f>[11]Tregion!$L125</f>
        <v>54.48</v>
      </c>
      <c r="J125" s="57"/>
      <c r="K125" s="58"/>
      <c r="L125" s="57"/>
      <c r="M125" s="58"/>
      <c r="N125" s="57"/>
      <c r="O125" s="58"/>
      <c r="Q125" s="57"/>
      <c r="R125" s="58">
        <f>[12]Tregion!$L125</f>
        <v>36.854601924619033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64.83</v>
      </c>
      <c r="C126" s="58">
        <f>[6]Tregion!$L126</f>
        <v>55.95</v>
      </c>
      <c r="D126" s="57">
        <f>[7]Tregion!$L126</f>
        <v>51.37</v>
      </c>
      <c r="E126" s="58">
        <f>[8]Tregion!$L126</f>
        <v>62.72</v>
      </c>
      <c r="F126" s="57">
        <f>[9]Tregion!$L126</f>
        <v>65.05</v>
      </c>
      <c r="G126" s="57">
        <f>[5]Tregion!$L126</f>
        <v>64.83</v>
      </c>
      <c r="H126" s="57"/>
      <c r="I126" s="58">
        <f>[11]Tregion!$L126</f>
        <v>65.819999999999993</v>
      </c>
      <c r="J126" s="57"/>
      <c r="K126" s="58"/>
      <c r="L126" s="57"/>
      <c r="M126" s="58"/>
      <c r="N126" s="57"/>
      <c r="O126" s="58"/>
      <c r="Q126" s="57"/>
      <c r="R126" s="58">
        <f>[12]Tregion!$L126</f>
        <v>37.264530389822276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54.14</v>
      </c>
      <c r="C127" s="58">
        <f>[6]Tregion!$L127</f>
        <v>51.24</v>
      </c>
      <c r="D127" s="57">
        <f>[7]Tregion!$L127</f>
        <v>46.81</v>
      </c>
      <c r="E127" s="58">
        <f>[8]Tregion!$L127</f>
        <v>57.53</v>
      </c>
      <c r="F127" s="57">
        <f>[9]Tregion!$L127</f>
        <v>51.57</v>
      </c>
      <c r="G127" s="57">
        <f>[5]Tregion!$L127</f>
        <v>54.14</v>
      </c>
      <c r="H127" s="57"/>
      <c r="I127" s="58">
        <f>[11]Tregion!$L127</f>
        <v>52.06</v>
      </c>
      <c r="J127" s="57"/>
      <c r="K127" s="58"/>
      <c r="L127" s="57"/>
      <c r="M127" s="58"/>
      <c r="N127" s="57"/>
      <c r="O127" s="58"/>
      <c r="Q127" s="57"/>
      <c r="R127" s="58">
        <f>[12]Tregion!$L127</f>
        <v>37.225177619668621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41.01</v>
      </c>
      <c r="C128" s="58">
        <f>[6]Tregion!$L128</f>
        <v>47</v>
      </c>
      <c r="D128" s="57">
        <f>[7]Tregion!$L128</f>
        <v>44.07</v>
      </c>
      <c r="E128" s="58">
        <f>[8]Tregion!$L128</f>
        <v>43.27</v>
      </c>
      <c r="F128" s="57">
        <f>[9]Tregion!$L128</f>
        <v>42.49</v>
      </c>
      <c r="G128" s="57">
        <f>[5]Tregion!$L128</f>
        <v>41.01</v>
      </c>
      <c r="H128" s="57"/>
      <c r="I128" s="58">
        <f>[11]Tregion!$L128</f>
        <v>40.799999999999997</v>
      </c>
      <c r="J128" s="57"/>
      <c r="K128" s="58"/>
      <c r="L128" s="57"/>
      <c r="M128" s="58"/>
      <c r="N128" s="57"/>
      <c r="O128" s="58"/>
      <c r="Q128" s="57"/>
      <c r="R128" s="58">
        <f>[12]Tregion!$L128</f>
        <v>37.246868058004537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40.04</v>
      </c>
      <c r="C129" s="58">
        <f>[6]Tregion!$L129</f>
        <v>45.12</v>
      </c>
      <c r="D129" s="57">
        <f>[7]Tregion!$L129</f>
        <v>42.25</v>
      </c>
      <c r="E129" s="58">
        <f>[8]Tregion!$L129</f>
        <v>43.27</v>
      </c>
      <c r="F129" s="57">
        <f>[9]Tregion!$L129</f>
        <v>42.23</v>
      </c>
      <c r="G129" s="57">
        <f>[5]Tregion!$L129</f>
        <v>40.04</v>
      </c>
      <c r="H129" s="57"/>
      <c r="I129" s="58">
        <f>[11]Tregion!$L129</f>
        <v>40.67</v>
      </c>
      <c r="J129" s="57"/>
      <c r="K129" s="58"/>
      <c r="L129" s="57"/>
      <c r="M129" s="58"/>
      <c r="N129" s="57"/>
      <c r="O129" s="58"/>
      <c r="Q129" s="57"/>
      <c r="R129" s="58">
        <f>[12]Tregion!$L129</f>
        <v>39.410517402388052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39.549999999999997</v>
      </c>
      <c r="C130" s="58">
        <f>[6]Tregion!$L130</f>
        <v>45.96</v>
      </c>
      <c r="D130" s="57">
        <f>[7]Tregion!$L130</f>
        <v>43.17</v>
      </c>
      <c r="E130" s="58">
        <f>[8]Tregion!$L130</f>
        <v>46.37</v>
      </c>
      <c r="F130" s="57">
        <f>[9]Tregion!$L130</f>
        <v>43.52</v>
      </c>
      <c r="G130" s="57">
        <f>[5]Tregion!$L130</f>
        <v>39.549999999999997</v>
      </c>
      <c r="H130" s="57"/>
      <c r="I130" s="58">
        <f>[11]Tregion!$L130</f>
        <v>42.53</v>
      </c>
      <c r="J130" s="57"/>
      <c r="K130" s="58"/>
      <c r="L130" s="57"/>
      <c r="M130" s="58"/>
      <c r="N130" s="57"/>
      <c r="O130" s="58"/>
      <c r="Q130" s="57"/>
      <c r="R130" s="58">
        <f>[12]Tregion!$L130</f>
        <v>40.992207883368209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39.82</v>
      </c>
      <c r="C131" s="58">
        <f>[6]Tregion!$L131</f>
        <v>48.01</v>
      </c>
      <c r="D131" s="57">
        <f>[7]Tregion!$L131</f>
        <v>44.93</v>
      </c>
      <c r="E131" s="58">
        <f>[8]Tregion!$L131</f>
        <v>46.36</v>
      </c>
      <c r="F131" s="57">
        <f>[9]Tregion!$L131</f>
        <v>44.02</v>
      </c>
      <c r="G131" s="57">
        <f>[5]Tregion!$L131</f>
        <v>39.82</v>
      </c>
      <c r="H131" s="57"/>
      <c r="I131" s="58">
        <f>[11]Tregion!$L131</f>
        <v>40.93</v>
      </c>
      <c r="J131" s="57"/>
      <c r="K131" s="58"/>
      <c r="L131" s="57"/>
      <c r="M131" s="58"/>
      <c r="N131" s="57"/>
      <c r="O131" s="58"/>
      <c r="Q131" s="57"/>
      <c r="R131" s="58">
        <f>[12]Tregion!$L131</f>
        <v>40.639573478331499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39.82</v>
      </c>
      <c r="C132" s="58">
        <f>[6]Tregion!$L132</f>
        <v>47.69</v>
      </c>
      <c r="D132" s="57">
        <f>[7]Tregion!$L132</f>
        <v>44.51</v>
      </c>
      <c r="E132" s="58">
        <f>[8]Tregion!$L132</f>
        <v>44.28</v>
      </c>
      <c r="F132" s="57">
        <f>[9]Tregion!$L132</f>
        <v>42.45</v>
      </c>
      <c r="G132" s="57">
        <f>[5]Tregion!$L132</f>
        <v>39.82</v>
      </c>
      <c r="H132" s="57"/>
      <c r="I132" s="58">
        <f>[11]Tregion!$L132</f>
        <v>39.21</v>
      </c>
      <c r="J132" s="57"/>
      <c r="K132" s="58"/>
      <c r="L132" s="57"/>
      <c r="M132" s="58"/>
      <c r="N132" s="57"/>
      <c r="O132" s="58"/>
      <c r="Q132" s="57"/>
      <c r="R132" s="58">
        <f>[12]Tregion!$L132</f>
        <v>39.763645822227559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39.33</v>
      </c>
      <c r="C133" s="58">
        <f>[6]Tregion!$L133</f>
        <v>45.61</v>
      </c>
      <c r="D133" s="57">
        <f>[7]Tregion!$L133</f>
        <v>42.39</v>
      </c>
      <c r="E133" s="58">
        <f>[8]Tregion!$L133</f>
        <v>42.19</v>
      </c>
      <c r="F133" s="57">
        <f>[9]Tregion!$L133</f>
        <v>41.67</v>
      </c>
      <c r="G133" s="57">
        <f>[5]Tregion!$L133</f>
        <v>39.33</v>
      </c>
      <c r="H133" s="57"/>
      <c r="I133" s="58">
        <f>[11]Tregion!$L133</f>
        <v>38.44</v>
      </c>
      <c r="J133" s="57"/>
      <c r="K133" s="58"/>
      <c r="L133" s="57"/>
      <c r="M133" s="58"/>
      <c r="N133" s="57"/>
      <c r="O133" s="58"/>
      <c r="Q133" s="57"/>
      <c r="R133" s="58">
        <f>[12]Tregion!$L133</f>
        <v>38.365199627792279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38.35</v>
      </c>
      <c r="C134" s="58">
        <f>[6]Tregion!$L134</f>
        <v>45.51</v>
      </c>
      <c r="D134" s="57">
        <f>[7]Tregion!$L134</f>
        <v>41.12</v>
      </c>
      <c r="E134" s="58">
        <f>[8]Tregion!$L134</f>
        <v>37.24</v>
      </c>
      <c r="F134" s="57">
        <f>[9]Tregion!$L134</f>
        <v>39.840000000000003</v>
      </c>
      <c r="G134" s="57">
        <f>[5]Tregion!$L134</f>
        <v>38.35</v>
      </c>
      <c r="H134" s="57"/>
      <c r="I134" s="58">
        <f>[11]Tregion!$L134</f>
        <v>33.15</v>
      </c>
      <c r="J134" s="57"/>
      <c r="K134" s="58"/>
      <c r="L134" s="57"/>
      <c r="M134" s="58"/>
      <c r="N134" s="57"/>
      <c r="O134" s="58"/>
      <c r="Q134" s="57"/>
      <c r="R134" s="58">
        <f>[12]Tregion!$L134</f>
        <v>35.896454259941301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39.33</v>
      </c>
      <c r="C135" s="58">
        <f>[6]Tregion!$L135</f>
        <v>43.76</v>
      </c>
      <c r="D135" s="57">
        <f>[7]Tregion!$L135</f>
        <v>39.42</v>
      </c>
      <c r="E135" s="58">
        <f>[8]Tregion!$L135</f>
        <v>37.75</v>
      </c>
      <c r="F135" s="57">
        <f>[9]Tregion!$L135</f>
        <v>40.619999999999997</v>
      </c>
      <c r="G135" s="57">
        <f>[5]Tregion!$L135</f>
        <v>39.33</v>
      </c>
      <c r="H135" s="57"/>
      <c r="I135" s="58">
        <f>[11]Tregion!$L135</f>
        <v>33.96</v>
      </c>
      <c r="J135" s="57"/>
      <c r="K135" s="58"/>
      <c r="L135" s="57"/>
      <c r="M135" s="58"/>
      <c r="N135" s="57"/>
      <c r="O135" s="58"/>
      <c r="Q135" s="57"/>
      <c r="R135" s="58">
        <f>[12]Tregion!$L135</f>
        <v>35.966515500797158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46.18</v>
      </c>
      <c r="C136" s="58">
        <f>[6]Tregion!$L136</f>
        <v>42.99</v>
      </c>
      <c r="D136" s="57">
        <f>[7]Tregion!$L136</f>
        <v>39.85</v>
      </c>
      <c r="E136" s="58">
        <f>[8]Tregion!$L136</f>
        <v>42.96</v>
      </c>
      <c r="F136" s="57">
        <f>[9]Tregion!$L136</f>
        <v>45.3</v>
      </c>
      <c r="G136" s="57">
        <f>[5]Tregion!$L136</f>
        <v>46.18</v>
      </c>
      <c r="H136" s="57"/>
      <c r="I136" s="58">
        <f>[11]Tregion!$L136</f>
        <v>40.619999999999997</v>
      </c>
      <c r="J136" s="57"/>
      <c r="K136" s="58"/>
      <c r="L136" s="57"/>
      <c r="M136" s="58"/>
      <c r="N136" s="57"/>
      <c r="O136" s="58"/>
      <c r="Q136" s="57"/>
      <c r="R136" s="58">
        <f>[12]Tregion!$L136</f>
        <v>36.374708033039482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56.94</v>
      </c>
      <c r="C137" s="58">
        <f>[6]Tregion!$L137</f>
        <v>53.04</v>
      </c>
      <c r="D137" s="57">
        <f>[7]Tregion!$L137</f>
        <v>47.93</v>
      </c>
      <c r="E137" s="58">
        <f>[8]Tregion!$L137</f>
        <v>54.14</v>
      </c>
      <c r="F137" s="57">
        <f>[9]Tregion!$L137</f>
        <v>59.35</v>
      </c>
      <c r="G137" s="57">
        <f>[5]Tregion!$L137</f>
        <v>56.94</v>
      </c>
      <c r="H137" s="57"/>
      <c r="I137" s="58">
        <f>[11]Tregion!$L137</f>
        <v>54.86</v>
      </c>
      <c r="J137" s="57"/>
      <c r="K137" s="58"/>
      <c r="L137" s="57"/>
      <c r="M137" s="58"/>
      <c r="N137" s="57"/>
      <c r="O137" s="58"/>
      <c r="Q137" s="57"/>
      <c r="R137" s="58">
        <f>[12]Tregion!$L137</f>
        <v>36.854601924619033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65.260000000000005</v>
      </c>
      <c r="C138" s="58">
        <f>[6]Tregion!$L138</f>
        <v>56.14</v>
      </c>
      <c r="D138" s="57">
        <f>[7]Tregion!$L138</f>
        <v>51.33</v>
      </c>
      <c r="E138" s="58">
        <f>[8]Tregion!$L138</f>
        <v>62.99</v>
      </c>
      <c r="F138" s="57">
        <f>[9]Tregion!$L138</f>
        <v>65.33</v>
      </c>
      <c r="G138" s="57">
        <f>[5]Tregion!$L138</f>
        <v>65.260000000000005</v>
      </c>
      <c r="H138" s="57"/>
      <c r="I138" s="58">
        <f>[11]Tregion!$L138</f>
        <v>66.28</v>
      </c>
      <c r="J138" s="57"/>
      <c r="K138" s="58"/>
      <c r="L138" s="57"/>
      <c r="M138" s="58"/>
      <c r="N138" s="57"/>
      <c r="O138" s="58"/>
      <c r="Q138" s="57"/>
      <c r="R138" s="58">
        <f>[12]Tregion!$L138</f>
        <v>37.264530389822276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54.5</v>
      </c>
      <c r="C139" s="58">
        <f>[6]Tregion!$L139</f>
        <v>51.74</v>
      </c>
      <c r="D139" s="57">
        <f>[7]Tregion!$L139</f>
        <v>47.09</v>
      </c>
      <c r="E139" s="58">
        <f>[8]Tregion!$L139</f>
        <v>57.78</v>
      </c>
      <c r="F139" s="57">
        <f>[9]Tregion!$L139</f>
        <v>51.79</v>
      </c>
      <c r="G139" s="57">
        <f>[5]Tregion!$L139</f>
        <v>54.5</v>
      </c>
      <c r="H139" s="57"/>
      <c r="I139" s="58">
        <f>[11]Tregion!$L139</f>
        <v>52.42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37.225177619668621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41.29</v>
      </c>
      <c r="C140" s="58">
        <f>[6]Tregion!$L140</f>
        <v>47.78</v>
      </c>
      <c r="D140" s="57">
        <f>[7]Tregion!$L140</f>
        <v>44.54</v>
      </c>
      <c r="E140" s="58">
        <f>[8]Tregion!$L140</f>
        <v>43.46</v>
      </c>
      <c r="F140" s="57">
        <f>[9]Tregion!$L140</f>
        <v>42.68</v>
      </c>
      <c r="G140" s="57">
        <f>[5]Tregion!$L140</f>
        <v>41.29</v>
      </c>
      <c r="H140" s="57"/>
      <c r="I140" s="58">
        <f>[11]Tregion!$L140</f>
        <v>41.08</v>
      </c>
      <c r="J140" s="57"/>
      <c r="K140" s="58"/>
      <c r="L140" s="57"/>
      <c r="M140" s="58"/>
      <c r="N140" s="57"/>
      <c r="O140" s="58"/>
      <c r="Q140" s="57"/>
      <c r="R140" s="58">
        <f>[12]Tregion!$L140</f>
        <v>37.246868058004537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40.31</v>
      </c>
      <c r="C141" s="58">
        <f>[6]Tregion!$L141</f>
        <v>46.03</v>
      </c>
      <c r="D141" s="57">
        <f>[7]Tregion!$L141</f>
        <v>42.85</v>
      </c>
      <c r="E141" s="58">
        <f>[8]Tregion!$L141</f>
        <v>43.45</v>
      </c>
      <c r="F141" s="57">
        <f>[9]Tregion!$L141</f>
        <v>42.41</v>
      </c>
      <c r="G141" s="57">
        <f>[5]Tregion!$L141</f>
        <v>40.31</v>
      </c>
      <c r="H141" s="57"/>
      <c r="I141" s="58">
        <f>[11]Tregion!$L141</f>
        <v>40.950000000000003</v>
      </c>
      <c r="J141" s="57"/>
      <c r="K141" s="58"/>
      <c r="L141" s="57"/>
      <c r="M141" s="58"/>
      <c r="N141" s="57"/>
      <c r="O141" s="58"/>
      <c r="Q141" s="57"/>
      <c r="R141" s="58">
        <f>[12]Tregion!$L141</f>
        <v>39.410517402388052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39.82</v>
      </c>
      <c r="C142" s="58">
        <f>[6]Tregion!$L142</f>
        <v>46.81</v>
      </c>
      <c r="D142" s="57">
        <f>[7]Tregion!$L142</f>
        <v>43.7</v>
      </c>
      <c r="E142" s="58">
        <f>[8]Tregion!$L142</f>
        <v>46.57</v>
      </c>
      <c r="F142" s="57">
        <f>[9]Tregion!$L142</f>
        <v>43.71</v>
      </c>
      <c r="G142" s="57">
        <f>[5]Tregion!$L142</f>
        <v>39.82</v>
      </c>
      <c r="H142" s="57"/>
      <c r="I142" s="58">
        <f>[11]Tregion!$L142</f>
        <v>42.82</v>
      </c>
      <c r="J142" s="57"/>
      <c r="K142" s="58"/>
      <c r="L142" s="57"/>
      <c r="M142" s="58"/>
      <c r="N142" s="57"/>
      <c r="O142" s="58"/>
      <c r="Q142" s="57"/>
      <c r="R142" s="58">
        <f>[12]Tregion!$L142</f>
        <v>40.992207883368209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40.08</v>
      </c>
      <c r="C143" s="58">
        <f>[6]Tregion!$L143</f>
        <v>49.01</v>
      </c>
      <c r="D143" s="57">
        <f>[7]Tregion!$L143</f>
        <v>45.44</v>
      </c>
      <c r="E143" s="58">
        <f>[8]Tregion!$L143</f>
        <v>46.56</v>
      </c>
      <c r="F143" s="57">
        <f>[9]Tregion!$L143</f>
        <v>44.21</v>
      </c>
      <c r="G143" s="57">
        <f>[5]Tregion!$L143</f>
        <v>40.08</v>
      </c>
      <c r="H143" s="57"/>
      <c r="I143" s="58">
        <f>[11]Tregion!$L143</f>
        <v>41.22</v>
      </c>
      <c r="J143" s="57"/>
      <c r="K143" s="58"/>
      <c r="L143" s="57"/>
      <c r="M143" s="58"/>
      <c r="N143" s="57"/>
      <c r="O143" s="58"/>
      <c r="Q143" s="57"/>
      <c r="R143" s="58">
        <f>[12]Tregion!$L143</f>
        <v>40.639573478331499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40.08</v>
      </c>
      <c r="C144" s="58">
        <f>[6]Tregion!$L144</f>
        <v>48.69</v>
      </c>
      <c r="D144" s="57">
        <f>[7]Tregion!$L144</f>
        <v>45.01</v>
      </c>
      <c r="E144" s="58">
        <f>[8]Tregion!$L144</f>
        <v>44.47</v>
      </c>
      <c r="F144" s="57">
        <f>[9]Tregion!$L144</f>
        <v>42.64</v>
      </c>
      <c r="G144" s="57">
        <f>[5]Tregion!$L144</f>
        <v>40.08</v>
      </c>
      <c r="H144" s="57"/>
      <c r="I144" s="58">
        <f>[11]Tregion!$L144</f>
        <v>39.49</v>
      </c>
      <c r="J144" s="57"/>
      <c r="K144" s="58"/>
      <c r="L144" s="57"/>
      <c r="M144" s="58"/>
      <c r="N144" s="57"/>
      <c r="O144" s="58"/>
      <c r="Q144" s="57"/>
      <c r="R144" s="58">
        <f>[12]Tregion!$L144</f>
        <v>39.763645822227559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39.590000000000003</v>
      </c>
      <c r="C145" s="58">
        <f>[6]Tregion!$L145</f>
        <v>46.56</v>
      </c>
      <c r="D145" s="57">
        <f>[7]Tregion!$L145</f>
        <v>42.87</v>
      </c>
      <c r="E145" s="58">
        <f>[8]Tregion!$L145</f>
        <v>42.37</v>
      </c>
      <c r="F145" s="57">
        <f>[9]Tregion!$L145</f>
        <v>41.85</v>
      </c>
      <c r="G145" s="57">
        <f>[5]Tregion!$L145</f>
        <v>39.590000000000003</v>
      </c>
      <c r="H145" s="57"/>
      <c r="I145" s="58">
        <f>[11]Tregion!$L145</f>
        <v>38.71</v>
      </c>
      <c r="J145" s="57"/>
      <c r="K145" s="58"/>
      <c r="L145" s="57"/>
      <c r="M145" s="58"/>
      <c r="N145" s="57"/>
      <c r="O145" s="58"/>
      <c r="Q145" s="57"/>
      <c r="R145" s="58">
        <f>[12]Tregion!$L145</f>
        <v>38.365199627792279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38.6</v>
      </c>
      <c r="C146" s="58">
        <f>[6]Tregion!$L146</f>
        <v>46.46</v>
      </c>
      <c r="D146" s="57">
        <f>[7]Tregion!$L146</f>
        <v>41.58</v>
      </c>
      <c r="E146" s="58">
        <f>[8]Tregion!$L146</f>
        <v>37.4</v>
      </c>
      <c r="F146" s="57">
        <f>[9]Tregion!$L146</f>
        <v>40.01</v>
      </c>
      <c r="G146" s="57">
        <f>[5]Tregion!$L146</f>
        <v>38.6</v>
      </c>
      <c r="H146" s="57"/>
      <c r="I146" s="58">
        <f>[11]Tregion!$L146</f>
        <v>33.380000000000003</v>
      </c>
      <c r="J146" s="57"/>
      <c r="K146" s="58"/>
      <c r="L146" s="57"/>
      <c r="M146" s="58"/>
      <c r="N146" s="57"/>
      <c r="O146" s="58"/>
      <c r="Q146" s="57"/>
      <c r="R146" s="58">
        <f>[12]Tregion!$L146</f>
        <v>35.896454259941301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39.590000000000003</v>
      </c>
      <c r="C147" s="58">
        <f>[6]Tregion!$L147</f>
        <v>44.67</v>
      </c>
      <c r="D147" s="57">
        <f>[7]Tregion!$L147</f>
        <v>39.869999999999997</v>
      </c>
      <c r="E147" s="58">
        <f>[8]Tregion!$L147</f>
        <v>37.909999999999997</v>
      </c>
      <c r="F147" s="57">
        <f>[9]Tregion!$L147</f>
        <v>40.79</v>
      </c>
      <c r="G147" s="57">
        <f>[5]Tregion!$L147</f>
        <v>39.590000000000003</v>
      </c>
      <c r="H147" s="57"/>
      <c r="I147" s="58">
        <f>[11]Tregion!$L147</f>
        <v>34.19</v>
      </c>
      <c r="J147" s="57"/>
      <c r="K147" s="58"/>
      <c r="L147" s="57"/>
      <c r="M147" s="58"/>
      <c r="N147" s="57"/>
      <c r="O147" s="58"/>
      <c r="Q147" s="57"/>
      <c r="R147" s="58">
        <f>[12]Tregion!$L147</f>
        <v>35.966515500797158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46.49</v>
      </c>
      <c r="C148" s="58">
        <f>[6]Tregion!$L148</f>
        <v>43.89</v>
      </c>
      <c r="D148" s="57">
        <f>[7]Tregion!$L148</f>
        <v>40.299999999999997</v>
      </c>
      <c r="E148" s="58">
        <f>[8]Tregion!$L148</f>
        <v>43.14</v>
      </c>
      <c r="F148" s="57">
        <f>[9]Tregion!$L148</f>
        <v>45.49</v>
      </c>
      <c r="G148" s="57">
        <f>[5]Tregion!$L148</f>
        <v>46.49</v>
      </c>
      <c r="H148" s="57"/>
      <c r="I148" s="58">
        <f>[11]Tregion!$L148</f>
        <v>40.9</v>
      </c>
      <c r="J148" s="57"/>
      <c r="K148" s="58"/>
      <c r="L148" s="57"/>
      <c r="M148" s="58"/>
      <c r="N148" s="57"/>
      <c r="O148" s="58"/>
      <c r="Q148" s="57"/>
      <c r="R148" s="58">
        <f>[12]Tregion!$L148</f>
        <v>36.374708033039482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57.32</v>
      </c>
      <c r="C149" s="58">
        <f>[6]Tregion!$L149</f>
        <v>54.14</v>
      </c>
      <c r="D149" s="57">
        <f>[7]Tregion!$L149</f>
        <v>48.47</v>
      </c>
      <c r="E149" s="58">
        <f>[8]Tregion!$L149</f>
        <v>54.38</v>
      </c>
      <c r="F149" s="57">
        <f>[9]Tregion!$L149</f>
        <v>59.6</v>
      </c>
      <c r="G149" s="57">
        <f>[5]Tregion!$L149</f>
        <v>57.32</v>
      </c>
      <c r="H149" s="57"/>
      <c r="I149" s="58">
        <f>[11]Tregion!$L149</f>
        <v>55.23</v>
      </c>
      <c r="J149" s="57"/>
      <c r="K149" s="58"/>
      <c r="L149" s="57"/>
      <c r="M149" s="58"/>
      <c r="N149" s="57"/>
      <c r="O149" s="58"/>
      <c r="Q149" s="57"/>
      <c r="R149" s="58">
        <f>[12]Tregion!$L149</f>
        <v>36.854601924619033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65.7</v>
      </c>
      <c r="C150" s="58">
        <f>[6]Tregion!$L150</f>
        <v>57.31</v>
      </c>
      <c r="D150" s="57">
        <f>[7]Tregion!$L150</f>
        <v>51.91</v>
      </c>
      <c r="E150" s="58">
        <f>[8]Tregion!$L150</f>
        <v>63.26</v>
      </c>
      <c r="F150" s="57">
        <f>[9]Tregion!$L150</f>
        <v>65.61</v>
      </c>
      <c r="G150" s="57">
        <f>[5]Tregion!$L150</f>
        <v>65.7</v>
      </c>
      <c r="H150" s="57"/>
      <c r="I150" s="58">
        <f>[11]Tregion!$L150</f>
        <v>66.73</v>
      </c>
      <c r="J150" s="57"/>
      <c r="K150" s="58"/>
      <c r="L150" s="57"/>
      <c r="M150" s="58"/>
      <c r="N150" s="57"/>
      <c r="O150" s="58"/>
      <c r="Q150" s="57"/>
      <c r="R150" s="58">
        <f>[12]Tregion!$L150</f>
        <v>37.264530389822276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54.86</v>
      </c>
      <c r="C151" s="58">
        <f>[6]Tregion!$L151</f>
        <v>52.82</v>
      </c>
      <c r="D151" s="57">
        <f>[7]Tregion!$L151</f>
        <v>47.62</v>
      </c>
      <c r="E151" s="58">
        <f>[8]Tregion!$L151</f>
        <v>58.02</v>
      </c>
      <c r="F151" s="57">
        <f>[9]Tregion!$L151</f>
        <v>52.01</v>
      </c>
      <c r="G151" s="57">
        <f>[5]Tregion!$L151</f>
        <v>54.86</v>
      </c>
      <c r="H151" s="57"/>
      <c r="I151" s="58">
        <f>[11]Tregion!$L151</f>
        <v>52.78</v>
      </c>
      <c r="J151" s="57"/>
      <c r="K151" s="58"/>
      <c r="L151" s="57"/>
      <c r="M151" s="58"/>
      <c r="N151" s="57"/>
      <c r="O151" s="58"/>
      <c r="Q151" s="57"/>
      <c r="R151" s="58">
        <f>[12]Tregion!$L151</f>
        <v>37.225177619668621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41.56</v>
      </c>
      <c r="C152" s="58">
        <f>[6]Tregion!$L152</f>
        <v>48.78</v>
      </c>
      <c r="D152" s="57">
        <f>[7]Tregion!$L152</f>
        <v>45.05</v>
      </c>
      <c r="E152" s="58">
        <f>[8]Tregion!$L152</f>
        <v>43.64</v>
      </c>
      <c r="F152" s="57">
        <f>[9]Tregion!$L152</f>
        <v>42.86</v>
      </c>
      <c r="G152" s="57">
        <f>[5]Tregion!$L152</f>
        <v>41.56</v>
      </c>
      <c r="H152" s="57"/>
      <c r="I152" s="58">
        <f>[11]Tregion!$L152</f>
        <v>41.36</v>
      </c>
      <c r="J152" s="57"/>
      <c r="K152" s="58"/>
      <c r="L152" s="57"/>
      <c r="M152" s="58"/>
      <c r="N152" s="57"/>
      <c r="O152" s="58"/>
      <c r="Q152" s="57"/>
      <c r="R152" s="58">
        <f>[12]Tregion!$L152</f>
        <v>37.246868058004537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40.58</v>
      </c>
      <c r="C153" s="58">
        <f>[6]Tregion!$L153</f>
        <v>46.99</v>
      </c>
      <c r="D153" s="57">
        <f>[7]Tregion!$L153</f>
        <v>43.33</v>
      </c>
      <c r="E153" s="58">
        <f>[8]Tregion!$L153</f>
        <v>43.64</v>
      </c>
      <c r="F153" s="57">
        <f>[9]Tregion!$L153</f>
        <v>42.59</v>
      </c>
      <c r="G153" s="57">
        <f>[5]Tregion!$L153</f>
        <v>40.58</v>
      </c>
      <c r="H153" s="57"/>
      <c r="I153" s="58">
        <f>[11]Tregion!$L153</f>
        <v>41.23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39.410517402388052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40.08</v>
      </c>
      <c r="C154" s="58">
        <f>[6]Tregion!$L154</f>
        <v>47.79</v>
      </c>
      <c r="D154" s="57">
        <f>[7]Tregion!$L154</f>
        <v>44.2</v>
      </c>
      <c r="E154" s="58">
        <f>[8]Tregion!$L154</f>
        <v>46.77</v>
      </c>
      <c r="F154" s="57">
        <f>[9]Tregion!$L154</f>
        <v>43.9</v>
      </c>
      <c r="G154" s="57">
        <f>[5]Tregion!$L154</f>
        <v>40.08</v>
      </c>
      <c r="H154" s="57"/>
      <c r="I154" s="58">
        <f>[11]Tregion!$L154</f>
        <v>43.12</v>
      </c>
      <c r="J154" s="57"/>
      <c r="K154" s="58"/>
      <c r="L154" s="57"/>
      <c r="M154" s="58"/>
      <c r="N154" s="57"/>
      <c r="O154" s="58"/>
      <c r="Q154" s="57"/>
      <c r="R154" s="58">
        <f>[12]Tregion!$L154</f>
        <v>40.992207883368209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40.35</v>
      </c>
      <c r="C155" s="58">
        <f>[6]Tregion!$L155</f>
        <v>50.01</v>
      </c>
      <c r="D155" s="57">
        <f>[7]Tregion!$L155</f>
        <v>45.94</v>
      </c>
      <c r="E155" s="58">
        <f>[8]Tregion!$L155</f>
        <v>46.76</v>
      </c>
      <c r="F155" s="57">
        <f>[9]Tregion!$L155</f>
        <v>44.4</v>
      </c>
      <c r="G155" s="57">
        <f>[5]Tregion!$L155</f>
        <v>40.35</v>
      </c>
      <c r="H155" s="57"/>
      <c r="I155" s="58">
        <f>[11]Tregion!$L155</f>
        <v>41.5</v>
      </c>
      <c r="J155" s="57"/>
      <c r="K155" s="58"/>
      <c r="L155" s="57"/>
      <c r="M155" s="58"/>
      <c r="N155" s="57"/>
      <c r="O155" s="58"/>
      <c r="Q155" s="57"/>
      <c r="R155" s="58">
        <f>[12]Tregion!$L155</f>
        <v>40.639573478331499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40.35</v>
      </c>
      <c r="C156" s="58">
        <f>[6]Tregion!$L156</f>
        <v>49.68</v>
      </c>
      <c r="D156" s="57">
        <f>[7]Tregion!$L156</f>
        <v>45.51</v>
      </c>
      <c r="E156" s="58">
        <f>[8]Tregion!$L156</f>
        <v>44.66</v>
      </c>
      <c r="F156" s="57">
        <f>[9]Tregion!$L156</f>
        <v>42.82</v>
      </c>
      <c r="G156" s="57">
        <f>[5]Tregion!$L156</f>
        <v>40.35</v>
      </c>
      <c r="H156" s="57"/>
      <c r="I156" s="58">
        <f>[11]Tregion!$L156</f>
        <v>39.76</v>
      </c>
      <c r="J156" s="57"/>
      <c r="K156" s="58"/>
      <c r="L156" s="57"/>
      <c r="M156" s="58"/>
      <c r="N156" s="57"/>
      <c r="O156" s="58"/>
      <c r="Q156" s="57"/>
      <c r="R156" s="58">
        <f>[12]Tregion!$L156</f>
        <v>39.763645822227559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39.85</v>
      </c>
      <c r="C157" s="58">
        <f>[6]Tregion!$L157</f>
        <v>47.51</v>
      </c>
      <c r="D157" s="57">
        <f>[7]Tregion!$L157</f>
        <v>43.35</v>
      </c>
      <c r="E157" s="58">
        <f>[8]Tregion!$L157</f>
        <v>42.55</v>
      </c>
      <c r="F157" s="57">
        <f>[9]Tregion!$L157</f>
        <v>42.03</v>
      </c>
      <c r="G157" s="57">
        <f>[5]Tregion!$L157</f>
        <v>39.85</v>
      </c>
      <c r="H157" s="57"/>
      <c r="I157" s="58">
        <f>[11]Tregion!$L157</f>
        <v>38.97</v>
      </c>
      <c r="J157" s="57"/>
      <c r="K157" s="58"/>
      <c r="L157" s="57"/>
      <c r="M157" s="58"/>
      <c r="N157" s="57"/>
      <c r="O157" s="58"/>
      <c r="Q157" s="57"/>
      <c r="R157" s="58">
        <f>[12]Tregion!$L157</f>
        <v>38.365199627792279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38.86</v>
      </c>
      <c r="C158" s="58">
        <f>[6]Tregion!$L158</f>
        <v>47.41</v>
      </c>
      <c r="D158" s="57">
        <f>[7]Tregion!$L158</f>
        <v>42.05</v>
      </c>
      <c r="E158" s="58">
        <f>[8]Tregion!$L158</f>
        <v>37.56</v>
      </c>
      <c r="F158" s="57">
        <f>[9]Tregion!$L158</f>
        <v>40.18</v>
      </c>
      <c r="G158" s="57">
        <f>[5]Tregion!$L158</f>
        <v>38.86</v>
      </c>
      <c r="H158" s="57"/>
      <c r="I158" s="58">
        <f>[11]Tregion!$L158</f>
        <v>33.61</v>
      </c>
      <c r="J158" s="57"/>
      <c r="K158" s="58"/>
      <c r="L158" s="57"/>
      <c r="M158" s="58"/>
      <c r="N158" s="57"/>
      <c r="O158" s="58"/>
      <c r="Q158" s="57"/>
      <c r="R158" s="58">
        <f>[12]Tregion!$L158</f>
        <v>35.896454259941301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39.85</v>
      </c>
      <c r="C159" s="58">
        <f>[6]Tregion!$L159</f>
        <v>45.58</v>
      </c>
      <c r="D159" s="57">
        <f>[7]Tregion!$L159</f>
        <v>40.32</v>
      </c>
      <c r="E159" s="58">
        <f>[8]Tregion!$L159</f>
        <v>38.08</v>
      </c>
      <c r="F159" s="57">
        <f>[9]Tregion!$L159</f>
        <v>40.97</v>
      </c>
      <c r="G159" s="57">
        <f>[5]Tregion!$L159</f>
        <v>39.85</v>
      </c>
      <c r="H159" s="57"/>
      <c r="I159" s="58">
        <f>[11]Tregion!$L159</f>
        <v>34.42</v>
      </c>
      <c r="J159" s="57"/>
      <c r="K159" s="58"/>
      <c r="L159" s="57"/>
      <c r="M159" s="58"/>
      <c r="N159" s="57"/>
      <c r="O159" s="58"/>
      <c r="Q159" s="57"/>
      <c r="R159" s="58">
        <f>[12]Tregion!$L159</f>
        <v>35.966515500797158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46.79</v>
      </c>
      <c r="C160" s="58">
        <f>[6]Tregion!$L160</f>
        <v>44.79</v>
      </c>
      <c r="D160" s="57">
        <f>[7]Tregion!$L160</f>
        <v>40.76</v>
      </c>
      <c r="E160" s="58">
        <f>[8]Tregion!$L160</f>
        <v>43.32</v>
      </c>
      <c r="F160" s="57">
        <f>[9]Tregion!$L160</f>
        <v>45.69</v>
      </c>
      <c r="G160" s="57">
        <f>[5]Tregion!$L160</f>
        <v>46.79</v>
      </c>
      <c r="H160" s="57"/>
      <c r="I160" s="58">
        <f>[11]Tregion!$L160</f>
        <v>41.18</v>
      </c>
      <c r="J160" s="57"/>
      <c r="K160" s="58"/>
      <c r="L160" s="57"/>
      <c r="M160" s="58"/>
      <c r="N160" s="57"/>
      <c r="O160" s="58"/>
      <c r="Q160" s="57"/>
      <c r="R160" s="58">
        <f>[12]Tregion!$L160</f>
        <v>36.374708033039482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57.7</v>
      </c>
      <c r="C161" s="58">
        <f>[6]Tregion!$L161</f>
        <v>55.25</v>
      </c>
      <c r="D161" s="57">
        <f>[7]Tregion!$L161</f>
        <v>49.01</v>
      </c>
      <c r="E161" s="58">
        <f>[8]Tregion!$L161</f>
        <v>54.61</v>
      </c>
      <c r="F161" s="57">
        <f>[9]Tregion!$L161</f>
        <v>59.86</v>
      </c>
      <c r="G161" s="57">
        <f>[5]Tregion!$L161</f>
        <v>57.7</v>
      </c>
      <c r="H161" s="57"/>
      <c r="I161" s="58">
        <f>[11]Tregion!$L161</f>
        <v>55.61</v>
      </c>
      <c r="J161" s="57"/>
      <c r="K161" s="58"/>
      <c r="L161" s="57"/>
      <c r="M161" s="58"/>
      <c r="N161" s="57"/>
      <c r="O161" s="58"/>
      <c r="Q161" s="57"/>
      <c r="R161" s="58">
        <f>[12]Tregion!$L161</f>
        <v>36.854601924619033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37190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33</v>
      </c>
      <c r="K4" s="170">
        <f>'P2'!U4</f>
        <v>35.299999999999997</v>
      </c>
      <c r="L4" s="170">
        <f>'P2'!V4</f>
        <v>42.75</v>
      </c>
      <c r="M4" s="171">
        <f>AVERAGE('P2'!S4:V4)</f>
        <v>37.016666666666666</v>
      </c>
      <c r="N4" s="169">
        <f>'P2'!W4</f>
        <v>42.75</v>
      </c>
      <c r="O4" s="170">
        <f>'P2'!X4</f>
        <v>39</v>
      </c>
      <c r="P4" s="170">
        <f>'P2'!Y4</f>
        <v>34.25</v>
      </c>
      <c r="Q4" s="172">
        <f>AVERAGE('P2'!Z4:AB4)</f>
        <v>29.666666666666668</v>
      </c>
      <c r="R4" s="172">
        <f>AVERAGE('P2'!AC4:AE4)</f>
        <v>45.833333333333336</v>
      </c>
      <c r="S4" s="172">
        <f>AVERAGE('P2'!AF4:AH4)</f>
        <v>38.166666666666664</v>
      </c>
      <c r="T4" s="173">
        <f>AVERAGE('P2'!W4:AH4)</f>
        <v>38.083333333333336</v>
      </c>
      <c r="U4" s="174">
        <f>AVERAGE('P2'!AI4:AT4)</f>
        <v>40.083333333333336</v>
      </c>
      <c r="V4" s="175">
        <f>AVERAGE('P2'!AU4:BF4)</f>
        <v>40.484999999999999</v>
      </c>
      <c r="W4" s="175">
        <f>AVERAGE('P2'!BG4:BI4,'P2'!BS4:BU4,'P2'!CE4:CG4,'P2'!CQ4:CS4,'P2'!DC4:DE4,'P2'!DO4:DQ4,'P2'!EA4:EC4,'P2'!EM4:EO4,'P2'!EY4:FA4,'P2'!FK4:FM4)</f>
        <v>42.67799999999999</v>
      </c>
      <c r="X4" s="172">
        <f>AVERAGE('P2'!BJ4:BL4,'P2'!BV4:BX4,'P2'!CH4:CJ4,'P2'!CT4:CV4,'P2'!DF4:DH4,'P2'!DR4:DT4,'P2'!ED4:EF4,'P2'!EP4:ER4,'P2'!FB4:FD4,'P2'!FN4:FP4)</f>
        <v>37.881666666666668</v>
      </c>
      <c r="Y4" s="172">
        <f>AVERAGE('P2'!BM4:BO4,'P2'!BY4:CA4,'P2'!CK4:CM4,'P2'!CW4:CY4,'P2'!DI4:DK4,'P2'!DU4:DW4,'P2'!EG4:EI4,'P2'!ES4:EU4,'P2'!FE4:FG4,'P2'!FQ4:FS4)</f>
        <v>48.754333333333335</v>
      </c>
      <c r="Z4" s="172">
        <f>AVERAGE('P2'!BP4:BR4,'P2'!CB4:CD4,'P2'!CN4:CP4,'P2'!CZ4:DB4,'P2'!DL4:DN4,'P2'!DX4:DZ4,'P2'!EJ4:EL4,'P2'!EV4:EX4,'P2'!FH4:FJ4,'P2'!FT4:FV4)</f>
        <v>42.355000000000004</v>
      </c>
      <c r="AA4" s="173">
        <f>AVERAGE('P2'!BG4:FV4)</f>
        <v>42.917250000000003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33</v>
      </c>
      <c r="K5" s="170">
        <f>'P2'!U6</f>
        <v>35.5</v>
      </c>
      <c r="L5" s="170">
        <f>'P2'!V6</f>
        <v>43</v>
      </c>
      <c r="M5" s="171">
        <f>AVERAGE('P2'!S6:V6)</f>
        <v>37.166666666666664</v>
      </c>
      <c r="N5" s="169">
        <f>'P2'!W6</f>
        <v>42.75</v>
      </c>
      <c r="O5" s="170">
        <f>'P2'!X6</f>
        <v>38.9</v>
      </c>
      <c r="P5" s="170">
        <f>'P2'!Y6</f>
        <v>34.25</v>
      </c>
      <c r="Q5" s="170">
        <f>AVERAGE('P2'!Z6:AB6)</f>
        <v>32</v>
      </c>
      <c r="R5" s="170">
        <f>AVERAGE('P2'!AC6:AE6)</f>
        <v>48.833333333333336</v>
      </c>
      <c r="S5" s="170">
        <f>AVERAGE('P2'!AF6:AH6)</f>
        <v>38.166666666666664</v>
      </c>
      <c r="T5" s="171">
        <f>AVERAGE('P2'!W6:AH6)</f>
        <v>39.408333333333331</v>
      </c>
      <c r="U5" s="176">
        <f>AVERAGE('P2'!AI6:AT6)</f>
        <v>41.916666666666664</v>
      </c>
      <c r="V5" s="169">
        <f>AVERAGE('P2'!AU6:BF6)</f>
        <v>42.320833333333326</v>
      </c>
      <c r="W5" s="169">
        <f>AVERAGE('P2'!BG6:BI6,'P2'!BS6:BU6,'P2'!CE6:CG6,'P2'!CQ6:CS6,'P2'!DC6:DE6,'P2'!DO6:DQ6,'P2'!EA6:EC6,'P2'!EM6:EO6,'P2'!EY6:FA6,'P2'!FK6:FM6)</f>
        <v>45.128</v>
      </c>
      <c r="X5" s="170">
        <f>AVERAGE('P2'!BJ6:BL6,'P2'!BV6:BX6,'P2'!CH6:CJ6,'P2'!CT6:CV6,'P2'!DF6:DH6,'P2'!DR6:DT6,'P2'!ED6:EF6,'P2'!EP6:ER6,'P2'!FB6:FD6,'P2'!FN6:FP6)</f>
        <v>41.37133333333334</v>
      </c>
      <c r="Y5" s="170">
        <f>AVERAGE('P2'!BM6:BO6,'P2'!BY6:CA6,'P2'!CK6:CM6,'P2'!CW6:CY6,'P2'!DI6:DK6,'P2'!DU6:DW6,'P2'!EG6:EI6,'P2'!ES6:EU6,'P2'!FE6:FG6,'P2'!FQ6:FS6)</f>
        <v>53.200666666666663</v>
      </c>
      <c r="Z5" s="170">
        <f>AVERAGE('P2'!BP6:BR6,'P2'!CB6:CD6,'P2'!CN6:CP6,'P2'!CZ6:DB6,'P2'!DL6:DN6,'P2'!DX6:DZ6,'P2'!EJ6:EL6,'P2'!EV6:EX6,'P2'!FH6:FJ6,'P2'!FT6:FV6)</f>
        <v>44.792999999999999</v>
      </c>
      <c r="AA5" s="171">
        <f>AVERAGE('P2'!BG6:FV6)</f>
        <v>46.123249999999999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34.700000000000003</v>
      </c>
      <c r="K6" s="170">
        <f>'P2'!U8</f>
        <v>35.35</v>
      </c>
      <c r="L6" s="170">
        <f>'P2'!V8</f>
        <v>42.5</v>
      </c>
      <c r="M6" s="171">
        <f>AVERAGE('P2'!S8:V8)</f>
        <v>37.516666666666673</v>
      </c>
      <c r="N6" s="169">
        <f>'P2'!W8</f>
        <v>42.75</v>
      </c>
      <c r="O6" s="170">
        <f>'P2'!X8</f>
        <v>40.5</v>
      </c>
      <c r="P6" s="170">
        <f>'P2'!Y8</f>
        <v>38.25</v>
      </c>
      <c r="Q6" s="170">
        <f>AVERAGE('P2'!Z8:AB8)</f>
        <v>35.75</v>
      </c>
      <c r="R6" s="170">
        <f>AVERAGE('P2'!AC8:AE8)</f>
        <v>51.5</v>
      </c>
      <c r="S6" s="170">
        <f>AVERAGE('P2'!AF8:AH8)</f>
        <v>42.25</v>
      </c>
      <c r="T6" s="171">
        <f>AVERAGE('P2'!W8:AH8)</f>
        <v>42.5</v>
      </c>
      <c r="U6" s="176">
        <f>AVERAGE('P2'!AI8:AT8)</f>
        <v>44.75</v>
      </c>
      <c r="V6" s="169">
        <f>AVERAGE('P2'!AU8:BF8)</f>
        <v>44.997500000000002</v>
      </c>
      <c r="W6" s="169">
        <f>AVERAGE('P2'!BG8:BI8,'P2'!BS8:BU8,'P2'!CE8:CG8,'P2'!CQ8:CS8,'P2'!DC8:DE8,'P2'!DO8:DQ8,'P2'!EA8:EC8,'P2'!EM8:EO8,'P2'!EY8:FA8,'P2'!FK8:FM8)</f>
        <v>43.801000000000002</v>
      </c>
      <c r="X6" s="170">
        <f>AVERAGE('P2'!BJ8:BL8,'P2'!BV8:BX8,'P2'!CH8:CJ8,'P2'!CT8:CV8,'P2'!DF8:DH8,'P2'!DR8:DT8,'P2'!ED8:EF8,'P2'!EP8:ER8,'P2'!FB8:FD8,'P2'!FN8:FP8)</f>
        <v>38.893666666666668</v>
      </c>
      <c r="Y6" s="170">
        <f>AVERAGE('P2'!BM8:BO8,'P2'!BY8:CA8,'P2'!CK8:CM8,'P2'!CW8:CY8,'P2'!DI8:DK8,'P2'!DU8:DW8,'P2'!EG8:EI8,'P2'!ES8:EU8,'P2'!FE8:FG8,'P2'!FQ8:FS8)</f>
        <v>57.678000000000004</v>
      </c>
      <c r="Z6" s="170">
        <f>AVERAGE('P2'!BP8:BR8,'P2'!CB8:CD8,'P2'!CN8:CP8,'P2'!CZ8:DB8,'P2'!DL8:DN8,'P2'!DX8:DZ8,'P2'!EJ8:EL8,'P2'!EV8:EX8,'P2'!FH8:FJ8,'P2'!FT8:FV8)</f>
        <v>44.015999999999998</v>
      </c>
      <c r="AA6" s="171">
        <f>AVERAGE('P2'!BG8:FV8)</f>
        <v>46.097166666666674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38.5</v>
      </c>
      <c r="M7" s="171">
        <f>AVERAGE('P2'!S10:V10)</f>
        <v>30.5625</v>
      </c>
      <c r="N7" s="169">
        <f>'P2'!W10</f>
        <v>39.25</v>
      </c>
      <c r="O7" s="170">
        <f>'P2'!X10</f>
        <v>37.25</v>
      </c>
      <c r="P7" s="170">
        <f>'P2'!Y10</f>
        <v>36</v>
      </c>
      <c r="Q7" s="170">
        <f>AVERAGE('P2'!Z10:AB10)</f>
        <v>35.75</v>
      </c>
      <c r="R7" s="170">
        <f>AVERAGE('P2'!AC10:AE10)</f>
        <v>51.333333333333336</v>
      </c>
      <c r="S7" s="170">
        <f>AVERAGE('P2'!AF10:AH10)</f>
        <v>41</v>
      </c>
      <c r="T7" s="171">
        <f>AVERAGE('P2'!W10:AH10)</f>
        <v>41.395833333333336</v>
      </c>
      <c r="U7" s="176">
        <f>AVERAGE('P2'!AI10:AT10)</f>
        <v>33.520833333333336</v>
      </c>
      <c r="V7" s="169">
        <f>AVERAGE('P2'!AU10:BF10)</f>
        <v>31.734999999999999</v>
      </c>
      <c r="W7" s="169">
        <f>AVERAGE('P2'!BG10:BI10,'P2'!BS10:BU10,'P2'!CE10:CG10,'P2'!CQ10:CS10,'P2'!DC10:DE10,'P2'!DO10:DQ10,'P2'!EA10:EC10,'P2'!EM10:EO10,'P2'!EY10:FA10,'P2'!FK10:FM10)</f>
        <v>36.156666666666666</v>
      </c>
      <c r="X7" s="170">
        <f>AVERAGE('P2'!BJ10:BL10,'P2'!BV10:BX10,'P2'!CH10:CJ10,'P2'!CT10:CV10,'P2'!DF10:DH10,'P2'!DR10:DT10,'P2'!ED10:EF10,'P2'!EP10:ER10,'P2'!FB10:FD10,'P2'!FN10:FP10)</f>
        <v>33.119333333333323</v>
      </c>
      <c r="Y7" s="170">
        <f>AVERAGE('P2'!BM10:BO10,'P2'!BY10:CA10,'P2'!CK10:CM10,'P2'!CW10:CY10,'P2'!DI10:DK10,'P2'!DU10:DW10,'P2'!EG10:EI10,'P2'!ES10:EU10,'P2'!FE10:FG10,'P2'!FQ10:FS10)</f>
        <v>53.771666666666668</v>
      </c>
      <c r="Z7" s="170">
        <f>AVERAGE('P2'!BP10:BR10,'P2'!CB10:CD10,'P2'!CN10:CP10,'P2'!CZ10:DB10,'P2'!DL10:DN10,'P2'!DX10:DZ10,'P2'!EJ10:EL10,'P2'!EV10:EX10,'P2'!FH10:FJ10,'P2'!FT10:FV10)</f>
        <v>38.992333333333342</v>
      </c>
      <c r="AA7" s="171">
        <f>AVERAGE('P2'!BG10:FV10)</f>
        <v>40.509999999999991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34.700000000000003</v>
      </c>
      <c r="K8" s="170">
        <f>'P2'!U12</f>
        <v>34.1</v>
      </c>
      <c r="L8" s="170">
        <f>'P2'!V12</f>
        <v>38.5</v>
      </c>
      <c r="M8" s="171">
        <f>AVERAGE('P2'!S12:V12)</f>
        <v>35.766666666666673</v>
      </c>
      <c r="N8" s="169">
        <f>'P2'!W12</f>
        <v>39.25</v>
      </c>
      <c r="O8" s="170">
        <f>'P2'!X12</f>
        <v>37.25</v>
      </c>
      <c r="P8" s="170">
        <f>'P2'!Y12</f>
        <v>36</v>
      </c>
      <c r="Q8" s="170">
        <f>AVERAGE('P2'!Z12:AB12)</f>
        <v>37.5</v>
      </c>
      <c r="R8" s="170">
        <f>AVERAGE('P2'!AC12:AE12)</f>
        <v>51.75</v>
      </c>
      <c r="S8" s="170">
        <f>AVERAGE('P2'!AF12:AH12)</f>
        <v>41</v>
      </c>
      <c r="T8" s="171">
        <f>AVERAGE('P2'!W12:AH12)</f>
        <v>41.9375</v>
      </c>
      <c r="U8" s="176">
        <f>AVERAGE('P2'!AI12:AT12)</f>
        <v>44.75</v>
      </c>
      <c r="V8" s="169">
        <f>AVERAGE('P2'!AU12:BF12)</f>
        <v>44.995833333333337</v>
      </c>
      <c r="W8" s="169">
        <f>AVERAGE('P2'!BG12:BI12,'P2'!BS12:BU12,'P2'!CE12:CG12,'P2'!CQ12:CS12,'P2'!DC12:DE12,'P2'!DO12:DQ12,'P2'!EA12:EC12,'P2'!EM12:EO12,'P2'!EY12:FA12,'P2'!FK12:FM12)</f>
        <v>42.254666666666672</v>
      </c>
      <c r="X8" s="170">
        <f>AVERAGE('P2'!BJ12:BL12,'P2'!BV12:BX12,'P2'!CH12:CJ12,'P2'!CT12:CV12,'P2'!DF12:DH12,'P2'!DR12:DT12,'P2'!ED12:EF12,'P2'!EP12:ER12,'P2'!FB12:FD12,'P2'!FN12:FP12)</f>
        <v>41.468666666666671</v>
      </c>
      <c r="Y8" s="170">
        <f>AVERAGE('P2'!BM12:BO12,'P2'!BY12:CA12,'P2'!CK12:CM12,'P2'!CW12:CY12,'P2'!DI12:DK12,'P2'!DU12:DW12,'P2'!EG12:EI12,'P2'!ES12:EU12,'P2'!FE12:FG12,'P2'!FQ12:FS12)</f>
        <v>58.192999999999984</v>
      </c>
      <c r="Z8" s="170">
        <f>AVERAGE('P2'!BP12:BR12,'P2'!CB12:CD12,'P2'!CN12:CP12,'P2'!CZ12:DB12,'P2'!DL12:DN12,'P2'!DX12:DZ12,'P2'!EJ12:EL12,'P2'!EV12:EX12,'P2'!FH12:FJ12,'P2'!FT12:FV12)</f>
        <v>42.471999999999994</v>
      </c>
      <c r="AA8" s="171">
        <f>AVERAGE('P2'!BG12:FV12)</f>
        <v>46.097083333333323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34.5</v>
      </c>
      <c r="K9" s="170">
        <f>'P2'!U14</f>
        <v>32.75</v>
      </c>
      <c r="L9" s="170">
        <f>'P2'!V14</f>
        <v>36.5</v>
      </c>
      <c r="M9" s="171">
        <f>AVERAGE('P2'!S14:V14)</f>
        <v>34.583333333333336</v>
      </c>
      <c r="N9" s="169">
        <f>'P2'!W14</f>
        <v>36.75</v>
      </c>
      <c r="O9" s="170">
        <f>'P2'!X14</f>
        <v>35.5</v>
      </c>
      <c r="P9" s="170">
        <f>'P2'!Y14</f>
        <v>35</v>
      </c>
      <c r="Q9" s="170">
        <f>AVERAGE('P2'!Z14:AB14)</f>
        <v>38.333333333333336</v>
      </c>
      <c r="R9" s="170">
        <f>AVERAGE('P2'!AC14:AE14)</f>
        <v>56</v>
      </c>
      <c r="S9" s="170">
        <f>AVERAGE('P2'!AF14:AH14)</f>
        <v>37.333333333333336</v>
      </c>
      <c r="T9" s="171">
        <f>AVERAGE('P2'!W14:AH14)</f>
        <v>41.854166666666664</v>
      </c>
      <c r="U9" s="176">
        <f>AVERAGE('P2'!AI14:AT14)</f>
        <v>42.375</v>
      </c>
      <c r="V9" s="169">
        <f>AVERAGE('P2'!AU14:BF14)</f>
        <v>42.678333333333335</v>
      </c>
      <c r="W9" s="169">
        <f>AVERAGE('P2'!BG14:BI14,'P2'!BS14:BU14,'P2'!CE14:CG14,'P2'!CQ14:CS14,'P2'!DC14:DE14,'P2'!DO14:DQ14,'P2'!EA14:EC14,'P2'!EM14:EO14,'P2'!EY14:FA14,'P2'!FK14:FM14)</f>
        <v>38.994333333333323</v>
      </c>
      <c r="X9" s="170">
        <f>AVERAGE('P2'!BJ14:BL14,'P2'!BV14:BX14,'P2'!CH14:CJ14,'P2'!CT14:CV14,'P2'!DF14:DH14,'P2'!DR14:DT14,'P2'!ED14:EF14,'P2'!EP14:ER14,'P2'!FB14:FD14,'P2'!FN14:FP14)</f>
        <v>40.597999999999992</v>
      </c>
      <c r="Y9" s="170">
        <f>AVERAGE('P2'!BM14:BO14,'P2'!BY14:CA14,'P2'!CK14:CM14,'P2'!CW14:CY14,'P2'!DI14:DK14,'P2'!DU14:DW14,'P2'!EG14:EI14,'P2'!ES14:EU14,'P2'!FE14:FG14,'P2'!FQ14:FS14)</f>
        <v>57.92166666666666</v>
      </c>
      <c r="Z9" s="170">
        <f>AVERAGE('P2'!BP14:BR14,'P2'!CB14:CD14,'P2'!CN14:CP14,'P2'!CZ14:DB14,'P2'!DL14:DN14,'P2'!DX14:DZ14,'P2'!EJ14:EL14,'P2'!EV14:EX14,'P2'!FH14:FJ14,'P2'!FT14:FV14)</f>
        <v>39.797333333333313</v>
      </c>
      <c r="AA9" s="171">
        <f>AVERAGE('P2'!BG14:FV14)</f>
        <v>44.327833333333366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35.5</v>
      </c>
      <c r="K10" s="180">
        <f>'P2'!U16</f>
        <v>33.75</v>
      </c>
      <c r="L10" s="180">
        <f>'P2'!V16</f>
        <v>38.5</v>
      </c>
      <c r="M10" s="181">
        <f>AVERAGE('P2'!S16:V16)</f>
        <v>35.916666666666664</v>
      </c>
      <c r="N10" s="179">
        <f>'P2'!W16</f>
        <v>38.25</v>
      </c>
      <c r="O10" s="180">
        <f>'P2'!X16</f>
        <v>36.75</v>
      </c>
      <c r="P10" s="180">
        <f>'P2'!Y16</f>
        <v>36.25</v>
      </c>
      <c r="Q10" s="180">
        <f>AVERAGE('P2'!Z16:AB16)</f>
        <v>41.666666666666664</v>
      </c>
      <c r="R10" s="180">
        <f>AVERAGE('P2'!AC16:AE16)</f>
        <v>64</v>
      </c>
      <c r="S10" s="180">
        <f>AVERAGE('P2'!AF16:AH16)</f>
        <v>39.5</v>
      </c>
      <c r="T10" s="181">
        <f>AVERAGE('P2'!W16:AH16)</f>
        <v>45.5625</v>
      </c>
      <c r="U10" s="182">
        <f>AVERAGE('P2'!AI16:AT16)</f>
        <v>45.708333333333336</v>
      </c>
      <c r="V10" s="179">
        <f>AVERAGE('P2'!AU16:BF16)</f>
        <v>46.010833333333331</v>
      </c>
      <c r="W10" s="179">
        <f>AVERAGE('P2'!BG16:BI16,'P2'!BS16:BU16,'P2'!CE16:CG16,'P2'!CQ16:CS16,'P2'!DC16:DE16,'P2'!DO16:DQ16,'P2'!EA16:EC16,'P2'!EM16:EO16,'P2'!EY16:FA16,'P2'!FK16:FM16)</f>
        <v>41.353000000000002</v>
      </c>
      <c r="X10" s="180">
        <f>AVERAGE('P2'!BJ16:BL16,'P2'!BV16:BX16,'P2'!CH16:CJ16,'P2'!CT16:CV16,'P2'!DF16:DH16,'P2'!DR16:DT16,'P2'!ED16:EF16,'P2'!EP16:ER16,'P2'!FB16:FD16,'P2'!FN16:FP16)</f>
        <v>43.358999999999995</v>
      </c>
      <c r="Y10" s="180">
        <f>AVERAGE('P2'!BM16:BO16,'P2'!BY16:CA16,'P2'!CK16:CM16,'P2'!CW16:CY16,'P2'!DI16:DK16,'P2'!DU16:DW16,'P2'!EG16:EI16,'P2'!ES16:EU16,'P2'!FE16:FG16,'P2'!FQ16:FS16)</f>
        <v>62.460333333333338</v>
      </c>
      <c r="Z10" s="180">
        <f>AVERAGE('P2'!BP16:BR16,'P2'!CB16:CD16,'P2'!CN16:CP16,'P2'!CZ16:DB16,'P2'!DL16:DN16,'P2'!DX16:DZ16,'P2'!EJ16:EL16,'P2'!EV16:EX16,'P2'!FH16:FJ16,'P2'!FT16:FV16)</f>
        <v>42.067666666666653</v>
      </c>
      <c r="AA10" s="181">
        <f>AVERAGE('P2'!BG16:FV16)</f>
        <v>47.309999999999967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1.7999999999999972</v>
      </c>
      <c r="L15" s="191">
        <f t="shared" si="2"/>
        <v>1.5</v>
      </c>
      <c r="M15" s="192">
        <f t="shared" si="0"/>
        <v>1.2666666666666657</v>
      </c>
      <c r="N15" s="193">
        <f t="shared" ref="N15:P21" si="3">N4-N26</f>
        <v>1.5</v>
      </c>
      <c r="O15" s="194">
        <f t="shared" si="3"/>
        <v>1</v>
      </c>
      <c r="P15" s="194">
        <f t="shared" si="3"/>
        <v>1</v>
      </c>
      <c r="Q15" s="194">
        <f t="shared" si="0"/>
        <v>0</v>
      </c>
      <c r="R15" s="194">
        <f t="shared" si="0"/>
        <v>0.5</v>
      </c>
      <c r="S15" s="195">
        <f t="shared" si="0"/>
        <v>0</v>
      </c>
      <c r="T15" s="196">
        <f t="shared" si="0"/>
        <v>0.4166666666666714</v>
      </c>
      <c r="U15" s="194">
        <f t="shared" si="0"/>
        <v>0</v>
      </c>
      <c r="V15" s="197">
        <f t="shared" si="0"/>
        <v>0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0</v>
      </c>
      <c r="AA15" s="198">
        <f t="shared" si="0"/>
        <v>0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0.5</v>
      </c>
      <c r="K16" s="191">
        <f t="shared" si="2"/>
        <v>1.25</v>
      </c>
      <c r="L16" s="191">
        <f t="shared" si="2"/>
        <v>1.5</v>
      </c>
      <c r="M16" s="192">
        <f t="shared" si="4"/>
        <v>1.0833333333333286</v>
      </c>
      <c r="N16" s="190">
        <f t="shared" si="3"/>
        <v>1.5</v>
      </c>
      <c r="O16" s="189">
        <f t="shared" si="3"/>
        <v>1</v>
      </c>
      <c r="P16" s="189">
        <f t="shared" si="3"/>
        <v>1</v>
      </c>
      <c r="Q16" s="189">
        <f t="shared" si="4"/>
        <v>0</v>
      </c>
      <c r="R16" s="189">
        <f t="shared" si="4"/>
        <v>0.5</v>
      </c>
      <c r="S16" s="191">
        <f t="shared" si="4"/>
        <v>0</v>
      </c>
      <c r="T16" s="192">
        <f t="shared" si="4"/>
        <v>0.4166666666666643</v>
      </c>
      <c r="U16" s="189">
        <f t="shared" si="4"/>
        <v>0</v>
      </c>
      <c r="V16" s="199">
        <f t="shared" si="4"/>
        <v>0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0</v>
      </c>
      <c r="AA16" s="200">
        <f t="shared" si="4"/>
        <v>0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1.7000000000000028</v>
      </c>
      <c r="K17" s="191">
        <f t="shared" si="2"/>
        <v>0.35000000000000142</v>
      </c>
      <c r="L17" s="191">
        <f t="shared" si="2"/>
        <v>0.5</v>
      </c>
      <c r="M17" s="192">
        <f t="shared" si="5"/>
        <v>0.85000000000000853</v>
      </c>
      <c r="N17" s="190">
        <f t="shared" si="3"/>
        <v>0.5</v>
      </c>
      <c r="O17" s="189">
        <f t="shared" si="3"/>
        <v>0.5</v>
      </c>
      <c r="P17" s="189">
        <f t="shared" si="3"/>
        <v>0.5</v>
      </c>
      <c r="Q17" s="189">
        <f t="shared" si="5"/>
        <v>0.5</v>
      </c>
      <c r="R17" s="189">
        <f t="shared" si="5"/>
        <v>0.5</v>
      </c>
      <c r="S17" s="191">
        <f t="shared" si="5"/>
        <v>1</v>
      </c>
      <c r="T17" s="192">
        <f t="shared" si="5"/>
        <v>0.625</v>
      </c>
      <c r="U17" s="189">
        <f t="shared" si="5"/>
        <v>0.5</v>
      </c>
      <c r="V17" s="199">
        <f t="shared" si="5"/>
        <v>0.73583333333333911</v>
      </c>
      <c r="W17" s="189">
        <f t="shared" si="5"/>
        <v>0.58033333333333559</v>
      </c>
      <c r="X17" s="189">
        <f t="shared" si="5"/>
        <v>0.50066666666667459</v>
      </c>
      <c r="Y17" s="189">
        <f t="shared" si="5"/>
        <v>0.38833333333333542</v>
      </c>
      <c r="Z17" s="189">
        <f t="shared" si="5"/>
        <v>0.3370000000000104</v>
      </c>
      <c r="AA17" s="200">
        <f t="shared" si="5"/>
        <v>0.4515833333333461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0.5</v>
      </c>
      <c r="M18" s="192">
        <f t="shared" si="6"/>
        <v>0.16666666666666785</v>
      </c>
      <c r="N18" s="190">
        <f t="shared" si="3"/>
        <v>0.75</v>
      </c>
      <c r="O18" s="189">
        <f t="shared" si="3"/>
        <v>0</v>
      </c>
      <c r="P18" s="189">
        <f t="shared" si="3"/>
        <v>0</v>
      </c>
      <c r="Q18" s="189">
        <f t="shared" si="6"/>
        <v>0.5</v>
      </c>
      <c r="R18" s="189">
        <f t="shared" si="6"/>
        <v>0.5</v>
      </c>
      <c r="S18" s="191">
        <f t="shared" si="6"/>
        <v>0.25</v>
      </c>
      <c r="T18" s="192">
        <f t="shared" si="6"/>
        <v>0.375</v>
      </c>
      <c r="U18" s="189">
        <f t="shared" si="6"/>
        <v>0.6041666666666714</v>
      </c>
      <c r="V18" s="199">
        <f t="shared" si="6"/>
        <v>0.605833333333333</v>
      </c>
      <c r="W18" s="189">
        <f t="shared" si="6"/>
        <v>0.78433333333332911</v>
      </c>
      <c r="X18" s="189">
        <f t="shared" si="6"/>
        <v>0.49933333333332541</v>
      </c>
      <c r="Y18" s="189">
        <f t="shared" si="6"/>
        <v>0.32799999999999585</v>
      </c>
      <c r="Z18" s="189">
        <f t="shared" si="6"/>
        <v>0.79333333333335077</v>
      </c>
      <c r="AA18" s="200">
        <f t="shared" si="6"/>
        <v>0.60124999999999318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1.7000000000000028</v>
      </c>
      <c r="K19" s="191">
        <f t="shared" si="2"/>
        <v>0.35000000000000142</v>
      </c>
      <c r="L19" s="191">
        <f t="shared" si="2"/>
        <v>0.5</v>
      </c>
      <c r="M19" s="192">
        <f t="shared" si="7"/>
        <v>0.85000000000000853</v>
      </c>
      <c r="N19" s="190">
        <f t="shared" si="3"/>
        <v>0.75</v>
      </c>
      <c r="O19" s="189">
        <f t="shared" si="3"/>
        <v>0</v>
      </c>
      <c r="P19" s="189">
        <f t="shared" si="3"/>
        <v>0</v>
      </c>
      <c r="Q19" s="189">
        <f t="shared" si="7"/>
        <v>0.75</v>
      </c>
      <c r="R19" s="189">
        <f t="shared" si="7"/>
        <v>0.5</v>
      </c>
      <c r="S19" s="191">
        <f t="shared" si="7"/>
        <v>0.25</v>
      </c>
      <c r="T19" s="192">
        <f t="shared" si="7"/>
        <v>0.4375</v>
      </c>
      <c r="U19" s="189">
        <f t="shared" si="7"/>
        <v>0.5</v>
      </c>
      <c r="V19" s="199">
        <f t="shared" si="7"/>
        <v>0.73416666666667396</v>
      </c>
      <c r="W19" s="189">
        <f t="shared" si="7"/>
        <v>0.83466666666667066</v>
      </c>
      <c r="X19" s="189">
        <f t="shared" si="7"/>
        <v>0.24100000000001387</v>
      </c>
      <c r="Y19" s="189">
        <f t="shared" si="7"/>
        <v>0.13066666666665583</v>
      </c>
      <c r="Z19" s="189">
        <f t="shared" si="7"/>
        <v>0.60099999999998488</v>
      </c>
      <c r="AA19" s="200">
        <f t="shared" si="7"/>
        <v>0.45183333333328335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1.5</v>
      </c>
      <c r="K20" s="191">
        <f t="shared" si="2"/>
        <v>1</v>
      </c>
      <c r="L20" s="191">
        <f t="shared" si="2"/>
        <v>0.75</v>
      </c>
      <c r="M20" s="192">
        <f t="shared" si="8"/>
        <v>1.0833333333333357</v>
      </c>
      <c r="N20" s="190">
        <f t="shared" si="3"/>
        <v>0.75</v>
      </c>
      <c r="O20" s="189">
        <f t="shared" si="3"/>
        <v>0.5</v>
      </c>
      <c r="P20" s="189">
        <f t="shared" si="3"/>
        <v>0</v>
      </c>
      <c r="Q20" s="189">
        <f t="shared" si="8"/>
        <v>1</v>
      </c>
      <c r="R20" s="189">
        <f t="shared" si="8"/>
        <v>0.6666666666666643</v>
      </c>
      <c r="S20" s="191">
        <f t="shared" si="8"/>
        <v>0.5</v>
      </c>
      <c r="T20" s="192">
        <f t="shared" si="8"/>
        <v>0.6458333333333286</v>
      </c>
      <c r="U20" s="189">
        <f t="shared" si="8"/>
        <v>0.2916666666666643</v>
      </c>
      <c r="V20" s="199">
        <f t="shared" si="8"/>
        <v>0.2916666666666714</v>
      </c>
      <c r="W20" s="189">
        <f t="shared" si="8"/>
        <v>0.49399999999999977</v>
      </c>
      <c r="X20" s="189">
        <f t="shared" si="8"/>
        <v>1.1333333333325868E-2</v>
      </c>
      <c r="Y20" s="189">
        <f t="shared" si="8"/>
        <v>0.64833333333333343</v>
      </c>
      <c r="Z20" s="189">
        <f t="shared" si="8"/>
        <v>1.2333333333316432E-2</v>
      </c>
      <c r="AA20" s="200">
        <f t="shared" si="8"/>
        <v>0.29150000000000631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1.5</v>
      </c>
      <c r="K21" s="204">
        <f t="shared" si="2"/>
        <v>1</v>
      </c>
      <c r="L21" s="204">
        <f t="shared" si="2"/>
        <v>0.75</v>
      </c>
      <c r="M21" s="205">
        <f t="shared" si="9"/>
        <v>1.0833333333333286</v>
      </c>
      <c r="N21" s="203">
        <f t="shared" si="3"/>
        <v>0.75</v>
      </c>
      <c r="O21" s="202">
        <f t="shared" si="3"/>
        <v>0.5</v>
      </c>
      <c r="P21" s="202">
        <f t="shared" si="3"/>
        <v>0</v>
      </c>
      <c r="Q21" s="202">
        <f t="shared" si="9"/>
        <v>1</v>
      </c>
      <c r="R21" s="202">
        <f t="shared" si="9"/>
        <v>0.6666666666666643</v>
      </c>
      <c r="S21" s="204">
        <f t="shared" si="9"/>
        <v>0.5</v>
      </c>
      <c r="T21" s="205">
        <f t="shared" si="9"/>
        <v>0.6458333333333357</v>
      </c>
      <c r="U21" s="202">
        <f t="shared" si="9"/>
        <v>0.2916666666666714</v>
      </c>
      <c r="V21" s="206">
        <f t="shared" si="9"/>
        <v>0.2916666666666643</v>
      </c>
      <c r="W21" s="202">
        <f t="shared" si="9"/>
        <v>0.49399999999999977</v>
      </c>
      <c r="X21" s="202">
        <f t="shared" si="9"/>
        <v>1.1333333333340079E-2</v>
      </c>
      <c r="Y21" s="202">
        <f t="shared" si="9"/>
        <v>0.64833333333332632</v>
      </c>
      <c r="Z21" s="202">
        <f t="shared" si="9"/>
        <v>1.2333333333323537E-2</v>
      </c>
      <c r="AA21" s="207">
        <f t="shared" si="9"/>
        <v>0.29149999999997078</v>
      </c>
    </row>
    <row r="22" spans="1:27" ht="12.75" customHeight="1" x14ac:dyDescent="0.2"/>
    <row r="24" spans="1:27" ht="13.5" hidden="1" thickBot="1" x14ac:dyDescent="0.25">
      <c r="A24" s="184">
        <f>crvDate-2</f>
        <v>37188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32.5</v>
      </c>
      <c r="K26" s="208">
        <v>33.5</v>
      </c>
      <c r="L26" s="208">
        <v>41.25</v>
      </c>
      <c r="M26" s="209">
        <v>35.75</v>
      </c>
      <c r="N26" s="167">
        <v>41.25</v>
      </c>
      <c r="O26" s="208">
        <v>38</v>
      </c>
      <c r="P26" s="208">
        <v>33.25</v>
      </c>
      <c r="Q26" s="208">
        <v>29.666666666666668</v>
      </c>
      <c r="R26" s="208">
        <v>45.333333333333336</v>
      </c>
      <c r="S26" s="208">
        <v>38.166666666666664</v>
      </c>
      <c r="T26" s="209">
        <v>37.666666666666664</v>
      </c>
      <c r="U26" s="210">
        <v>40.083333333333336</v>
      </c>
      <c r="V26" s="211">
        <v>40.484999999999999</v>
      </c>
      <c r="W26" s="167">
        <v>42.67799999999999</v>
      </c>
      <c r="X26" s="208">
        <v>37.881666666666668</v>
      </c>
      <c r="Y26" s="208">
        <v>48.754333333333335</v>
      </c>
      <c r="Z26" s="208">
        <v>42.354999999999997</v>
      </c>
      <c r="AA26" s="209">
        <v>42.917250000000003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32.5</v>
      </c>
      <c r="K27" s="168">
        <v>34.25</v>
      </c>
      <c r="L27" s="168">
        <v>41.5</v>
      </c>
      <c r="M27" s="211">
        <v>36.083333333333336</v>
      </c>
      <c r="N27" s="166">
        <v>41.25</v>
      </c>
      <c r="O27" s="168">
        <v>37.9</v>
      </c>
      <c r="P27" s="168">
        <v>33.25</v>
      </c>
      <c r="Q27" s="168">
        <v>32</v>
      </c>
      <c r="R27" s="168">
        <v>48.333333333333336</v>
      </c>
      <c r="S27" s="168">
        <v>38.166666666666664</v>
      </c>
      <c r="T27" s="211">
        <v>38.991666666666667</v>
      </c>
      <c r="U27" s="210">
        <v>41.916666666666664</v>
      </c>
      <c r="V27" s="211">
        <v>42.320833333333326</v>
      </c>
      <c r="W27" s="166">
        <v>45.128</v>
      </c>
      <c r="X27" s="168">
        <v>41.37133333333334</v>
      </c>
      <c r="Y27" s="168">
        <v>53.200666666666663</v>
      </c>
      <c r="Z27" s="168">
        <v>44.792999999999999</v>
      </c>
      <c r="AA27" s="211">
        <v>46.123249999999999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33</v>
      </c>
      <c r="K28" s="168">
        <v>35</v>
      </c>
      <c r="L28" s="168">
        <v>42</v>
      </c>
      <c r="M28" s="211">
        <v>36.666666666666664</v>
      </c>
      <c r="N28" s="166">
        <v>42.25</v>
      </c>
      <c r="O28" s="168">
        <v>40</v>
      </c>
      <c r="P28" s="168">
        <v>37.75</v>
      </c>
      <c r="Q28" s="168">
        <v>35.25</v>
      </c>
      <c r="R28" s="168">
        <v>51</v>
      </c>
      <c r="S28" s="168">
        <v>41.25</v>
      </c>
      <c r="T28" s="211">
        <v>41.875</v>
      </c>
      <c r="U28" s="210">
        <v>44.25</v>
      </c>
      <c r="V28" s="211">
        <v>44.261666666666663</v>
      </c>
      <c r="W28" s="166">
        <v>43.220666666666666</v>
      </c>
      <c r="X28" s="168">
        <v>38.392999999999994</v>
      </c>
      <c r="Y28" s="168">
        <v>57.289666666666669</v>
      </c>
      <c r="Z28" s="168">
        <v>43.678999999999988</v>
      </c>
      <c r="AA28" s="211">
        <v>45.645583333333327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38</v>
      </c>
      <c r="M29" s="211">
        <v>30.395833333333332</v>
      </c>
      <c r="N29" s="166">
        <v>38.5</v>
      </c>
      <c r="O29" s="168">
        <v>37.25</v>
      </c>
      <c r="P29" s="168">
        <v>36</v>
      </c>
      <c r="Q29" s="168">
        <v>35.25</v>
      </c>
      <c r="R29" s="168">
        <v>50.833333333333336</v>
      </c>
      <c r="S29" s="168">
        <v>40.75</v>
      </c>
      <c r="T29" s="211">
        <v>41.020833333333336</v>
      </c>
      <c r="U29" s="210">
        <v>32.916666666666664</v>
      </c>
      <c r="V29" s="211">
        <v>31.129166666666666</v>
      </c>
      <c r="W29" s="166">
        <v>35.372333333333337</v>
      </c>
      <c r="X29" s="168">
        <v>32.619999999999997</v>
      </c>
      <c r="Y29" s="168">
        <v>53.443666666666672</v>
      </c>
      <c r="Z29" s="168">
        <v>38.198999999999991</v>
      </c>
      <c r="AA29" s="211">
        <v>39.908749999999998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33</v>
      </c>
      <c r="K30" s="168">
        <v>33.75</v>
      </c>
      <c r="L30" s="168">
        <v>38</v>
      </c>
      <c r="M30" s="211">
        <v>34.916666666666664</v>
      </c>
      <c r="N30" s="166">
        <v>38.5</v>
      </c>
      <c r="O30" s="168">
        <v>37.25</v>
      </c>
      <c r="P30" s="168">
        <v>36</v>
      </c>
      <c r="Q30" s="168">
        <v>36.75</v>
      </c>
      <c r="R30" s="168">
        <v>51.25</v>
      </c>
      <c r="S30" s="168">
        <v>40.75</v>
      </c>
      <c r="T30" s="211">
        <v>41.5</v>
      </c>
      <c r="U30" s="210">
        <v>44.25</v>
      </c>
      <c r="V30" s="211">
        <v>44.261666666666663</v>
      </c>
      <c r="W30" s="166">
        <v>41.42</v>
      </c>
      <c r="X30" s="168">
        <v>41.227666666666657</v>
      </c>
      <c r="Y30" s="168">
        <v>58.062333333333328</v>
      </c>
      <c r="Z30" s="168">
        <v>41.871000000000009</v>
      </c>
      <c r="AA30" s="211">
        <v>45.64525000000004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33</v>
      </c>
      <c r="K31" s="168">
        <v>31.75</v>
      </c>
      <c r="L31" s="168">
        <v>35.75</v>
      </c>
      <c r="M31" s="211">
        <v>33.5</v>
      </c>
      <c r="N31" s="166">
        <v>36</v>
      </c>
      <c r="O31" s="168">
        <v>35</v>
      </c>
      <c r="P31" s="168">
        <v>35</v>
      </c>
      <c r="Q31" s="168">
        <v>37.333333333333336</v>
      </c>
      <c r="R31" s="168">
        <v>55.333333333333336</v>
      </c>
      <c r="S31" s="168">
        <v>36.833333333333336</v>
      </c>
      <c r="T31" s="211">
        <v>41.208333333333336</v>
      </c>
      <c r="U31" s="210">
        <v>42.083333333333336</v>
      </c>
      <c r="V31" s="211">
        <v>42.386666666666663</v>
      </c>
      <c r="W31" s="166">
        <v>38.500333333333323</v>
      </c>
      <c r="X31" s="168">
        <v>40.586666666666666</v>
      </c>
      <c r="Y31" s="168">
        <v>57.273333333333326</v>
      </c>
      <c r="Z31" s="168">
        <v>39.784999999999997</v>
      </c>
      <c r="AA31" s="211">
        <v>44.03633333333336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34</v>
      </c>
      <c r="K32" s="178">
        <v>32.75</v>
      </c>
      <c r="L32" s="178">
        <v>37.75</v>
      </c>
      <c r="M32" s="212">
        <v>34.833333333333336</v>
      </c>
      <c r="N32" s="177">
        <v>37.5</v>
      </c>
      <c r="O32" s="178">
        <v>36.25</v>
      </c>
      <c r="P32" s="178">
        <v>36.25</v>
      </c>
      <c r="Q32" s="178">
        <v>40.666666666666664</v>
      </c>
      <c r="R32" s="178">
        <v>63.333333333333336</v>
      </c>
      <c r="S32" s="178">
        <v>39</v>
      </c>
      <c r="T32" s="212">
        <v>44.916666666666664</v>
      </c>
      <c r="U32" s="213">
        <v>45.416666666666664</v>
      </c>
      <c r="V32" s="212">
        <v>45.719166666666666</v>
      </c>
      <c r="W32" s="177">
        <v>40.859000000000002</v>
      </c>
      <c r="X32" s="178">
        <v>43.347666666666655</v>
      </c>
      <c r="Y32" s="178">
        <v>61.812000000000012</v>
      </c>
      <c r="Z32" s="178">
        <v>42.05533333333333</v>
      </c>
      <c r="AA32" s="212">
        <v>47.018499999999996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37190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28</v>
      </c>
      <c r="L4" s="170">
        <f>'P2'!U5</f>
        <v>30.521000000000001</v>
      </c>
      <c r="M4" s="170">
        <f>'P2'!V5</f>
        <v>31.976000000000003</v>
      </c>
      <c r="N4" s="171">
        <f>AVERAGE('P2'!S5:V5)</f>
        <v>30.165666666666667</v>
      </c>
      <c r="O4" s="169">
        <f>'P2'!W5</f>
        <v>31.319000000000003</v>
      </c>
      <c r="P4" s="170">
        <f>'P2'!X5</f>
        <v>29.571000000000002</v>
      </c>
      <c r="Q4" s="170">
        <f>'P2'!Y5</f>
        <v>24.778000000000002</v>
      </c>
      <c r="R4" s="172">
        <f>AVERAGE('P2'!Z5:AB5)</f>
        <v>20.207333333333334</v>
      </c>
      <c r="S4" s="172">
        <f>AVERAGE('P2'!AC5:AE5)</f>
        <v>30.808666666666667</v>
      </c>
      <c r="T4" s="172">
        <f>AVERAGE('P2'!AF5:AH5)</f>
        <v>27.158333333333331</v>
      </c>
      <c r="U4" s="173">
        <f>AVERAGE('P2'!W5:AH5)</f>
        <v>26.682583333333337</v>
      </c>
      <c r="V4" s="174">
        <f>AVERAGE('P2'!AI5:AT5)</f>
        <v>26.894416666666668</v>
      </c>
      <c r="W4" s="175">
        <f>AVERAGE('P2'!AU5:BF5)</f>
        <v>26.817833333333336</v>
      </c>
      <c r="X4" s="175">
        <f>AVERAGE('P2'!BG5:BI5,'P2'!BS5:BU5,'P2'!CE5:CG5,'P2'!CQ5:CS5,'P2'!DC5:DE5,'P2'!DO5:DQ5,'P2'!EA5:EC5,'P2'!EM5:EO5,'P2'!EY5:FA5,'P2'!FK5:FM5)</f>
        <v>28.436999999999998</v>
      </c>
      <c r="Y4" s="172">
        <f>AVERAGE('P2'!BJ5:BL5,'P2'!BV5:BX5,'P2'!CH5:CJ5,'P2'!CT5:CV5,'P2'!DF5:DH5,'P2'!DR5:DT5,'P2'!ED5:EF5,'P2'!EP5:ER5,'P2'!FB5:FD5,'P2'!FN5:FP5)</f>
        <v>23.047466666666672</v>
      </c>
      <c r="Z4" s="172">
        <f>AVERAGE('P2'!BM5:BO5,'P2'!BY5:CA5,'P2'!CK5:CM5,'P2'!CW5:CY5,'P2'!DI5:DK5,'P2'!DU5:DW5,'P2'!EG5:EI5,'P2'!ES5:EU5,'P2'!FE5:FG5,'P2'!FQ5:FS5)</f>
        <v>32.796600000000005</v>
      </c>
      <c r="AA4" s="172">
        <f>AVERAGE('P2'!BP5:BR5,'P2'!CB5:CD5,'P2'!CN5:CP5,'P2'!CZ5:DB5,'P2'!DL5:DN5,'P2'!DX5:DZ5,'P2'!EJ5:EL5,'P2'!EV5:EX5,'P2'!FH5:FJ5,'P2'!FT5:FV5)</f>
        <v>28.726166666666675</v>
      </c>
      <c r="AB4" s="173">
        <f>AVERAGE('P2'!BG5:FV5)</f>
        <v>28.251808333333337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28.8</v>
      </c>
      <c r="L5" s="170">
        <f>'P2'!U7</f>
        <v>30.333000000000002</v>
      </c>
      <c r="M5" s="170">
        <f>'P2'!V7</f>
        <v>31.903000000000002</v>
      </c>
      <c r="N5" s="171">
        <f>AVERAGE('P2'!S7:V7)</f>
        <v>30.345333333333333</v>
      </c>
      <c r="O5" s="169">
        <f>'P2'!W7</f>
        <v>30.657</v>
      </c>
      <c r="P5" s="170">
        <f>'P2'!X7</f>
        <v>28.95</v>
      </c>
      <c r="Q5" s="170">
        <f>'P2'!Y7</f>
        <v>25.44</v>
      </c>
      <c r="R5" s="170">
        <f>AVERAGE('P2'!Z7:AB7)</f>
        <v>21.414333333333335</v>
      </c>
      <c r="S5" s="170">
        <f>AVERAGE('P2'!AC7:AE7)</f>
        <v>32.045666666666669</v>
      </c>
      <c r="T5" s="170">
        <f>AVERAGE('P2'!AF7:AH7)</f>
        <v>26.881</v>
      </c>
      <c r="U5" s="171">
        <f>AVERAGE('P2'!W7:AH7)</f>
        <v>27.172499999999999</v>
      </c>
      <c r="V5" s="176">
        <f>AVERAGE('P2'!AI7:AT7)</f>
        <v>28.535499999999999</v>
      </c>
      <c r="W5" s="169">
        <f>AVERAGE('P2'!AU7:BF7)</f>
        <v>28.443250000000006</v>
      </c>
      <c r="X5" s="169">
        <f>AVERAGE('P2'!BG7:BI7,'P2'!BS7:BU7,'P2'!CE7:CG7,'P2'!CQ7:CS7,'P2'!DC7:DE7,'P2'!DO7:DQ7,'P2'!EA7:EC7,'P2'!EM7:EO7,'P2'!EY7:FA7,'P2'!FK7:FM7)</f>
        <v>31.404733333333333</v>
      </c>
      <c r="Y5" s="170">
        <f>AVERAGE('P2'!BJ7:BL7,'P2'!BV7:BX7,'P2'!CH7:CJ7,'P2'!CT7:CV7,'P2'!DF7:DH7,'P2'!DR7:DT7,'P2'!ED7:EF7,'P2'!EP7:ER7,'P2'!FB7:FD7,'P2'!FN7:FP7)</f>
        <v>27.942066666666669</v>
      </c>
      <c r="Z5" s="170">
        <f>AVERAGE('P2'!BM7:BO7,'P2'!BY7:CA7,'P2'!CK7:CM7,'P2'!CW7:CY7,'P2'!DI7:DK7,'P2'!DU7:DW7,'P2'!EG7:EI7,'P2'!ES7:EU7,'P2'!FE7:FG7,'P2'!FQ7:FS7)</f>
        <v>37.694200000000009</v>
      </c>
      <c r="AA5" s="170">
        <f>AVERAGE('P2'!BP7:BR7,'P2'!CB7:CD7,'P2'!CN7:CP7,'P2'!CZ7:DB7,'P2'!DL7:DN7,'P2'!DX7:DZ7,'P2'!EJ7:EL7,'P2'!EV7:EX7,'P2'!FH7:FJ7,'P2'!FT7:FV7)</f>
        <v>33.881966666666671</v>
      </c>
      <c r="AB5" s="171">
        <f>AVERAGE('P2'!BG7:FV7)</f>
        <v>32.730741666666667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25</v>
      </c>
      <c r="L6" s="170">
        <f>'P2'!U9</f>
        <v>28.163</v>
      </c>
      <c r="M6" s="170">
        <f>'P2'!V9</f>
        <v>30.315000000000001</v>
      </c>
      <c r="N6" s="171">
        <f>AVERAGE('P2'!S9:V9)</f>
        <v>27.825999999999997</v>
      </c>
      <c r="O6" s="169">
        <f>'P2'!W9</f>
        <v>30.657</v>
      </c>
      <c r="P6" s="170">
        <f>'P2'!X9</f>
        <v>30.214000000000002</v>
      </c>
      <c r="Q6" s="170">
        <f>'P2'!Y9</f>
        <v>28.77</v>
      </c>
      <c r="R6" s="170">
        <f>AVERAGE('P2'!Z9:AB9)</f>
        <v>27.063666666666666</v>
      </c>
      <c r="S6" s="170">
        <f>AVERAGE('P2'!AC9:AE9)</f>
        <v>32.911333333333339</v>
      </c>
      <c r="T6" s="170">
        <f>AVERAGE('P2'!AF9:AH9)</f>
        <v>28.168333333333333</v>
      </c>
      <c r="U6" s="171">
        <f>AVERAGE('P2'!W9:AH9)</f>
        <v>29.505916666666668</v>
      </c>
      <c r="V6" s="176">
        <f>AVERAGE('P2'!AI9:AT9)</f>
        <v>29.179666666666666</v>
      </c>
      <c r="W6" s="169">
        <f>AVERAGE('P2'!AU9:BF9)</f>
        <v>29.129416666666671</v>
      </c>
      <c r="X6" s="169">
        <f>AVERAGE('P2'!BG9:BI9,'P2'!BS9:BU9,'P2'!CE9:CG9,'P2'!CQ9:CS9,'P2'!DC9:DE9,'P2'!DO9:DQ9,'P2'!EA9:EC9,'P2'!EM9:EO9,'P2'!EY9:FA9,'P2'!FK9:FM9)</f>
        <v>28.170300000000001</v>
      </c>
      <c r="Y6" s="170">
        <f>AVERAGE('P2'!BJ9:BL9,'P2'!BV9:BX9,'P2'!CH9:CJ9,'P2'!CT9:CV9,'P2'!DF9:DH9,'P2'!DR9:DT9,'P2'!ED9:EF9,'P2'!EP9:ER9,'P2'!FB9:FD9,'P2'!FN9:FP9)</f>
        <v>27.361533333333337</v>
      </c>
      <c r="Z6" s="170">
        <f>AVERAGE('P2'!BM9:BO9,'P2'!BY9:CA9,'P2'!CK9:CM9,'P2'!CW9:CY9,'P2'!DI9:DK9,'P2'!DU9:DW9,'P2'!EG9:EI9,'P2'!ES9:EU9,'P2'!FE9:FG9,'P2'!FQ9:FS9)</f>
        <v>31.046266666666668</v>
      </c>
      <c r="AA6" s="170">
        <f>AVERAGE('P2'!BP9:BR9,'P2'!CB9:CD9,'P2'!CN9:CP9,'P2'!CZ9:DB9,'P2'!DL9:DN9,'P2'!DX9:DZ9,'P2'!EJ9:EL9,'P2'!EV9:EX9,'P2'!FH9:FJ9,'P2'!FT9:FV9)</f>
        <v>29.057133333333336</v>
      </c>
      <c r="AB6" s="171">
        <f>AVERAGE('P2'!BG9:FV9)</f>
        <v>28.908808333333337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28.008000000000003</v>
      </c>
      <c r="N7" s="171">
        <f>AVERAGE('P2'!S11:V11)</f>
        <v>25.379166666666666</v>
      </c>
      <c r="O7" s="169">
        <f>'P2'!W11</f>
        <v>27.867000000000001</v>
      </c>
      <c r="P7" s="170">
        <f>'P2'!X11</f>
        <v>26.089000000000002</v>
      </c>
      <c r="Q7" s="170">
        <f>'P2'!Y11</f>
        <v>25.016000000000002</v>
      </c>
      <c r="R7" s="170">
        <f>AVERAGE('P2'!Z11:AB11)</f>
        <v>26.51</v>
      </c>
      <c r="S7" s="170">
        <f>AVERAGE('P2'!AC11:AE11)</f>
        <v>31.785</v>
      </c>
      <c r="T7" s="170">
        <f>AVERAGE('P2'!AF11:AH11)</f>
        <v>26.453333333333333</v>
      </c>
      <c r="U7" s="171">
        <f>AVERAGE('P2'!W11:AH11)</f>
        <v>27.768083333333337</v>
      </c>
      <c r="V7" s="176">
        <f>AVERAGE('P2'!AI11:AT11)</f>
        <v>16.81141666666667</v>
      </c>
      <c r="W7" s="169">
        <f>AVERAGE('P2'!AU11:BF11)</f>
        <v>16.012416666666667</v>
      </c>
      <c r="X7" s="169">
        <f>AVERAGE('P2'!BG11:BI11,'P2'!BS11:BU11,'P2'!CE11:CG11,'P2'!CQ11:CS11,'P2'!DC11:DE11,'P2'!DO11:DQ11,'P2'!EA11:EC11,'P2'!EM11:EO11,'P2'!EY11:FA11,'P2'!FK11:FM11)</f>
        <v>21.804366666666667</v>
      </c>
      <c r="Y7" s="170">
        <f>AVERAGE('P2'!BJ11:BL11,'P2'!BV11:BX11,'P2'!CH11:CJ11,'P2'!CT11:CV11,'P2'!DF11:DH11,'P2'!DR11:DT11,'P2'!ED11:EF11,'P2'!EP11:ER11,'P2'!FB11:FD11,'P2'!FN11:FP11)</f>
        <v>23.1007</v>
      </c>
      <c r="Z7" s="170">
        <f>AVERAGE('P2'!BM11:BO11,'P2'!BY11:CA11,'P2'!CK11:CM11,'P2'!CW11:CY11,'P2'!DI11:DK11,'P2'!DU11:DW11,'P2'!EG11:EI11,'P2'!ES11:EU11,'P2'!FE11:FG11,'P2'!FQ11:FS11)</f>
        <v>30.872666666666671</v>
      </c>
      <c r="AA7" s="170">
        <f>AVERAGE('P2'!BP11:BR11,'P2'!CB11:CD11,'P2'!CN11:CP11,'P2'!CZ11:DB11,'P2'!DL11:DN11,'P2'!DX11:DZ11,'P2'!EJ11:EL11,'P2'!EV11:EX11,'P2'!FH11:FJ11,'P2'!FT11:FV11)</f>
        <v>23.282933333333336</v>
      </c>
      <c r="AB7" s="171">
        <f>AVERAGE('P2'!BG11:FV11)</f>
        <v>24.765166666666673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24.5</v>
      </c>
      <c r="L8" s="170">
        <f>'P2'!U13</f>
        <v>23.473000000000003</v>
      </c>
      <c r="M8" s="170">
        <f>'P2'!V13</f>
        <v>28.008000000000003</v>
      </c>
      <c r="N8" s="171">
        <f>AVERAGE('P2'!S13:V13)</f>
        <v>25.326999999999998</v>
      </c>
      <c r="O8" s="169">
        <f>'P2'!W13</f>
        <v>27.867000000000001</v>
      </c>
      <c r="P8" s="170">
        <f>'P2'!X13</f>
        <v>26.089000000000002</v>
      </c>
      <c r="Q8" s="170">
        <f>'P2'!Y13</f>
        <v>25.016000000000002</v>
      </c>
      <c r="R8" s="170">
        <f>AVERAGE('P2'!Z13:AB13)</f>
        <v>26.302666666666667</v>
      </c>
      <c r="S8" s="170">
        <f>AVERAGE('P2'!AC13:AE13)</f>
        <v>32.134333333333338</v>
      </c>
      <c r="T8" s="170">
        <f>AVERAGE('P2'!AF13:AH13)</f>
        <v>26.453333333333333</v>
      </c>
      <c r="U8" s="171">
        <f>AVERAGE('P2'!W13:AH13)</f>
        <v>27.803583333333339</v>
      </c>
      <c r="V8" s="176">
        <f>AVERAGE('P2'!AI13:AT13)</f>
        <v>27.535</v>
      </c>
      <c r="W8" s="169">
        <f>AVERAGE('P2'!AU13:BF13)</f>
        <v>27.160083333333333</v>
      </c>
      <c r="X8" s="169">
        <f>AVERAGE('P2'!BG13:BI13,'P2'!BS13:BU13,'P2'!CE13:CG13,'P2'!CQ13:CS13,'P2'!DC13:DE13,'P2'!DO13:DQ13,'P2'!EA13:EC13,'P2'!EM13:EO13,'P2'!EY13:FA13,'P2'!FK13:FM13)</f>
        <v>25.411899999999999</v>
      </c>
      <c r="Y8" s="170">
        <f>AVERAGE('P2'!BJ13:BL13,'P2'!BV13:BX13,'P2'!CH13:CJ13,'P2'!CT13:CV13,'P2'!DF13:DH13,'P2'!DR13:DT13,'P2'!ED13:EF13,'P2'!EP13:ER13,'P2'!FB13:FD13,'P2'!FN13:FP13)</f>
        <v>25.708400000000001</v>
      </c>
      <c r="Z8" s="170">
        <f>AVERAGE('P2'!BM13:BO13,'P2'!BY13:CA13,'P2'!CK13:CM13,'P2'!CW13:CY13,'P2'!DI13:DK13,'P2'!DU13:DW13,'P2'!EG13:EI13,'P2'!ES13:EU13,'P2'!FE13:FG13,'P2'!FQ13:FS13)</f>
        <v>30.84340000000001</v>
      </c>
      <c r="AA8" s="170">
        <f>AVERAGE('P2'!BP13:BR13,'P2'!CB13:CD13,'P2'!CN13:CP13,'P2'!CZ13:DB13,'P2'!DL13:DN13,'P2'!DX13:DZ13,'P2'!EJ13:EL13,'P2'!EV13:EX13,'P2'!FH13:FJ13,'P2'!FT13:FV13)</f>
        <v>25.563200000000002</v>
      </c>
      <c r="AB8" s="171">
        <f>AVERAGE('P2'!BG13:FV13)</f>
        <v>26.881725000000021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23.75</v>
      </c>
      <c r="L9" s="170">
        <f>'P2'!U15</f>
        <v>21.396000000000001</v>
      </c>
      <c r="M9" s="170">
        <f>'P2'!V15</f>
        <v>24.427</v>
      </c>
      <c r="N9" s="171">
        <f>AVERAGE('P2'!S15:V15)</f>
        <v>23.191000000000003</v>
      </c>
      <c r="O9" s="169">
        <f>'P2'!W15</f>
        <v>24.173000000000002</v>
      </c>
      <c r="P9" s="170">
        <f>'P2'!X15</f>
        <v>23.893000000000001</v>
      </c>
      <c r="Q9" s="170">
        <f>'P2'!Y15</f>
        <v>23.274000000000001</v>
      </c>
      <c r="R9" s="170">
        <f>AVERAGE('P2'!Z15:AB15)</f>
        <v>23.104666666666663</v>
      </c>
      <c r="S9" s="170">
        <f>AVERAGE('P2'!AC15:AE15)</f>
        <v>30.600666666666665</v>
      </c>
      <c r="T9" s="170">
        <f>AVERAGE('P2'!AF15:AH15)</f>
        <v>24.467000000000002</v>
      </c>
      <c r="U9" s="171">
        <f>AVERAGE('P2'!W15:AH15)</f>
        <v>25.488083333333336</v>
      </c>
      <c r="V9" s="176">
        <f>AVERAGE('P2'!AI15:AT15)</f>
        <v>24.624916666666667</v>
      </c>
      <c r="W9" s="169">
        <f>AVERAGE('P2'!AU15:BF15)</f>
        <v>24.852500000000003</v>
      </c>
      <c r="X9" s="169">
        <f>AVERAGE('P2'!BG15:BI15,'P2'!BS15:BU15,'P2'!CE15:CG15,'P2'!CQ15:CS15,'P2'!DC15:DE15,'P2'!DO15:DQ15,'P2'!EA15:EC15,'P2'!EM15:EO15,'P2'!EY15:FA15,'P2'!FK15:FM15)</f>
        <v>25.721200000000003</v>
      </c>
      <c r="Y9" s="170">
        <f>AVERAGE('P2'!BJ15:BL15,'P2'!BV15:BX15,'P2'!CH15:CJ15,'P2'!CT15:CV15,'P2'!DF15:DH15,'P2'!DR15:DT15,'P2'!ED15:EF15,'P2'!EP15:ER15,'P2'!FB15:FD15,'P2'!FN15:FP15)</f>
        <v>25.173066666666664</v>
      </c>
      <c r="Z9" s="170">
        <f>AVERAGE('P2'!BM15:BO15,'P2'!BY15:CA15,'P2'!CK15:CM15,'P2'!CW15:CY15,'P2'!DI15:DK15,'P2'!DU15:DW15,'P2'!EG15:EI15,'P2'!ES15:EU15,'P2'!FE15:FG15,'P2'!FQ15:FS15)</f>
        <v>26.922566666666668</v>
      </c>
      <c r="AA9" s="170">
        <f>AVERAGE('P2'!BP15:BR15,'P2'!CB15:CD15,'P2'!CN15:CP15,'P2'!CZ15:DB15,'P2'!DL15:DN15,'P2'!DX15:DZ15,'P2'!EJ15:EL15,'P2'!EV15:EX15,'P2'!FH15:FJ15,'P2'!FT15:FV15)</f>
        <v>25.790166666666671</v>
      </c>
      <c r="AB9" s="171">
        <f>AVERAGE('P2'!BG15:FV15)</f>
        <v>25.901750000000003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24.25</v>
      </c>
      <c r="L10" s="180">
        <f>'P2'!U17</f>
        <v>21.896000000000001</v>
      </c>
      <c r="M10" s="180">
        <f>'P2'!V17</f>
        <v>25.427</v>
      </c>
      <c r="N10" s="181">
        <f>AVERAGE('P2'!S17:V17)</f>
        <v>23.85766666666667</v>
      </c>
      <c r="O10" s="179">
        <f>'P2'!W17</f>
        <v>24.923000000000002</v>
      </c>
      <c r="P10" s="180">
        <f>'P2'!X17</f>
        <v>24.523</v>
      </c>
      <c r="Q10" s="180">
        <f>'P2'!Y17</f>
        <v>23.904</v>
      </c>
      <c r="R10" s="180">
        <f>AVERAGE('P2'!Z17:AB17)</f>
        <v>24.771333333333331</v>
      </c>
      <c r="S10" s="180">
        <f>AVERAGE('P2'!AC17:AE17)</f>
        <v>34.600666666666662</v>
      </c>
      <c r="T10" s="180">
        <f>AVERAGE('P2'!AF17:AH17)</f>
        <v>25.550333333333338</v>
      </c>
      <c r="U10" s="181">
        <f>AVERAGE('P2'!W17:AH17)</f>
        <v>27.343083333333336</v>
      </c>
      <c r="V10" s="182">
        <f>AVERAGE('P2'!AI17:AT17)</f>
        <v>26.292416666666671</v>
      </c>
      <c r="W10" s="179">
        <f>AVERAGE('P2'!AU17:BF17)</f>
        <v>26.518333333333334</v>
      </c>
      <c r="X10" s="179">
        <f>AVERAGE('P2'!BG17:BI17,'P2'!BS17:BU17,'P2'!CE17:CG17,'P2'!CQ17:CS17,'P2'!DC17:DE17,'P2'!DO17:DQ17,'P2'!EA17:EC17,'P2'!EM17:EO17,'P2'!EY17:FA17,'P2'!FK17:FM17)</f>
        <v>26.900866666666662</v>
      </c>
      <c r="Y10" s="180">
        <f>AVERAGE('P2'!BJ17:BL17,'P2'!BV17:BX17,'P2'!CH17:CJ17,'P2'!CT17:CV17,'P2'!DF17:DH17,'P2'!DR17:DT17,'P2'!ED17:EF17,'P2'!EP17:ER17,'P2'!FB17:FD17,'P2'!FN17:FP17)</f>
        <v>26.553400000000007</v>
      </c>
      <c r="Z10" s="180">
        <f>AVERAGE('P2'!BM17:BO17,'P2'!BY17:CA17,'P2'!CK17:CM17,'P2'!CW17:CY17,'P2'!DI17:DK17,'P2'!DU17:DW17,'P2'!EG17:EI17,'P2'!ES17:EU17,'P2'!FE17:FG17,'P2'!FQ17:FS17)</f>
        <v>29.193233333333335</v>
      </c>
      <c r="AA10" s="180">
        <f>AVERAGE('P2'!BP17:BR17,'P2'!CB17:CD17,'P2'!CN17:CP17,'P2'!CZ17:DB17,'P2'!DL17:DN17,'P2'!DX17:DZ17,'P2'!EJ17:EL17,'P2'!EV17:EX17,'P2'!FH17:FJ17,'P2'!FT17:FV17)</f>
        <v>26.924500000000005</v>
      </c>
      <c r="AB10" s="181">
        <f>AVERAGE('P2'!BG17:FV17)</f>
        <v>27.392999999999997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2</v>
      </c>
      <c r="L16" s="218">
        <f t="shared" si="3"/>
        <v>2.666999999999998</v>
      </c>
      <c r="M16" s="218">
        <f t="shared" si="3"/>
        <v>0.25800000000000267</v>
      </c>
      <c r="N16" s="219">
        <f t="shared" si="0"/>
        <v>1.6416666666666657</v>
      </c>
      <c r="O16" s="217">
        <f t="shared" ref="O16:Q22" si="4">O4-O27</f>
        <v>0.29900000000000304</v>
      </c>
      <c r="P16" s="218">
        <f t="shared" si="4"/>
        <v>2.3569999999999993</v>
      </c>
      <c r="Q16" s="218">
        <f t="shared" si="4"/>
        <v>1.0800000000000018</v>
      </c>
      <c r="R16" s="220">
        <f t="shared" si="0"/>
        <v>0</v>
      </c>
      <c r="S16" s="220">
        <f t="shared" si="0"/>
        <v>-0.12266666666667092</v>
      </c>
      <c r="T16" s="218">
        <f t="shared" si="0"/>
        <v>0</v>
      </c>
      <c r="U16" s="221">
        <f t="shared" si="0"/>
        <v>0.28066666666666862</v>
      </c>
      <c r="V16" s="220">
        <f t="shared" si="0"/>
        <v>0</v>
      </c>
      <c r="W16" s="222">
        <f t="shared" si="0"/>
        <v>0</v>
      </c>
      <c r="X16" s="223">
        <f t="shared" si="0"/>
        <v>0</v>
      </c>
      <c r="Y16" s="220">
        <f t="shared" si="0"/>
        <v>-3.3333333327334458E-5</v>
      </c>
      <c r="Z16" s="220">
        <f t="shared" si="0"/>
        <v>0</v>
      </c>
      <c r="AA16" s="220">
        <f t="shared" si="0"/>
        <v>0</v>
      </c>
      <c r="AB16" s="221">
        <f t="shared" si="0"/>
        <v>-8.3333333336099713E-6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2.8000000000000007</v>
      </c>
      <c r="L17" s="218">
        <f t="shared" si="3"/>
        <v>2.6660000000000004</v>
      </c>
      <c r="M17" s="218">
        <f t="shared" si="3"/>
        <v>4.4190000000000005</v>
      </c>
      <c r="N17" s="219">
        <f t="shared" si="5"/>
        <v>3.2949999999999946</v>
      </c>
      <c r="O17" s="217">
        <f t="shared" si="4"/>
        <v>0.29799999999999827</v>
      </c>
      <c r="P17" s="218">
        <f t="shared" si="4"/>
        <v>2.3569999999999993</v>
      </c>
      <c r="Q17" s="218">
        <f t="shared" si="4"/>
        <v>1.0809999999999995</v>
      </c>
      <c r="R17" s="218">
        <f t="shared" si="5"/>
        <v>0</v>
      </c>
      <c r="S17" s="218">
        <f t="shared" si="5"/>
        <v>-0.12266666666666026</v>
      </c>
      <c r="T17" s="218">
        <f t="shared" si="5"/>
        <v>0</v>
      </c>
      <c r="U17" s="219">
        <f t="shared" si="5"/>
        <v>0.28066666666666151</v>
      </c>
      <c r="V17" s="218">
        <f t="shared" si="5"/>
        <v>0</v>
      </c>
      <c r="W17" s="225">
        <f t="shared" si="5"/>
        <v>0</v>
      </c>
      <c r="X17" s="217">
        <f t="shared" si="5"/>
        <v>0</v>
      </c>
      <c r="Y17" s="218">
        <f t="shared" si="5"/>
        <v>0</v>
      </c>
      <c r="Z17" s="218">
        <f t="shared" si="5"/>
        <v>3.3333333334439885E-5</v>
      </c>
      <c r="AA17" s="218">
        <f t="shared" si="5"/>
        <v>0</v>
      </c>
      <c r="AB17" s="219">
        <f t="shared" si="5"/>
        <v>8.3333333336099713E-6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0.91300000000000026</v>
      </c>
      <c r="M18" s="218">
        <f t="shared" si="3"/>
        <v>0.8960000000000008</v>
      </c>
      <c r="N18" s="219">
        <f t="shared" si="6"/>
        <v>0.60299999999999798</v>
      </c>
      <c r="O18" s="217">
        <f t="shared" si="4"/>
        <v>0.20899999999999963</v>
      </c>
      <c r="P18" s="218">
        <f t="shared" si="4"/>
        <v>0.21400000000000219</v>
      </c>
      <c r="Q18" s="218">
        <f t="shared" si="4"/>
        <v>0.21000000000000085</v>
      </c>
      <c r="R18" s="218">
        <f t="shared" si="6"/>
        <v>0.21133333333333226</v>
      </c>
      <c r="S18" s="218">
        <f t="shared" si="6"/>
        <v>0.20933333333334048</v>
      </c>
      <c r="T18" s="218">
        <f t="shared" si="6"/>
        <v>-0.24433333333333351</v>
      </c>
      <c r="U18" s="219">
        <f t="shared" si="6"/>
        <v>9.6833333333329108E-2</v>
      </c>
      <c r="V18" s="218">
        <f t="shared" si="6"/>
        <v>0.21033333333333104</v>
      </c>
      <c r="W18" s="225">
        <f t="shared" si="6"/>
        <v>0.1548333333333396</v>
      </c>
      <c r="X18" s="217">
        <f t="shared" si="6"/>
        <v>0.19286666666666363</v>
      </c>
      <c r="Y18" s="218">
        <f t="shared" si="6"/>
        <v>0.21173333333333133</v>
      </c>
      <c r="Z18" s="218">
        <f t="shared" si="6"/>
        <v>0.23613333333333486</v>
      </c>
      <c r="AA18" s="218">
        <f t="shared" si="6"/>
        <v>0.24916666666668164</v>
      </c>
      <c r="AB18" s="219">
        <f t="shared" si="6"/>
        <v>0.22247499999998865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0.20200000000000173</v>
      </c>
      <c r="N19" s="219">
        <f t="shared" si="7"/>
        <v>6.7333333333330359E-2</v>
      </c>
      <c r="O19" s="217">
        <f t="shared" si="4"/>
        <v>-0.18100000000000094</v>
      </c>
      <c r="P19" s="218">
        <f t="shared" si="4"/>
        <v>0</v>
      </c>
      <c r="Q19" s="218">
        <f t="shared" si="4"/>
        <v>0</v>
      </c>
      <c r="R19" s="218">
        <f t="shared" si="7"/>
        <v>-9.6666666666642698E-3</v>
      </c>
      <c r="S19" s="218">
        <f t="shared" si="7"/>
        <v>9.2666666666666231E-2</v>
      </c>
      <c r="T19" s="218">
        <f t="shared" si="7"/>
        <v>-6.1333333333337237E-2</v>
      </c>
      <c r="U19" s="219">
        <f t="shared" si="7"/>
        <v>-9.6666666666642698E-3</v>
      </c>
      <c r="V19" s="218">
        <f t="shared" si="7"/>
        <v>-8.9916666666660205E-2</v>
      </c>
      <c r="W19" s="225">
        <f t="shared" si="7"/>
        <v>-8.966666666666967E-2</v>
      </c>
      <c r="X19" s="217">
        <f t="shared" si="7"/>
        <v>-0.19656666666666567</v>
      </c>
      <c r="Y19" s="218">
        <f t="shared" si="7"/>
        <v>1.1833333333335361E-2</v>
      </c>
      <c r="Z19" s="218">
        <f t="shared" si="7"/>
        <v>4.3133333333344126E-2</v>
      </c>
      <c r="AA19" s="218">
        <f t="shared" si="7"/>
        <v>-0.21750000000000469</v>
      </c>
      <c r="AB19" s="219">
        <f t="shared" si="7"/>
        <v>-8.9774999999992389E-2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0.57600000000000051</v>
      </c>
      <c r="M20" s="218">
        <f t="shared" si="3"/>
        <v>0.20200000000000173</v>
      </c>
      <c r="N20" s="219">
        <f t="shared" si="8"/>
        <v>0.25933333333333053</v>
      </c>
      <c r="O20" s="217">
        <f t="shared" si="4"/>
        <v>-0.18100000000000094</v>
      </c>
      <c r="P20" s="218">
        <f t="shared" si="4"/>
        <v>0</v>
      </c>
      <c r="Q20" s="218">
        <f t="shared" si="4"/>
        <v>0</v>
      </c>
      <c r="R20" s="218">
        <f t="shared" si="8"/>
        <v>-0.17333333333333201</v>
      </c>
      <c r="S20" s="218">
        <f t="shared" si="8"/>
        <v>-0.12266666666666737</v>
      </c>
      <c r="T20" s="218">
        <f t="shared" si="8"/>
        <v>-6.1333333333337237E-2</v>
      </c>
      <c r="U20" s="219">
        <f t="shared" si="8"/>
        <v>-0.10441666666666549</v>
      </c>
      <c r="V20" s="218">
        <f t="shared" si="8"/>
        <v>-0.11908333333333587</v>
      </c>
      <c r="W20" s="225">
        <f t="shared" si="8"/>
        <v>-0.17458333333334153</v>
      </c>
      <c r="X20" s="217">
        <f t="shared" si="8"/>
        <v>-0.19273333333332943</v>
      </c>
      <c r="Y20" s="218">
        <f t="shared" si="8"/>
        <v>-5.549999999999855E-2</v>
      </c>
      <c r="Z20" s="218">
        <f t="shared" si="8"/>
        <v>-3.2599999999991525E-2</v>
      </c>
      <c r="AA20" s="218">
        <f t="shared" si="8"/>
        <v>-0.14806666666667212</v>
      </c>
      <c r="AB20" s="219">
        <f t="shared" si="8"/>
        <v>-0.10722499999998192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1.5</v>
      </c>
      <c r="L21" s="218">
        <f t="shared" si="3"/>
        <v>-0.75100000000000122</v>
      </c>
      <c r="M21" s="218">
        <f t="shared" si="3"/>
        <v>0.82199999999999918</v>
      </c>
      <c r="N21" s="219">
        <f t="shared" si="9"/>
        <v>0.52366666666666717</v>
      </c>
      <c r="O21" s="217">
        <f t="shared" si="4"/>
        <v>0.4789999999999992</v>
      </c>
      <c r="P21" s="218">
        <f t="shared" si="4"/>
        <v>-0.10699999999999932</v>
      </c>
      <c r="Q21" s="218">
        <f t="shared" si="4"/>
        <v>0</v>
      </c>
      <c r="R21" s="218">
        <f t="shared" si="9"/>
        <v>-0.23066666666667146</v>
      </c>
      <c r="S21" s="218">
        <f t="shared" si="9"/>
        <v>0.71333333333333115</v>
      </c>
      <c r="T21" s="218">
        <f t="shared" si="9"/>
        <v>0.99366666666666958</v>
      </c>
      <c r="U21" s="219">
        <f t="shared" si="9"/>
        <v>0.40008333333333113</v>
      </c>
      <c r="V21" s="218">
        <f t="shared" si="9"/>
        <v>-6.9749999999999091E-2</v>
      </c>
      <c r="W21" s="225">
        <f t="shared" si="9"/>
        <v>-6.9583333333330444E-2</v>
      </c>
      <c r="X21" s="217">
        <f t="shared" si="9"/>
        <v>-0.11393333333332833</v>
      </c>
      <c r="Y21" s="218">
        <f t="shared" si="9"/>
        <v>-2.6333333333390385E-3</v>
      </c>
      <c r="Z21" s="218">
        <f t="shared" si="9"/>
        <v>-0.15520000000000067</v>
      </c>
      <c r="AA21" s="218">
        <f t="shared" si="9"/>
        <v>-2.9333333333312339E-3</v>
      </c>
      <c r="AB21" s="219">
        <f t="shared" si="9"/>
        <v>-6.8675000000006037E-2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1.5</v>
      </c>
      <c r="L22" s="228">
        <f t="shared" si="3"/>
        <v>-0.75100000000000122</v>
      </c>
      <c r="M22" s="228">
        <f t="shared" si="3"/>
        <v>0.82199999999999918</v>
      </c>
      <c r="N22" s="229">
        <f t="shared" si="10"/>
        <v>0.52366666666666717</v>
      </c>
      <c r="O22" s="227">
        <f t="shared" si="4"/>
        <v>0.4789999999999992</v>
      </c>
      <c r="P22" s="228">
        <f t="shared" si="4"/>
        <v>-0.10699999999999932</v>
      </c>
      <c r="Q22" s="228">
        <f t="shared" si="4"/>
        <v>0</v>
      </c>
      <c r="R22" s="228">
        <f t="shared" si="10"/>
        <v>-0.23066666666666791</v>
      </c>
      <c r="S22" s="228">
        <f t="shared" si="10"/>
        <v>0.71333333333332405</v>
      </c>
      <c r="T22" s="228">
        <f t="shared" si="10"/>
        <v>0.99366666666666958</v>
      </c>
      <c r="U22" s="229">
        <f t="shared" si="10"/>
        <v>0.40008333333333468</v>
      </c>
      <c r="V22" s="228">
        <f t="shared" si="10"/>
        <v>-6.9749999999999091E-2</v>
      </c>
      <c r="W22" s="230">
        <f t="shared" si="10"/>
        <v>-6.9583333333333997E-2</v>
      </c>
      <c r="X22" s="227">
        <f t="shared" si="10"/>
        <v>-0.11393333333333899</v>
      </c>
      <c r="Y22" s="228">
        <f t="shared" si="10"/>
        <v>-2.6333333333319331E-3</v>
      </c>
      <c r="Z22" s="228">
        <f t="shared" si="10"/>
        <v>-0.15520000000000422</v>
      </c>
      <c r="AA22" s="228">
        <f t="shared" si="10"/>
        <v>-2.9333333333276812E-3</v>
      </c>
      <c r="AB22" s="229">
        <f t="shared" si="10"/>
        <v>-6.8674999999995379E-2</v>
      </c>
    </row>
    <row r="25" spans="1:28" ht="13.5" hidden="1" thickBot="1" x14ac:dyDescent="0.25">
      <c r="A25" s="184">
        <f>A2-2</f>
        <v>37188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26</v>
      </c>
      <c r="L27" s="189">
        <v>27.854000000000003</v>
      </c>
      <c r="M27" s="189">
        <v>31.718</v>
      </c>
      <c r="N27" s="200">
        <v>28.524000000000001</v>
      </c>
      <c r="O27" s="189">
        <v>31.02</v>
      </c>
      <c r="P27" s="189">
        <v>27.214000000000002</v>
      </c>
      <c r="Q27" s="168">
        <v>23.698</v>
      </c>
      <c r="R27" s="168">
        <v>20.207333333333334</v>
      </c>
      <c r="S27" s="168">
        <v>30.931333333333338</v>
      </c>
      <c r="T27" s="168">
        <v>27.158333333333331</v>
      </c>
      <c r="U27" s="168">
        <v>26.401916666666668</v>
      </c>
      <c r="V27" s="210">
        <v>26.894416666666668</v>
      </c>
      <c r="W27" s="168">
        <v>26.817833333333336</v>
      </c>
      <c r="X27" s="167">
        <v>28.436999999999998</v>
      </c>
      <c r="Y27" s="208">
        <v>23.047499999999999</v>
      </c>
      <c r="Z27" s="208">
        <v>32.796600000000005</v>
      </c>
      <c r="AA27" s="208">
        <v>28.726166666666675</v>
      </c>
      <c r="AB27" s="209">
        <v>28.25181666666667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26</v>
      </c>
      <c r="L28" s="189">
        <v>27.667000000000002</v>
      </c>
      <c r="M28" s="189">
        <v>27.484000000000002</v>
      </c>
      <c r="N28" s="200">
        <v>27.050333333333338</v>
      </c>
      <c r="O28" s="189">
        <v>30.359000000000002</v>
      </c>
      <c r="P28" s="189">
        <v>26.593</v>
      </c>
      <c r="Q28" s="168">
        <v>24.359000000000002</v>
      </c>
      <c r="R28" s="168">
        <v>21.414333333333335</v>
      </c>
      <c r="S28" s="168">
        <v>32.168333333333329</v>
      </c>
      <c r="T28" s="168">
        <v>26.881</v>
      </c>
      <c r="U28" s="168">
        <v>26.891833333333338</v>
      </c>
      <c r="V28" s="210">
        <v>28.535499999999999</v>
      </c>
      <c r="W28" s="168">
        <v>28.443250000000006</v>
      </c>
      <c r="X28" s="166">
        <v>31.404733333333333</v>
      </c>
      <c r="Y28" s="168">
        <v>27.942066666666669</v>
      </c>
      <c r="Z28" s="168">
        <v>37.694166666666675</v>
      </c>
      <c r="AA28" s="168">
        <v>33.881966666666671</v>
      </c>
      <c r="AB28" s="211">
        <v>32.730733333333333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25</v>
      </c>
      <c r="L29" s="189">
        <v>27.25</v>
      </c>
      <c r="M29" s="189">
        <v>29.419</v>
      </c>
      <c r="N29" s="200">
        <v>27.222999999999999</v>
      </c>
      <c r="O29" s="189">
        <v>30.448</v>
      </c>
      <c r="P29" s="189">
        <v>30</v>
      </c>
      <c r="Q29" s="168">
        <v>28.56</v>
      </c>
      <c r="R29" s="168">
        <v>26.852333333333334</v>
      </c>
      <c r="S29" s="168">
        <v>32.701999999999998</v>
      </c>
      <c r="T29" s="168">
        <v>28.412666666666667</v>
      </c>
      <c r="U29" s="168">
        <v>29.409083333333339</v>
      </c>
      <c r="V29" s="210">
        <v>28.969333333333335</v>
      </c>
      <c r="W29" s="168">
        <v>28.974583333333332</v>
      </c>
      <c r="X29" s="166">
        <v>27.977433333333337</v>
      </c>
      <c r="Y29" s="168">
        <v>27.149800000000006</v>
      </c>
      <c r="Z29" s="168">
        <v>30.810133333333333</v>
      </c>
      <c r="AA29" s="168">
        <v>28.807966666666655</v>
      </c>
      <c r="AB29" s="211">
        <v>28.686333333333348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20.942</v>
      </c>
      <c r="M30" s="189">
        <v>27.806000000000001</v>
      </c>
      <c r="N30" s="200">
        <v>25.311833333333336</v>
      </c>
      <c r="O30" s="189">
        <v>28.048000000000002</v>
      </c>
      <c r="P30" s="189">
        <v>26.089000000000002</v>
      </c>
      <c r="Q30" s="168">
        <v>25.016000000000002</v>
      </c>
      <c r="R30" s="168">
        <v>26.519666666666666</v>
      </c>
      <c r="S30" s="168">
        <v>31.692333333333334</v>
      </c>
      <c r="T30" s="168">
        <v>26.51466666666667</v>
      </c>
      <c r="U30" s="168">
        <v>27.777750000000001</v>
      </c>
      <c r="V30" s="210">
        <v>16.90133333333333</v>
      </c>
      <c r="W30" s="168">
        <v>16.102083333333336</v>
      </c>
      <c r="X30" s="166">
        <v>22.000933333333332</v>
      </c>
      <c r="Y30" s="168">
        <v>23.088866666666664</v>
      </c>
      <c r="Z30" s="168">
        <v>30.829533333333327</v>
      </c>
      <c r="AA30" s="168">
        <v>23.500433333333341</v>
      </c>
      <c r="AB30" s="211">
        <v>24.854941666666665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24.5</v>
      </c>
      <c r="L31" s="189">
        <v>22.897000000000002</v>
      </c>
      <c r="M31" s="189">
        <v>27.806000000000001</v>
      </c>
      <c r="N31" s="200">
        <v>25.067666666666668</v>
      </c>
      <c r="O31" s="189">
        <v>28.048000000000002</v>
      </c>
      <c r="P31" s="189">
        <v>26.089000000000002</v>
      </c>
      <c r="Q31" s="168">
        <v>25.016000000000002</v>
      </c>
      <c r="R31" s="168">
        <v>26.475999999999999</v>
      </c>
      <c r="S31" s="168">
        <v>32.257000000000005</v>
      </c>
      <c r="T31" s="168">
        <v>26.51466666666667</v>
      </c>
      <c r="U31" s="168">
        <v>27.908000000000005</v>
      </c>
      <c r="V31" s="210">
        <v>27.654083333333336</v>
      </c>
      <c r="W31" s="168">
        <v>27.334666666666674</v>
      </c>
      <c r="X31" s="166">
        <v>25.604633333333329</v>
      </c>
      <c r="Y31" s="168">
        <v>25.7639</v>
      </c>
      <c r="Z31" s="168">
        <v>30.876000000000001</v>
      </c>
      <c r="AA31" s="168">
        <v>25.711266666666674</v>
      </c>
      <c r="AB31" s="211">
        <v>26.988950000000003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22.25</v>
      </c>
      <c r="L32" s="189">
        <v>22.147000000000002</v>
      </c>
      <c r="M32" s="189">
        <v>23.605</v>
      </c>
      <c r="N32" s="200">
        <v>22.667333333333335</v>
      </c>
      <c r="O32" s="189">
        <v>23.694000000000003</v>
      </c>
      <c r="P32" s="189">
        <v>24</v>
      </c>
      <c r="Q32" s="168">
        <v>23.274000000000001</v>
      </c>
      <c r="R32" s="168">
        <v>23.335333333333335</v>
      </c>
      <c r="S32" s="168">
        <v>29.887333333333334</v>
      </c>
      <c r="T32" s="168">
        <v>23.473333333333333</v>
      </c>
      <c r="U32" s="168">
        <v>25.088000000000005</v>
      </c>
      <c r="V32" s="210">
        <v>24.694666666666667</v>
      </c>
      <c r="W32" s="168">
        <v>24.922083333333333</v>
      </c>
      <c r="X32" s="166">
        <v>25.835133333333332</v>
      </c>
      <c r="Y32" s="168">
        <v>25.175700000000003</v>
      </c>
      <c r="Z32" s="168">
        <v>27.077766666666669</v>
      </c>
      <c r="AA32" s="168">
        <v>25.793100000000003</v>
      </c>
      <c r="AB32" s="211">
        <v>25.970425000000009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22.75</v>
      </c>
      <c r="L33" s="202">
        <v>22.647000000000002</v>
      </c>
      <c r="M33" s="202">
        <v>24.605</v>
      </c>
      <c r="N33" s="207">
        <v>23.334000000000003</v>
      </c>
      <c r="O33" s="202">
        <v>24.444000000000003</v>
      </c>
      <c r="P33" s="202">
        <v>24.63</v>
      </c>
      <c r="Q33" s="178">
        <v>23.904</v>
      </c>
      <c r="R33" s="178">
        <v>25.001999999999999</v>
      </c>
      <c r="S33" s="178">
        <v>33.887333333333338</v>
      </c>
      <c r="T33" s="178">
        <v>24.556666666666668</v>
      </c>
      <c r="U33" s="178">
        <v>26.943000000000001</v>
      </c>
      <c r="V33" s="213">
        <v>26.362166666666671</v>
      </c>
      <c r="W33" s="178">
        <v>26.587916666666668</v>
      </c>
      <c r="X33" s="177">
        <v>27.014800000000001</v>
      </c>
      <c r="Y33" s="178">
        <v>26.556033333333339</v>
      </c>
      <c r="Z33" s="178">
        <v>29.34843333333334</v>
      </c>
      <c r="AA33" s="178">
        <v>26.927433333333333</v>
      </c>
      <c r="AB33" s="212">
        <v>27.461674999999993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33</v>
      </c>
      <c r="U4">
        <v>35.299999999999997</v>
      </c>
      <c r="V4">
        <v>42.75</v>
      </c>
      <c r="W4">
        <v>42.75</v>
      </c>
      <c r="X4">
        <v>39</v>
      </c>
      <c r="Y4">
        <v>34.25</v>
      </c>
      <c r="Z4">
        <v>30.5</v>
      </c>
      <c r="AA4">
        <v>29</v>
      </c>
      <c r="AB4">
        <v>29.5</v>
      </c>
      <c r="AC4">
        <v>43.5</v>
      </c>
      <c r="AD4">
        <v>50.5</v>
      </c>
      <c r="AE4">
        <v>43.5</v>
      </c>
      <c r="AF4">
        <v>39</v>
      </c>
      <c r="AG4">
        <v>37</v>
      </c>
      <c r="AH4">
        <v>38.5</v>
      </c>
      <c r="AI4">
        <v>42</v>
      </c>
      <c r="AJ4">
        <v>41</v>
      </c>
      <c r="AK4">
        <v>36</v>
      </c>
      <c r="AL4">
        <v>33</v>
      </c>
      <c r="AM4">
        <v>29</v>
      </c>
      <c r="AN4">
        <v>30</v>
      </c>
      <c r="AO4">
        <v>49</v>
      </c>
      <c r="AP4">
        <v>57</v>
      </c>
      <c r="AQ4">
        <v>47</v>
      </c>
      <c r="AR4">
        <v>41</v>
      </c>
      <c r="AS4">
        <v>37</v>
      </c>
      <c r="AT4">
        <v>39</v>
      </c>
      <c r="AU4">
        <v>42.13</v>
      </c>
      <c r="AV4">
        <v>41.27</v>
      </c>
      <c r="AW4">
        <v>36.979999999999997</v>
      </c>
      <c r="AX4">
        <v>34.4</v>
      </c>
      <c r="AY4">
        <v>30.97</v>
      </c>
      <c r="AZ4">
        <v>31.83</v>
      </c>
      <c r="BA4">
        <v>48.14</v>
      </c>
      <c r="BB4">
        <v>55.01</v>
      </c>
      <c r="BC4">
        <v>46.42</v>
      </c>
      <c r="BD4">
        <v>41.27</v>
      </c>
      <c r="BE4">
        <v>37.840000000000003</v>
      </c>
      <c r="BF4">
        <v>39.56</v>
      </c>
      <c r="BG4">
        <v>42.24</v>
      </c>
      <c r="BH4">
        <v>41.5</v>
      </c>
      <c r="BI4">
        <v>37.83</v>
      </c>
      <c r="BJ4">
        <v>35.619999999999997</v>
      </c>
      <c r="BK4">
        <v>32.68</v>
      </c>
      <c r="BL4">
        <v>33.409999999999997</v>
      </c>
      <c r="BM4">
        <v>47.4</v>
      </c>
      <c r="BN4">
        <v>53.29</v>
      </c>
      <c r="BO4">
        <v>45.93</v>
      </c>
      <c r="BP4">
        <v>41.52</v>
      </c>
      <c r="BQ4">
        <v>38.57</v>
      </c>
      <c r="BR4">
        <v>40.049999999999997</v>
      </c>
      <c r="BS4">
        <v>42.51</v>
      </c>
      <c r="BT4">
        <v>41.84</v>
      </c>
      <c r="BU4">
        <v>38.5</v>
      </c>
      <c r="BV4">
        <v>36.49</v>
      </c>
      <c r="BW4">
        <v>33.82</v>
      </c>
      <c r="BX4">
        <v>34.49</v>
      </c>
      <c r="BY4">
        <v>47.2</v>
      </c>
      <c r="BZ4">
        <v>52.56</v>
      </c>
      <c r="CA4">
        <v>45.87</v>
      </c>
      <c r="CB4">
        <v>41.86</v>
      </c>
      <c r="CC4">
        <v>39.18</v>
      </c>
      <c r="CD4">
        <v>40.520000000000003</v>
      </c>
      <c r="CE4">
        <v>42.78</v>
      </c>
      <c r="CF4">
        <v>42.18</v>
      </c>
      <c r="CG4">
        <v>39.14</v>
      </c>
      <c r="CH4">
        <v>37.32</v>
      </c>
      <c r="CI4">
        <v>34.89</v>
      </c>
      <c r="CJ4">
        <v>35.51</v>
      </c>
      <c r="CK4">
        <v>47.06</v>
      </c>
      <c r="CL4">
        <v>51.93</v>
      </c>
      <c r="CM4">
        <v>45.85</v>
      </c>
      <c r="CN4">
        <v>42.21</v>
      </c>
      <c r="CO4">
        <v>39.78</v>
      </c>
      <c r="CP4">
        <v>41</v>
      </c>
      <c r="CQ4">
        <v>43.2</v>
      </c>
      <c r="CR4">
        <v>42.64</v>
      </c>
      <c r="CS4">
        <v>39.81</v>
      </c>
      <c r="CT4">
        <v>38.119999999999997</v>
      </c>
      <c r="CU4">
        <v>35.86</v>
      </c>
      <c r="CV4">
        <v>36.43</v>
      </c>
      <c r="CW4">
        <v>47.19</v>
      </c>
      <c r="CX4">
        <v>51.72</v>
      </c>
      <c r="CY4">
        <v>46.06</v>
      </c>
      <c r="CZ4">
        <v>42.67</v>
      </c>
      <c r="DA4">
        <v>40.409999999999997</v>
      </c>
      <c r="DB4">
        <v>41.54</v>
      </c>
      <c r="DC4">
        <v>43.62</v>
      </c>
      <c r="DD4">
        <v>43.1</v>
      </c>
      <c r="DE4">
        <v>40.47</v>
      </c>
      <c r="DF4">
        <v>38.9</v>
      </c>
      <c r="DG4">
        <v>36.79</v>
      </c>
      <c r="DH4">
        <v>37.32</v>
      </c>
      <c r="DI4">
        <v>47.34</v>
      </c>
      <c r="DJ4">
        <v>51.56</v>
      </c>
      <c r="DK4">
        <v>46.29</v>
      </c>
      <c r="DL4">
        <v>43.13</v>
      </c>
      <c r="DM4">
        <v>41.03</v>
      </c>
      <c r="DN4">
        <v>42.09</v>
      </c>
      <c r="DO4">
        <v>44.05</v>
      </c>
      <c r="DP4">
        <v>43.57</v>
      </c>
      <c r="DQ4">
        <v>41.12</v>
      </c>
      <c r="DR4">
        <v>39.65</v>
      </c>
      <c r="DS4">
        <v>37.700000000000003</v>
      </c>
      <c r="DT4">
        <v>38.19</v>
      </c>
      <c r="DU4">
        <v>47.51</v>
      </c>
      <c r="DV4">
        <v>51.44</v>
      </c>
      <c r="DW4">
        <v>46.54</v>
      </c>
      <c r="DX4">
        <v>43.6</v>
      </c>
      <c r="DY4">
        <v>41.64</v>
      </c>
      <c r="DZ4">
        <v>42.63</v>
      </c>
      <c r="EA4">
        <v>44.49</v>
      </c>
      <c r="EB4">
        <v>44.04</v>
      </c>
      <c r="EC4">
        <v>41.76</v>
      </c>
      <c r="ED4">
        <v>40.39</v>
      </c>
      <c r="EE4">
        <v>38.57</v>
      </c>
      <c r="EF4">
        <v>39.03</v>
      </c>
      <c r="EG4">
        <v>47.71</v>
      </c>
      <c r="EH4">
        <v>51.37</v>
      </c>
      <c r="EI4">
        <v>46.81</v>
      </c>
      <c r="EJ4">
        <v>44.07</v>
      </c>
      <c r="EK4">
        <v>42.25</v>
      </c>
      <c r="EL4">
        <v>43.17</v>
      </c>
      <c r="EM4">
        <v>44.93</v>
      </c>
      <c r="EN4">
        <v>44.51</v>
      </c>
      <c r="EO4">
        <v>42.39</v>
      </c>
      <c r="EP4">
        <v>41.12</v>
      </c>
      <c r="EQ4">
        <v>39.42</v>
      </c>
      <c r="ER4">
        <v>39.85</v>
      </c>
      <c r="ES4">
        <v>47.93</v>
      </c>
      <c r="ET4">
        <v>51.33</v>
      </c>
      <c r="EU4">
        <v>47.09</v>
      </c>
      <c r="EV4">
        <v>44.54</v>
      </c>
      <c r="EW4">
        <v>42.85</v>
      </c>
      <c r="EX4">
        <v>43.7</v>
      </c>
      <c r="EY4">
        <v>45.44</v>
      </c>
      <c r="EZ4">
        <v>45.01</v>
      </c>
      <c r="FA4">
        <v>42.87</v>
      </c>
      <c r="FB4">
        <v>41.58</v>
      </c>
      <c r="FC4">
        <v>39.869999999999997</v>
      </c>
      <c r="FD4">
        <v>40.299999999999997</v>
      </c>
      <c r="FE4">
        <v>48.47</v>
      </c>
      <c r="FF4">
        <v>51.91</v>
      </c>
      <c r="FG4">
        <v>47.62</v>
      </c>
      <c r="FH4">
        <v>45.05</v>
      </c>
      <c r="FI4">
        <v>43.33</v>
      </c>
      <c r="FJ4">
        <v>44.2</v>
      </c>
      <c r="FK4">
        <v>45.94</v>
      </c>
      <c r="FL4">
        <v>45.51</v>
      </c>
      <c r="FM4">
        <v>43.35</v>
      </c>
      <c r="FN4">
        <v>42.05</v>
      </c>
      <c r="FO4">
        <v>40.32</v>
      </c>
      <c r="FP4">
        <v>40.76</v>
      </c>
      <c r="FQ4">
        <v>49.01</v>
      </c>
      <c r="FR4">
        <v>52.49</v>
      </c>
      <c r="FS4">
        <v>48.15</v>
      </c>
      <c r="FT4">
        <v>45.55</v>
      </c>
      <c r="FU4">
        <v>43.82</v>
      </c>
      <c r="FV4">
        <v>44.69</v>
      </c>
      <c r="FW4">
        <v>46.45</v>
      </c>
      <c r="FX4">
        <v>46.02</v>
      </c>
      <c r="FY4">
        <v>43.83</v>
      </c>
      <c r="FZ4">
        <v>42.52</v>
      </c>
      <c r="GA4">
        <v>40.76</v>
      </c>
      <c r="GB4">
        <v>41.21</v>
      </c>
      <c r="GC4">
        <v>49.56</v>
      </c>
      <c r="GD4">
        <v>53.07</v>
      </c>
      <c r="GE4">
        <v>48.69</v>
      </c>
      <c r="GF4">
        <v>46.06</v>
      </c>
      <c r="GG4">
        <v>44.3</v>
      </c>
      <c r="GH4">
        <v>45.19</v>
      </c>
      <c r="GI4">
        <v>46.96</v>
      </c>
      <c r="GJ4">
        <v>46.52</v>
      </c>
      <c r="GK4">
        <v>44.31</v>
      </c>
      <c r="GL4">
        <v>42.98</v>
      </c>
      <c r="GM4">
        <v>41.21</v>
      </c>
      <c r="GN4">
        <v>41.66</v>
      </c>
      <c r="GO4">
        <v>50.1</v>
      </c>
      <c r="GP4">
        <v>53.65</v>
      </c>
      <c r="GQ4">
        <v>49.22</v>
      </c>
      <c r="GR4">
        <v>46.56</v>
      </c>
      <c r="GS4">
        <v>44.79</v>
      </c>
      <c r="GT4">
        <v>45.68</v>
      </c>
      <c r="GU4">
        <v>47.47</v>
      </c>
      <c r="GV4">
        <v>47.03</v>
      </c>
      <c r="GW4">
        <v>44.79</v>
      </c>
      <c r="GX4">
        <v>43.45</v>
      </c>
      <c r="GY4">
        <v>41.66</v>
      </c>
      <c r="GZ4">
        <v>42.11</v>
      </c>
      <c r="HA4">
        <v>50.64</v>
      </c>
      <c r="HB4">
        <v>54.24</v>
      </c>
      <c r="HC4">
        <v>49.75</v>
      </c>
      <c r="HD4">
        <v>47.06</v>
      </c>
      <c r="HE4">
        <v>45.27</v>
      </c>
      <c r="HF4">
        <v>46.18</v>
      </c>
      <c r="HG4">
        <v>47.98</v>
      </c>
      <c r="HH4">
        <v>47.53</v>
      </c>
      <c r="HI4">
        <v>45.27</v>
      </c>
      <c r="HJ4">
        <v>43.91</v>
      </c>
      <c r="HK4">
        <v>42.1</v>
      </c>
      <c r="HL4">
        <v>42.56</v>
      </c>
      <c r="HM4">
        <v>51.18</v>
      </c>
      <c r="HN4">
        <v>54.82</v>
      </c>
      <c r="HO4">
        <v>50.29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28</v>
      </c>
      <c r="U5">
        <v>30.521000000000001</v>
      </c>
      <c r="V5">
        <v>31.976000000000003</v>
      </c>
      <c r="W5">
        <v>31.319000000000003</v>
      </c>
      <c r="X5">
        <v>29.571000000000002</v>
      </c>
      <c r="Y5">
        <v>24.778000000000002</v>
      </c>
      <c r="Z5">
        <v>19.233000000000001</v>
      </c>
      <c r="AA5">
        <v>20.097000000000001</v>
      </c>
      <c r="AB5">
        <v>21.292000000000002</v>
      </c>
      <c r="AC5">
        <v>30.476000000000003</v>
      </c>
      <c r="AD5">
        <v>33</v>
      </c>
      <c r="AE5">
        <v>28.95</v>
      </c>
      <c r="AF5">
        <v>27.677</v>
      </c>
      <c r="AG5">
        <v>24.75</v>
      </c>
      <c r="AH5">
        <v>29.048000000000002</v>
      </c>
      <c r="AI5">
        <v>28.855</v>
      </c>
      <c r="AJ5">
        <v>27.857000000000003</v>
      </c>
      <c r="AK5">
        <v>25.677</v>
      </c>
      <c r="AL5">
        <v>22.533000000000001</v>
      </c>
      <c r="AM5">
        <v>12.823</v>
      </c>
      <c r="AN5">
        <v>16.5</v>
      </c>
      <c r="AO5">
        <v>35.758000000000003</v>
      </c>
      <c r="AP5">
        <v>37.79</v>
      </c>
      <c r="AQ5">
        <v>32.25</v>
      </c>
      <c r="AR5">
        <v>28.548000000000002</v>
      </c>
      <c r="AS5">
        <v>23.9</v>
      </c>
      <c r="AT5">
        <v>30.242000000000001</v>
      </c>
      <c r="AU5">
        <v>28.189</v>
      </c>
      <c r="AV5">
        <v>27.291</v>
      </c>
      <c r="AW5">
        <v>25.829000000000001</v>
      </c>
      <c r="AX5">
        <v>23.254000000000001</v>
      </c>
      <c r="AY5">
        <v>14.95</v>
      </c>
      <c r="AZ5">
        <v>18.638000000000002</v>
      </c>
      <c r="BA5">
        <v>34.034999999999997</v>
      </c>
      <c r="BB5">
        <v>35.68</v>
      </c>
      <c r="BC5">
        <v>31.248000000000001</v>
      </c>
      <c r="BD5">
        <v>28.211000000000002</v>
      </c>
      <c r="BE5">
        <v>24.687000000000001</v>
      </c>
      <c r="BF5">
        <v>29.802000000000003</v>
      </c>
      <c r="BG5">
        <v>28.323</v>
      </c>
      <c r="BH5">
        <v>27.801000000000002</v>
      </c>
      <c r="BI5">
        <v>26.268000000000001</v>
      </c>
      <c r="BJ5">
        <v>23.897000000000002</v>
      </c>
      <c r="BK5">
        <v>16.215</v>
      </c>
      <c r="BL5">
        <v>19.652000000000001</v>
      </c>
      <c r="BM5">
        <v>33.788000000000004</v>
      </c>
      <c r="BN5">
        <v>35.667999999999999</v>
      </c>
      <c r="BO5">
        <v>31.304000000000002</v>
      </c>
      <c r="BP5">
        <v>28.468</v>
      </c>
      <c r="BQ5">
        <v>25.211000000000002</v>
      </c>
      <c r="BR5">
        <v>29.882000000000001</v>
      </c>
      <c r="BS5">
        <v>28.508000000000003</v>
      </c>
      <c r="BT5">
        <v>28.063000000000002</v>
      </c>
      <c r="BU5">
        <v>26.667000000000002</v>
      </c>
      <c r="BV5">
        <v>24.357000000000003</v>
      </c>
      <c r="BW5">
        <v>17.859000000000002</v>
      </c>
      <c r="BX5">
        <v>20.652000000000001</v>
      </c>
      <c r="BY5">
        <v>33.472000000000001</v>
      </c>
      <c r="BZ5">
        <v>35.204999999999998</v>
      </c>
      <c r="CA5">
        <v>31.212</v>
      </c>
      <c r="CB5">
        <v>28.637</v>
      </c>
      <c r="CC5">
        <v>25.672000000000001</v>
      </c>
      <c r="CD5">
        <v>29.891000000000002</v>
      </c>
      <c r="CE5">
        <v>28.785</v>
      </c>
      <c r="CF5">
        <v>28.247</v>
      </c>
      <c r="CG5">
        <v>26.996000000000002</v>
      </c>
      <c r="CH5">
        <v>24.87</v>
      </c>
      <c r="CI5">
        <v>18.976000000000003</v>
      </c>
      <c r="CJ5">
        <v>21.524999999999999</v>
      </c>
      <c r="CK5">
        <v>33.124000000000002</v>
      </c>
      <c r="CL5">
        <v>34.749000000000002</v>
      </c>
      <c r="CM5">
        <v>30.947000000000003</v>
      </c>
      <c r="CN5">
        <v>28.918000000000003</v>
      </c>
      <c r="CO5">
        <v>26.082000000000001</v>
      </c>
      <c r="CP5">
        <v>29.904</v>
      </c>
      <c r="CQ5">
        <v>28.908000000000001</v>
      </c>
      <c r="CR5">
        <v>28.446000000000002</v>
      </c>
      <c r="CS5">
        <v>27.136000000000003</v>
      </c>
      <c r="CT5">
        <v>25.449000000000002</v>
      </c>
      <c r="CU5">
        <v>19.826000000000001</v>
      </c>
      <c r="CV5">
        <v>21.932000000000002</v>
      </c>
      <c r="CW5">
        <v>33.034999999999997</v>
      </c>
      <c r="CX5">
        <v>34.254000000000005</v>
      </c>
      <c r="CY5">
        <v>31.072000000000003</v>
      </c>
      <c r="CZ5">
        <v>29.068000000000001</v>
      </c>
      <c r="DA5">
        <v>26.223000000000003</v>
      </c>
      <c r="DB5">
        <v>29.998000000000001</v>
      </c>
      <c r="DC5">
        <v>29.032</v>
      </c>
      <c r="DD5">
        <v>28.603000000000002</v>
      </c>
      <c r="DE5">
        <v>27.4</v>
      </c>
      <c r="DF5">
        <v>25.85</v>
      </c>
      <c r="DG5">
        <v>20.279</v>
      </c>
      <c r="DH5">
        <v>22.847000000000001</v>
      </c>
      <c r="DI5">
        <v>32.880000000000003</v>
      </c>
      <c r="DJ5">
        <v>34.001000000000005</v>
      </c>
      <c r="DK5">
        <v>31.054000000000002</v>
      </c>
      <c r="DL5">
        <v>29.218</v>
      </c>
      <c r="DM5">
        <v>26.541</v>
      </c>
      <c r="DN5">
        <v>30.076000000000001</v>
      </c>
      <c r="DO5">
        <v>28.977</v>
      </c>
      <c r="DP5">
        <v>28.772000000000002</v>
      </c>
      <c r="DQ5">
        <v>27.808</v>
      </c>
      <c r="DR5">
        <v>26.245000000000001</v>
      </c>
      <c r="DS5">
        <v>21.027000000000001</v>
      </c>
      <c r="DT5">
        <v>23.459</v>
      </c>
      <c r="DU5">
        <v>32.746000000000002</v>
      </c>
      <c r="DV5">
        <v>33.792000000000002</v>
      </c>
      <c r="DW5">
        <v>31.058</v>
      </c>
      <c r="DX5">
        <v>29.208000000000002</v>
      </c>
      <c r="DY5">
        <v>27.057000000000002</v>
      </c>
      <c r="DZ5">
        <v>30.157</v>
      </c>
      <c r="EA5">
        <v>29.14</v>
      </c>
      <c r="EB5">
        <v>28.967000000000002</v>
      </c>
      <c r="EC5">
        <v>28.062000000000001</v>
      </c>
      <c r="ED5">
        <v>26.565000000000001</v>
      </c>
      <c r="EE5">
        <v>21.579000000000001</v>
      </c>
      <c r="EF5">
        <v>23.923999999999999</v>
      </c>
      <c r="EG5">
        <v>32.603000000000002</v>
      </c>
      <c r="EH5">
        <v>33.989000000000004</v>
      </c>
      <c r="EI5">
        <v>31.138000000000002</v>
      </c>
      <c r="EJ5">
        <v>29.386000000000003</v>
      </c>
      <c r="EK5">
        <v>27.331000000000003</v>
      </c>
      <c r="EL5">
        <v>30.278000000000002</v>
      </c>
      <c r="EM5">
        <v>29.29</v>
      </c>
      <c r="EN5">
        <v>29.194000000000003</v>
      </c>
      <c r="EO5">
        <v>28.305</v>
      </c>
      <c r="EP5">
        <v>26.667000000000002</v>
      </c>
      <c r="EQ5">
        <v>22.456</v>
      </c>
      <c r="ER5">
        <v>24.368000000000002</v>
      </c>
      <c r="ES5">
        <v>32.594000000000001</v>
      </c>
      <c r="ET5">
        <v>33.959000000000003</v>
      </c>
      <c r="EU5">
        <v>31.023000000000003</v>
      </c>
      <c r="EV5">
        <v>29.738000000000003</v>
      </c>
      <c r="EW5">
        <v>27.594000000000001</v>
      </c>
      <c r="EX5">
        <v>30.285</v>
      </c>
      <c r="EY5">
        <v>29.649000000000001</v>
      </c>
      <c r="EZ5">
        <v>29.351000000000003</v>
      </c>
      <c r="FA5">
        <v>28.393000000000001</v>
      </c>
      <c r="FB5">
        <v>27.239000000000001</v>
      </c>
      <c r="FC5">
        <v>23.061</v>
      </c>
      <c r="FD5">
        <v>24.605</v>
      </c>
      <c r="FE5">
        <v>32.698999999999998</v>
      </c>
      <c r="FF5">
        <v>33.834000000000003</v>
      </c>
      <c r="FG5">
        <v>31.032</v>
      </c>
      <c r="FH5">
        <v>29.916</v>
      </c>
      <c r="FI5">
        <v>27.901</v>
      </c>
      <c r="FJ5">
        <v>30.417000000000002</v>
      </c>
      <c r="FK5">
        <v>29.833000000000002</v>
      </c>
      <c r="FL5">
        <v>29.552000000000003</v>
      </c>
      <c r="FM5">
        <v>28.634</v>
      </c>
      <c r="FN5">
        <v>27.538</v>
      </c>
      <c r="FO5">
        <v>23.508000000000003</v>
      </c>
      <c r="FP5">
        <v>24.997</v>
      </c>
      <c r="FQ5">
        <v>32.753</v>
      </c>
      <c r="FR5">
        <v>33.551000000000002</v>
      </c>
      <c r="FS5">
        <v>31.362000000000002</v>
      </c>
      <c r="FT5">
        <v>30.108000000000001</v>
      </c>
      <c r="FU5">
        <v>27.916</v>
      </c>
      <c r="FV5">
        <v>30.704000000000001</v>
      </c>
      <c r="FW5">
        <v>29.764000000000003</v>
      </c>
      <c r="FX5">
        <v>29.487000000000002</v>
      </c>
      <c r="FY5">
        <v>28.875</v>
      </c>
      <c r="FZ5">
        <v>27.623000000000001</v>
      </c>
      <c r="GA5">
        <v>23.621000000000002</v>
      </c>
      <c r="GB5">
        <v>25.654</v>
      </c>
      <c r="GC5">
        <v>32.805</v>
      </c>
      <c r="GD5">
        <v>33.557000000000002</v>
      </c>
      <c r="GE5">
        <v>31.467000000000002</v>
      </c>
      <c r="GF5">
        <v>30.094999999999999</v>
      </c>
      <c r="GG5">
        <v>27.938000000000002</v>
      </c>
      <c r="GH5">
        <v>30.874000000000002</v>
      </c>
      <c r="GI5">
        <v>29.689</v>
      </c>
      <c r="GJ5">
        <v>29.726000000000003</v>
      </c>
      <c r="GK5">
        <v>29.116</v>
      </c>
      <c r="GL5">
        <v>28.137</v>
      </c>
      <c r="GM5">
        <v>24.059000000000001</v>
      </c>
      <c r="GN5">
        <v>26.033000000000001</v>
      </c>
      <c r="GO5">
        <v>32.630000000000003</v>
      </c>
      <c r="GP5">
        <v>33.875</v>
      </c>
      <c r="GQ5">
        <v>31.588000000000001</v>
      </c>
      <c r="GR5">
        <v>30.051000000000002</v>
      </c>
      <c r="GS5">
        <v>28.423000000000002</v>
      </c>
      <c r="GT5">
        <v>31.046000000000003</v>
      </c>
      <c r="GU5">
        <v>29.88</v>
      </c>
      <c r="GV5">
        <v>29.881</v>
      </c>
      <c r="GW5">
        <v>29.538</v>
      </c>
      <c r="GX5">
        <v>27.887</v>
      </c>
      <c r="GY5">
        <v>24.546000000000003</v>
      </c>
      <c r="GZ5">
        <v>26.221</v>
      </c>
      <c r="HA5">
        <v>32.862000000000002</v>
      </c>
      <c r="HB5">
        <v>34.125</v>
      </c>
      <c r="HC5">
        <v>31.802000000000003</v>
      </c>
      <c r="HD5">
        <v>30.253</v>
      </c>
      <c r="HE5">
        <v>28.614999999999998</v>
      </c>
      <c r="HF5">
        <v>31.105</v>
      </c>
      <c r="HG5">
        <v>30.346</v>
      </c>
      <c r="HH5">
        <v>30.1</v>
      </c>
      <c r="HI5">
        <v>29.532</v>
      </c>
      <c r="HJ5">
        <v>28.316000000000003</v>
      </c>
      <c r="HK5">
        <v>24.717000000000002</v>
      </c>
      <c r="HL5">
        <v>26.41</v>
      </c>
      <c r="HM5">
        <v>33.093000000000004</v>
      </c>
      <c r="HN5">
        <v>34.365000000000002</v>
      </c>
      <c r="HO5">
        <v>31.743000000000002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33</v>
      </c>
      <c r="U6">
        <v>35.5</v>
      </c>
      <c r="V6">
        <v>43</v>
      </c>
      <c r="W6">
        <v>42.75</v>
      </c>
      <c r="X6">
        <v>38.9</v>
      </c>
      <c r="Y6">
        <v>34.25</v>
      </c>
      <c r="Z6">
        <v>32.5</v>
      </c>
      <c r="AA6">
        <v>31.5</v>
      </c>
      <c r="AB6">
        <v>32</v>
      </c>
      <c r="AC6">
        <v>46.5</v>
      </c>
      <c r="AD6">
        <v>53</v>
      </c>
      <c r="AE6">
        <v>47</v>
      </c>
      <c r="AF6">
        <v>39</v>
      </c>
      <c r="AG6">
        <v>37</v>
      </c>
      <c r="AH6">
        <v>38.5</v>
      </c>
      <c r="AI6">
        <v>42.25</v>
      </c>
      <c r="AJ6">
        <v>41.5</v>
      </c>
      <c r="AK6">
        <v>36.75</v>
      </c>
      <c r="AL6">
        <v>36.5</v>
      </c>
      <c r="AM6">
        <v>32.5</v>
      </c>
      <c r="AN6">
        <v>30.75</v>
      </c>
      <c r="AO6">
        <v>53.5</v>
      </c>
      <c r="AP6">
        <v>60.5</v>
      </c>
      <c r="AQ6">
        <v>50.5</v>
      </c>
      <c r="AR6">
        <v>41.5</v>
      </c>
      <c r="AS6">
        <v>37.5</v>
      </c>
      <c r="AT6">
        <v>39.25</v>
      </c>
      <c r="AU6">
        <v>42.61</v>
      </c>
      <c r="AV6">
        <v>41.96</v>
      </c>
      <c r="AW6">
        <v>37.89</v>
      </c>
      <c r="AX6">
        <v>37.67</v>
      </c>
      <c r="AY6">
        <v>34.24</v>
      </c>
      <c r="AZ6">
        <v>32.74</v>
      </c>
      <c r="BA6">
        <v>52.26</v>
      </c>
      <c r="BB6">
        <v>58.27</v>
      </c>
      <c r="BC6">
        <v>49.69</v>
      </c>
      <c r="BD6">
        <v>41.96</v>
      </c>
      <c r="BE6">
        <v>38.53</v>
      </c>
      <c r="BF6">
        <v>40.03</v>
      </c>
      <c r="BG6">
        <v>42.88</v>
      </c>
      <c r="BH6">
        <v>42.34</v>
      </c>
      <c r="BI6">
        <v>38.85</v>
      </c>
      <c r="BJ6">
        <v>38.67</v>
      </c>
      <c r="BK6">
        <v>35.74</v>
      </c>
      <c r="BL6">
        <v>34.46</v>
      </c>
      <c r="BM6">
        <v>51.2</v>
      </c>
      <c r="BN6">
        <v>56.35</v>
      </c>
      <c r="BO6">
        <v>49</v>
      </c>
      <c r="BP6">
        <v>42.39</v>
      </c>
      <c r="BQ6">
        <v>39.450000000000003</v>
      </c>
      <c r="BR6">
        <v>40.74</v>
      </c>
      <c r="BS6">
        <v>43.61</v>
      </c>
      <c r="BT6">
        <v>43.11</v>
      </c>
      <c r="BU6">
        <v>39.92</v>
      </c>
      <c r="BV6">
        <v>39.76</v>
      </c>
      <c r="BW6">
        <v>37.07</v>
      </c>
      <c r="BX6">
        <v>35.9</v>
      </c>
      <c r="BY6">
        <v>51.23</v>
      </c>
      <c r="BZ6">
        <v>55.95</v>
      </c>
      <c r="CA6">
        <v>49.22</v>
      </c>
      <c r="CB6">
        <v>43.16</v>
      </c>
      <c r="CC6">
        <v>40.479999999999997</v>
      </c>
      <c r="CD6">
        <v>41.66</v>
      </c>
      <c r="CE6">
        <v>44.34</v>
      </c>
      <c r="CF6">
        <v>43.88</v>
      </c>
      <c r="CG6">
        <v>40.96</v>
      </c>
      <c r="CH6">
        <v>40.82</v>
      </c>
      <c r="CI6">
        <v>38.36</v>
      </c>
      <c r="CJ6">
        <v>37.28</v>
      </c>
      <c r="CK6">
        <v>51.32</v>
      </c>
      <c r="CL6">
        <v>55.65</v>
      </c>
      <c r="CM6">
        <v>49.48</v>
      </c>
      <c r="CN6">
        <v>43.94</v>
      </c>
      <c r="CO6">
        <v>41.48</v>
      </c>
      <c r="CP6">
        <v>42.57</v>
      </c>
      <c r="CQ6">
        <v>45.07</v>
      </c>
      <c r="CR6">
        <v>44.65</v>
      </c>
      <c r="CS6">
        <v>41.92</v>
      </c>
      <c r="CT6">
        <v>41.78</v>
      </c>
      <c r="CU6">
        <v>39.479999999999997</v>
      </c>
      <c r="CV6">
        <v>38.479999999999997</v>
      </c>
      <c r="CW6">
        <v>51.61</v>
      </c>
      <c r="CX6">
        <v>55.66</v>
      </c>
      <c r="CY6">
        <v>49.89</v>
      </c>
      <c r="CZ6">
        <v>44.71</v>
      </c>
      <c r="DA6">
        <v>42.41</v>
      </c>
      <c r="DB6">
        <v>43.42</v>
      </c>
      <c r="DC6">
        <v>45.81</v>
      </c>
      <c r="DD6">
        <v>45.41</v>
      </c>
      <c r="DE6">
        <v>42.86</v>
      </c>
      <c r="DF6">
        <v>42.73</v>
      </c>
      <c r="DG6">
        <v>40.58</v>
      </c>
      <c r="DH6">
        <v>39.64</v>
      </c>
      <c r="DI6">
        <v>51.93</v>
      </c>
      <c r="DJ6">
        <v>55.71</v>
      </c>
      <c r="DK6">
        <v>50.32</v>
      </c>
      <c r="DL6">
        <v>45.47</v>
      </c>
      <c r="DM6">
        <v>43.32</v>
      </c>
      <c r="DN6">
        <v>44.27</v>
      </c>
      <c r="DO6">
        <v>46.55</v>
      </c>
      <c r="DP6">
        <v>46.18</v>
      </c>
      <c r="DQ6">
        <v>43.79</v>
      </c>
      <c r="DR6">
        <v>43.67</v>
      </c>
      <c r="DS6">
        <v>41.66</v>
      </c>
      <c r="DT6">
        <v>40.78</v>
      </c>
      <c r="DU6">
        <v>52.27</v>
      </c>
      <c r="DV6">
        <v>55.81</v>
      </c>
      <c r="DW6">
        <v>50.77</v>
      </c>
      <c r="DX6">
        <v>46.24</v>
      </c>
      <c r="DY6">
        <v>44.23</v>
      </c>
      <c r="DZ6">
        <v>45.12</v>
      </c>
      <c r="EA6">
        <v>47.29</v>
      </c>
      <c r="EB6">
        <v>46.94</v>
      </c>
      <c r="EC6">
        <v>44.71</v>
      </c>
      <c r="ED6">
        <v>44.6</v>
      </c>
      <c r="EE6">
        <v>42.72</v>
      </c>
      <c r="EF6">
        <v>41.9</v>
      </c>
      <c r="EG6">
        <v>52.64</v>
      </c>
      <c r="EH6">
        <v>55.95</v>
      </c>
      <c r="EI6">
        <v>51.24</v>
      </c>
      <c r="EJ6">
        <v>47</v>
      </c>
      <c r="EK6">
        <v>45.12</v>
      </c>
      <c r="EL6">
        <v>45.96</v>
      </c>
      <c r="EM6">
        <v>48.01</v>
      </c>
      <c r="EN6">
        <v>47.69</v>
      </c>
      <c r="EO6">
        <v>45.61</v>
      </c>
      <c r="EP6">
        <v>45.51</v>
      </c>
      <c r="EQ6">
        <v>43.76</v>
      </c>
      <c r="ER6">
        <v>42.99</v>
      </c>
      <c r="ES6">
        <v>53.04</v>
      </c>
      <c r="ET6">
        <v>56.14</v>
      </c>
      <c r="EU6">
        <v>51.74</v>
      </c>
      <c r="EV6">
        <v>47.78</v>
      </c>
      <c r="EW6">
        <v>46.03</v>
      </c>
      <c r="EX6">
        <v>46.81</v>
      </c>
      <c r="EY6">
        <v>49.01</v>
      </c>
      <c r="EZ6">
        <v>48.69</v>
      </c>
      <c r="FA6">
        <v>46.56</v>
      </c>
      <c r="FB6">
        <v>46.46</v>
      </c>
      <c r="FC6">
        <v>44.67</v>
      </c>
      <c r="FD6">
        <v>43.89</v>
      </c>
      <c r="FE6">
        <v>54.14</v>
      </c>
      <c r="FF6">
        <v>57.31</v>
      </c>
      <c r="FG6">
        <v>52.82</v>
      </c>
      <c r="FH6">
        <v>48.78</v>
      </c>
      <c r="FI6">
        <v>46.99</v>
      </c>
      <c r="FJ6">
        <v>47.79</v>
      </c>
      <c r="FK6">
        <v>50.01</v>
      </c>
      <c r="FL6">
        <v>49.68</v>
      </c>
      <c r="FM6">
        <v>47.51</v>
      </c>
      <c r="FN6">
        <v>47.41</v>
      </c>
      <c r="FO6">
        <v>45.58</v>
      </c>
      <c r="FP6">
        <v>44.79</v>
      </c>
      <c r="FQ6">
        <v>55.25</v>
      </c>
      <c r="FR6">
        <v>58.48</v>
      </c>
      <c r="FS6">
        <v>53.9</v>
      </c>
      <c r="FT6">
        <v>49.77</v>
      </c>
      <c r="FU6">
        <v>47.94</v>
      </c>
      <c r="FV6">
        <v>48.76</v>
      </c>
      <c r="FW6">
        <v>51.02</v>
      </c>
      <c r="FX6">
        <v>50.68</v>
      </c>
      <c r="FY6">
        <v>48.46</v>
      </c>
      <c r="FZ6">
        <v>48.36</v>
      </c>
      <c r="GA6">
        <v>46.5</v>
      </c>
      <c r="GB6">
        <v>45.69</v>
      </c>
      <c r="GC6">
        <v>56.36</v>
      </c>
      <c r="GD6">
        <v>59.65</v>
      </c>
      <c r="GE6">
        <v>54.98</v>
      </c>
      <c r="GF6">
        <v>50.77</v>
      </c>
      <c r="GG6">
        <v>48.9</v>
      </c>
      <c r="GH6">
        <v>49.74</v>
      </c>
      <c r="GI6">
        <v>52.02</v>
      </c>
      <c r="GJ6">
        <v>51.67</v>
      </c>
      <c r="GK6">
        <v>49.42</v>
      </c>
      <c r="GL6">
        <v>49.31</v>
      </c>
      <c r="GM6">
        <v>47.41</v>
      </c>
      <c r="GN6">
        <v>46.58</v>
      </c>
      <c r="GO6">
        <v>57.46</v>
      </c>
      <c r="GP6">
        <v>60.82</v>
      </c>
      <c r="GQ6">
        <v>56.05</v>
      </c>
      <c r="GR6">
        <v>51.76</v>
      </c>
      <c r="GS6">
        <v>49.86</v>
      </c>
      <c r="GT6">
        <v>50.71</v>
      </c>
      <c r="GU6">
        <v>53.02</v>
      </c>
      <c r="GV6">
        <v>52.67</v>
      </c>
      <c r="GW6">
        <v>50.37</v>
      </c>
      <c r="GX6">
        <v>50.26</v>
      </c>
      <c r="GY6">
        <v>48.32</v>
      </c>
      <c r="GZ6">
        <v>47.48</v>
      </c>
      <c r="HA6">
        <v>58.57</v>
      </c>
      <c r="HB6">
        <v>61.99</v>
      </c>
      <c r="HC6">
        <v>57.13</v>
      </c>
      <c r="HD6">
        <v>52.76</v>
      </c>
      <c r="HE6">
        <v>50.82</v>
      </c>
      <c r="HF6">
        <v>51.69</v>
      </c>
      <c r="HG6">
        <v>54.03</v>
      </c>
      <c r="HH6">
        <v>53.67</v>
      </c>
      <c r="HI6">
        <v>51.32</v>
      </c>
      <c r="HJ6">
        <v>51.21</v>
      </c>
      <c r="HK6">
        <v>49.24</v>
      </c>
      <c r="HL6">
        <v>48.38</v>
      </c>
      <c r="HM6">
        <v>59.68</v>
      </c>
      <c r="HN6">
        <v>63.16</v>
      </c>
      <c r="HO6">
        <v>58.21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28.8</v>
      </c>
      <c r="U7">
        <v>30.333000000000002</v>
      </c>
      <c r="V7">
        <v>31.903000000000002</v>
      </c>
      <c r="W7">
        <v>30.657</v>
      </c>
      <c r="X7">
        <v>28.95</v>
      </c>
      <c r="Y7">
        <v>25.44</v>
      </c>
      <c r="Z7">
        <v>20.100000000000001</v>
      </c>
      <c r="AA7">
        <v>21.476000000000003</v>
      </c>
      <c r="AB7">
        <v>22.667000000000002</v>
      </c>
      <c r="AC7">
        <v>31.734000000000002</v>
      </c>
      <c r="AD7">
        <v>34.402999999999999</v>
      </c>
      <c r="AE7">
        <v>30</v>
      </c>
      <c r="AF7">
        <v>29.565000000000001</v>
      </c>
      <c r="AG7">
        <v>23.417000000000002</v>
      </c>
      <c r="AH7">
        <v>27.661000000000001</v>
      </c>
      <c r="AI7">
        <v>27.472000000000001</v>
      </c>
      <c r="AJ7">
        <v>27.429000000000002</v>
      </c>
      <c r="AK7">
        <v>26.157</v>
      </c>
      <c r="AL7">
        <v>24.683</v>
      </c>
      <c r="AM7">
        <v>15.944000000000001</v>
      </c>
      <c r="AN7">
        <v>20.979000000000003</v>
      </c>
      <c r="AO7">
        <v>37.314999999999998</v>
      </c>
      <c r="AP7">
        <v>39.39</v>
      </c>
      <c r="AQ7">
        <v>33.707999999999998</v>
      </c>
      <c r="AR7">
        <v>30.653000000000002</v>
      </c>
      <c r="AS7">
        <v>26.2</v>
      </c>
      <c r="AT7">
        <v>32.496000000000002</v>
      </c>
      <c r="AU7">
        <v>27.371000000000002</v>
      </c>
      <c r="AV7">
        <v>27.22</v>
      </c>
      <c r="AW7">
        <v>26.521000000000001</v>
      </c>
      <c r="AX7">
        <v>25.298000000000002</v>
      </c>
      <c r="AY7">
        <v>17.801000000000002</v>
      </c>
      <c r="AZ7">
        <v>22.446000000000002</v>
      </c>
      <c r="BA7">
        <v>35.578000000000003</v>
      </c>
      <c r="BB7">
        <v>37.271000000000001</v>
      </c>
      <c r="BC7">
        <v>32.724000000000004</v>
      </c>
      <c r="BD7">
        <v>30.319000000000003</v>
      </c>
      <c r="BE7">
        <v>26.807000000000002</v>
      </c>
      <c r="BF7">
        <v>31.963000000000001</v>
      </c>
      <c r="BG7">
        <v>27.624000000000002</v>
      </c>
      <c r="BH7">
        <v>27.879000000000001</v>
      </c>
      <c r="BI7">
        <v>27.027000000000001</v>
      </c>
      <c r="BJ7">
        <v>25.909000000000002</v>
      </c>
      <c r="BK7">
        <v>18.989000000000001</v>
      </c>
      <c r="BL7">
        <v>23.266999999999999</v>
      </c>
      <c r="BM7">
        <v>35.307000000000002</v>
      </c>
      <c r="BN7">
        <v>37.328000000000003</v>
      </c>
      <c r="BO7">
        <v>32.817</v>
      </c>
      <c r="BP7">
        <v>30.533000000000001</v>
      </c>
      <c r="BQ7">
        <v>27.298000000000002</v>
      </c>
      <c r="BR7">
        <v>32.003</v>
      </c>
      <c r="BS7">
        <v>27.912000000000003</v>
      </c>
      <c r="BT7">
        <v>28.202000000000002</v>
      </c>
      <c r="BU7">
        <v>27.462</v>
      </c>
      <c r="BV7">
        <v>26.273</v>
      </c>
      <c r="BW7">
        <v>20.484999999999999</v>
      </c>
      <c r="BX7">
        <v>24.081</v>
      </c>
      <c r="BY7">
        <v>34.978999999999999</v>
      </c>
      <c r="BZ7">
        <v>36.889000000000003</v>
      </c>
      <c r="CA7">
        <v>32.774999999999999</v>
      </c>
      <c r="CB7">
        <v>30.717000000000002</v>
      </c>
      <c r="CC7">
        <v>27.773</v>
      </c>
      <c r="CD7">
        <v>32.126000000000005</v>
      </c>
      <c r="CE7">
        <v>28.342000000000002</v>
      </c>
      <c r="CF7">
        <v>28.474</v>
      </c>
      <c r="CG7">
        <v>27.877000000000002</v>
      </c>
      <c r="CH7">
        <v>26.808</v>
      </c>
      <c r="CI7">
        <v>21.588000000000001</v>
      </c>
      <c r="CJ7">
        <v>24.945</v>
      </c>
      <c r="CK7">
        <v>34.924999999999997</v>
      </c>
      <c r="CL7">
        <v>36.783999999999999</v>
      </c>
      <c r="CM7">
        <v>32.868000000000002</v>
      </c>
      <c r="CN7">
        <v>31.313000000000002</v>
      </c>
      <c r="CO7">
        <v>28.59</v>
      </c>
      <c r="CP7">
        <v>32.652000000000001</v>
      </c>
      <c r="CQ7">
        <v>29.395</v>
      </c>
      <c r="CR7">
        <v>29.561</v>
      </c>
      <c r="CS7">
        <v>28.835000000000001</v>
      </c>
      <c r="CT7">
        <v>28.162000000000003</v>
      </c>
      <c r="CU7">
        <v>23.037000000000003</v>
      </c>
      <c r="CV7">
        <v>26.087</v>
      </c>
      <c r="CW7">
        <v>35.92</v>
      </c>
      <c r="CX7">
        <v>37.321000000000005</v>
      </c>
      <c r="CY7">
        <v>34.033999999999999</v>
      </c>
      <c r="CZ7">
        <v>32.347000000000001</v>
      </c>
      <c r="DA7">
        <v>29.683</v>
      </c>
      <c r="DB7">
        <v>33.630000000000003</v>
      </c>
      <c r="DC7">
        <v>30.631</v>
      </c>
      <c r="DD7">
        <v>30.756</v>
      </c>
      <c r="DE7">
        <v>30.102</v>
      </c>
      <c r="DF7">
        <v>29.441000000000003</v>
      </c>
      <c r="DG7">
        <v>24.311</v>
      </c>
      <c r="DH7">
        <v>27.602</v>
      </c>
      <c r="DI7">
        <v>36.901000000000003</v>
      </c>
      <c r="DJ7">
        <v>38.248000000000005</v>
      </c>
      <c r="DK7">
        <v>35.1</v>
      </c>
      <c r="DL7">
        <v>33.457999999999998</v>
      </c>
      <c r="DM7">
        <v>30.978000000000002</v>
      </c>
      <c r="DN7">
        <v>34.707000000000001</v>
      </c>
      <c r="DO7">
        <v>31.719000000000001</v>
      </c>
      <c r="DP7">
        <v>31.98</v>
      </c>
      <c r="DQ7">
        <v>31.443000000000001</v>
      </c>
      <c r="DR7">
        <v>30.723000000000003</v>
      </c>
      <c r="DS7">
        <v>25.884</v>
      </c>
      <c r="DT7">
        <v>28.983000000000001</v>
      </c>
      <c r="DU7">
        <v>37.877000000000002</v>
      </c>
      <c r="DV7">
        <v>39.176000000000002</v>
      </c>
      <c r="DW7">
        <v>36.188000000000002</v>
      </c>
      <c r="DX7">
        <v>34.574000000000005</v>
      </c>
      <c r="DY7">
        <v>32.316000000000003</v>
      </c>
      <c r="DZ7">
        <v>35.797000000000004</v>
      </c>
      <c r="EA7">
        <v>32.974000000000004</v>
      </c>
      <c r="EB7">
        <v>33.18</v>
      </c>
      <c r="EC7">
        <v>32.636000000000003</v>
      </c>
      <c r="ED7">
        <v>31.943000000000001</v>
      </c>
      <c r="EE7">
        <v>27.282</v>
      </c>
      <c r="EF7">
        <v>30.241000000000003</v>
      </c>
      <c r="EG7">
        <v>38.966999999999999</v>
      </c>
      <c r="EH7">
        <v>40.362000000000002</v>
      </c>
      <c r="EI7">
        <v>37.35</v>
      </c>
      <c r="EJ7">
        <v>35.753</v>
      </c>
      <c r="EK7">
        <v>33.547000000000004</v>
      </c>
      <c r="EL7">
        <v>36.93</v>
      </c>
      <c r="EM7">
        <v>34.249000000000002</v>
      </c>
      <c r="EN7">
        <v>34.405999999999999</v>
      </c>
      <c r="EO7">
        <v>33.846000000000004</v>
      </c>
      <c r="EP7">
        <v>33.129000000000005</v>
      </c>
      <c r="EQ7">
        <v>28.892000000000003</v>
      </c>
      <c r="ER7">
        <v>31.517000000000003</v>
      </c>
      <c r="ES7">
        <v>40.113</v>
      </c>
      <c r="ET7">
        <v>41.407000000000004</v>
      </c>
      <c r="EU7">
        <v>38.49</v>
      </c>
      <c r="EV7">
        <v>36.86</v>
      </c>
      <c r="EW7">
        <v>34.786000000000001</v>
      </c>
      <c r="EX7">
        <v>38.204000000000001</v>
      </c>
      <c r="EY7">
        <v>35.491</v>
      </c>
      <c r="EZ7">
        <v>35.544000000000004</v>
      </c>
      <c r="FA7">
        <v>35.039000000000001</v>
      </c>
      <c r="FB7">
        <v>34.395000000000003</v>
      </c>
      <c r="FC7">
        <v>30.299000000000003</v>
      </c>
      <c r="FD7">
        <v>32.814</v>
      </c>
      <c r="FE7">
        <v>41.021999999999998</v>
      </c>
      <c r="FF7">
        <v>42.262</v>
      </c>
      <c r="FG7">
        <v>39.51</v>
      </c>
      <c r="FH7">
        <v>37.963000000000001</v>
      </c>
      <c r="FI7">
        <v>35.999000000000002</v>
      </c>
      <c r="FJ7">
        <v>39.321000000000005</v>
      </c>
      <c r="FK7">
        <v>36.638000000000005</v>
      </c>
      <c r="FL7">
        <v>36.694000000000003</v>
      </c>
      <c r="FM7">
        <v>36.224000000000004</v>
      </c>
      <c r="FN7">
        <v>35.573</v>
      </c>
      <c r="FO7">
        <v>31.546000000000003</v>
      </c>
      <c r="FP7">
        <v>34.056000000000004</v>
      </c>
      <c r="FQ7">
        <v>42.076000000000001</v>
      </c>
      <c r="FR7">
        <v>43.238</v>
      </c>
      <c r="FS7">
        <v>40.591999999999999</v>
      </c>
      <c r="FT7">
        <v>39.079000000000001</v>
      </c>
      <c r="FU7">
        <v>37.236000000000004</v>
      </c>
      <c r="FV7">
        <v>40.286000000000001</v>
      </c>
      <c r="FW7">
        <v>37.773000000000003</v>
      </c>
      <c r="FX7">
        <v>37.834000000000003</v>
      </c>
      <c r="FY7">
        <v>37.396000000000001</v>
      </c>
      <c r="FZ7">
        <v>36.763000000000005</v>
      </c>
      <c r="GA7">
        <v>32.704000000000001</v>
      </c>
      <c r="GB7">
        <v>35.246000000000002</v>
      </c>
      <c r="GC7">
        <v>43.13</v>
      </c>
      <c r="GD7">
        <v>44.238</v>
      </c>
      <c r="GE7">
        <v>41.682000000000002</v>
      </c>
      <c r="GF7">
        <v>40.303000000000004</v>
      </c>
      <c r="GG7">
        <v>38.53</v>
      </c>
      <c r="GH7">
        <v>41.411999999999999</v>
      </c>
      <c r="GI7">
        <v>38.935000000000002</v>
      </c>
      <c r="GJ7">
        <v>38.991</v>
      </c>
      <c r="GK7">
        <v>38.579000000000001</v>
      </c>
      <c r="GL7">
        <v>37.917000000000002</v>
      </c>
      <c r="GM7">
        <v>34.007000000000005</v>
      </c>
      <c r="GN7">
        <v>36.460999999999999</v>
      </c>
      <c r="GO7">
        <v>44.225000000000001</v>
      </c>
      <c r="GP7">
        <v>45.256</v>
      </c>
      <c r="GQ7">
        <v>42.761000000000003</v>
      </c>
      <c r="GR7">
        <v>41.566000000000003</v>
      </c>
      <c r="GS7">
        <v>39.655999999999999</v>
      </c>
      <c r="GT7">
        <v>42.552</v>
      </c>
      <c r="GU7">
        <v>40.106000000000002</v>
      </c>
      <c r="GV7">
        <v>40.137</v>
      </c>
      <c r="GW7">
        <v>39.604999999999997</v>
      </c>
      <c r="GX7">
        <v>39.130000000000003</v>
      </c>
      <c r="GY7">
        <v>35.063000000000002</v>
      </c>
      <c r="GZ7">
        <v>37.497</v>
      </c>
      <c r="HA7">
        <v>45.512</v>
      </c>
      <c r="HB7">
        <v>46.54</v>
      </c>
      <c r="HC7">
        <v>43.984000000000002</v>
      </c>
      <c r="HD7">
        <v>42.76</v>
      </c>
      <c r="HE7">
        <v>40.795999999999999</v>
      </c>
      <c r="HF7">
        <v>43.986000000000004</v>
      </c>
      <c r="HG7">
        <v>41.24</v>
      </c>
      <c r="HH7">
        <v>41.280999999999999</v>
      </c>
      <c r="HI7">
        <v>40.805</v>
      </c>
      <c r="HJ7">
        <v>40.158000000000001</v>
      </c>
      <c r="HK7">
        <v>36.044000000000004</v>
      </c>
      <c r="HL7">
        <v>38.521000000000001</v>
      </c>
      <c r="HM7">
        <v>46.784999999999997</v>
      </c>
      <c r="HN7">
        <v>47.81</v>
      </c>
      <c r="HO7">
        <v>45.284999999999997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34.700000000000003</v>
      </c>
      <c r="U8">
        <v>35.35</v>
      </c>
      <c r="V8">
        <v>42.5</v>
      </c>
      <c r="W8">
        <v>42.75</v>
      </c>
      <c r="X8">
        <v>40.5</v>
      </c>
      <c r="Y8">
        <v>38.25</v>
      </c>
      <c r="Z8">
        <v>33.75</v>
      </c>
      <c r="AA8">
        <v>33.5</v>
      </c>
      <c r="AB8">
        <v>40</v>
      </c>
      <c r="AC8">
        <v>49.75</v>
      </c>
      <c r="AD8">
        <v>56</v>
      </c>
      <c r="AE8">
        <v>48.75</v>
      </c>
      <c r="AF8">
        <v>42.25</v>
      </c>
      <c r="AG8">
        <v>41.25</v>
      </c>
      <c r="AH8">
        <v>43.25</v>
      </c>
      <c r="AI8">
        <v>44.5</v>
      </c>
      <c r="AJ8">
        <v>42.5</v>
      </c>
      <c r="AK8">
        <v>40.5</v>
      </c>
      <c r="AL8">
        <v>35.75</v>
      </c>
      <c r="AM8">
        <v>36.25</v>
      </c>
      <c r="AN8">
        <v>41.25</v>
      </c>
      <c r="AO8">
        <v>52</v>
      </c>
      <c r="AP8">
        <v>60.5</v>
      </c>
      <c r="AQ8">
        <v>55.5</v>
      </c>
      <c r="AR8">
        <v>41.75</v>
      </c>
      <c r="AS8">
        <v>41.75</v>
      </c>
      <c r="AT8">
        <v>44.75</v>
      </c>
      <c r="AU8">
        <v>44.77</v>
      </c>
      <c r="AV8">
        <v>42.75</v>
      </c>
      <c r="AW8">
        <v>40.74</v>
      </c>
      <c r="AX8">
        <v>35.96</v>
      </c>
      <c r="AY8">
        <v>36.46</v>
      </c>
      <c r="AZ8">
        <v>41.48</v>
      </c>
      <c r="BA8">
        <v>52.29</v>
      </c>
      <c r="BB8">
        <v>60.83</v>
      </c>
      <c r="BC8">
        <v>55.79</v>
      </c>
      <c r="BD8">
        <v>41.97</v>
      </c>
      <c r="BE8">
        <v>41.96</v>
      </c>
      <c r="BF8">
        <v>44.97</v>
      </c>
      <c r="BG8">
        <v>44.97</v>
      </c>
      <c r="BH8">
        <v>42.94</v>
      </c>
      <c r="BI8">
        <v>40.92</v>
      </c>
      <c r="BJ8">
        <v>36.119999999999997</v>
      </c>
      <c r="BK8">
        <v>36.619999999999997</v>
      </c>
      <c r="BL8">
        <v>41.66</v>
      </c>
      <c r="BM8">
        <v>52.52</v>
      </c>
      <c r="BN8">
        <v>61.1</v>
      </c>
      <c r="BO8">
        <v>56.04</v>
      </c>
      <c r="BP8">
        <v>42.15</v>
      </c>
      <c r="BQ8">
        <v>42.15</v>
      </c>
      <c r="BR8">
        <v>45.17</v>
      </c>
      <c r="BS8">
        <v>45.17</v>
      </c>
      <c r="BT8">
        <v>43.13</v>
      </c>
      <c r="BU8">
        <v>41.1</v>
      </c>
      <c r="BV8">
        <v>36.28</v>
      </c>
      <c r="BW8">
        <v>36.78</v>
      </c>
      <c r="BX8">
        <v>41.85</v>
      </c>
      <c r="BY8">
        <v>52.75</v>
      </c>
      <c r="BZ8">
        <v>61.37</v>
      </c>
      <c r="CA8">
        <v>56.29</v>
      </c>
      <c r="CB8">
        <v>42.34</v>
      </c>
      <c r="CC8">
        <v>42.34</v>
      </c>
      <c r="CD8">
        <v>45.37</v>
      </c>
      <c r="CE8">
        <v>45.37</v>
      </c>
      <c r="CF8">
        <v>43.32</v>
      </c>
      <c r="CG8">
        <v>41.28</v>
      </c>
      <c r="CH8">
        <v>36.44</v>
      </c>
      <c r="CI8">
        <v>36.94</v>
      </c>
      <c r="CJ8">
        <v>42.03</v>
      </c>
      <c r="CK8">
        <v>52.98</v>
      </c>
      <c r="CL8">
        <v>61.64</v>
      </c>
      <c r="CM8">
        <v>56.54</v>
      </c>
      <c r="CN8">
        <v>42.53</v>
      </c>
      <c r="CO8">
        <v>42.52</v>
      </c>
      <c r="CP8">
        <v>45.57</v>
      </c>
      <c r="CQ8">
        <v>45.57</v>
      </c>
      <c r="CR8">
        <v>43.51</v>
      </c>
      <c r="CS8">
        <v>41.46</v>
      </c>
      <c r="CT8">
        <v>36.6</v>
      </c>
      <c r="CU8">
        <v>37.1</v>
      </c>
      <c r="CV8">
        <v>42.22</v>
      </c>
      <c r="CW8">
        <v>53.21</v>
      </c>
      <c r="CX8">
        <v>61.91</v>
      </c>
      <c r="CY8">
        <v>56.78</v>
      </c>
      <c r="CZ8">
        <v>42.71</v>
      </c>
      <c r="DA8">
        <v>42.71</v>
      </c>
      <c r="DB8">
        <v>45.77</v>
      </c>
      <c r="DC8">
        <v>45.77</v>
      </c>
      <c r="DD8">
        <v>43.71</v>
      </c>
      <c r="DE8">
        <v>41.64</v>
      </c>
      <c r="DF8">
        <v>36.76</v>
      </c>
      <c r="DG8">
        <v>37.270000000000003</v>
      </c>
      <c r="DH8">
        <v>42.4</v>
      </c>
      <c r="DI8">
        <v>53.45</v>
      </c>
      <c r="DJ8">
        <v>62.18</v>
      </c>
      <c r="DK8">
        <v>57.03</v>
      </c>
      <c r="DL8">
        <v>42.9</v>
      </c>
      <c r="DM8">
        <v>42.89</v>
      </c>
      <c r="DN8">
        <v>45.97</v>
      </c>
      <c r="DO8">
        <v>45.97</v>
      </c>
      <c r="DP8">
        <v>43.9</v>
      </c>
      <c r="DQ8">
        <v>41.83</v>
      </c>
      <c r="DR8">
        <v>36.92</v>
      </c>
      <c r="DS8">
        <v>37.43</v>
      </c>
      <c r="DT8">
        <v>42.59</v>
      </c>
      <c r="DU8">
        <v>53.68</v>
      </c>
      <c r="DV8">
        <v>62.45</v>
      </c>
      <c r="DW8">
        <v>57.28</v>
      </c>
      <c r="DX8">
        <v>43.08</v>
      </c>
      <c r="DY8">
        <v>43.08</v>
      </c>
      <c r="DZ8">
        <v>46.17</v>
      </c>
      <c r="EA8">
        <v>46.17</v>
      </c>
      <c r="EB8">
        <v>44.09</v>
      </c>
      <c r="EC8">
        <v>42.01</v>
      </c>
      <c r="ED8">
        <v>37.08</v>
      </c>
      <c r="EE8">
        <v>37.590000000000003</v>
      </c>
      <c r="EF8">
        <v>42.77</v>
      </c>
      <c r="EG8">
        <v>53.91</v>
      </c>
      <c r="EH8">
        <v>62.72</v>
      </c>
      <c r="EI8">
        <v>57.53</v>
      </c>
      <c r="EJ8">
        <v>43.27</v>
      </c>
      <c r="EK8">
        <v>43.27</v>
      </c>
      <c r="EL8">
        <v>46.37</v>
      </c>
      <c r="EM8">
        <v>46.36</v>
      </c>
      <c r="EN8">
        <v>44.28</v>
      </c>
      <c r="EO8">
        <v>42.19</v>
      </c>
      <c r="EP8">
        <v>37.24</v>
      </c>
      <c r="EQ8">
        <v>37.75</v>
      </c>
      <c r="ER8">
        <v>42.96</v>
      </c>
      <c r="ES8">
        <v>54.14</v>
      </c>
      <c r="ET8">
        <v>62.99</v>
      </c>
      <c r="EU8">
        <v>57.78</v>
      </c>
      <c r="EV8">
        <v>43.46</v>
      </c>
      <c r="EW8">
        <v>43.45</v>
      </c>
      <c r="EX8">
        <v>46.57</v>
      </c>
      <c r="EY8">
        <v>46.56</v>
      </c>
      <c r="EZ8">
        <v>44.47</v>
      </c>
      <c r="FA8">
        <v>42.37</v>
      </c>
      <c r="FB8">
        <v>37.4</v>
      </c>
      <c r="FC8">
        <v>37.909999999999997</v>
      </c>
      <c r="FD8">
        <v>43.14</v>
      </c>
      <c r="FE8">
        <v>54.38</v>
      </c>
      <c r="FF8">
        <v>63.26</v>
      </c>
      <c r="FG8">
        <v>58.02</v>
      </c>
      <c r="FH8">
        <v>43.64</v>
      </c>
      <c r="FI8">
        <v>43.64</v>
      </c>
      <c r="FJ8">
        <v>46.77</v>
      </c>
      <c r="FK8">
        <v>46.76</v>
      </c>
      <c r="FL8">
        <v>44.66</v>
      </c>
      <c r="FM8">
        <v>42.55</v>
      </c>
      <c r="FN8">
        <v>37.56</v>
      </c>
      <c r="FO8">
        <v>38.08</v>
      </c>
      <c r="FP8">
        <v>43.32</v>
      </c>
      <c r="FQ8">
        <v>54.61</v>
      </c>
      <c r="FR8">
        <v>63.53</v>
      </c>
      <c r="FS8">
        <v>58.27</v>
      </c>
      <c r="FT8">
        <v>43.83</v>
      </c>
      <c r="FU8">
        <v>43.82</v>
      </c>
      <c r="FV8">
        <v>46.97</v>
      </c>
      <c r="FW8">
        <v>46.96</v>
      </c>
      <c r="FX8">
        <v>44.85</v>
      </c>
      <c r="FY8">
        <v>42.73</v>
      </c>
      <c r="FZ8">
        <v>37.72</v>
      </c>
      <c r="GA8">
        <v>38.24</v>
      </c>
      <c r="GB8">
        <v>43.51</v>
      </c>
      <c r="GC8">
        <v>54.84</v>
      </c>
      <c r="GD8">
        <v>63.8</v>
      </c>
      <c r="GE8">
        <v>58.52</v>
      </c>
      <c r="GF8">
        <v>44.02</v>
      </c>
      <c r="GG8">
        <v>44.01</v>
      </c>
      <c r="GH8">
        <v>47.17</v>
      </c>
      <c r="GI8">
        <v>47.16</v>
      </c>
      <c r="GJ8">
        <v>45.04</v>
      </c>
      <c r="GK8">
        <v>42.91</v>
      </c>
      <c r="GL8">
        <v>37.880000000000003</v>
      </c>
      <c r="GM8">
        <v>38.4</v>
      </c>
      <c r="GN8">
        <v>43.69</v>
      </c>
      <c r="GO8">
        <v>55.07</v>
      </c>
      <c r="GP8">
        <v>64.069999999999993</v>
      </c>
      <c r="GQ8">
        <v>58.77</v>
      </c>
      <c r="GR8">
        <v>44.2</v>
      </c>
      <c r="GS8">
        <v>44.2</v>
      </c>
      <c r="GT8">
        <v>47.37</v>
      </c>
      <c r="GU8">
        <v>47.36</v>
      </c>
      <c r="GV8">
        <v>45.23</v>
      </c>
      <c r="GW8">
        <v>43.09</v>
      </c>
      <c r="GX8">
        <v>38.04</v>
      </c>
      <c r="GY8">
        <v>38.56</v>
      </c>
      <c r="GZ8">
        <v>43.88</v>
      </c>
      <c r="HA8">
        <v>55.31</v>
      </c>
      <c r="HB8">
        <v>64.34</v>
      </c>
      <c r="HC8">
        <v>59.01</v>
      </c>
      <c r="HD8">
        <v>44.39</v>
      </c>
      <c r="HE8">
        <v>44.38</v>
      </c>
      <c r="HF8">
        <v>47.57</v>
      </c>
      <c r="HG8">
        <v>47.56</v>
      </c>
      <c r="HH8">
        <v>45.42</v>
      </c>
      <c r="HI8">
        <v>43.28</v>
      </c>
      <c r="HJ8">
        <v>38.200000000000003</v>
      </c>
      <c r="HK8">
        <v>38.729999999999997</v>
      </c>
      <c r="HL8">
        <v>44.06</v>
      </c>
      <c r="HM8">
        <v>55.54</v>
      </c>
      <c r="HN8">
        <v>64.61</v>
      </c>
      <c r="HO8">
        <v>59.26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25</v>
      </c>
      <c r="U9">
        <v>28.163</v>
      </c>
      <c r="V9">
        <v>30.315000000000001</v>
      </c>
      <c r="W9">
        <v>30.657</v>
      </c>
      <c r="X9">
        <v>30.214000000000002</v>
      </c>
      <c r="Y9">
        <v>28.77</v>
      </c>
      <c r="Z9">
        <v>24.917000000000002</v>
      </c>
      <c r="AA9">
        <v>27.274000000000001</v>
      </c>
      <c r="AB9">
        <v>29</v>
      </c>
      <c r="AC9">
        <v>32.600999999999999</v>
      </c>
      <c r="AD9">
        <v>33.508000000000003</v>
      </c>
      <c r="AE9">
        <v>32.625</v>
      </c>
      <c r="AF9">
        <v>26.734000000000002</v>
      </c>
      <c r="AG9">
        <v>28.021000000000001</v>
      </c>
      <c r="AH9">
        <v>29.75</v>
      </c>
      <c r="AI9">
        <v>29.903000000000002</v>
      </c>
      <c r="AJ9">
        <v>28.179000000000002</v>
      </c>
      <c r="AK9">
        <v>27.234000000000002</v>
      </c>
      <c r="AL9">
        <v>26.417000000000002</v>
      </c>
      <c r="AM9">
        <v>27.27</v>
      </c>
      <c r="AN9">
        <v>29.021000000000001</v>
      </c>
      <c r="AO9">
        <v>31.726000000000003</v>
      </c>
      <c r="AP9">
        <v>31.653000000000002</v>
      </c>
      <c r="AQ9">
        <v>30.792000000000002</v>
      </c>
      <c r="AR9">
        <v>29.032</v>
      </c>
      <c r="AS9">
        <v>28.425000000000001</v>
      </c>
      <c r="AT9">
        <v>30.504000000000001</v>
      </c>
      <c r="AU9">
        <v>29.838000000000001</v>
      </c>
      <c r="AV9">
        <v>27.944000000000003</v>
      </c>
      <c r="AW9">
        <v>27.341000000000001</v>
      </c>
      <c r="AX9">
        <v>26.375</v>
      </c>
      <c r="AY9">
        <v>27.213000000000001</v>
      </c>
      <c r="AZ9">
        <v>29.071000000000002</v>
      </c>
      <c r="BA9">
        <v>31.656000000000002</v>
      </c>
      <c r="BB9">
        <v>31.573</v>
      </c>
      <c r="BC9">
        <v>30.719000000000001</v>
      </c>
      <c r="BD9">
        <v>28.862000000000002</v>
      </c>
      <c r="BE9">
        <v>28.51</v>
      </c>
      <c r="BF9">
        <v>30.451000000000001</v>
      </c>
      <c r="BG9">
        <v>29.597000000000001</v>
      </c>
      <c r="BH9">
        <v>28.084</v>
      </c>
      <c r="BI9">
        <v>27.306000000000001</v>
      </c>
      <c r="BJ9">
        <v>26.343</v>
      </c>
      <c r="BK9">
        <v>27.167000000000002</v>
      </c>
      <c r="BL9">
        <v>29.035</v>
      </c>
      <c r="BM9">
        <v>31.22</v>
      </c>
      <c r="BN9">
        <v>32.206000000000003</v>
      </c>
      <c r="BO9">
        <v>30.657</v>
      </c>
      <c r="BP9">
        <v>28.819000000000003</v>
      </c>
      <c r="BQ9">
        <v>28.462</v>
      </c>
      <c r="BR9">
        <v>30.402000000000001</v>
      </c>
      <c r="BS9">
        <v>29.539000000000001</v>
      </c>
      <c r="BT9">
        <v>28.044</v>
      </c>
      <c r="BU9">
        <v>27.271000000000001</v>
      </c>
      <c r="BV9">
        <v>26.263000000000002</v>
      </c>
      <c r="BW9">
        <v>27.142000000000003</v>
      </c>
      <c r="BX9">
        <v>28.997</v>
      </c>
      <c r="BY9">
        <v>31.153000000000002</v>
      </c>
      <c r="BZ9">
        <v>32.154000000000003</v>
      </c>
      <c r="CA9">
        <v>30.594000000000001</v>
      </c>
      <c r="CB9">
        <v>28.773</v>
      </c>
      <c r="CC9">
        <v>28.414999999999999</v>
      </c>
      <c r="CD9">
        <v>30.175000000000001</v>
      </c>
      <c r="CE9">
        <v>29.693000000000001</v>
      </c>
      <c r="CF9">
        <v>28.003</v>
      </c>
      <c r="CG9">
        <v>27.236000000000001</v>
      </c>
      <c r="CH9">
        <v>26.223000000000003</v>
      </c>
      <c r="CI9">
        <v>27.103000000000002</v>
      </c>
      <c r="CJ9">
        <v>28.961000000000002</v>
      </c>
      <c r="CK9">
        <v>31.086000000000002</v>
      </c>
      <c r="CL9">
        <v>32.102000000000004</v>
      </c>
      <c r="CM9">
        <v>29.938000000000002</v>
      </c>
      <c r="CN9">
        <v>28.881</v>
      </c>
      <c r="CO9">
        <v>28.37</v>
      </c>
      <c r="CP9">
        <v>30.117000000000001</v>
      </c>
      <c r="CQ9">
        <v>29.644000000000002</v>
      </c>
      <c r="CR9">
        <v>27.998000000000001</v>
      </c>
      <c r="CS9">
        <v>27.002000000000002</v>
      </c>
      <c r="CT9">
        <v>26.247</v>
      </c>
      <c r="CU9">
        <v>27.065000000000001</v>
      </c>
      <c r="CV9">
        <v>28.778000000000002</v>
      </c>
      <c r="CW9">
        <v>31.433</v>
      </c>
      <c r="CX9">
        <v>31.312000000000001</v>
      </c>
      <c r="CY9">
        <v>30.472000000000001</v>
      </c>
      <c r="CZ9">
        <v>28.846</v>
      </c>
      <c r="DA9">
        <v>28.137</v>
      </c>
      <c r="DB9">
        <v>30.257000000000001</v>
      </c>
      <c r="DC9">
        <v>29.596</v>
      </c>
      <c r="DD9">
        <v>27.919</v>
      </c>
      <c r="DE9">
        <v>26.958000000000002</v>
      </c>
      <c r="DF9">
        <v>26.215</v>
      </c>
      <c r="DG9">
        <v>26.978000000000002</v>
      </c>
      <c r="DH9">
        <v>28.887</v>
      </c>
      <c r="DI9">
        <v>31.375</v>
      </c>
      <c r="DJ9">
        <v>31.247</v>
      </c>
      <c r="DK9">
        <v>30.409000000000002</v>
      </c>
      <c r="DL9">
        <v>28.81</v>
      </c>
      <c r="DM9">
        <v>28.083000000000002</v>
      </c>
      <c r="DN9">
        <v>30.209000000000003</v>
      </c>
      <c r="DO9">
        <v>29.307000000000002</v>
      </c>
      <c r="DP9">
        <v>27.879000000000001</v>
      </c>
      <c r="DQ9">
        <v>27.13</v>
      </c>
      <c r="DR9">
        <v>26.183</v>
      </c>
      <c r="DS9">
        <v>26.932000000000002</v>
      </c>
      <c r="DT9">
        <v>28.849</v>
      </c>
      <c r="DU9">
        <v>31.319000000000003</v>
      </c>
      <c r="DV9">
        <v>31.181000000000001</v>
      </c>
      <c r="DW9">
        <v>30.347000000000001</v>
      </c>
      <c r="DX9">
        <v>28.594000000000001</v>
      </c>
      <c r="DY9">
        <v>28.23</v>
      </c>
      <c r="DZ9">
        <v>30.16</v>
      </c>
      <c r="EA9">
        <v>29.221</v>
      </c>
      <c r="EB9">
        <v>27.812000000000001</v>
      </c>
      <c r="EC9">
        <v>27.082000000000001</v>
      </c>
      <c r="ED9">
        <v>26.138000000000002</v>
      </c>
      <c r="EE9">
        <v>26.885000000000002</v>
      </c>
      <c r="EF9">
        <v>28.813000000000002</v>
      </c>
      <c r="EG9">
        <v>30.816000000000003</v>
      </c>
      <c r="EH9">
        <v>31.905000000000001</v>
      </c>
      <c r="EI9">
        <v>30.297000000000001</v>
      </c>
      <c r="EJ9">
        <v>28.574000000000002</v>
      </c>
      <c r="EK9">
        <v>28.209</v>
      </c>
      <c r="EL9">
        <v>30.152000000000001</v>
      </c>
      <c r="EM9">
        <v>29.234999999999999</v>
      </c>
      <c r="EN9">
        <v>27.877000000000002</v>
      </c>
      <c r="EO9">
        <v>27.098000000000003</v>
      </c>
      <c r="EP9">
        <v>26.077000000000002</v>
      </c>
      <c r="EQ9">
        <v>26.96</v>
      </c>
      <c r="ER9">
        <v>28.838000000000001</v>
      </c>
      <c r="ES9">
        <v>30.833000000000002</v>
      </c>
      <c r="ET9">
        <v>31.929000000000002</v>
      </c>
      <c r="EU9">
        <v>29.664000000000001</v>
      </c>
      <c r="EV9">
        <v>28.789000000000001</v>
      </c>
      <c r="EW9">
        <v>28.231000000000002</v>
      </c>
      <c r="EX9">
        <v>29.937000000000001</v>
      </c>
      <c r="EY9">
        <v>29.511000000000003</v>
      </c>
      <c r="EZ9">
        <v>27.859000000000002</v>
      </c>
      <c r="FA9">
        <v>26.887</v>
      </c>
      <c r="FB9">
        <v>26.188000000000002</v>
      </c>
      <c r="FC9">
        <v>26.988</v>
      </c>
      <c r="FD9">
        <v>28.682000000000002</v>
      </c>
      <c r="FE9">
        <v>31.309000000000001</v>
      </c>
      <c r="FF9">
        <v>31.952000000000002</v>
      </c>
      <c r="FG9">
        <v>29.662000000000003</v>
      </c>
      <c r="FH9">
        <v>28.805</v>
      </c>
      <c r="FI9">
        <v>28.25</v>
      </c>
      <c r="FJ9">
        <v>29.949000000000002</v>
      </c>
      <c r="FK9">
        <v>29.528000000000002</v>
      </c>
      <c r="FL9">
        <v>27.883000000000003</v>
      </c>
      <c r="FM9">
        <v>26.91</v>
      </c>
      <c r="FN9">
        <v>26.207000000000001</v>
      </c>
      <c r="FO9">
        <v>26.999000000000002</v>
      </c>
      <c r="FP9">
        <v>28.703000000000003</v>
      </c>
      <c r="FQ9">
        <v>31.319000000000003</v>
      </c>
      <c r="FR9">
        <v>31.158000000000001</v>
      </c>
      <c r="FS9">
        <v>30.339000000000002</v>
      </c>
      <c r="FT9">
        <v>28.831000000000003</v>
      </c>
      <c r="FU9">
        <v>28.042000000000002</v>
      </c>
      <c r="FV9">
        <v>30.204999999999998</v>
      </c>
      <c r="FW9">
        <v>29.269000000000002</v>
      </c>
      <c r="FX9">
        <v>27.588000000000001</v>
      </c>
      <c r="FY9">
        <v>26.919</v>
      </c>
      <c r="FZ9">
        <v>26.13</v>
      </c>
      <c r="GA9">
        <v>26.946000000000002</v>
      </c>
      <c r="GB9">
        <v>28.918000000000003</v>
      </c>
      <c r="GC9">
        <v>31.343</v>
      </c>
      <c r="GD9">
        <v>31.172000000000001</v>
      </c>
      <c r="GE9">
        <v>30.357000000000003</v>
      </c>
      <c r="GF9">
        <v>28.644000000000002</v>
      </c>
      <c r="GG9">
        <v>27.805</v>
      </c>
      <c r="GH9">
        <v>30.223000000000003</v>
      </c>
      <c r="GI9">
        <v>28.997</v>
      </c>
      <c r="GJ9">
        <v>27.648</v>
      </c>
      <c r="GK9">
        <v>26.942</v>
      </c>
      <c r="GL9">
        <v>26.257000000000001</v>
      </c>
      <c r="GM9">
        <v>26.954999999999998</v>
      </c>
      <c r="GN9">
        <v>28.933</v>
      </c>
      <c r="GO9">
        <v>30.868000000000002</v>
      </c>
      <c r="GP9">
        <v>32.009</v>
      </c>
      <c r="GQ9">
        <v>30.361000000000001</v>
      </c>
      <c r="GR9">
        <v>28.448</v>
      </c>
      <c r="GS9">
        <v>28.054000000000002</v>
      </c>
      <c r="GT9">
        <v>30.24</v>
      </c>
      <c r="GU9">
        <v>29.002000000000002</v>
      </c>
      <c r="GV9">
        <v>27.608000000000001</v>
      </c>
      <c r="GW9">
        <v>27.225000000000001</v>
      </c>
      <c r="GX9">
        <v>26.052</v>
      </c>
      <c r="GY9">
        <v>27.068000000000001</v>
      </c>
      <c r="GZ9">
        <v>28.958000000000002</v>
      </c>
      <c r="HA9">
        <v>30.882000000000001</v>
      </c>
      <c r="HB9">
        <v>32.032000000000004</v>
      </c>
      <c r="HC9">
        <v>30.381</v>
      </c>
      <c r="HD9">
        <v>28.462</v>
      </c>
      <c r="HE9">
        <v>28.07</v>
      </c>
      <c r="HF9">
        <v>30.008000000000003</v>
      </c>
      <c r="HG9">
        <v>29.303000000000001</v>
      </c>
      <c r="HH9">
        <v>27.625</v>
      </c>
      <c r="HI9">
        <v>26.971</v>
      </c>
      <c r="HJ9">
        <v>26.183</v>
      </c>
      <c r="HK9">
        <v>27.08</v>
      </c>
      <c r="HL9">
        <v>28.984999999999999</v>
      </c>
      <c r="HM9">
        <v>30.884</v>
      </c>
      <c r="HN9">
        <v>32.042999999999999</v>
      </c>
      <c r="HO9">
        <v>29.682000000000002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38.5</v>
      </c>
      <c r="W10">
        <v>39.25</v>
      </c>
      <c r="X10">
        <v>37.25</v>
      </c>
      <c r="Y10">
        <v>36</v>
      </c>
      <c r="Z10">
        <v>33.75</v>
      </c>
      <c r="AA10">
        <v>33.5</v>
      </c>
      <c r="AB10">
        <v>40</v>
      </c>
      <c r="AC10">
        <v>49.25</v>
      </c>
      <c r="AD10">
        <v>56</v>
      </c>
      <c r="AE10">
        <v>48.75</v>
      </c>
      <c r="AF10">
        <v>41</v>
      </c>
      <c r="AG10">
        <v>40</v>
      </c>
      <c r="AH10">
        <v>42</v>
      </c>
      <c r="AI10">
        <v>32.25</v>
      </c>
      <c r="AJ10">
        <v>30.75</v>
      </c>
      <c r="AK10">
        <v>30</v>
      </c>
      <c r="AL10">
        <v>25.75</v>
      </c>
      <c r="AM10">
        <v>26.25</v>
      </c>
      <c r="AN10">
        <v>31.25</v>
      </c>
      <c r="AO10">
        <v>42</v>
      </c>
      <c r="AP10">
        <v>50.5</v>
      </c>
      <c r="AQ10">
        <v>39.75</v>
      </c>
      <c r="AR10">
        <v>31</v>
      </c>
      <c r="AS10">
        <v>30.75</v>
      </c>
      <c r="AT10">
        <v>32</v>
      </c>
      <c r="AU10">
        <v>31.16</v>
      </c>
      <c r="AV10">
        <v>29.61</v>
      </c>
      <c r="AW10">
        <v>28.78</v>
      </c>
      <c r="AX10">
        <v>24.62</v>
      </c>
      <c r="AY10">
        <v>25.01</v>
      </c>
      <c r="AZ10">
        <v>29.67</v>
      </c>
      <c r="BA10">
        <v>39.72</v>
      </c>
      <c r="BB10">
        <v>47.59</v>
      </c>
      <c r="BC10">
        <v>37.32</v>
      </c>
      <c r="BD10">
        <v>28.99</v>
      </c>
      <c r="BE10">
        <v>28.65</v>
      </c>
      <c r="BF10">
        <v>29.7</v>
      </c>
      <c r="BG10">
        <v>27.06</v>
      </c>
      <c r="BH10">
        <v>25.92</v>
      </c>
      <c r="BI10">
        <v>25.42</v>
      </c>
      <c r="BJ10">
        <v>21.92</v>
      </c>
      <c r="BK10">
        <v>22.46</v>
      </c>
      <c r="BL10">
        <v>26.87</v>
      </c>
      <c r="BM10">
        <v>36.29</v>
      </c>
      <c r="BN10">
        <v>43.85</v>
      </c>
      <c r="BO10">
        <v>34.69</v>
      </c>
      <c r="BP10">
        <v>27.19</v>
      </c>
      <c r="BQ10">
        <v>27.11</v>
      </c>
      <c r="BR10">
        <v>28.35</v>
      </c>
      <c r="BS10">
        <v>22.29</v>
      </c>
      <c r="BT10">
        <v>22.32</v>
      </c>
      <c r="BU10">
        <v>22.82</v>
      </c>
      <c r="BV10">
        <v>20.49</v>
      </c>
      <c r="BW10">
        <v>21.82</v>
      </c>
      <c r="BX10">
        <v>27.1</v>
      </c>
      <c r="BY10">
        <v>37.94</v>
      </c>
      <c r="BZ10">
        <v>47.46</v>
      </c>
      <c r="CA10">
        <v>38.82</v>
      </c>
      <c r="CB10">
        <v>31.42</v>
      </c>
      <c r="CC10">
        <v>32.32</v>
      </c>
      <c r="CD10">
        <v>34.840000000000003</v>
      </c>
      <c r="CE10">
        <v>39.520000000000003</v>
      </c>
      <c r="CF10">
        <v>37.86</v>
      </c>
      <c r="CG10">
        <v>37.11</v>
      </c>
      <c r="CH10">
        <v>32.01</v>
      </c>
      <c r="CI10">
        <v>32.79</v>
      </c>
      <c r="CJ10">
        <v>39.22</v>
      </c>
      <c r="CK10">
        <v>52.97</v>
      </c>
      <c r="CL10">
        <v>64</v>
      </c>
      <c r="CM10">
        <v>50.62</v>
      </c>
      <c r="CN10">
        <v>39.67</v>
      </c>
      <c r="CO10">
        <v>39.54</v>
      </c>
      <c r="CP10">
        <v>41.35</v>
      </c>
      <c r="CQ10">
        <v>39.799999999999997</v>
      </c>
      <c r="CR10">
        <v>38.130000000000003</v>
      </c>
      <c r="CS10">
        <v>37.380000000000003</v>
      </c>
      <c r="CT10">
        <v>32.24</v>
      </c>
      <c r="CU10">
        <v>33.020000000000003</v>
      </c>
      <c r="CV10">
        <v>39.5</v>
      </c>
      <c r="CW10">
        <v>53.35</v>
      </c>
      <c r="CX10">
        <v>64.45</v>
      </c>
      <c r="CY10">
        <v>50.98</v>
      </c>
      <c r="CZ10">
        <v>39.950000000000003</v>
      </c>
      <c r="DA10">
        <v>39.82</v>
      </c>
      <c r="DB10">
        <v>41.65</v>
      </c>
      <c r="DC10">
        <v>40.090000000000003</v>
      </c>
      <c r="DD10">
        <v>38.4</v>
      </c>
      <c r="DE10">
        <v>37.64</v>
      </c>
      <c r="DF10">
        <v>32.47</v>
      </c>
      <c r="DG10">
        <v>33.26</v>
      </c>
      <c r="DH10">
        <v>39.78</v>
      </c>
      <c r="DI10">
        <v>53.72</v>
      </c>
      <c r="DJ10">
        <v>64.91</v>
      </c>
      <c r="DK10">
        <v>51.34</v>
      </c>
      <c r="DL10">
        <v>40.229999999999997</v>
      </c>
      <c r="DM10">
        <v>40.11</v>
      </c>
      <c r="DN10">
        <v>41.94</v>
      </c>
      <c r="DO10">
        <v>40.369999999999997</v>
      </c>
      <c r="DP10">
        <v>38.67</v>
      </c>
      <c r="DQ10">
        <v>37.909999999999997</v>
      </c>
      <c r="DR10">
        <v>32.69</v>
      </c>
      <c r="DS10">
        <v>33.49</v>
      </c>
      <c r="DT10">
        <v>40.06</v>
      </c>
      <c r="DU10">
        <v>54.1</v>
      </c>
      <c r="DV10">
        <v>65.36</v>
      </c>
      <c r="DW10">
        <v>51.7</v>
      </c>
      <c r="DX10">
        <v>40.520000000000003</v>
      </c>
      <c r="DY10">
        <v>40.39</v>
      </c>
      <c r="DZ10">
        <v>42.24</v>
      </c>
      <c r="EA10">
        <v>40.65</v>
      </c>
      <c r="EB10">
        <v>38.94</v>
      </c>
      <c r="EC10">
        <v>38.17</v>
      </c>
      <c r="ED10">
        <v>32.92</v>
      </c>
      <c r="EE10">
        <v>33.72</v>
      </c>
      <c r="EF10">
        <v>40.340000000000003</v>
      </c>
      <c r="EG10">
        <v>54.48</v>
      </c>
      <c r="EH10">
        <v>65.819999999999993</v>
      </c>
      <c r="EI10">
        <v>52.06</v>
      </c>
      <c r="EJ10">
        <v>40.799999999999997</v>
      </c>
      <c r="EK10">
        <v>40.67</v>
      </c>
      <c r="EL10">
        <v>42.53</v>
      </c>
      <c r="EM10">
        <v>40.93</v>
      </c>
      <c r="EN10">
        <v>39.21</v>
      </c>
      <c r="EO10">
        <v>38.44</v>
      </c>
      <c r="EP10">
        <v>33.15</v>
      </c>
      <c r="EQ10">
        <v>33.96</v>
      </c>
      <c r="ER10">
        <v>40.619999999999997</v>
      </c>
      <c r="ES10">
        <v>54.86</v>
      </c>
      <c r="ET10">
        <v>66.28</v>
      </c>
      <c r="EU10">
        <v>52.42</v>
      </c>
      <c r="EV10">
        <v>41.08</v>
      </c>
      <c r="EW10">
        <v>40.950000000000003</v>
      </c>
      <c r="EX10">
        <v>42.82</v>
      </c>
      <c r="EY10">
        <v>41.22</v>
      </c>
      <c r="EZ10">
        <v>39.49</v>
      </c>
      <c r="FA10">
        <v>38.71</v>
      </c>
      <c r="FB10">
        <v>33.380000000000003</v>
      </c>
      <c r="FC10">
        <v>34.19</v>
      </c>
      <c r="FD10">
        <v>40.9</v>
      </c>
      <c r="FE10">
        <v>55.23</v>
      </c>
      <c r="FF10">
        <v>66.73</v>
      </c>
      <c r="FG10">
        <v>52.78</v>
      </c>
      <c r="FH10">
        <v>41.36</v>
      </c>
      <c r="FI10">
        <v>41.23</v>
      </c>
      <c r="FJ10">
        <v>43.12</v>
      </c>
      <c r="FK10">
        <v>41.5</v>
      </c>
      <c r="FL10">
        <v>39.76</v>
      </c>
      <c r="FM10">
        <v>38.97</v>
      </c>
      <c r="FN10">
        <v>33.61</v>
      </c>
      <c r="FO10">
        <v>34.42</v>
      </c>
      <c r="FP10">
        <v>41.18</v>
      </c>
      <c r="FQ10">
        <v>55.61</v>
      </c>
      <c r="FR10">
        <v>67.19</v>
      </c>
      <c r="FS10">
        <v>53.14</v>
      </c>
      <c r="FT10">
        <v>41.65</v>
      </c>
      <c r="FU10">
        <v>41.51</v>
      </c>
      <c r="FV10">
        <v>43.41</v>
      </c>
      <c r="FW10">
        <v>41.78</v>
      </c>
      <c r="FX10">
        <v>40.03</v>
      </c>
      <c r="FY10">
        <v>39.24</v>
      </c>
      <c r="FZ10">
        <v>33.840000000000003</v>
      </c>
      <c r="GA10">
        <v>34.659999999999997</v>
      </c>
      <c r="GB10">
        <v>41.46</v>
      </c>
      <c r="GC10">
        <v>55.99</v>
      </c>
      <c r="GD10">
        <v>67.64</v>
      </c>
      <c r="GE10">
        <v>53.5</v>
      </c>
      <c r="GF10">
        <v>41.93</v>
      </c>
      <c r="GG10">
        <v>41.79</v>
      </c>
      <c r="GH10">
        <v>43.7</v>
      </c>
      <c r="GI10">
        <v>42.06</v>
      </c>
      <c r="GJ10">
        <v>40.299999999999997</v>
      </c>
      <c r="GK10">
        <v>39.5</v>
      </c>
      <c r="GL10">
        <v>34.07</v>
      </c>
      <c r="GM10">
        <v>34.89</v>
      </c>
      <c r="GN10">
        <v>41.74</v>
      </c>
      <c r="GO10">
        <v>56.37</v>
      </c>
      <c r="GP10">
        <v>68.099999999999994</v>
      </c>
      <c r="GQ10">
        <v>53.86</v>
      </c>
      <c r="GR10">
        <v>42.21</v>
      </c>
      <c r="GS10">
        <v>42.07</v>
      </c>
      <c r="GT10">
        <v>44</v>
      </c>
      <c r="GU10">
        <v>42.35</v>
      </c>
      <c r="GV10">
        <v>40.57</v>
      </c>
      <c r="GW10">
        <v>39.770000000000003</v>
      </c>
      <c r="GX10">
        <v>34.29</v>
      </c>
      <c r="GY10">
        <v>35.130000000000003</v>
      </c>
      <c r="GZ10">
        <v>42.02</v>
      </c>
      <c r="HA10">
        <v>56.74</v>
      </c>
      <c r="HB10">
        <v>68.56</v>
      </c>
      <c r="HC10">
        <v>54.22</v>
      </c>
      <c r="HD10">
        <v>42.49</v>
      </c>
      <c r="HE10">
        <v>42.35</v>
      </c>
      <c r="HF10">
        <v>44.29</v>
      </c>
      <c r="HG10">
        <v>42.63</v>
      </c>
      <c r="HH10">
        <v>40.840000000000003</v>
      </c>
      <c r="HI10">
        <v>40.03</v>
      </c>
      <c r="HJ10">
        <v>34.520000000000003</v>
      </c>
      <c r="HK10">
        <v>35.36</v>
      </c>
      <c r="HL10">
        <v>42.3</v>
      </c>
      <c r="HM10">
        <v>57.12</v>
      </c>
      <c r="HN10">
        <v>69.010000000000005</v>
      </c>
      <c r="HO10">
        <v>54.58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28.008000000000003</v>
      </c>
      <c r="W11">
        <v>27.867000000000001</v>
      </c>
      <c r="X11">
        <v>26.089000000000002</v>
      </c>
      <c r="Y11">
        <v>25.016000000000002</v>
      </c>
      <c r="Z11">
        <v>24.917000000000002</v>
      </c>
      <c r="AA11">
        <v>26.613</v>
      </c>
      <c r="AB11">
        <v>28</v>
      </c>
      <c r="AC11">
        <v>32.722000000000001</v>
      </c>
      <c r="AD11">
        <v>33.508000000000003</v>
      </c>
      <c r="AE11">
        <v>29.125</v>
      </c>
      <c r="AF11">
        <v>26.661000000000001</v>
      </c>
      <c r="AG11">
        <v>24.667000000000002</v>
      </c>
      <c r="AH11">
        <v>28.032</v>
      </c>
      <c r="AI11">
        <v>15.673</v>
      </c>
      <c r="AJ11">
        <v>15.589</v>
      </c>
      <c r="AK11">
        <v>14.895</v>
      </c>
      <c r="AL11">
        <v>15.75</v>
      </c>
      <c r="AM11">
        <v>15.802000000000001</v>
      </c>
      <c r="AN11">
        <v>16.521000000000001</v>
      </c>
      <c r="AO11">
        <v>19.927</v>
      </c>
      <c r="AP11">
        <v>20.847000000000001</v>
      </c>
      <c r="AQ11">
        <v>21.063000000000002</v>
      </c>
      <c r="AR11">
        <v>14.758000000000001</v>
      </c>
      <c r="AS11">
        <v>13.525</v>
      </c>
      <c r="AT11">
        <v>17.387</v>
      </c>
      <c r="AU11">
        <v>14.205</v>
      </c>
      <c r="AV11">
        <v>13.927000000000001</v>
      </c>
      <c r="AW11">
        <v>14.118</v>
      </c>
      <c r="AX11">
        <v>14.697000000000001</v>
      </c>
      <c r="AY11">
        <v>14.641</v>
      </c>
      <c r="AZ11">
        <v>15.954000000000001</v>
      </c>
      <c r="BA11">
        <v>19.010999999999999</v>
      </c>
      <c r="BB11">
        <v>20.07</v>
      </c>
      <c r="BC11">
        <v>20.417000000000002</v>
      </c>
      <c r="BD11">
        <v>14.029</v>
      </c>
      <c r="BE11">
        <v>13.824</v>
      </c>
      <c r="BF11">
        <v>17.256</v>
      </c>
      <c r="BG11">
        <v>14.948</v>
      </c>
      <c r="BH11">
        <v>15.081000000000001</v>
      </c>
      <c r="BI11">
        <v>14.769</v>
      </c>
      <c r="BJ11">
        <v>15.237</v>
      </c>
      <c r="BK11">
        <v>15.382000000000001</v>
      </c>
      <c r="BL11">
        <v>16.513999999999999</v>
      </c>
      <c r="BM11">
        <v>19.481000000000002</v>
      </c>
      <c r="BN11">
        <v>21.555</v>
      </c>
      <c r="BO11">
        <v>21.074000000000002</v>
      </c>
      <c r="BP11">
        <v>14.464</v>
      </c>
      <c r="BQ11">
        <v>14.209000000000001</v>
      </c>
      <c r="BR11">
        <v>17.582000000000001</v>
      </c>
      <c r="BS11">
        <v>11.006</v>
      </c>
      <c r="BT11">
        <v>11.996</v>
      </c>
      <c r="BU11">
        <v>12.517000000000001</v>
      </c>
      <c r="BV11">
        <v>13.597000000000001</v>
      </c>
      <c r="BW11">
        <v>14.626000000000001</v>
      </c>
      <c r="BX11">
        <v>16.468</v>
      </c>
      <c r="BY11">
        <v>20.403000000000002</v>
      </c>
      <c r="BZ11">
        <v>23.675000000000001</v>
      </c>
      <c r="CA11">
        <v>24.215</v>
      </c>
      <c r="CB11">
        <v>17.369</v>
      </c>
      <c r="CC11">
        <v>17.8</v>
      </c>
      <c r="CD11">
        <v>22.704000000000001</v>
      </c>
      <c r="CE11">
        <v>24.363</v>
      </c>
      <c r="CF11">
        <v>24.081</v>
      </c>
      <c r="CG11">
        <v>23.539000000000001</v>
      </c>
      <c r="CH11">
        <v>24.211000000000002</v>
      </c>
      <c r="CI11">
        <v>24.655000000000001</v>
      </c>
      <c r="CJ11">
        <v>26.318000000000001</v>
      </c>
      <c r="CK11">
        <v>31.478000000000002</v>
      </c>
      <c r="CL11">
        <v>34.526000000000003</v>
      </c>
      <c r="CM11">
        <v>33.590000000000003</v>
      </c>
      <c r="CN11">
        <v>23.572000000000003</v>
      </c>
      <c r="CO11">
        <v>22.888000000000002</v>
      </c>
      <c r="CP11">
        <v>28.041</v>
      </c>
      <c r="CQ11">
        <v>24.348000000000003</v>
      </c>
      <c r="CR11">
        <v>24.11</v>
      </c>
      <c r="CS11">
        <v>23.307000000000002</v>
      </c>
      <c r="CT11">
        <v>24.218</v>
      </c>
      <c r="CU11">
        <v>24.666</v>
      </c>
      <c r="CV11">
        <v>26.152000000000001</v>
      </c>
      <c r="CW11">
        <v>31.849</v>
      </c>
      <c r="CX11">
        <v>33.806000000000004</v>
      </c>
      <c r="CY11">
        <v>33.788000000000004</v>
      </c>
      <c r="CZ11">
        <v>23.568000000000001</v>
      </c>
      <c r="DA11">
        <v>22.522000000000002</v>
      </c>
      <c r="DB11">
        <v>28.172000000000001</v>
      </c>
      <c r="DC11">
        <v>24.344000000000001</v>
      </c>
      <c r="DD11">
        <v>24.081</v>
      </c>
      <c r="DE11">
        <v>23.31</v>
      </c>
      <c r="DF11">
        <v>24.223000000000003</v>
      </c>
      <c r="DG11">
        <v>24.647000000000002</v>
      </c>
      <c r="DH11">
        <v>26.333000000000002</v>
      </c>
      <c r="DI11">
        <v>31.839000000000002</v>
      </c>
      <c r="DJ11">
        <v>33.786999999999999</v>
      </c>
      <c r="DK11">
        <v>33.777999999999999</v>
      </c>
      <c r="DL11">
        <v>23.577000000000002</v>
      </c>
      <c r="DM11">
        <v>22.504999999999999</v>
      </c>
      <c r="DN11">
        <v>28.182000000000002</v>
      </c>
      <c r="DO11">
        <v>24.039000000000001</v>
      </c>
      <c r="DP11">
        <v>24.074999999999999</v>
      </c>
      <c r="DQ11">
        <v>23.548000000000002</v>
      </c>
      <c r="DR11">
        <v>24.229000000000003</v>
      </c>
      <c r="DS11">
        <v>24.635000000000002</v>
      </c>
      <c r="DT11">
        <v>26.34</v>
      </c>
      <c r="DU11">
        <v>31.826000000000001</v>
      </c>
      <c r="DV11">
        <v>33.771000000000001</v>
      </c>
      <c r="DW11">
        <v>33.782000000000004</v>
      </c>
      <c r="DX11">
        <v>23.222000000000001</v>
      </c>
      <c r="DY11">
        <v>22.849</v>
      </c>
      <c r="DZ11">
        <v>28.175000000000001</v>
      </c>
      <c r="EA11">
        <v>24.027000000000001</v>
      </c>
      <c r="EB11">
        <v>24.081</v>
      </c>
      <c r="EC11">
        <v>23.548000000000002</v>
      </c>
      <c r="ED11">
        <v>24.247</v>
      </c>
      <c r="EE11">
        <v>24.638000000000002</v>
      </c>
      <c r="EF11">
        <v>26.347000000000001</v>
      </c>
      <c r="EG11">
        <v>31.372</v>
      </c>
      <c r="EH11">
        <v>34.514000000000003</v>
      </c>
      <c r="EI11">
        <v>33.771999999999998</v>
      </c>
      <c r="EJ11">
        <v>23.22</v>
      </c>
      <c r="EK11">
        <v>22.832000000000001</v>
      </c>
      <c r="EL11">
        <v>28.171000000000003</v>
      </c>
      <c r="EM11">
        <v>24.015000000000001</v>
      </c>
      <c r="EN11">
        <v>24.116</v>
      </c>
      <c r="EO11">
        <v>23.559000000000001</v>
      </c>
      <c r="EP11">
        <v>24.219000000000001</v>
      </c>
      <c r="EQ11">
        <v>24.663</v>
      </c>
      <c r="ER11">
        <v>26.342000000000002</v>
      </c>
      <c r="ES11">
        <v>31.344999999999999</v>
      </c>
      <c r="ET11">
        <v>34.5</v>
      </c>
      <c r="EU11">
        <v>33.484000000000002</v>
      </c>
      <c r="EV11">
        <v>23.576000000000001</v>
      </c>
      <c r="EW11">
        <v>22.829000000000001</v>
      </c>
      <c r="EX11">
        <v>27.975000000000001</v>
      </c>
      <c r="EY11">
        <v>24.309000000000001</v>
      </c>
      <c r="EZ11">
        <v>24.079000000000001</v>
      </c>
      <c r="FA11">
        <v>23.276</v>
      </c>
      <c r="FB11">
        <v>24.256</v>
      </c>
      <c r="FC11">
        <v>24.673999999999999</v>
      </c>
      <c r="FD11">
        <v>26.122</v>
      </c>
      <c r="FE11">
        <v>31.791</v>
      </c>
      <c r="FF11">
        <v>34.501000000000005</v>
      </c>
      <c r="FG11">
        <v>33.46</v>
      </c>
      <c r="FH11">
        <v>23.585000000000001</v>
      </c>
      <c r="FI11">
        <v>22.813000000000002</v>
      </c>
      <c r="FJ11">
        <v>27.957000000000001</v>
      </c>
      <c r="FK11">
        <v>24.307000000000002</v>
      </c>
      <c r="FL11">
        <v>24.073</v>
      </c>
      <c r="FM11">
        <v>23.279</v>
      </c>
      <c r="FN11">
        <v>24.273</v>
      </c>
      <c r="FO11">
        <v>24.671000000000003</v>
      </c>
      <c r="FP11">
        <v>26.118000000000002</v>
      </c>
      <c r="FQ11">
        <v>31.778000000000002</v>
      </c>
      <c r="FR11">
        <v>33.685000000000002</v>
      </c>
      <c r="FS11">
        <v>33.755000000000003</v>
      </c>
      <c r="FT11">
        <v>23.579000000000001</v>
      </c>
      <c r="FU11">
        <v>22.393000000000001</v>
      </c>
      <c r="FV11">
        <v>28.157</v>
      </c>
      <c r="FW11">
        <v>23.949000000000002</v>
      </c>
      <c r="FX11">
        <v>23.749000000000002</v>
      </c>
      <c r="FY11">
        <v>23.266999999999999</v>
      </c>
      <c r="FZ11">
        <v>24.22</v>
      </c>
      <c r="GA11">
        <v>24.614999999999998</v>
      </c>
      <c r="GB11">
        <v>26.364000000000001</v>
      </c>
      <c r="GC11">
        <v>31.766000000000002</v>
      </c>
      <c r="GD11">
        <v>33.655000000000001</v>
      </c>
      <c r="GE11">
        <v>33.744999999999997</v>
      </c>
      <c r="GF11">
        <v>23.184999999999999</v>
      </c>
      <c r="GG11">
        <v>21.938000000000002</v>
      </c>
      <c r="GH11">
        <v>28.166</v>
      </c>
      <c r="GI11">
        <v>23.583000000000002</v>
      </c>
      <c r="GJ11">
        <v>23.79</v>
      </c>
      <c r="GK11">
        <v>23.257000000000001</v>
      </c>
      <c r="GL11">
        <v>24.283000000000001</v>
      </c>
      <c r="GM11">
        <v>24.604000000000003</v>
      </c>
      <c r="GN11">
        <v>26.371000000000002</v>
      </c>
      <c r="GO11">
        <v>31.24</v>
      </c>
      <c r="GP11">
        <v>34.487000000000002</v>
      </c>
      <c r="GQ11">
        <v>33.734999999999999</v>
      </c>
      <c r="GR11">
        <v>22.756</v>
      </c>
      <c r="GS11">
        <v>22.337</v>
      </c>
      <c r="GT11">
        <v>28.159000000000002</v>
      </c>
      <c r="GU11">
        <v>23.557000000000002</v>
      </c>
      <c r="GV11">
        <v>23.727</v>
      </c>
      <c r="GW11">
        <v>23.577999999999999</v>
      </c>
      <c r="GX11">
        <v>24.153000000000002</v>
      </c>
      <c r="GY11">
        <v>24.671000000000003</v>
      </c>
      <c r="GZ11">
        <v>26.379000000000001</v>
      </c>
      <c r="HA11">
        <v>31.215</v>
      </c>
      <c r="HB11">
        <v>34.486000000000004</v>
      </c>
      <c r="HC11">
        <v>33.725000000000001</v>
      </c>
      <c r="HD11">
        <v>22.744</v>
      </c>
      <c r="HE11">
        <v>22.323</v>
      </c>
      <c r="HF11">
        <v>27.908000000000001</v>
      </c>
      <c r="HG11">
        <v>23.896000000000001</v>
      </c>
      <c r="HH11">
        <v>23.709</v>
      </c>
      <c r="HI11">
        <v>23.248000000000001</v>
      </c>
      <c r="HJ11">
        <v>24.223000000000003</v>
      </c>
      <c r="HK11">
        <v>24.682000000000002</v>
      </c>
      <c r="HL11">
        <v>26.373000000000001</v>
      </c>
      <c r="HM11">
        <v>31.188000000000002</v>
      </c>
      <c r="HN11">
        <v>34.475000000000001</v>
      </c>
      <c r="HO11">
        <v>33.368000000000002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34.700000000000003</v>
      </c>
      <c r="U12">
        <v>34.1</v>
      </c>
      <c r="V12">
        <v>38.5</v>
      </c>
      <c r="W12">
        <v>39.25</v>
      </c>
      <c r="X12">
        <v>37.25</v>
      </c>
      <c r="Y12">
        <v>36</v>
      </c>
      <c r="Z12">
        <v>34.5</v>
      </c>
      <c r="AA12">
        <v>36</v>
      </c>
      <c r="AB12">
        <v>42</v>
      </c>
      <c r="AC12">
        <v>49.25</v>
      </c>
      <c r="AD12">
        <v>57.25</v>
      </c>
      <c r="AE12">
        <v>48.75</v>
      </c>
      <c r="AF12">
        <v>41</v>
      </c>
      <c r="AG12">
        <v>40</v>
      </c>
      <c r="AH12">
        <v>42</v>
      </c>
      <c r="AI12">
        <v>42.25</v>
      </c>
      <c r="AJ12">
        <v>40.75</v>
      </c>
      <c r="AK12">
        <v>40</v>
      </c>
      <c r="AL12">
        <v>38.25</v>
      </c>
      <c r="AM12">
        <v>39</v>
      </c>
      <c r="AN12">
        <v>43.5</v>
      </c>
      <c r="AO12">
        <v>57</v>
      </c>
      <c r="AP12">
        <v>62.75</v>
      </c>
      <c r="AQ12">
        <v>49.75</v>
      </c>
      <c r="AR12">
        <v>41</v>
      </c>
      <c r="AS12">
        <v>40.75</v>
      </c>
      <c r="AT12">
        <v>42</v>
      </c>
      <c r="AU12">
        <v>42.51</v>
      </c>
      <c r="AV12">
        <v>40.99</v>
      </c>
      <c r="AW12">
        <v>40.229999999999997</v>
      </c>
      <c r="AX12">
        <v>38.47</v>
      </c>
      <c r="AY12">
        <v>39.22</v>
      </c>
      <c r="AZ12">
        <v>43.74</v>
      </c>
      <c r="BA12">
        <v>57.31</v>
      </c>
      <c r="BB12">
        <v>63.09</v>
      </c>
      <c r="BC12">
        <v>50.01</v>
      </c>
      <c r="BD12">
        <v>41.21</v>
      </c>
      <c r="BE12">
        <v>40.96</v>
      </c>
      <c r="BF12">
        <v>42.21</v>
      </c>
      <c r="BG12">
        <v>42.7</v>
      </c>
      <c r="BH12">
        <v>41.18</v>
      </c>
      <c r="BI12">
        <v>40.409999999999997</v>
      </c>
      <c r="BJ12">
        <v>38.64</v>
      </c>
      <c r="BK12">
        <v>39.4</v>
      </c>
      <c r="BL12">
        <v>43.94</v>
      </c>
      <c r="BM12">
        <v>57.57</v>
      </c>
      <c r="BN12">
        <v>63.37</v>
      </c>
      <c r="BO12">
        <v>50.24</v>
      </c>
      <c r="BP12">
        <v>41.4</v>
      </c>
      <c r="BQ12">
        <v>41.14</v>
      </c>
      <c r="BR12">
        <v>42.4</v>
      </c>
      <c r="BS12">
        <v>42.88</v>
      </c>
      <c r="BT12">
        <v>41.36</v>
      </c>
      <c r="BU12">
        <v>40.590000000000003</v>
      </c>
      <c r="BV12">
        <v>38.81</v>
      </c>
      <c r="BW12">
        <v>39.57</v>
      </c>
      <c r="BX12">
        <v>44.13</v>
      </c>
      <c r="BY12">
        <v>57.82</v>
      </c>
      <c r="BZ12">
        <v>63.65</v>
      </c>
      <c r="CA12">
        <v>50.46</v>
      </c>
      <c r="CB12">
        <v>41.58</v>
      </c>
      <c r="CC12">
        <v>41.32</v>
      </c>
      <c r="CD12">
        <v>42.58</v>
      </c>
      <c r="CE12">
        <v>43.07</v>
      </c>
      <c r="CF12">
        <v>41.54</v>
      </c>
      <c r="CG12">
        <v>40.770000000000003</v>
      </c>
      <c r="CH12">
        <v>38.979999999999997</v>
      </c>
      <c r="CI12">
        <v>39.74</v>
      </c>
      <c r="CJ12">
        <v>44.33</v>
      </c>
      <c r="CK12">
        <v>58.08</v>
      </c>
      <c r="CL12">
        <v>63.93</v>
      </c>
      <c r="CM12">
        <v>50.68</v>
      </c>
      <c r="CN12">
        <v>41.76</v>
      </c>
      <c r="CO12">
        <v>41.5</v>
      </c>
      <c r="CP12">
        <v>42.77</v>
      </c>
      <c r="CQ12">
        <v>43.26</v>
      </c>
      <c r="CR12">
        <v>41.72</v>
      </c>
      <c r="CS12">
        <v>40.950000000000003</v>
      </c>
      <c r="CT12">
        <v>39.159999999999997</v>
      </c>
      <c r="CU12">
        <v>39.92</v>
      </c>
      <c r="CV12">
        <v>44.52</v>
      </c>
      <c r="CW12">
        <v>58.33</v>
      </c>
      <c r="CX12">
        <v>64.209999999999994</v>
      </c>
      <c r="CY12">
        <v>50.9</v>
      </c>
      <c r="CZ12">
        <v>41.94</v>
      </c>
      <c r="DA12">
        <v>41.68</v>
      </c>
      <c r="DB12">
        <v>42.96</v>
      </c>
      <c r="DC12">
        <v>43.45</v>
      </c>
      <c r="DD12">
        <v>41.91</v>
      </c>
      <c r="DE12">
        <v>41.13</v>
      </c>
      <c r="DF12">
        <v>39.33</v>
      </c>
      <c r="DG12">
        <v>40.090000000000003</v>
      </c>
      <c r="DH12">
        <v>44.72</v>
      </c>
      <c r="DI12">
        <v>58.59</v>
      </c>
      <c r="DJ12">
        <v>64.489999999999995</v>
      </c>
      <c r="DK12">
        <v>51.12</v>
      </c>
      <c r="DL12">
        <v>42.13</v>
      </c>
      <c r="DM12">
        <v>41.87</v>
      </c>
      <c r="DN12">
        <v>43.15</v>
      </c>
      <c r="DO12">
        <v>43.64</v>
      </c>
      <c r="DP12">
        <v>42.09</v>
      </c>
      <c r="DQ12">
        <v>41.31</v>
      </c>
      <c r="DR12">
        <v>39.5</v>
      </c>
      <c r="DS12">
        <v>40.270000000000003</v>
      </c>
      <c r="DT12">
        <v>44.91</v>
      </c>
      <c r="DU12">
        <v>58.84</v>
      </c>
      <c r="DV12">
        <v>64.77</v>
      </c>
      <c r="DW12">
        <v>51.35</v>
      </c>
      <c r="DX12">
        <v>42.31</v>
      </c>
      <c r="DY12">
        <v>42.05</v>
      </c>
      <c r="DZ12">
        <v>43.33</v>
      </c>
      <c r="EA12">
        <v>43.83</v>
      </c>
      <c r="EB12">
        <v>42.27</v>
      </c>
      <c r="EC12">
        <v>41.49</v>
      </c>
      <c r="ED12">
        <v>39.67</v>
      </c>
      <c r="EE12">
        <v>40.44</v>
      </c>
      <c r="EF12">
        <v>45.1</v>
      </c>
      <c r="EG12">
        <v>59.1</v>
      </c>
      <c r="EH12">
        <v>65.05</v>
      </c>
      <c r="EI12">
        <v>51.57</v>
      </c>
      <c r="EJ12">
        <v>42.49</v>
      </c>
      <c r="EK12">
        <v>42.23</v>
      </c>
      <c r="EL12">
        <v>43.52</v>
      </c>
      <c r="EM12">
        <v>44.02</v>
      </c>
      <c r="EN12">
        <v>42.45</v>
      </c>
      <c r="EO12">
        <v>41.67</v>
      </c>
      <c r="EP12">
        <v>39.840000000000003</v>
      </c>
      <c r="EQ12">
        <v>40.619999999999997</v>
      </c>
      <c r="ER12">
        <v>45.3</v>
      </c>
      <c r="ES12">
        <v>59.35</v>
      </c>
      <c r="ET12">
        <v>65.33</v>
      </c>
      <c r="EU12">
        <v>51.79</v>
      </c>
      <c r="EV12">
        <v>42.68</v>
      </c>
      <c r="EW12">
        <v>42.41</v>
      </c>
      <c r="EX12">
        <v>43.71</v>
      </c>
      <c r="EY12">
        <v>44.21</v>
      </c>
      <c r="EZ12">
        <v>42.64</v>
      </c>
      <c r="FA12">
        <v>41.85</v>
      </c>
      <c r="FB12">
        <v>40.01</v>
      </c>
      <c r="FC12">
        <v>40.79</v>
      </c>
      <c r="FD12">
        <v>45.49</v>
      </c>
      <c r="FE12">
        <v>59.6</v>
      </c>
      <c r="FF12">
        <v>65.61</v>
      </c>
      <c r="FG12">
        <v>52.01</v>
      </c>
      <c r="FH12">
        <v>42.86</v>
      </c>
      <c r="FI12">
        <v>42.59</v>
      </c>
      <c r="FJ12">
        <v>43.9</v>
      </c>
      <c r="FK12">
        <v>44.4</v>
      </c>
      <c r="FL12">
        <v>42.82</v>
      </c>
      <c r="FM12">
        <v>42.03</v>
      </c>
      <c r="FN12">
        <v>40.18</v>
      </c>
      <c r="FO12">
        <v>40.97</v>
      </c>
      <c r="FP12">
        <v>45.69</v>
      </c>
      <c r="FQ12">
        <v>59.86</v>
      </c>
      <c r="FR12">
        <v>65.89</v>
      </c>
      <c r="FS12">
        <v>52.23</v>
      </c>
      <c r="FT12">
        <v>43.04</v>
      </c>
      <c r="FU12">
        <v>42.78</v>
      </c>
      <c r="FV12">
        <v>44.08</v>
      </c>
      <c r="FW12">
        <v>44.59</v>
      </c>
      <c r="FX12">
        <v>43</v>
      </c>
      <c r="FY12">
        <v>42.2</v>
      </c>
      <c r="FZ12">
        <v>40.35</v>
      </c>
      <c r="GA12">
        <v>41.14</v>
      </c>
      <c r="GB12">
        <v>45.88</v>
      </c>
      <c r="GC12">
        <v>60.11</v>
      </c>
      <c r="GD12">
        <v>66.17</v>
      </c>
      <c r="GE12">
        <v>52.46</v>
      </c>
      <c r="GF12">
        <v>43.23</v>
      </c>
      <c r="GG12">
        <v>42.96</v>
      </c>
      <c r="GH12">
        <v>44.27</v>
      </c>
      <c r="GI12">
        <v>44.78</v>
      </c>
      <c r="GJ12">
        <v>43.18</v>
      </c>
      <c r="GK12">
        <v>42.38</v>
      </c>
      <c r="GL12">
        <v>40.520000000000003</v>
      </c>
      <c r="GM12">
        <v>41.31</v>
      </c>
      <c r="GN12">
        <v>46.08</v>
      </c>
      <c r="GO12">
        <v>60.37</v>
      </c>
      <c r="GP12">
        <v>66.45</v>
      </c>
      <c r="GQ12">
        <v>52.68</v>
      </c>
      <c r="GR12">
        <v>43.41</v>
      </c>
      <c r="GS12">
        <v>43.14</v>
      </c>
      <c r="GT12">
        <v>44.46</v>
      </c>
      <c r="GU12">
        <v>44.97</v>
      </c>
      <c r="GV12">
        <v>43.37</v>
      </c>
      <c r="GW12">
        <v>42.56</v>
      </c>
      <c r="GX12">
        <v>40.700000000000003</v>
      </c>
      <c r="GY12">
        <v>41.49</v>
      </c>
      <c r="GZ12">
        <v>46.27</v>
      </c>
      <c r="HA12">
        <v>60.62</v>
      </c>
      <c r="HB12">
        <v>66.73</v>
      </c>
      <c r="HC12">
        <v>52.9</v>
      </c>
      <c r="HD12">
        <v>43.59</v>
      </c>
      <c r="HE12">
        <v>43.32</v>
      </c>
      <c r="HF12">
        <v>44.64</v>
      </c>
      <c r="HG12">
        <v>45.16</v>
      </c>
      <c r="HH12">
        <v>43.55</v>
      </c>
      <c r="HI12">
        <v>42.74</v>
      </c>
      <c r="HJ12">
        <v>40.869999999999997</v>
      </c>
      <c r="HK12">
        <v>41.66</v>
      </c>
      <c r="HL12">
        <v>46.46</v>
      </c>
      <c r="HM12">
        <v>60.88</v>
      </c>
      <c r="HN12">
        <v>67.010000000000005</v>
      </c>
      <c r="HO12">
        <v>53.12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24.5</v>
      </c>
      <c r="U13">
        <v>23.473000000000003</v>
      </c>
      <c r="V13">
        <v>28.008000000000003</v>
      </c>
      <c r="W13">
        <v>27.867000000000001</v>
      </c>
      <c r="X13">
        <v>26.089000000000002</v>
      </c>
      <c r="Y13">
        <v>25.016000000000002</v>
      </c>
      <c r="Z13">
        <v>25.4</v>
      </c>
      <c r="AA13">
        <v>26.008000000000003</v>
      </c>
      <c r="AB13">
        <v>27.5</v>
      </c>
      <c r="AC13">
        <v>33.383000000000003</v>
      </c>
      <c r="AD13">
        <v>33.895000000000003</v>
      </c>
      <c r="AE13">
        <v>29.125</v>
      </c>
      <c r="AF13">
        <v>26.661000000000001</v>
      </c>
      <c r="AG13">
        <v>24.667000000000002</v>
      </c>
      <c r="AH13">
        <v>28.032</v>
      </c>
      <c r="AI13">
        <v>26.48</v>
      </c>
      <c r="AJ13">
        <v>26.304000000000002</v>
      </c>
      <c r="AK13">
        <v>25.702000000000002</v>
      </c>
      <c r="AL13">
        <v>26.233000000000001</v>
      </c>
      <c r="AM13">
        <v>25.944000000000003</v>
      </c>
      <c r="AN13">
        <v>26.792000000000002</v>
      </c>
      <c r="AO13">
        <v>29.524000000000001</v>
      </c>
      <c r="AP13">
        <v>33.423000000000002</v>
      </c>
      <c r="AQ13">
        <v>31.896000000000001</v>
      </c>
      <c r="AR13">
        <v>25.403000000000002</v>
      </c>
      <c r="AS13">
        <v>24.524999999999999</v>
      </c>
      <c r="AT13">
        <v>28.194000000000003</v>
      </c>
      <c r="AU13">
        <v>26.1</v>
      </c>
      <c r="AV13">
        <v>25.736000000000001</v>
      </c>
      <c r="AW13">
        <v>25.577000000000002</v>
      </c>
      <c r="AX13">
        <v>25.898</v>
      </c>
      <c r="AY13">
        <v>25.399000000000001</v>
      </c>
      <c r="AZ13">
        <v>26.731000000000002</v>
      </c>
      <c r="BA13">
        <v>29.079000000000001</v>
      </c>
      <c r="BB13">
        <v>32.917999999999999</v>
      </c>
      <c r="BC13">
        <v>31.444000000000003</v>
      </c>
      <c r="BD13">
        <v>24.774000000000001</v>
      </c>
      <c r="BE13">
        <v>24.452999999999999</v>
      </c>
      <c r="BF13">
        <v>27.812000000000001</v>
      </c>
      <c r="BG13">
        <v>25.263000000000002</v>
      </c>
      <c r="BH13">
        <v>25.491</v>
      </c>
      <c r="BI13">
        <v>25.164999999999999</v>
      </c>
      <c r="BJ13">
        <v>25.509</v>
      </c>
      <c r="BK13">
        <v>25</v>
      </c>
      <c r="BL13">
        <v>26.375</v>
      </c>
      <c r="BM13">
        <v>27.965</v>
      </c>
      <c r="BN13">
        <v>33.252000000000002</v>
      </c>
      <c r="BO13">
        <v>31.12</v>
      </c>
      <c r="BP13">
        <v>24.543000000000003</v>
      </c>
      <c r="BQ13">
        <v>24.262</v>
      </c>
      <c r="BR13">
        <v>27.634</v>
      </c>
      <c r="BS13">
        <v>25.28</v>
      </c>
      <c r="BT13">
        <v>25.504000000000001</v>
      </c>
      <c r="BU13">
        <v>25.193000000000001</v>
      </c>
      <c r="BV13">
        <v>25.351000000000003</v>
      </c>
      <c r="BW13">
        <v>25.224</v>
      </c>
      <c r="BX13">
        <v>26.4</v>
      </c>
      <c r="BY13">
        <v>27.975000000000001</v>
      </c>
      <c r="BZ13">
        <v>33.273000000000003</v>
      </c>
      <c r="CA13">
        <v>31.145</v>
      </c>
      <c r="CB13">
        <v>24.565000000000001</v>
      </c>
      <c r="CC13">
        <v>24.27</v>
      </c>
      <c r="CD13">
        <v>27.448</v>
      </c>
      <c r="CE13">
        <v>25.62</v>
      </c>
      <c r="CF13">
        <v>25.53</v>
      </c>
      <c r="CG13">
        <v>25.209</v>
      </c>
      <c r="CH13">
        <v>25.375</v>
      </c>
      <c r="CI13">
        <v>25.249000000000002</v>
      </c>
      <c r="CJ13">
        <v>26.423000000000002</v>
      </c>
      <c r="CK13">
        <v>27.983000000000001</v>
      </c>
      <c r="CL13">
        <v>33.307000000000002</v>
      </c>
      <c r="CM13">
        <v>30.828000000000003</v>
      </c>
      <c r="CN13">
        <v>24.916</v>
      </c>
      <c r="CO13">
        <v>24.292000000000002</v>
      </c>
      <c r="CP13">
        <v>27.462</v>
      </c>
      <c r="CQ13">
        <v>25.64</v>
      </c>
      <c r="CR13">
        <v>25.6</v>
      </c>
      <c r="CS13">
        <v>24.956</v>
      </c>
      <c r="CT13">
        <v>25.583000000000002</v>
      </c>
      <c r="CU13">
        <v>25.258000000000003</v>
      </c>
      <c r="CV13">
        <v>26.083000000000002</v>
      </c>
      <c r="CW13">
        <v>28.713000000000001</v>
      </c>
      <c r="CX13">
        <v>32.568000000000005</v>
      </c>
      <c r="CY13">
        <v>31.182000000000002</v>
      </c>
      <c r="CZ13">
        <v>24.932000000000002</v>
      </c>
      <c r="DA13">
        <v>23.966000000000001</v>
      </c>
      <c r="DB13">
        <v>27.697000000000003</v>
      </c>
      <c r="DC13">
        <v>25.647000000000002</v>
      </c>
      <c r="DD13">
        <v>25.579000000000001</v>
      </c>
      <c r="DE13">
        <v>24.965</v>
      </c>
      <c r="DF13">
        <v>25.612000000000002</v>
      </c>
      <c r="DG13">
        <v>25.05</v>
      </c>
      <c r="DH13">
        <v>26.472000000000001</v>
      </c>
      <c r="DI13">
        <v>28.73</v>
      </c>
      <c r="DJ13">
        <v>32.579000000000001</v>
      </c>
      <c r="DK13">
        <v>31.207000000000001</v>
      </c>
      <c r="DL13">
        <v>24.958000000000002</v>
      </c>
      <c r="DM13">
        <v>23.965</v>
      </c>
      <c r="DN13">
        <v>27.717000000000002</v>
      </c>
      <c r="DO13">
        <v>25.323</v>
      </c>
      <c r="DP13">
        <v>25.592000000000002</v>
      </c>
      <c r="DQ13">
        <v>25.28</v>
      </c>
      <c r="DR13">
        <v>25.629000000000001</v>
      </c>
      <c r="DS13">
        <v>25.067</v>
      </c>
      <c r="DT13">
        <v>26.497</v>
      </c>
      <c r="DU13">
        <v>28.748000000000001</v>
      </c>
      <c r="DV13">
        <v>32.603999999999999</v>
      </c>
      <c r="DW13">
        <v>31.229000000000003</v>
      </c>
      <c r="DX13">
        <v>24.627000000000002</v>
      </c>
      <c r="DY13">
        <v>24.341000000000001</v>
      </c>
      <c r="DZ13">
        <v>27.74</v>
      </c>
      <c r="EA13">
        <v>25.337</v>
      </c>
      <c r="EB13">
        <v>25.618000000000002</v>
      </c>
      <c r="EC13">
        <v>25.308</v>
      </c>
      <c r="ED13">
        <v>25.658000000000001</v>
      </c>
      <c r="EE13">
        <v>25.073</v>
      </c>
      <c r="EF13">
        <v>26.523</v>
      </c>
      <c r="EG13">
        <v>27.992000000000001</v>
      </c>
      <c r="EH13">
        <v>33.405000000000001</v>
      </c>
      <c r="EI13">
        <v>31.254000000000001</v>
      </c>
      <c r="EJ13">
        <v>24.65</v>
      </c>
      <c r="EK13">
        <v>24.349</v>
      </c>
      <c r="EL13">
        <v>27.76</v>
      </c>
      <c r="EM13">
        <v>25.351000000000003</v>
      </c>
      <c r="EN13">
        <v>25.691000000000003</v>
      </c>
      <c r="EO13">
        <v>25.324000000000002</v>
      </c>
      <c r="EP13">
        <v>25.467000000000002</v>
      </c>
      <c r="EQ13">
        <v>25.34</v>
      </c>
      <c r="ER13">
        <v>26.533000000000001</v>
      </c>
      <c r="ES13">
        <v>28.003</v>
      </c>
      <c r="ET13">
        <v>33.426000000000002</v>
      </c>
      <c r="EU13">
        <v>30.887</v>
      </c>
      <c r="EV13">
        <v>25.015000000000001</v>
      </c>
      <c r="EW13">
        <v>24.371000000000002</v>
      </c>
      <c r="EX13">
        <v>27.536000000000001</v>
      </c>
      <c r="EY13">
        <v>25.728000000000002</v>
      </c>
      <c r="EZ13">
        <v>25.654</v>
      </c>
      <c r="FA13">
        <v>25.042000000000002</v>
      </c>
      <c r="FB13">
        <v>25.704000000000001</v>
      </c>
      <c r="FC13">
        <v>25.352</v>
      </c>
      <c r="FD13">
        <v>26.161000000000001</v>
      </c>
      <c r="FE13">
        <v>28.789000000000001</v>
      </c>
      <c r="FF13">
        <v>33.46</v>
      </c>
      <c r="FG13">
        <v>30.905000000000001</v>
      </c>
      <c r="FH13">
        <v>25.043000000000003</v>
      </c>
      <c r="FI13">
        <v>24.379000000000001</v>
      </c>
      <c r="FJ13">
        <v>27.55</v>
      </c>
      <c r="FK13">
        <v>25.734999999999999</v>
      </c>
      <c r="FL13">
        <v>25.68</v>
      </c>
      <c r="FM13">
        <v>25.052</v>
      </c>
      <c r="FN13">
        <v>25.733000000000001</v>
      </c>
      <c r="FO13">
        <v>25.374000000000002</v>
      </c>
      <c r="FP13">
        <v>26.177</v>
      </c>
      <c r="FQ13">
        <v>28.793000000000003</v>
      </c>
      <c r="FR13">
        <v>32.664000000000001</v>
      </c>
      <c r="FS13">
        <v>31.316000000000003</v>
      </c>
      <c r="FT13">
        <v>25.071000000000002</v>
      </c>
      <c r="FU13">
        <v>24.014000000000003</v>
      </c>
      <c r="FV13">
        <v>27.823</v>
      </c>
      <c r="FW13">
        <v>25.38</v>
      </c>
      <c r="FX13">
        <v>25.342000000000002</v>
      </c>
      <c r="FY13">
        <v>25.077000000000002</v>
      </c>
      <c r="FZ13">
        <v>25.512</v>
      </c>
      <c r="GA13">
        <v>25.133000000000003</v>
      </c>
      <c r="GB13">
        <v>26.607000000000003</v>
      </c>
      <c r="GC13">
        <v>28.811</v>
      </c>
      <c r="GD13">
        <v>32.674999999999997</v>
      </c>
      <c r="GE13">
        <v>31.338000000000001</v>
      </c>
      <c r="GF13">
        <v>24.709</v>
      </c>
      <c r="GG13">
        <v>23.625</v>
      </c>
      <c r="GH13">
        <v>27.843</v>
      </c>
      <c r="GI13">
        <v>25.013000000000002</v>
      </c>
      <c r="GJ13">
        <v>25.412000000000003</v>
      </c>
      <c r="GK13">
        <v>25.099</v>
      </c>
      <c r="GL13">
        <v>25.779</v>
      </c>
      <c r="GM13">
        <v>25.139000000000003</v>
      </c>
      <c r="GN13">
        <v>26.631</v>
      </c>
      <c r="GO13">
        <v>28.012</v>
      </c>
      <c r="GP13">
        <v>33.536000000000001</v>
      </c>
      <c r="GQ13">
        <v>31.35</v>
      </c>
      <c r="GR13">
        <v>24.349</v>
      </c>
      <c r="GS13">
        <v>24.032</v>
      </c>
      <c r="GT13">
        <v>27.863000000000003</v>
      </c>
      <c r="GU13">
        <v>25.021000000000001</v>
      </c>
      <c r="GV13">
        <v>25.364999999999998</v>
      </c>
      <c r="GW13">
        <v>25.441000000000003</v>
      </c>
      <c r="GX13">
        <v>25.31</v>
      </c>
      <c r="GY13">
        <v>25.434000000000001</v>
      </c>
      <c r="GZ13">
        <v>26.656000000000002</v>
      </c>
      <c r="HA13">
        <v>28.022000000000002</v>
      </c>
      <c r="HB13">
        <v>33.557000000000002</v>
      </c>
      <c r="HC13">
        <v>31.375</v>
      </c>
      <c r="HD13">
        <v>24.353000000000002</v>
      </c>
      <c r="HE13">
        <v>24.034000000000002</v>
      </c>
      <c r="HF13">
        <v>27.613000000000003</v>
      </c>
      <c r="HG13">
        <v>25.409000000000002</v>
      </c>
      <c r="HH13">
        <v>25.385000000000002</v>
      </c>
      <c r="HI13">
        <v>25.131</v>
      </c>
      <c r="HJ13">
        <v>25.569000000000003</v>
      </c>
      <c r="HK13">
        <v>25.459</v>
      </c>
      <c r="HL13">
        <v>26.681000000000001</v>
      </c>
      <c r="HM13">
        <v>28.03</v>
      </c>
      <c r="HN13">
        <v>33.579000000000001</v>
      </c>
      <c r="HO13">
        <v>30.978000000000002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34.5</v>
      </c>
      <c r="U14">
        <v>32.75</v>
      </c>
      <c r="V14">
        <v>36.5</v>
      </c>
      <c r="W14">
        <v>36.75</v>
      </c>
      <c r="X14">
        <v>35.5</v>
      </c>
      <c r="Y14">
        <v>35</v>
      </c>
      <c r="Z14">
        <v>32.5</v>
      </c>
      <c r="AA14">
        <v>37.5</v>
      </c>
      <c r="AB14">
        <v>45</v>
      </c>
      <c r="AC14">
        <v>53.5</v>
      </c>
      <c r="AD14">
        <v>63.5</v>
      </c>
      <c r="AE14">
        <v>51</v>
      </c>
      <c r="AF14">
        <v>38.5</v>
      </c>
      <c r="AG14">
        <v>36.5</v>
      </c>
      <c r="AH14">
        <v>37</v>
      </c>
      <c r="AI14">
        <v>37</v>
      </c>
      <c r="AJ14">
        <v>37</v>
      </c>
      <c r="AK14">
        <v>36.5</v>
      </c>
      <c r="AL14">
        <v>35.5</v>
      </c>
      <c r="AM14">
        <v>36.5</v>
      </c>
      <c r="AN14">
        <v>43.5</v>
      </c>
      <c r="AO14">
        <v>54.5</v>
      </c>
      <c r="AP14">
        <v>63</v>
      </c>
      <c r="AQ14">
        <v>52</v>
      </c>
      <c r="AR14">
        <v>38.5</v>
      </c>
      <c r="AS14">
        <v>37.5</v>
      </c>
      <c r="AT14">
        <v>37</v>
      </c>
      <c r="AU14">
        <v>37.700000000000003</v>
      </c>
      <c r="AV14">
        <v>37.700000000000003</v>
      </c>
      <c r="AW14">
        <v>37.229999999999997</v>
      </c>
      <c r="AX14">
        <v>36.31</v>
      </c>
      <c r="AY14">
        <v>37.229999999999997</v>
      </c>
      <c r="AZ14">
        <v>43.72</v>
      </c>
      <c r="BA14">
        <v>53.91</v>
      </c>
      <c r="BB14">
        <v>61.79</v>
      </c>
      <c r="BC14">
        <v>51.6</v>
      </c>
      <c r="BD14">
        <v>39.090000000000003</v>
      </c>
      <c r="BE14">
        <v>38.159999999999997</v>
      </c>
      <c r="BF14">
        <v>37.700000000000003</v>
      </c>
      <c r="BG14">
        <v>37.96</v>
      </c>
      <c r="BH14">
        <v>37.96</v>
      </c>
      <c r="BI14">
        <v>37.49</v>
      </c>
      <c r="BJ14">
        <v>36.56</v>
      </c>
      <c r="BK14">
        <v>37.5</v>
      </c>
      <c r="BL14">
        <v>44.03</v>
      </c>
      <c r="BM14">
        <v>54.29</v>
      </c>
      <c r="BN14">
        <v>62.22</v>
      </c>
      <c r="BO14">
        <v>51.96</v>
      </c>
      <c r="BP14">
        <v>39.36</v>
      </c>
      <c r="BQ14">
        <v>38.43</v>
      </c>
      <c r="BR14">
        <v>37.96</v>
      </c>
      <c r="BS14">
        <v>38.229999999999997</v>
      </c>
      <c r="BT14">
        <v>38.229999999999997</v>
      </c>
      <c r="BU14">
        <v>37.76</v>
      </c>
      <c r="BV14">
        <v>36.82</v>
      </c>
      <c r="BW14">
        <v>37.76</v>
      </c>
      <c r="BX14">
        <v>44.33</v>
      </c>
      <c r="BY14">
        <v>54.67</v>
      </c>
      <c r="BZ14">
        <v>62.66</v>
      </c>
      <c r="CA14">
        <v>52.32</v>
      </c>
      <c r="CB14">
        <v>39.64</v>
      </c>
      <c r="CC14">
        <v>38.700000000000003</v>
      </c>
      <c r="CD14">
        <v>38.229999999999997</v>
      </c>
      <c r="CE14">
        <v>38.49</v>
      </c>
      <c r="CF14">
        <v>38.49</v>
      </c>
      <c r="CG14">
        <v>38.020000000000003</v>
      </c>
      <c r="CH14">
        <v>37.07</v>
      </c>
      <c r="CI14">
        <v>38.020000000000003</v>
      </c>
      <c r="CJ14">
        <v>44.64</v>
      </c>
      <c r="CK14">
        <v>55.05</v>
      </c>
      <c r="CL14">
        <v>63.09</v>
      </c>
      <c r="CM14">
        <v>52.68</v>
      </c>
      <c r="CN14">
        <v>39.909999999999997</v>
      </c>
      <c r="CO14">
        <v>38.97</v>
      </c>
      <c r="CP14">
        <v>38.49</v>
      </c>
      <c r="CQ14">
        <v>38.76</v>
      </c>
      <c r="CR14">
        <v>38.76</v>
      </c>
      <c r="CS14">
        <v>38.28</v>
      </c>
      <c r="CT14">
        <v>37.33</v>
      </c>
      <c r="CU14">
        <v>38.28</v>
      </c>
      <c r="CV14">
        <v>44.95</v>
      </c>
      <c r="CW14">
        <v>55.43</v>
      </c>
      <c r="CX14">
        <v>63.53</v>
      </c>
      <c r="CY14">
        <v>53.05</v>
      </c>
      <c r="CZ14">
        <v>40.19</v>
      </c>
      <c r="DA14">
        <v>39.229999999999997</v>
      </c>
      <c r="DB14">
        <v>38.76</v>
      </c>
      <c r="DC14">
        <v>39.020000000000003</v>
      </c>
      <c r="DD14">
        <v>39.020000000000003</v>
      </c>
      <c r="DE14">
        <v>38.54</v>
      </c>
      <c r="DF14">
        <v>37.58</v>
      </c>
      <c r="DG14">
        <v>38.54</v>
      </c>
      <c r="DH14">
        <v>45.26</v>
      </c>
      <c r="DI14">
        <v>55.81</v>
      </c>
      <c r="DJ14">
        <v>63.96</v>
      </c>
      <c r="DK14">
        <v>53.41</v>
      </c>
      <c r="DL14">
        <v>40.46</v>
      </c>
      <c r="DM14">
        <v>39.5</v>
      </c>
      <c r="DN14">
        <v>39.020000000000003</v>
      </c>
      <c r="DO14">
        <v>39.29</v>
      </c>
      <c r="DP14">
        <v>39.29</v>
      </c>
      <c r="DQ14">
        <v>38.799999999999997</v>
      </c>
      <c r="DR14">
        <v>37.840000000000003</v>
      </c>
      <c r="DS14">
        <v>38.799999999999997</v>
      </c>
      <c r="DT14">
        <v>45.56</v>
      </c>
      <c r="DU14">
        <v>56.19</v>
      </c>
      <c r="DV14">
        <v>64.39</v>
      </c>
      <c r="DW14">
        <v>53.77</v>
      </c>
      <c r="DX14">
        <v>40.74</v>
      </c>
      <c r="DY14">
        <v>39.770000000000003</v>
      </c>
      <c r="DZ14">
        <v>39.29</v>
      </c>
      <c r="EA14">
        <v>39.549999999999997</v>
      </c>
      <c r="EB14">
        <v>39.549999999999997</v>
      </c>
      <c r="EC14">
        <v>39.07</v>
      </c>
      <c r="ED14">
        <v>38.090000000000003</v>
      </c>
      <c r="EE14">
        <v>39.07</v>
      </c>
      <c r="EF14">
        <v>45.87</v>
      </c>
      <c r="EG14">
        <v>56.57</v>
      </c>
      <c r="EH14">
        <v>64.83</v>
      </c>
      <c r="EI14">
        <v>54.14</v>
      </c>
      <c r="EJ14">
        <v>41.01</v>
      </c>
      <c r="EK14">
        <v>40.04</v>
      </c>
      <c r="EL14">
        <v>39.549999999999997</v>
      </c>
      <c r="EM14">
        <v>39.82</v>
      </c>
      <c r="EN14">
        <v>39.82</v>
      </c>
      <c r="EO14">
        <v>39.33</v>
      </c>
      <c r="EP14">
        <v>38.35</v>
      </c>
      <c r="EQ14">
        <v>39.33</v>
      </c>
      <c r="ER14">
        <v>46.18</v>
      </c>
      <c r="ES14">
        <v>56.94</v>
      </c>
      <c r="ET14">
        <v>65.260000000000005</v>
      </c>
      <c r="EU14">
        <v>54.5</v>
      </c>
      <c r="EV14">
        <v>41.29</v>
      </c>
      <c r="EW14">
        <v>40.31</v>
      </c>
      <c r="EX14">
        <v>39.82</v>
      </c>
      <c r="EY14">
        <v>40.08</v>
      </c>
      <c r="EZ14">
        <v>40.08</v>
      </c>
      <c r="FA14">
        <v>39.590000000000003</v>
      </c>
      <c r="FB14">
        <v>38.6</v>
      </c>
      <c r="FC14">
        <v>39.590000000000003</v>
      </c>
      <c r="FD14">
        <v>46.49</v>
      </c>
      <c r="FE14">
        <v>57.32</v>
      </c>
      <c r="FF14">
        <v>65.7</v>
      </c>
      <c r="FG14">
        <v>54.86</v>
      </c>
      <c r="FH14">
        <v>41.56</v>
      </c>
      <c r="FI14">
        <v>40.58</v>
      </c>
      <c r="FJ14">
        <v>40.08</v>
      </c>
      <c r="FK14">
        <v>40.35</v>
      </c>
      <c r="FL14">
        <v>40.35</v>
      </c>
      <c r="FM14">
        <v>39.85</v>
      </c>
      <c r="FN14">
        <v>38.86</v>
      </c>
      <c r="FO14">
        <v>39.85</v>
      </c>
      <c r="FP14">
        <v>46.79</v>
      </c>
      <c r="FQ14">
        <v>57.7</v>
      </c>
      <c r="FR14">
        <v>66.13</v>
      </c>
      <c r="FS14">
        <v>55.22</v>
      </c>
      <c r="FT14">
        <v>41.84</v>
      </c>
      <c r="FU14">
        <v>40.840000000000003</v>
      </c>
      <c r="FV14">
        <v>40.35</v>
      </c>
      <c r="FW14">
        <v>40.61</v>
      </c>
      <c r="FX14">
        <v>40.61</v>
      </c>
      <c r="FY14">
        <v>40.11</v>
      </c>
      <c r="FZ14">
        <v>39.11</v>
      </c>
      <c r="GA14">
        <v>40.11</v>
      </c>
      <c r="GB14">
        <v>47.1</v>
      </c>
      <c r="GC14">
        <v>58.08</v>
      </c>
      <c r="GD14">
        <v>66.569999999999993</v>
      </c>
      <c r="GE14">
        <v>55.59</v>
      </c>
      <c r="GF14">
        <v>42.11</v>
      </c>
      <c r="GG14">
        <v>41.11</v>
      </c>
      <c r="GH14">
        <v>40.61</v>
      </c>
      <c r="GI14">
        <v>40.880000000000003</v>
      </c>
      <c r="GJ14">
        <v>40.880000000000003</v>
      </c>
      <c r="GK14">
        <v>40.369999999999997</v>
      </c>
      <c r="GL14">
        <v>39.369999999999997</v>
      </c>
      <c r="GM14">
        <v>40.380000000000003</v>
      </c>
      <c r="GN14">
        <v>47.41</v>
      </c>
      <c r="GO14">
        <v>58.46</v>
      </c>
      <c r="GP14">
        <v>67</v>
      </c>
      <c r="GQ14">
        <v>55.95</v>
      </c>
      <c r="GR14">
        <v>42.38</v>
      </c>
      <c r="GS14">
        <v>41.38</v>
      </c>
      <c r="GT14">
        <v>40.880000000000003</v>
      </c>
      <c r="GU14">
        <v>41.14</v>
      </c>
      <c r="GV14">
        <v>41.14</v>
      </c>
      <c r="GW14">
        <v>40.64</v>
      </c>
      <c r="GX14">
        <v>39.630000000000003</v>
      </c>
      <c r="GY14">
        <v>40.64</v>
      </c>
      <c r="GZ14">
        <v>47.72</v>
      </c>
      <c r="HA14">
        <v>58.84</v>
      </c>
      <c r="HB14">
        <v>67.430000000000007</v>
      </c>
      <c r="HC14">
        <v>56.31</v>
      </c>
      <c r="HD14">
        <v>42.66</v>
      </c>
      <c r="HE14">
        <v>41.65</v>
      </c>
      <c r="HF14">
        <v>41.14</v>
      </c>
      <c r="HG14">
        <v>41.41</v>
      </c>
      <c r="HH14">
        <v>41.41</v>
      </c>
      <c r="HI14">
        <v>40.9</v>
      </c>
      <c r="HJ14">
        <v>39.880000000000003</v>
      </c>
      <c r="HK14">
        <v>40.9</v>
      </c>
      <c r="HL14">
        <v>48.02</v>
      </c>
      <c r="HM14">
        <v>59.22</v>
      </c>
      <c r="HN14">
        <v>67.87</v>
      </c>
      <c r="HO14">
        <v>56.67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23.75</v>
      </c>
      <c r="U15" s="247">
        <v>21.396000000000001</v>
      </c>
      <c r="V15" s="247">
        <v>24.427</v>
      </c>
      <c r="W15" s="247">
        <v>24.173000000000002</v>
      </c>
      <c r="X15" s="247">
        <v>23.893000000000001</v>
      </c>
      <c r="Y15" s="247">
        <v>23.274000000000001</v>
      </c>
      <c r="Z15" s="247">
        <v>23.9</v>
      </c>
      <c r="AA15" s="247">
        <v>23.331</v>
      </c>
      <c r="AB15" s="247">
        <v>22.083000000000002</v>
      </c>
      <c r="AC15" s="247">
        <v>30.702000000000002</v>
      </c>
      <c r="AD15" s="247">
        <v>33</v>
      </c>
      <c r="AE15" s="247">
        <v>28.1</v>
      </c>
      <c r="AF15" s="247">
        <v>25.258000000000003</v>
      </c>
      <c r="AG15" s="247">
        <v>24.208000000000002</v>
      </c>
      <c r="AH15" s="247">
        <v>23.934999999999999</v>
      </c>
      <c r="AI15" s="247">
        <v>23.452000000000002</v>
      </c>
      <c r="AJ15" s="247">
        <v>23.571000000000002</v>
      </c>
      <c r="AK15" s="247">
        <v>22.911000000000001</v>
      </c>
      <c r="AL15" s="247">
        <v>22.667000000000002</v>
      </c>
      <c r="AM15" s="247">
        <v>22.25</v>
      </c>
      <c r="AN15" s="247">
        <v>22.458000000000002</v>
      </c>
      <c r="AO15" s="247">
        <v>27.815000000000001</v>
      </c>
      <c r="AP15" s="247">
        <v>31.048000000000002</v>
      </c>
      <c r="AQ15" s="247">
        <v>29</v>
      </c>
      <c r="AR15" s="247">
        <v>25.887</v>
      </c>
      <c r="AS15" s="247">
        <v>21.65</v>
      </c>
      <c r="AT15" s="247">
        <v>22.79</v>
      </c>
      <c r="AU15" s="247">
        <v>23.957000000000001</v>
      </c>
      <c r="AV15" s="247">
        <v>23.884</v>
      </c>
      <c r="AW15" s="247">
        <v>23.743000000000002</v>
      </c>
      <c r="AX15" s="247">
        <v>23.379000000000001</v>
      </c>
      <c r="AY15" s="247">
        <v>22.759</v>
      </c>
      <c r="AZ15" s="247">
        <v>23.48</v>
      </c>
      <c r="BA15" s="247">
        <v>27.164000000000001</v>
      </c>
      <c r="BB15" s="247">
        <v>29.635000000000002</v>
      </c>
      <c r="BC15" s="247">
        <v>28.193000000000001</v>
      </c>
      <c r="BD15" s="247">
        <v>25.842000000000002</v>
      </c>
      <c r="BE15" s="247">
        <v>22.74</v>
      </c>
      <c r="BF15" s="247">
        <v>23.454000000000001</v>
      </c>
      <c r="BG15" s="247">
        <v>24.141999999999999</v>
      </c>
      <c r="BH15" s="247">
        <v>24.459</v>
      </c>
      <c r="BI15" s="247">
        <v>24.17</v>
      </c>
      <c r="BJ15" s="247">
        <v>23.861000000000001</v>
      </c>
      <c r="BK15" s="247">
        <v>23.263000000000002</v>
      </c>
      <c r="BL15" s="247">
        <v>23.798000000000002</v>
      </c>
      <c r="BM15" s="247">
        <v>26.184000000000001</v>
      </c>
      <c r="BN15" s="247">
        <v>29.788</v>
      </c>
      <c r="BO15" s="247">
        <v>27.85</v>
      </c>
      <c r="BP15" s="247">
        <v>26.042000000000002</v>
      </c>
      <c r="BQ15" s="247">
        <v>23.246000000000002</v>
      </c>
      <c r="BR15" s="247">
        <v>23.907</v>
      </c>
      <c r="BS15" s="247">
        <v>24.508000000000003</v>
      </c>
      <c r="BT15" s="247">
        <v>24.824999999999999</v>
      </c>
      <c r="BU15" s="247">
        <v>24.584</v>
      </c>
      <c r="BV15" s="247">
        <v>24.141999999999999</v>
      </c>
      <c r="BW15" s="247">
        <v>23.954999999999998</v>
      </c>
      <c r="BX15" s="247">
        <v>24.118000000000002</v>
      </c>
      <c r="BY15" s="247">
        <v>25.907</v>
      </c>
      <c r="BZ15" s="247">
        <v>29.187000000000001</v>
      </c>
      <c r="CA15" s="247">
        <v>27.547000000000001</v>
      </c>
      <c r="CB15" s="247">
        <v>26.225000000000001</v>
      </c>
      <c r="CC15" s="247">
        <v>23.725000000000001</v>
      </c>
      <c r="CD15" s="247">
        <v>24.119</v>
      </c>
      <c r="CE15" s="247">
        <v>25.062000000000001</v>
      </c>
      <c r="CF15" s="247">
        <v>25.168000000000003</v>
      </c>
      <c r="CG15" s="247">
        <v>24.961000000000002</v>
      </c>
      <c r="CH15" s="247">
        <v>24.586000000000002</v>
      </c>
      <c r="CI15" s="247">
        <v>24.395</v>
      </c>
      <c r="CJ15" s="247">
        <v>24.423000000000002</v>
      </c>
      <c r="CK15" s="247">
        <v>25.672000000000001</v>
      </c>
      <c r="CL15" s="247">
        <v>28.676000000000002</v>
      </c>
      <c r="CM15" s="247">
        <v>26.686</v>
      </c>
      <c r="CN15" s="247">
        <v>26.594999999999999</v>
      </c>
      <c r="CO15" s="247">
        <v>24.178000000000001</v>
      </c>
      <c r="CP15" s="247">
        <v>24.543000000000003</v>
      </c>
      <c r="CQ15" s="247">
        <v>25.367000000000001</v>
      </c>
      <c r="CR15" s="247">
        <v>25.51</v>
      </c>
      <c r="CS15" s="247">
        <v>25.126000000000001</v>
      </c>
      <c r="CT15" s="247">
        <v>25.113</v>
      </c>
      <c r="CU15" s="247">
        <v>24.769000000000002</v>
      </c>
      <c r="CV15" s="247">
        <v>24.216000000000001</v>
      </c>
      <c r="CW15" s="247">
        <v>26.293000000000003</v>
      </c>
      <c r="CX15" s="247">
        <v>27.362000000000002</v>
      </c>
      <c r="CY15" s="247">
        <v>27.164000000000001</v>
      </c>
      <c r="CZ15" s="247">
        <v>26.78</v>
      </c>
      <c r="DA15" s="247">
        <v>24.309000000000001</v>
      </c>
      <c r="DB15" s="247">
        <v>25.089000000000002</v>
      </c>
      <c r="DC15" s="247">
        <v>25.661000000000001</v>
      </c>
      <c r="DD15" s="247">
        <v>25.774000000000001</v>
      </c>
      <c r="DE15" s="247">
        <v>25.46</v>
      </c>
      <c r="DF15" s="247">
        <v>25.468</v>
      </c>
      <c r="DG15" s="247">
        <v>24.945</v>
      </c>
      <c r="DH15" s="247">
        <v>24.958000000000002</v>
      </c>
      <c r="DI15" s="247">
        <v>26.215</v>
      </c>
      <c r="DJ15" s="247">
        <v>27.047000000000001</v>
      </c>
      <c r="DK15" s="247">
        <v>27.061</v>
      </c>
      <c r="DL15" s="247">
        <v>26.98</v>
      </c>
      <c r="DM15" s="247">
        <v>24.676000000000002</v>
      </c>
      <c r="DN15" s="247">
        <v>25.436</v>
      </c>
      <c r="DO15" s="247">
        <v>25.781000000000002</v>
      </c>
      <c r="DP15" s="247">
        <v>26.064</v>
      </c>
      <c r="DQ15" s="247">
        <v>25.942</v>
      </c>
      <c r="DR15" s="247">
        <v>25.809000000000001</v>
      </c>
      <c r="DS15" s="247">
        <v>25.298999999999999</v>
      </c>
      <c r="DT15" s="247">
        <v>25.215</v>
      </c>
      <c r="DU15" s="247">
        <v>26.149000000000001</v>
      </c>
      <c r="DV15" s="247">
        <v>26.771000000000001</v>
      </c>
      <c r="DW15" s="247">
        <v>26.971</v>
      </c>
      <c r="DX15" s="247">
        <v>27.004000000000001</v>
      </c>
      <c r="DY15" s="247">
        <v>25.271000000000001</v>
      </c>
      <c r="DZ15" s="247">
        <v>25.754000000000001</v>
      </c>
      <c r="EA15" s="247">
        <v>26.053000000000001</v>
      </c>
      <c r="EB15" s="247">
        <v>26.329000000000001</v>
      </c>
      <c r="EC15" s="247">
        <v>26.217000000000002</v>
      </c>
      <c r="ED15" s="247">
        <v>26.101000000000003</v>
      </c>
      <c r="EE15" s="247">
        <v>25.594999999999999</v>
      </c>
      <c r="EF15" s="247">
        <v>25.457000000000001</v>
      </c>
      <c r="EG15" s="247">
        <v>25.37</v>
      </c>
      <c r="EH15" s="247">
        <v>27.71</v>
      </c>
      <c r="EI15" s="247">
        <v>26.972000000000001</v>
      </c>
      <c r="EJ15" s="247">
        <v>27.203000000000003</v>
      </c>
      <c r="EK15" s="247">
        <v>25.577000000000002</v>
      </c>
      <c r="EL15" s="247">
        <v>26.048999999999999</v>
      </c>
      <c r="EM15" s="247">
        <v>26.307000000000002</v>
      </c>
      <c r="EN15" s="247">
        <v>26.605</v>
      </c>
      <c r="EO15" s="247">
        <v>26.481000000000002</v>
      </c>
      <c r="EP15" s="247">
        <v>26.266000000000002</v>
      </c>
      <c r="EQ15" s="247">
        <v>26.062000000000001</v>
      </c>
      <c r="ER15" s="247">
        <v>25.686</v>
      </c>
      <c r="ES15" s="247">
        <v>25.387</v>
      </c>
      <c r="ET15" s="247">
        <v>27.602</v>
      </c>
      <c r="EU15" s="247">
        <v>26.28</v>
      </c>
      <c r="EV15" s="247">
        <v>27.574000000000002</v>
      </c>
      <c r="EW15" s="247">
        <v>25.869</v>
      </c>
      <c r="EX15" s="247">
        <v>26.155000000000001</v>
      </c>
      <c r="EY15" s="247">
        <v>26.74</v>
      </c>
      <c r="EZ15" s="247">
        <v>26.846</v>
      </c>
      <c r="FA15" s="247">
        <v>26.608000000000001</v>
      </c>
      <c r="FB15" s="247">
        <v>26.683</v>
      </c>
      <c r="FC15" s="247">
        <v>26.356000000000002</v>
      </c>
      <c r="FD15" s="247">
        <v>25.444000000000003</v>
      </c>
      <c r="FE15" s="247">
        <v>26.22</v>
      </c>
      <c r="FF15" s="247">
        <v>27.517000000000003</v>
      </c>
      <c r="FG15" s="247">
        <v>26.298000000000002</v>
      </c>
      <c r="FH15" s="247">
        <v>27.773</v>
      </c>
      <c r="FI15" s="247">
        <v>26.162000000000003</v>
      </c>
      <c r="FJ15" s="247">
        <v>26.44</v>
      </c>
      <c r="FK15" s="247">
        <v>26.966000000000001</v>
      </c>
      <c r="FL15" s="247">
        <v>27.071000000000002</v>
      </c>
      <c r="FM15" s="247">
        <v>26.849</v>
      </c>
      <c r="FN15" s="247">
        <v>26.934999999999999</v>
      </c>
      <c r="FO15" s="247">
        <v>26.611000000000001</v>
      </c>
      <c r="FP15" s="247">
        <v>25.663</v>
      </c>
      <c r="FQ15" s="247">
        <v>26.3</v>
      </c>
      <c r="FR15" s="247">
        <v>26.403000000000002</v>
      </c>
      <c r="FS15" s="247">
        <v>27.088000000000001</v>
      </c>
      <c r="FT15" s="247">
        <v>27.971</v>
      </c>
      <c r="FU15" s="247">
        <v>26.206</v>
      </c>
      <c r="FV15" s="247">
        <v>26.847000000000001</v>
      </c>
      <c r="FW15" s="247">
        <v>27.035</v>
      </c>
      <c r="FX15" s="247">
        <v>27.136000000000003</v>
      </c>
      <c r="FY15" s="247">
        <v>27.09</v>
      </c>
      <c r="FZ15" s="247">
        <v>27.076000000000001</v>
      </c>
      <c r="GA15" s="247">
        <v>26.708000000000002</v>
      </c>
      <c r="GB15" s="247">
        <v>26.351000000000003</v>
      </c>
      <c r="GC15" s="247">
        <v>26.393000000000001</v>
      </c>
      <c r="GD15" s="247">
        <v>26.414999999999999</v>
      </c>
      <c r="GE15" s="247">
        <v>27.169</v>
      </c>
      <c r="GF15" s="247">
        <v>27.982000000000003</v>
      </c>
      <c r="GG15" s="247">
        <v>26.253</v>
      </c>
      <c r="GH15" s="247">
        <v>27.088000000000001</v>
      </c>
      <c r="GI15" s="247">
        <v>27.118000000000002</v>
      </c>
      <c r="GJ15" s="247">
        <v>27.392000000000003</v>
      </c>
      <c r="GK15" s="247">
        <v>27.331000000000003</v>
      </c>
      <c r="GL15" s="247">
        <v>27.428000000000001</v>
      </c>
      <c r="GM15" s="247">
        <v>26.949000000000002</v>
      </c>
      <c r="GN15" s="247">
        <v>26.567</v>
      </c>
      <c r="GO15" s="247">
        <v>25.639000000000003</v>
      </c>
      <c r="GP15" s="247">
        <v>27.592000000000002</v>
      </c>
      <c r="GQ15" s="247">
        <v>27.252000000000002</v>
      </c>
      <c r="GR15" s="247">
        <v>28.004999999999999</v>
      </c>
      <c r="GS15" s="247">
        <v>26.716000000000001</v>
      </c>
      <c r="GT15" s="247">
        <v>27.34</v>
      </c>
      <c r="GU15" s="247">
        <v>27.306000000000001</v>
      </c>
      <c r="GV15" s="247">
        <v>27.55</v>
      </c>
      <c r="GW15" s="247">
        <v>27.675000000000001</v>
      </c>
      <c r="GX15" s="247">
        <v>27.409000000000002</v>
      </c>
      <c r="GY15" s="247">
        <v>27.306000000000001</v>
      </c>
      <c r="GZ15" s="247">
        <v>26.746000000000002</v>
      </c>
      <c r="HA15" s="247">
        <v>25.834</v>
      </c>
      <c r="HB15" s="247">
        <v>27.786000000000001</v>
      </c>
      <c r="HC15" s="247">
        <v>27.442</v>
      </c>
      <c r="HD15" s="247">
        <v>28.201000000000001</v>
      </c>
      <c r="HE15" s="247">
        <v>26.901</v>
      </c>
      <c r="HF15" s="247">
        <v>27.366</v>
      </c>
      <c r="HG15" s="247">
        <v>27.663</v>
      </c>
      <c r="HH15" s="247">
        <v>27.749000000000002</v>
      </c>
      <c r="HI15" s="247">
        <v>27.719000000000001</v>
      </c>
      <c r="HJ15" s="247">
        <v>27.71</v>
      </c>
      <c r="HK15" s="247">
        <v>27.494</v>
      </c>
      <c r="HL15" s="247">
        <v>26.939</v>
      </c>
      <c r="HM15" s="247">
        <v>26.015000000000001</v>
      </c>
      <c r="HN15" s="247">
        <v>27.977</v>
      </c>
      <c r="HO15" s="247">
        <v>26.903000000000002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35.5</v>
      </c>
      <c r="U16">
        <v>33.75</v>
      </c>
      <c r="V16">
        <v>38.5</v>
      </c>
      <c r="W16">
        <v>38.25</v>
      </c>
      <c r="X16">
        <v>36.75</v>
      </c>
      <c r="Y16">
        <v>36.25</v>
      </c>
      <c r="Z16">
        <v>34.5</v>
      </c>
      <c r="AA16">
        <v>40.5</v>
      </c>
      <c r="AB16">
        <v>50</v>
      </c>
      <c r="AC16">
        <v>60.5</v>
      </c>
      <c r="AD16">
        <v>73.5</v>
      </c>
      <c r="AE16">
        <v>58</v>
      </c>
      <c r="AF16">
        <v>41</v>
      </c>
      <c r="AG16">
        <v>38.5</v>
      </c>
      <c r="AH16">
        <v>39</v>
      </c>
      <c r="AI16">
        <v>39</v>
      </c>
      <c r="AJ16">
        <v>39</v>
      </c>
      <c r="AK16">
        <v>38.5</v>
      </c>
      <c r="AL16">
        <v>37.5</v>
      </c>
      <c r="AM16">
        <v>38.5</v>
      </c>
      <c r="AN16">
        <v>48</v>
      </c>
      <c r="AO16">
        <v>60.5</v>
      </c>
      <c r="AP16">
        <v>71</v>
      </c>
      <c r="AQ16">
        <v>58</v>
      </c>
      <c r="AR16">
        <v>40.75</v>
      </c>
      <c r="AS16">
        <v>39.25</v>
      </c>
      <c r="AT16">
        <v>38.5</v>
      </c>
      <c r="AU16">
        <v>39.9</v>
      </c>
      <c r="AV16">
        <v>39.9</v>
      </c>
      <c r="AW16">
        <v>39.43</v>
      </c>
      <c r="AX16">
        <v>38.51</v>
      </c>
      <c r="AY16">
        <v>39.43</v>
      </c>
      <c r="AZ16">
        <v>48.05</v>
      </c>
      <c r="BA16">
        <v>59.51</v>
      </c>
      <c r="BB16">
        <v>69.09</v>
      </c>
      <c r="BC16">
        <v>57.2</v>
      </c>
      <c r="BD16">
        <v>41.5</v>
      </c>
      <c r="BE16">
        <v>40.14</v>
      </c>
      <c r="BF16">
        <v>39.47</v>
      </c>
      <c r="BG16">
        <v>40.28</v>
      </c>
      <c r="BH16">
        <v>40.28</v>
      </c>
      <c r="BI16">
        <v>39.81</v>
      </c>
      <c r="BJ16">
        <v>38.880000000000003</v>
      </c>
      <c r="BK16">
        <v>39.82</v>
      </c>
      <c r="BL16">
        <v>48.16</v>
      </c>
      <c r="BM16">
        <v>59.49</v>
      </c>
      <c r="BN16">
        <v>68.86</v>
      </c>
      <c r="BO16">
        <v>57.16</v>
      </c>
      <c r="BP16">
        <v>41.86</v>
      </c>
      <c r="BQ16">
        <v>40.57</v>
      </c>
      <c r="BR16">
        <v>39.92</v>
      </c>
      <c r="BS16">
        <v>40.65</v>
      </c>
      <c r="BT16">
        <v>40.65</v>
      </c>
      <c r="BU16">
        <v>40.18</v>
      </c>
      <c r="BV16">
        <v>39.24</v>
      </c>
      <c r="BW16">
        <v>40.18</v>
      </c>
      <c r="BX16">
        <v>48.29</v>
      </c>
      <c r="BY16">
        <v>59.53</v>
      </c>
      <c r="BZ16">
        <v>68.739999999999995</v>
      </c>
      <c r="CA16">
        <v>57.18</v>
      </c>
      <c r="CB16">
        <v>42.21</v>
      </c>
      <c r="CC16">
        <v>40.96</v>
      </c>
      <c r="CD16">
        <v>40.340000000000003</v>
      </c>
      <c r="CE16">
        <v>40.94</v>
      </c>
      <c r="CF16">
        <v>40.94</v>
      </c>
      <c r="CG16">
        <v>40.47</v>
      </c>
      <c r="CH16">
        <v>39.53</v>
      </c>
      <c r="CI16">
        <v>40.47</v>
      </c>
      <c r="CJ16">
        <v>48.48</v>
      </c>
      <c r="CK16">
        <v>59.69</v>
      </c>
      <c r="CL16">
        <v>68.83</v>
      </c>
      <c r="CM16">
        <v>57.32</v>
      </c>
      <c r="CN16">
        <v>42.49</v>
      </c>
      <c r="CO16">
        <v>41.28</v>
      </c>
      <c r="CP16">
        <v>40.659999999999997</v>
      </c>
      <c r="CQ16">
        <v>41.22</v>
      </c>
      <c r="CR16">
        <v>41.22</v>
      </c>
      <c r="CS16">
        <v>40.74</v>
      </c>
      <c r="CT16">
        <v>39.799999999999997</v>
      </c>
      <c r="CU16">
        <v>40.75</v>
      </c>
      <c r="CV16">
        <v>48.69</v>
      </c>
      <c r="CW16">
        <v>59.9</v>
      </c>
      <c r="CX16">
        <v>69.010000000000005</v>
      </c>
      <c r="CY16">
        <v>57.52</v>
      </c>
      <c r="CZ16">
        <v>42.77</v>
      </c>
      <c r="DA16">
        <v>41.56</v>
      </c>
      <c r="DB16">
        <v>40.96</v>
      </c>
      <c r="DC16">
        <v>41.49</v>
      </c>
      <c r="DD16">
        <v>41.49</v>
      </c>
      <c r="DE16">
        <v>41.01</v>
      </c>
      <c r="DF16">
        <v>40.049999999999997</v>
      </c>
      <c r="DG16">
        <v>41.01</v>
      </c>
      <c r="DH16">
        <v>48.91</v>
      </c>
      <c r="DI16">
        <v>60.11</v>
      </c>
      <c r="DJ16">
        <v>69.19</v>
      </c>
      <c r="DK16">
        <v>57.72</v>
      </c>
      <c r="DL16">
        <v>43.03</v>
      </c>
      <c r="DM16">
        <v>41.84</v>
      </c>
      <c r="DN16">
        <v>41.24</v>
      </c>
      <c r="DO16">
        <v>41.71</v>
      </c>
      <c r="DP16">
        <v>41.71</v>
      </c>
      <c r="DQ16">
        <v>41.23</v>
      </c>
      <c r="DR16">
        <v>40.270000000000003</v>
      </c>
      <c r="DS16">
        <v>41.23</v>
      </c>
      <c r="DT16">
        <v>49.06</v>
      </c>
      <c r="DU16">
        <v>60.28</v>
      </c>
      <c r="DV16">
        <v>69.33</v>
      </c>
      <c r="DW16">
        <v>57.87</v>
      </c>
      <c r="DX16">
        <v>43.26</v>
      </c>
      <c r="DY16">
        <v>42.08</v>
      </c>
      <c r="DZ16">
        <v>41.49</v>
      </c>
      <c r="EA16">
        <v>41.92</v>
      </c>
      <c r="EB16">
        <v>41.92</v>
      </c>
      <c r="EC16">
        <v>41.45</v>
      </c>
      <c r="ED16">
        <v>40.47</v>
      </c>
      <c r="EE16">
        <v>41.45</v>
      </c>
      <c r="EF16">
        <v>49.23</v>
      </c>
      <c r="EG16">
        <v>60.46</v>
      </c>
      <c r="EH16">
        <v>69.5</v>
      </c>
      <c r="EI16">
        <v>58.04</v>
      </c>
      <c r="EJ16">
        <v>43.47</v>
      </c>
      <c r="EK16">
        <v>42.31</v>
      </c>
      <c r="EL16">
        <v>41.71</v>
      </c>
      <c r="EM16">
        <v>42.14</v>
      </c>
      <c r="EN16">
        <v>42.14</v>
      </c>
      <c r="EO16">
        <v>41.65</v>
      </c>
      <c r="EP16">
        <v>40.67</v>
      </c>
      <c r="EQ16">
        <v>41.65</v>
      </c>
      <c r="ER16">
        <v>49.41</v>
      </c>
      <c r="ES16">
        <v>60.64</v>
      </c>
      <c r="ET16">
        <v>69.67</v>
      </c>
      <c r="EU16">
        <v>58.21</v>
      </c>
      <c r="EV16">
        <v>43.68</v>
      </c>
      <c r="EW16">
        <v>42.53</v>
      </c>
      <c r="EX16">
        <v>41.94</v>
      </c>
      <c r="EY16">
        <v>42.3</v>
      </c>
      <c r="EZ16">
        <v>42.3</v>
      </c>
      <c r="FA16">
        <v>41.82</v>
      </c>
      <c r="FB16">
        <v>40.83</v>
      </c>
      <c r="FC16">
        <v>41.82</v>
      </c>
      <c r="FD16">
        <v>49.62</v>
      </c>
      <c r="FE16">
        <v>60.91</v>
      </c>
      <c r="FF16">
        <v>70</v>
      </c>
      <c r="FG16">
        <v>58.46</v>
      </c>
      <c r="FH16">
        <v>43.86</v>
      </c>
      <c r="FI16">
        <v>42.71</v>
      </c>
      <c r="FJ16">
        <v>42.11</v>
      </c>
      <c r="FK16">
        <v>42.47</v>
      </c>
      <c r="FL16">
        <v>42.48</v>
      </c>
      <c r="FM16">
        <v>41.98</v>
      </c>
      <c r="FN16">
        <v>41</v>
      </c>
      <c r="FO16">
        <v>41.98</v>
      </c>
      <c r="FP16">
        <v>49.82</v>
      </c>
      <c r="FQ16">
        <v>61.17</v>
      </c>
      <c r="FR16">
        <v>70.31</v>
      </c>
      <c r="FS16">
        <v>58.71</v>
      </c>
      <c r="FT16">
        <v>44.04</v>
      </c>
      <c r="FU16">
        <v>42.87</v>
      </c>
      <c r="FV16">
        <v>42.28</v>
      </c>
      <c r="FW16">
        <v>42.59</v>
      </c>
      <c r="FX16">
        <v>42.59</v>
      </c>
      <c r="FY16">
        <v>42.1</v>
      </c>
      <c r="FZ16">
        <v>41.1</v>
      </c>
      <c r="GA16">
        <v>42.1</v>
      </c>
      <c r="GB16">
        <v>49.99</v>
      </c>
      <c r="GC16">
        <v>61.39</v>
      </c>
      <c r="GD16">
        <v>70.569999999999993</v>
      </c>
      <c r="GE16">
        <v>58.92</v>
      </c>
      <c r="GF16">
        <v>44.16</v>
      </c>
      <c r="GG16">
        <v>43</v>
      </c>
      <c r="GH16">
        <v>42.4</v>
      </c>
      <c r="GI16">
        <v>42.72</v>
      </c>
      <c r="GJ16">
        <v>42.72</v>
      </c>
      <c r="GK16">
        <v>42.22</v>
      </c>
      <c r="GL16">
        <v>41.22</v>
      </c>
      <c r="GM16">
        <v>42.23</v>
      </c>
      <c r="GN16">
        <v>50.15</v>
      </c>
      <c r="GO16">
        <v>61.6</v>
      </c>
      <c r="GP16">
        <v>70.83</v>
      </c>
      <c r="GQ16">
        <v>59.11</v>
      </c>
      <c r="GR16">
        <v>44.29</v>
      </c>
      <c r="GS16">
        <v>43.12</v>
      </c>
      <c r="GT16">
        <v>42.53</v>
      </c>
      <c r="GU16">
        <v>42.83</v>
      </c>
      <c r="GV16">
        <v>42.84</v>
      </c>
      <c r="GW16">
        <v>42.35</v>
      </c>
      <c r="GX16">
        <v>41.34</v>
      </c>
      <c r="GY16">
        <v>42.35</v>
      </c>
      <c r="GZ16">
        <v>50.31</v>
      </c>
      <c r="HA16">
        <v>61.81</v>
      </c>
      <c r="HB16">
        <v>71.08</v>
      </c>
      <c r="HC16">
        <v>59.31</v>
      </c>
      <c r="HD16">
        <v>44.42</v>
      </c>
      <c r="HE16">
        <v>43.25</v>
      </c>
      <c r="HF16">
        <v>42.64</v>
      </c>
      <c r="HG16">
        <v>42.96</v>
      </c>
      <c r="HH16">
        <v>42.96</v>
      </c>
      <c r="HI16">
        <v>42.46</v>
      </c>
      <c r="HJ16">
        <v>41.45</v>
      </c>
      <c r="HK16">
        <v>42.47</v>
      </c>
      <c r="HL16">
        <v>50.46</v>
      </c>
      <c r="HM16">
        <v>62.02</v>
      </c>
      <c r="HN16">
        <v>71.34</v>
      </c>
      <c r="HO16">
        <v>59.5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24.25</v>
      </c>
      <c r="U17">
        <v>21.896000000000001</v>
      </c>
      <c r="V17">
        <v>25.427</v>
      </c>
      <c r="W17">
        <v>24.923000000000002</v>
      </c>
      <c r="X17">
        <v>24.523</v>
      </c>
      <c r="Y17">
        <v>23.904</v>
      </c>
      <c r="Z17">
        <v>24.9</v>
      </c>
      <c r="AA17">
        <v>24.831</v>
      </c>
      <c r="AB17">
        <v>24.583000000000002</v>
      </c>
      <c r="AC17">
        <v>34.201999999999998</v>
      </c>
      <c r="AD17">
        <v>38</v>
      </c>
      <c r="AE17">
        <v>31.6</v>
      </c>
      <c r="AF17">
        <v>26.508000000000003</v>
      </c>
      <c r="AG17">
        <v>25.208000000000002</v>
      </c>
      <c r="AH17">
        <v>24.934999999999999</v>
      </c>
      <c r="AI17">
        <v>24.452000000000002</v>
      </c>
      <c r="AJ17">
        <v>24.571000000000002</v>
      </c>
      <c r="AK17">
        <v>23.911000000000001</v>
      </c>
      <c r="AL17">
        <v>23.667000000000002</v>
      </c>
      <c r="AM17">
        <v>23.25</v>
      </c>
      <c r="AN17">
        <v>24.708000000000002</v>
      </c>
      <c r="AO17">
        <v>30.815000000000001</v>
      </c>
      <c r="AP17">
        <v>35.048000000000002</v>
      </c>
      <c r="AQ17">
        <v>32</v>
      </c>
      <c r="AR17">
        <v>27.017000000000003</v>
      </c>
      <c r="AS17">
        <v>22.53</v>
      </c>
      <c r="AT17">
        <v>23.54</v>
      </c>
      <c r="AU17">
        <v>25.057000000000002</v>
      </c>
      <c r="AV17">
        <v>24.984000000000002</v>
      </c>
      <c r="AW17">
        <v>24.843</v>
      </c>
      <c r="AX17">
        <v>24.479000000000003</v>
      </c>
      <c r="AY17">
        <v>23.859000000000002</v>
      </c>
      <c r="AZ17">
        <v>25.64</v>
      </c>
      <c r="BA17">
        <v>29.964000000000002</v>
      </c>
      <c r="BB17">
        <v>33.284999999999997</v>
      </c>
      <c r="BC17">
        <v>30.993000000000002</v>
      </c>
      <c r="BD17">
        <v>27.042000000000002</v>
      </c>
      <c r="BE17">
        <v>23.73</v>
      </c>
      <c r="BF17">
        <v>24.344000000000001</v>
      </c>
      <c r="BG17">
        <v>25.302</v>
      </c>
      <c r="BH17">
        <v>25.619</v>
      </c>
      <c r="BI17">
        <v>25.33</v>
      </c>
      <c r="BJ17">
        <v>25.021000000000001</v>
      </c>
      <c r="BK17">
        <v>24.423000000000002</v>
      </c>
      <c r="BL17">
        <v>25.868000000000002</v>
      </c>
      <c r="BM17">
        <v>28.784000000000002</v>
      </c>
      <c r="BN17">
        <v>33.108000000000004</v>
      </c>
      <c r="BO17">
        <v>30.45</v>
      </c>
      <c r="BP17">
        <v>27.292000000000002</v>
      </c>
      <c r="BQ17">
        <v>24.316000000000003</v>
      </c>
      <c r="BR17">
        <v>24.887</v>
      </c>
      <c r="BS17">
        <v>25.718</v>
      </c>
      <c r="BT17">
        <v>26.035</v>
      </c>
      <c r="BU17">
        <v>25.794</v>
      </c>
      <c r="BV17">
        <v>25.352</v>
      </c>
      <c r="BW17">
        <v>25.164999999999999</v>
      </c>
      <c r="BX17">
        <v>26.098000000000003</v>
      </c>
      <c r="BY17">
        <v>28.337</v>
      </c>
      <c r="BZ17">
        <v>32.227000000000004</v>
      </c>
      <c r="CA17">
        <v>29.977</v>
      </c>
      <c r="CB17">
        <v>27.504999999999999</v>
      </c>
      <c r="CC17">
        <v>24.855</v>
      </c>
      <c r="CD17">
        <v>25.169</v>
      </c>
      <c r="CE17">
        <v>26.292000000000002</v>
      </c>
      <c r="CF17">
        <v>26.398</v>
      </c>
      <c r="CG17">
        <v>26.191000000000003</v>
      </c>
      <c r="CH17">
        <v>25.816000000000003</v>
      </c>
      <c r="CI17">
        <v>25.625</v>
      </c>
      <c r="CJ17">
        <v>26.343</v>
      </c>
      <c r="CK17">
        <v>27.992000000000001</v>
      </c>
      <c r="CL17">
        <v>31.546000000000003</v>
      </c>
      <c r="CM17">
        <v>29.006</v>
      </c>
      <c r="CN17">
        <v>27.885000000000002</v>
      </c>
      <c r="CO17">
        <v>25.338000000000001</v>
      </c>
      <c r="CP17">
        <v>25.623000000000001</v>
      </c>
      <c r="CQ17">
        <v>26.597000000000001</v>
      </c>
      <c r="CR17">
        <v>26.74</v>
      </c>
      <c r="CS17">
        <v>26.356000000000002</v>
      </c>
      <c r="CT17">
        <v>26.343</v>
      </c>
      <c r="CU17">
        <v>25.999000000000002</v>
      </c>
      <c r="CV17">
        <v>26.086000000000002</v>
      </c>
      <c r="CW17">
        <v>28.523</v>
      </c>
      <c r="CX17">
        <v>30.102</v>
      </c>
      <c r="CY17">
        <v>29.404</v>
      </c>
      <c r="CZ17">
        <v>28.07</v>
      </c>
      <c r="DA17">
        <v>25.479000000000003</v>
      </c>
      <c r="DB17">
        <v>26.189</v>
      </c>
      <c r="DC17">
        <v>26.891000000000002</v>
      </c>
      <c r="DD17">
        <v>27.004000000000001</v>
      </c>
      <c r="DE17">
        <v>26.7</v>
      </c>
      <c r="DF17">
        <v>26.708000000000002</v>
      </c>
      <c r="DG17">
        <v>26.184999999999999</v>
      </c>
      <c r="DH17">
        <v>26.778000000000002</v>
      </c>
      <c r="DI17">
        <v>28.364999999999998</v>
      </c>
      <c r="DJ17">
        <v>29.667000000000002</v>
      </c>
      <c r="DK17">
        <v>29.221</v>
      </c>
      <c r="DL17">
        <v>28.27</v>
      </c>
      <c r="DM17">
        <v>25.846</v>
      </c>
      <c r="DN17">
        <v>26.546000000000003</v>
      </c>
      <c r="DO17">
        <v>26.991</v>
      </c>
      <c r="DP17">
        <v>27.274000000000001</v>
      </c>
      <c r="DQ17">
        <v>27.152000000000001</v>
      </c>
      <c r="DR17">
        <v>27.019000000000002</v>
      </c>
      <c r="DS17">
        <v>26.509</v>
      </c>
      <c r="DT17">
        <v>26.965</v>
      </c>
      <c r="DU17">
        <v>28.199000000000002</v>
      </c>
      <c r="DV17">
        <v>29.241</v>
      </c>
      <c r="DW17">
        <v>29.021000000000001</v>
      </c>
      <c r="DX17">
        <v>28.264000000000003</v>
      </c>
      <c r="DY17">
        <v>26.421000000000003</v>
      </c>
      <c r="DZ17">
        <v>26.854000000000003</v>
      </c>
      <c r="EA17">
        <v>27.243000000000002</v>
      </c>
      <c r="EB17">
        <v>27.519000000000002</v>
      </c>
      <c r="EC17">
        <v>27.407</v>
      </c>
      <c r="ED17">
        <v>27.291</v>
      </c>
      <c r="EE17">
        <v>26.785</v>
      </c>
      <c r="EF17">
        <v>27.137</v>
      </c>
      <c r="EG17">
        <v>27.32</v>
      </c>
      <c r="EH17">
        <v>30.05</v>
      </c>
      <c r="EI17">
        <v>28.922000000000001</v>
      </c>
      <c r="EJ17">
        <v>28.433</v>
      </c>
      <c r="EK17">
        <v>26.707000000000001</v>
      </c>
      <c r="EL17">
        <v>27.129000000000001</v>
      </c>
      <c r="EM17">
        <v>27.467000000000002</v>
      </c>
      <c r="EN17">
        <v>27.765000000000001</v>
      </c>
      <c r="EO17">
        <v>27.641000000000002</v>
      </c>
      <c r="EP17">
        <v>27.426000000000002</v>
      </c>
      <c r="EQ17">
        <v>27.222000000000001</v>
      </c>
      <c r="ER17">
        <v>27.296000000000003</v>
      </c>
      <c r="ES17">
        <v>27.237000000000002</v>
      </c>
      <c r="ET17">
        <v>29.812000000000001</v>
      </c>
      <c r="EU17">
        <v>28.14</v>
      </c>
      <c r="EV17">
        <v>28.774000000000001</v>
      </c>
      <c r="EW17">
        <v>26.979000000000003</v>
      </c>
      <c r="EX17">
        <v>27.215</v>
      </c>
      <c r="EY17">
        <v>27.85</v>
      </c>
      <c r="EZ17">
        <v>27.956000000000003</v>
      </c>
      <c r="FA17">
        <v>27.718</v>
      </c>
      <c r="FB17">
        <v>27.793000000000003</v>
      </c>
      <c r="FC17">
        <v>27.466000000000001</v>
      </c>
      <c r="FD17">
        <v>27.014000000000003</v>
      </c>
      <c r="FE17">
        <v>28.01</v>
      </c>
      <c r="FF17">
        <v>29.667000000000002</v>
      </c>
      <c r="FG17">
        <v>28.098000000000003</v>
      </c>
      <c r="FH17">
        <v>28.923000000000002</v>
      </c>
      <c r="FI17">
        <v>27.222000000000001</v>
      </c>
      <c r="FJ17">
        <v>27.45</v>
      </c>
      <c r="FK17">
        <v>28.026</v>
      </c>
      <c r="FL17">
        <v>28.131</v>
      </c>
      <c r="FM17">
        <v>27.919</v>
      </c>
      <c r="FN17">
        <v>28.004999999999999</v>
      </c>
      <c r="FO17">
        <v>27.681000000000001</v>
      </c>
      <c r="FP17">
        <v>27.183</v>
      </c>
      <c r="FQ17">
        <v>28.04</v>
      </c>
      <c r="FR17">
        <v>28.493000000000002</v>
      </c>
      <c r="FS17">
        <v>28.838000000000001</v>
      </c>
      <c r="FT17">
        <v>29.071000000000002</v>
      </c>
      <c r="FU17">
        <v>27.216000000000001</v>
      </c>
      <c r="FV17">
        <v>27.807000000000002</v>
      </c>
      <c r="FW17">
        <v>28.024999999999999</v>
      </c>
      <c r="FX17">
        <v>28.126000000000001</v>
      </c>
      <c r="FY17">
        <v>28.09</v>
      </c>
      <c r="FZ17">
        <v>28.076000000000001</v>
      </c>
      <c r="GA17">
        <v>27.708000000000002</v>
      </c>
      <c r="GB17">
        <v>27.791</v>
      </c>
      <c r="GC17">
        <v>28.043000000000003</v>
      </c>
      <c r="GD17">
        <v>28.414999999999999</v>
      </c>
      <c r="GE17">
        <v>28.829000000000001</v>
      </c>
      <c r="GF17">
        <v>29.012</v>
      </c>
      <c r="GG17">
        <v>27.193000000000001</v>
      </c>
      <c r="GH17">
        <v>27.978000000000002</v>
      </c>
      <c r="GI17">
        <v>28.038</v>
      </c>
      <c r="GJ17">
        <v>28.312000000000001</v>
      </c>
      <c r="GK17">
        <v>28.251000000000001</v>
      </c>
      <c r="GL17">
        <v>28.358000000000001</v>
      </c>
      <c r="GM17">
        <v>27.879000000000001</v>
      </c>
      <c r="GN17">
        <v>27.937000000000001</v>
      </c>
      <c r="GO17">
        <v>27.209</v>
      </c>
      <c r="GP17">
        <v>29.502000000000002</v>
      </c>
      <c r="GQ17">
        <v>28.832000000000001</v>
      </c>
      <c r="GR17">
        <v>28.954999999999998</v>
      </c>
      <c r="GS17">
        <v>27.586000000000002</v>
      </c>
      <c r="GT17">
        <v>28.16</v>
      </c>
      <c r="GU17">
        <v>28.156000000000002</v>
      </c>
      <c r="GV17">
        <v>28.4</v>
      </c>
      <c r="GW17">
        <v>28.524999999999999</v>
      </c>
      <c r="GX17">
        <v>28.269000000000002</v>
      </c>
      <c r="GY17">
        <v>28.156000000000002</v>
      </c>
      <c r="GZ17">
        <v>28.046000000000003</v>
      </c>
      <c r="HA17">
        <v>27.314</v>
      </c>
      <c r="HB17">
        <v>29.616</v>
      </c>
      <c r="HC17">
        <v>28.942</v>
      </c>
      <c r="HD17">
        <v>29.081000000000003</v>
      </c>
      <c r="HE17">
        <v>27.701000000000001</v>
      </c>
      <c r="HF17">
        <v>28.116</v>
      </c>
      <c r="HG17">
        <v>28.433</v>
      </c>
      <c r="HH17">
        <v>28.529</v>
      </c>
      <c r="HI17">
        <v>28.499000000000002</v>
      </c>
      <c r="HJ17">
        <v>28.49</v>
      </c>
      <c r="HK17">
        <v>28.274000000000001</v>
      </c>
      <c r="HL17">
        <v>28.159000000000002</v>
      </c>
      <c r="HM17">
        <v>27.414999999999999</v>
      </c>
      <c r="HN17">
        <v>29.717000000000002</v>
      </c>
      <c r="HO17">
        <v>28.323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32.063000000000002</v>
      </c>
      <c r="W21">
        <v>32.063000000000002</v>
      </c>
      <c r="X21">
        <v>29.25</v>
      </c>
      <c r="Y21">
        <v>25.688000000000002</v>
      </c>
      <c r="Z21">
        <v>22.875</v>
      </c>
      <c r="AA21">
        <v>21.75</v>
      </c>
      <c r="AB21">
        <v>22.125</v>
      </c>
      <c r="AC21">
        <v>32.625</v>
      </c>
      <c r="AD21">
        <v>37.875</v>
      </c>
      <c r="AE21">
        <v>32.625</v>
      </c>
      <c r="AF21">
        <v>29.25</v>
      </c>
      <c r="AG21">
        <v>27.75</v>
      </c>
      <c r="AH21">
        <v>28.875</v>
      </c>
      <c r="AI21">
        <v>31.5</v>
      </c>
      <c r="AJ21">
        <v>30.75</v>
      </c>
      <c r="AK21">
        <v>27</v>
      </c>
      <c r="AL21">
        <v>24.75</v>
      </c>
      <c r="AM21">
        <v>21.75</v>
      </c>
      <c r="AN21">
        <v>22.5</v>
      </c>
      <c r="AO21">
        <v>36.75</v>
      </c>
      <c r="AP21">
        <v>42.75</v>
      </c>
      <c r="AQ21">
        <v>35.25</v>
      </c>
      <c r="AR21">
        <v>30.75</v>
      </c>
      <c r="AS21">
        <v>27.75</v>
      </c>
      <c r="AT21">
        <v>29.25</v>
      </c>
      <c r="AU21">
        <v>31.5975</v>
      </c>
      <c r="AV21">
        <v>30.952500000000001</v>
      </c>
      <c r="AW21">
        <v>27.734999999999999</v>
      </c>
      <c r="AX21">
        <v>25.8</v>
      </c>
      <c r="AY21">
        <v>23.227499999999999</v>
      </c>
      <c r="AZ21">
        <v>23.872499999999999</v>
      </c>
      <c r="BA21">
        <v>36.104999999999997</v>
      </c>
      <c r="BB21">
        <v>41.2575</v>
      </c>
      <c r="BC21">
        <v>34.814999999999998</v>
      </c>
      <c r="BD21">
        <v>30.952500000000001</v>
      </c>
      <c r="BE21">
        <v>28.38</v>
      </c>
      <c r="BF21">
        <v>29.67</v>
      </c>
      <c r="BG21">
        <v>31.68</v>
      </c>
      <c r="BH21">
        <v>31.125</v>
      </c>
      <c r="BI21">
        <v>28.372499999999999</v>
      </c>
      <c r="BJ21">
        <v>26.715</v>
      </c>
      <c r="BK21">
        <v>24.51</v>
      </c>
      <c r="BL21">
        <v>25.057500000000001</v>
      </c>
      <c r="BM21">
        <v>35.549999999999997</v>
      </c>
      <c r="BN21">
        <v>39.967500000000001</v>
      </c>
      <c r="BO21">
        <v>34.447499999999998</v>
      </c>
      <c r="BP21">
        <v>31.14</v>
      </c>
      <c r="BQ21">
        <v>28.927499999999998</v>
      </c>
      <c r="BR21">
        <v>30.037500000000001</v>
      </c>
      <c r="BS21">
        <v>31.8825</v>
      </c>
      <c r="BT21">
        <v>31.38</v>
      </c>
      <c r="BU21">
        <v>28.875</v>
      </c>
      <c r="BV21">
        <v>27.3675</v>
      </c>
      <c r="BW21">
        <v>25.364999999999998</v>
      </c>
      <c r="BX21">
        <v>25.8675</v>
      </c>
      <c r="BY21">
        <v>35.4</v>
      </c>
      <c r="BZ21">
        <v>39.42</v>
      </c>
      <c r="CA21">
        <v>34.402500000000003</v>
      </c>
      <c r="CB21">
        <v>31.395</v>
      </c>
      <c r="CC21">
        <v>29.385000000000002</v>
      </c>
      <c r="CD21">
        <v>30.39</v>
      </c>
      <c r="CE21">
        <v>32.085000000000001</v>
      </c>
      <c r="CF21">
        <v>31.635000000000002</v>
      </c>
      <c r="CG21">
        <v>29.355</v>
      </c>
      <c r="CH21">
        <v>27.99</v>
      </c>
      <c r="CI21">
        <v>26.1675</v>
      </c>
      <c r="CJ21">
        <v>26.6325</v>
      </c>
      <c r="CK21">
        <v>35.295000000000002</v>
      </c>
      <c r="CL21">
        <v>38.947499999999998</v>
      </c>
      <c r="CM21">
        <v>34.387500000000003</v>
      </c>
      <c r="CN21">
        <v>31.657499999999999</v>
      </c>
      <c r="CO21">
        <v>29.835000000000001</v>
      </c>
      <c r="CP21">
        <v>30.75</v>
      </c>
      <c r="CQ21">
        <v>32.4</v>
      </c>
      <c r="CR21">
        <v>31.98</v>
      </c>
      <c r="CS21">
        <v>29.857500000000002</v>
      </c>
      <c r="CT21">
        <v>28.59</v>
      </c>
      <c r="CU21">
        <v>26.895</v>
      </c>
      <c r="CV21">
        <v>27.322500000000002</v>
      </c>
      <c r="CW21">
        <v>35.392499999999998</v>
      </c>
      <c r="CX21">
        <v>38.79</v>
      </c>
      <c r="CY21">
        <v>34.545000000000002</v>
      </c>
      <c r="CZ21">
        <v>32.002499999999998</v>
      </c>
      <c r="DA21">
        <v>30.307500000000001</v>
      </c>
      <c r="DB21">
        <v>31.155000000000001</v>
      </c>
      <c r="DC21">
        <v>32.715000000000003</v>
      </c>
      <c r="DD21">
        <v>32.325000000000003</v>
      </c>
      <c r="DE21">
        <v>30.352499999999999</v>
      </c>
      <c r="DF21">
        <v>29.175000000000001</v>
      </c>
      <c r="DG21">
        <v>27.592500000000001</v>
      </c>
      <c r="DH21">
        <v>27.99</v>
      </c>
      <c r="DI21">
        <v>35.505000000000003</v>
      </c>
      <c r="DJ21">
        <v>38.67</v>
      </c>
      <c r="DK21">
        <v>34.717500000000001</v>
      </c>
      <c r="DL21">
        <v>32.347499999999997</v>
      </c>
      <c r="DM21">
        <v>30.772500000000001</v>
      </c>
      <c r="DN21">
        <v>31.567499999999999</v>
      </c>
      <c r="DO21">
        <v>33.037500000000001</v>
      </c>
      <c r="DP21">
        <v>32.677500000000002</v>
      </c>
      <c r="DQ21">
        <v>30.84</v>
      </c>
      <c r="DR21">
        <v>29.737500000000001</v>
      </c>
      <c r="DS21">
        <v>28.274999999999999</v>
      </c>
      <c r="DT21">
        <v>28.642499999999998</v>
      </c>
      <c r="DU21">
        <v>35.6325</v>
      </c>
      <c r="DV21">
        <v>38.58</v>
      </c>
      <c r="DW21">
        <v>34.905000000000001</v>
      </c>
      <c r="DX21">
        <v>32.700000000000003</v>
      </c>
      <c r="DY21">
        <v>31.23</v>
      </c>
      <c r="DZ21">
        <v>31.9725</v>
      </c>
      <c r="EA21">
        <v>33.3675</v>
      </c>
      <c r="EB21">
        <v>33.03</v>
      </c>
      <c r="EC21">
        <v>31.32</v>
      </c>
      <c r="ED21">
        <v>30.2925</v>
      </c>
      <c r="EE21">
        <v>28.927499999999998</v>
      </c>
      <c r="EF21">
        <v>29.272500000000001</v>
      </c>
      <c r="EG21">
        <v>35.782499999999999</v>
      </c>
      <c r="EH21">
        <v>38.527500000000003</v>
      </c>
      <c r="EI21">
        <v>35.107500000000002</v>
      </c>
      <c r="EJ21">
        <v>33.052500000000002</v>
      </c>
      <c r="EK21">
        <v>31.6875</v>
      </c>
      <c r="EL21">
        <v>32.377499999999998</v>
      </c>
      <c r="EM21">
        <v>33.697499999999998</v>
      </c>
      <c r="EN21">
        <v>33.3825</v>
      </c>
      <c r="EO21">
        <v>31.7925</v>
      </c>
      <c r="EP21">
        <v>30.84</v>
      </c>
      <c r="EQ21">
        <v>29.565000000000001</v>
      </c>
      <c r="ER21">
        <v>29.887499999999999</v>
      </c>
      <c r="ES21">
        <v>35.947499999999998</v>
      </c>
      <c r="ET21">
        <v>38.497500000000002</v>
      </c>
      <c r="EU21">
        <v>35.317500000000003</v>
      </c>
      <c r="EV21">
        <v>33.405000000000001</v>
      </c>
      <c r="EW21">
        <v>32.137500000000003</v>
      </c>
      <c r="EX21">
        <v>32.774999999999999</v>
      </c>
      <c r="EY21">
        <v>34.08</v>
      </c>
      <c r="EZ21">
        <v>33.7575</v>
      </c>
      <c r="FA21">
        <v>32.152500000000003</v>
      </c>
      <c r="FB21">
        <v>31.184999999999999</v>
      </c>
      <c r="FC21">
        <v>29.9025</v>
      </c>
      <c r="FD21">
        <v>30.225000000000001</v>
      </c>
      <c r="FE21">
        <v>36.352499999999999</v>
      </c>
      <c r="FF21">
        <v>38.932499999999997</v>
      </c>
      <c r="FG21">
        <v>35.715000000000003</v>
      </c>
      <c r="FH21">
        <v>33.787500000000001</v>
      </c>
      <c r="FI21">
        <v>32.497500000000002</v>
      </c>
      <c r="FJ21">
        <v>33.15</v>
      </c>
      <c r="FK21">
        <v>34.454999999999998</v>
      </c>
      <c r="FL21">
        <v>34.1325</v>
      </c>
      <c r="FM21">
        <v>32.512500000000003</v>
      </c>
      <c r="FN21">
        <v>31.537500000000001</v>
      </c>
      <c r="FO21">
        <v>30.24</v>
      </c>
      <c r="FP21">
        <v>30.57</v>
      </c>
      <c r="FQ21">
        <v>36.7575</v>
      </c>
      <c r="FR21">
        <v>39.3675</v>
      </c>
      <c r="FS21">
        <v>36.112499999999997</v>
      </c>
      <c r="FT21">
        <v>34.162500000000001</v>
      </c>
      <c r="FU21">
        <v>32.865000000000002</v>
      </c>
      <c r="FV21">
        <v>33.517499999999998</v>
      </c>
      <c r="FW21">
        <v>34.837499999999999</v>
      </c>
      <c r="FX21">
        <v>34.515000000000001</v>
      </c>
      <c r="FY21">
        <v>32.872500000000002</v>
      </c>
      <c r="FZ21">
        <v>31.89</v>
      </c>
      <c r="GA21">
        <v>30.57</v>
      </c>
      <c r="GB21">
        <v>30.907499999999999</v>
      </c>
      <c r="GC21">
        <v>37.17</v>
      </c>
      <c r="GD21">
        <v>39.802500000000002</v>
      </c>
      <c r="GE21">
        <v>36.517499999999998</v>
      </c>
      <c r="GF21">
        <v>34.545000000000002</v>
      </c>
      <c r="GG21">
        <v>33.225000000000001</v>
      </c>
      <c r="GH21">
        <v>33.892499999999998</v>
      </c>
      <c r="GI21">
        <v>35.22</v>
      </c>
      <c r="GJ21">
        <v>34.89</v>
      </c>
      <c r="GK21">
        <v>33.232500000000002</v>
      </c>
      <c r="GL21">
        <v>32.234999999999999</v>
      </c>
      <c r="GM21">
        <v>30.907499999999999</v>
      </c>
      <c r="GN21">
        <v>31.245000000000001</v>
      </c>
      <c r="GO21">
        <v>37.575000000000003</v>
      </c>
      <c r="GP21">
        <v>40.237499999999997</v>
      </c>
      <c r="GQ21">
        <v>36.914999999999999</v>
      </c>
      <c r="GR21">
        <v>34.92</v>
      </c>
      <c r="GS21">
        <v>33.592500000000001</v>
      </c>
      <c r="GT21">
        <v>34.26</v>
      </c>
      <c r="GU21">
        <v>35.602499999999999</v>
      </c>
      <c r="GV21">
        <v>35.272500000000001</v>
      </c>
      <c r="GW21">
        <v>33.592500000000001</v>
      </c>
      <c r="GX21">
        <v>32.587499999999999</v>
      </c>
      <c r="GY21">
        <v>31.245000000000001</v>
      </c>
      <c r="GZ21">
        <v>31.5825</v>
      </c>
      <c r="HA21">
        <v>37.979999999999997</v>
      </c>
      <c r="HB21">
        <v>40.68</v>
      </c>
      <c r="HC21">
        <v>37.3125</v>
      </c>
      <c r="HD21">
        <v>35.295000000000002</v>
      </c>
      <c r="HE21">
        <v>33.952500000000001</v>
      </c>
      <c r="HF21">
        <v>34.634999999999998</v>
      </c>
      <c r="HG21">
        <v>35.984999999999999</v>
      </c>
      <c r="HH21">
        <v>35.647500000000001</v>
      </c>
      <c r="HI21">
        <v>33.952500000000001</v>
      </c>
      <c r="HJ21">
        <v>32.932499999999997</v>
      </c>
      <c r="HK21">
        <v>31.574999999999999</v>
      </c>
      <c r="HL21">
        <v>31.92</v>
      </c>
      <c r="HM21">
        <v>38.384999999999998</v>
      </c>
      <c r="HN21">
        <v>41.115000000000002</v>
      </c>
      <c r="HO21">
        <v>37.717500000000001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32.25</v>
      </c>
      <c r="W22">
        <v>32.063000000000002</v>
      </c>
      <c r="X22">
        <v>29.175000000000001</v>
      </c>
      <c r="Y22">
        <v>25.688000000000002</v>
      </c>
      <c r="Z22">
        <v>24.375</v>
      </c>
      <c r="AA22">
        <v>23.625</v>
      </c>
      <c r="AB22">
        <v>24</v>
      </c>
      <c r="AC22">
        <v>34.875</v>
      </c>
      <c r="AD22">
        <v>39.75</v>
      </c>
      <c r="AE22">
        <v>35.25</v>
      </c>
      <c r="AF22">
        <v>29.25</v>
      </c>
      <c r="AG22">
        <v>27.75</v>
      </c>
      <c r="AH22">
        <v>28.875</v>
      </c>
      <c r="AI22">
        <v>31.6875</v>
      </c>
      <c r="AJ22">
        <v>31.125</v>
      </c>
      <c r="AK22">
        <v>27.5625</v>
      </c>
      <c r="AL22">
        <v>27.375</v>
      </c>
      <c r="AM22">
        <v>24.375</v>
      </c>
      <c r="AN22">
        <v>23.0625</v>
      </c>
      <c r="AO22">
        <v>40.125</v>
      </c>
      <c r="AP22">
        <v>45.375</v>
      </c>
      <c r="AQ22">
        <v>37.875</v>
      </c>
      <c r="AR22">
        <v>31.125</v>
      </c>
      <c r="AS22">
        <v>28.125</v>
      </c>
      <c r="AT22">
        <v>29.4375</v>
      </c>
      <c r="AU22">
        <v>31.9575</v>
      </c>
      <c r="AV22">
        <v>31.47</v>
      </c>
      <c r="AW22">
        <v>28.4175</v>
      </c>
      <c r="AX22">
        <v>28.252500000000001</v>
      </c>
      <c r="AY22">
        <v>25.68</v>
      </c>
      <c r="AZ22">
        <v>24.555</v>
      </c>
      <c r="BA22">
        <v>39.195</v>
      </c>
      <c r="BB22">
        <v>43.702500000000001</v>
      </c>
      <c r="BC22">
        <v>37.267499999999998</v>
      </c>
      <c r="BD22">
        <v>31.47</v>
      </c>
      <c r="BE22">
        <v>28.897500000000001</v>
      </c>
      <c r="BF22">
        <v>30.022500000000001</v>
      </c>
      <c r="BG22">
        <v>32.159999999999997</v>
      </c>
      <c r="BH22">
        <v>31.754999999999999</v>
      </c>
      <c r="BI22">
        <v>29.137499999999999</v>
      </c>
      <c r="BJ22">
        <v>29.002500000000001</v>
      </c>
      <c r="BK22">
        <v>26.805</v>
      </c>
      <c r="BL22">
        <v>25.844999999999999</v>
      </c>
      <c r="BM22">
        <v>38.4</v>
      </c>
      <c r="BN22">
        <v>42.262500000000003</v>
      </c>
      <c r="BO22">
        <v>36.75</v>
      </c>
      <c r="BP22">
        <v>31.7925</v>
      </c>
      <c r="BQ22">
        <v>29.587499999999999</v>
      </c>
      <c r="BR22">
        <v>30.555</v>
      </c>
      <c r="BS22">
        <v>32.707500000000003</v>
      </c>
      <c r="BT22">
        <v>32.332500000000003</v>
      </c>
      <c r="BU22">
        <v>29.94</v>
      </c>
      <c r="BV22">
        <v>29.82</v>
      </c>
      <c r="BW22">
        <v>27.802499999999998</v>
      </c>
      <c r="BX22">
        <v>26.925000000000001</v>
      </c>
      <c r="BY22">
        <v>38.422499999999999</v>
      </c>
      <c r="BZ22">
        <v>41.962499999999999</v>
      </c>
      <c r="CA22">
        <v>36.914999999999999</v>
      </c>
      <c r="CB22">
        <v>32.369999999999997</v>
      </c>
      <c r="CC22">
        <v>30.36</v>
      </c>
      <c r="CD22">
        <v>31.245000000000001</v>
      </c>
      <c r="CE22">
        <v>33.255000000000003</v>
      </c>
      <c r="CF22">
        <v>32.909999999999997</v>
      </c>
      <c r="CG22">
        <v>30.72</v>
      </c>
      <c r="CH22">
        <v>30.614999999999998</v>
      </c>
      <c r="CI22">
        <v>28.77</v>
      </c>
      <c r="CJ22">
        <v>27.96</v>
      </c>
      <c r="CK22">
        <v>38.49</v>
      </c>
      <c r="CL22">
        <v>41.737499999999997</v>
      </c>
      <c r="CM22">
        <v>37.11</v>
      </c>
      <c r="CN22">
        <v>32.954999999999998</v>
      </c>
      <c r="CO22">
        <v>31.11</v>
      </c>
      <c r="CP22">
        <v>31.927499999999998</v>
      </c>
      <c r="CQ22">
        <v>33.802500000000002</v>
      </c>
      <c r="CR22">
        <v>33.487499999999997</v>
      </c>
      <c r="CS22">
        <v>31.44</v>
      </c>
      <c r="CT22">
        <v>31.335000000000001</v>
      </c>
      <c r="CU22">
        <v>29.61</v>
      </c>
      <c r="CV22">
        <v>28.86</v>
      </c>
      <c r="CW22">
        <v>38.707500000000003</v>
      </c>
      <c r="CX22">
        <v>41.744999999999997</v>
      </c>
      <c r="CY22">
        <v>37.417499999999997</v>
      </c>
      <c r="CZ22">
        <v>33.532499999999999</v>
      </c>
      <c r="DA22">
        <v>31.807500000000001</v>
      </c>
      <c r="DB22">
        <v>32.564999999999998</v>
      </c>
      <c r="DC22">
        <v>34.357500000000002</v>
      </c>
      <c r="DD22">
        <v>34.057499999999997</v>
      </c>
      <c r="DE22">
        <v>32.145000000000003</v>
      </c>
      <c r="DF22">
        <v>32.047499999999999</v>
      </c>
      <c r="DG22">
        <v>30.434999999999999</v>
      </c>
      <c r="DH22">
        <v>29.73</v>
      </c>
      <c r="DI22">
        <v>38.947499999999998</v>
      </c>
      <c r="DJ22">
        <v>41.782499999999999</v>
      </c>
      <c r="DK22">
        <v>37.74</v>
      </c>
      <c r="DL22">
        <v>34.102499999999999</v>
      </c>
      <c r="DM22">
        <v>32.49</v>
      </c>
      <c r="DN22">
        <v>33.202500000000001</v>
      </c>
      <c r="DO22">
        <v>34.912500000000001</v>
      </c>
      <c r="DP22">
        <v>34.634999999999998</v>
      </c>
      <c r="DQ22">
        <v>32.842500000000001</v>
      </c>
      <c r="DR22">
        <v>32.752499999999998</v>
      </c>
      <c r="DS22">
        <v>31.245000000000001</v>
      </c>
      <c r="DT22">
        <v>30.585000000000001</v>
      </c>
      <c r="DU22">
        <v>39.202500000000001</v>
      </c>
      <c r="DV22">
        <v>41.857500000000002</v>
      </c>
      <c r="DW22">
        <v>38.077500000000001</v>
      </c>
      <c r="DX22">
        <v>34.68</v>
      </c>
      <c r="DY22">
        <v>33.172499999999999</v>
      </c>
      <c r="DZ22">
        <v>33.840000000000003</v>
      </c>
      <c r="EA22">
        <v>35.467500000000001</v>
      </c>
      <c r="EB22">
        <v>35.204999999999998</v>
      </c>
      <c r="EC22">
        <v>33.532499999999999</v>
      </c>
      <c r="ED22">
        <v>33.450000000000003</v>
      </c>
      <c r="EE22">
        <v>32.04</v>
      </c>
      <c r="EF22">
        <v>31.425000000000001</v>
      </c>
      <c r="EG22">
        <v>39.479999999999997</v>
      </c>
      <c r="EH22">
        <v>41.962499999999999</v>
      </c>
      <c r="EI22">
        <v>38.43</v>
      </c>
      <c r="EJ22">
        <v>35.25</v>
      </c>
      <c r="EK22">
        <v>33.840000000000003</v>
      </c>
      <c r="EL22">
        <v>34.47</v>
      </c>
      <c r="EM22">
        <v>36.0075</v>
      </c>
      <c r="EN22">
        <v>35.767499999999998</v>
      </c>
      <c r="EO22">
        <v>34.207500000000003</v>
      </c>
      <c r="EP22">
        <v>34.1325</v>
      </c>
      <c r="EQ22">
        <v>32.82</v>
      </c>
      <c r="ER22">
        <v>32.2425</v>
      </c>
      <c r="ES22">
        <v>39.78</v>
      </c>
      <c r="ET22">
        <v>42.104999999999997</v>
      </c>
      <c r="EU22">
        <v>38.805</v>
      </c>
      <c r="EV22">
        <v>35.835000000000001</v>
      </c>
      <c r="EW22">
        <v>34.522500000000001</v>
      </c>
      <c r="EX22">
        <v>35.107500000000002</v>
      </c>
      <c r="EY22">
        <v>36.7575</v>
      </c>
      <c r="EZ22">
        <v>36.517499999999998</v>
      </c>
      <c r="FA22">
        <v>34.92</v>
      </c>
      <c r="FB22">
        <v>34.844999999999999</v>
      </c>
      <c r="FC22">
        <v>33.502499999999998</v>
      </c>
      <c r="FD22">
        <v>32.917499999999997</v>
      </c>
      <c r="FE22">
        <v>40.604999999999997</v>
      </c>
      <c r="FF22">
        <v>42.982500000000002</v>
      </c>
      <c r="FG22">
        <v>39.615000000000002</v>
      </c>
      <c r="FH22">
        <v>36.585000000000001</v>
      </c>
      <c r="FI22">
        <v>35.2425</v>
      </c>
      <c r="FJ22">
        <v>35.842500000000001</v>
      </c>
      <c r="FK22">
        <v>37.5075</v>
      </c>
      <c r="FL22">
        <v>37.26</v>
      </c>
      <c r="FM22">
        <v>35.6325</v>
      </c>
      <c r="FN22">
        <v>35.557499999999997</v>
      </c>
      <c r="FO22">
        <v>34.185000000000002</v>
      </c>
      <c r="FP22">
        <v>33.592500000000001</v>
      </c>
      <c r="FQ22">
        <v>41.4375</v>
      </c>
      <c r="FR22">
        <v>43.86</v>
      </c>
      <c r="FS22">
        <v>40.424999999999997</v>
      </c>
      <c r="FT22">
        <v>37.327500000000001</v>
      </c>
      <c r="FU22">
        <v>35.954999999999998</v>
      </c>
      <c r="FV22">
        <v>36.57</v>
      </c>
      <c r="FW22">
        <v>38.265000000000001</v>
      </c>
      <c r="FX22">
        <v>38.01</v>
      </c>
      <c r="FY22">
        <v>36.344999999999999</v>
      </c>
      <c r="FZ22">
        <v>36.270000000000003</v>
      </c>
      <c r="GA22">
        <v>34.875</v>
      </c>
      <c r="GB22">
        <v>34.267499999999998</v>
      </c>
      <c r="GC22">
        <v>42.27</v>
      </c>
      <c r="GD22">
        <v>44.737499999999997</v>
      </c>
      <c r="GE22">
        <v>41.234999999999999</v>
      </c>
      <c r="GF22">
        <v>38.077500000000001</v>
      </c>
      <c r="GG22">
        <v>36.674999999999997</v>
      </c>
      <c r="GH22">
        <v>37.305</v>
      </c>
      <c r="GI22">
        <v>39.015000000000001</v>
      </c>
      <c r="GJ22">
        <v>38.752499999999998</v>
      </c>
      <c r="GK22">
        <v>37.064999999999998</v>
      </c>
      <c r="GL22">
        <v>36.982500000000002</v>
      </c>
      <c r="GM22">
        <v>35.557499999999997</v>
      </c>
      <c r="GN22">
        <v>34.935000000000002</v>
      </c>
      <c r="GO22">
        <v>43.094999999999999</v>
      </c>
      <c r="GP22">
        <v>45.615000000000002</v>
      </c>
      <c r="GQ22">
        <v>42.037500000000001</v>
      </c>
      <c r="GR22">
        <v>38.82</v>
      </c>
      <c r="GS22">
        <v>37.395000000000003</v>
      </c>
      <c r="GT22">
        <v>38.032499999999999</v>
      </c>
      <c r="GU22">
        <v>39.765000000000001</v>
      </c>
      <c r="GV22">
        <v>39.502499999999998</v>
      </c>
      <c r="GW22">
        <v>37.777500000000003</v>
      </c>
      <c r="GX22">
        <v>37.695</v>
      </c>
      <c r="GY22">
        <v>36.24</v>
      </c>
      <c r="GZ22">
        <v>35.61</v>
      </c>
      <c r="HA22">
        <v>43.927500000000002</v>
      </c>
      <c r="HB22">
        <v>46.4925</v>
      </c>
      <c r="HC22">
        <v>42.847499999999997</v>
      </c>
      <c r="HD22">
        <v>39.57</v>
      </c>
      <c r="HE22">
        <v>38.115000000000002</v>
      </c>
      <c r="HF22">
        <v>38.767499999999998</v>
      </c>
      <c r="HG22">
        <v>40.522500000000001</v>
      </c>
      <c r="HH22">
        <v>40.252499999999998</v>
      </c>
      <c r="HI22">
        <v>38.49</v>
      </c>
      <c r="HJ22">
        <v>38.407499999999999</v>
      </c>
      <c r="HK22">
        <v>36.93</v>
      </c>
      <c r="HL22">
        <v>36.284999999999997</v>
      </c>
      <c r="HM22">
        <v>44.76</v>
      </c>
      <c r="HN22">
        <v>47.37</v>
      </c>
      <c r="HO22">
        <v>43.657499999999999</v>
      </c>
    </row>
    <row r="23" spans="1:223" ht="12.75" x14ac:dyDescent="0.2">
      <c r="A23" t="s">
        <v>131</v>
      </c>
      <c r="B23" s="248" t="s">
        <v>181</v>
      </c>
      <c r="T23">
        <v>26.02</v>
      </c>
      <c r="U23">
        <v>26.51</v>
      </c>
      <c r="V23">
        <v>31.875</v>
      </c>
      <c r="W23">
        <v>32.063000000000002</v>
      </c>
      <c r="X23">
        <v>30.375</v>
      </c>
      <c r="Y23">
        <v>28.688000000000002</v>
      </c>
      <c r="Z23">
        <v>25.313000000000002</v>
      </c>
      <c r="AA23">
        <v>25.125</v>
      </c>
      <c r="AB23">
        <v>30</v>
      </c>
      <c r="AC23">
        <v>37.313000000000002</v>
      </c>
      <c r="AD23">
        <v>42</v>
      </c>
      <c r="AE23">
        <v>36.563000000000002</v>
      </c>
      <c r="AF23">
        <v>31.688000000000002</v>
      </c>
      <c r="AG23">
        <v>30.938000000000002</v>
      </c>
      <c r="AH23">
        <v>32.438000000000002</v>
      </c>
      <c r="AI23">
        <v>33.375</v>
      </c>
      <c r="AJ23">
        <v>31.875</v>
      </c>
      <c r="AK23">
        <v>30.375</v>
      </c>
      <c r="AL23">
        <v>26.813000000000002</v>
      </c>
      <c r="AM23">
        <v>27.188000000000002</v>
      </c>
      <c r="AN23">
        <v>30.938000000000002</v>
      </c>
      <c r="AO23">
        <v>39</v>
      </c>
      <c r="AP23">
        <v>45.375</v>
      </c>
      <c r="AQ23">
        <v>41.625</v>
      </c>
      <c r="AR23">
        <v>31.313000000000002</v>
      </c>
      <c r="AS23">
        <v>31.313000000000002</v>
      </c>
      <c r="AT23">
        <v>33.563000000000002</v>
      </c>
      <c r="AU23">
        <v>33.578000000000003</v>
      </c>
      <c r="AV23">
        <v>32.063000000000002</v>
      </c>
      <c r="AW23">
        <v>30.555</v>
      </c>
      <c r="AX23">
        <v>26.97</v>
      </c>
      <c r="AY23">
        <v>27.344999999999999</v>
      </c>
      <c r="AZ23">
        <v>31.11</v>
      </c>
      <c r="BA23">
        <v>39.218000000000004</v>
      </c>
      <c r="BB23">
        <v>45.623000000000005</v>
      </c>
      <c r="BC23">
        <v>41.843000000000004</v>
      </c>
      <c r="BD23">
        <v>31.477</v>
      </c>
      <c r="BE23">
        <v>31.47</v>
      </c>
      <c r="BF23">
        <v>33.727000000000004</v>
      </c>
      <c r="BG23">
        <v>33.727000000000004</v>
      </c>
      <c r="BH23">
        <v>32.204999999999998</v>
      </c>
      <c r="BI23">
        <v>30.69</v>
      </c>
      <c r="BJ23">
        <v>27.09</v>
      </c>
      <c r="BK23">
        <v>27.465</v>
      </c>
      <c r="BL23">
        <v>31.245000000000001</v>
      </c>
      <c r="BM23">
        <v>39.39</v>
      </c>
      <c r="BN23">
        <v>45.825000000000003</v>
      </c>
      <c r="BO23">
        <v>42.03</v>
      </c>
      <c r="BP23">
        <v>31.613000000000003</v>
      </c>
      <c r="BQ23">
        <v>31.613000000000003</v>
      </c>
      <c r="BR23">
        <v>33.877000000000002</v>
      </c>
      <c r="BS23">
        <v>33.877000000000002</v>
      </c>
      <c r="BT23">
        <v>32.347000000000001</v>
      </c>
      <c r="BU23">
        <v>30.824999999999999</v>
      </c>
      <c r="BV23">
        <v>27.21</v>
      </c>
      <c r="BW23">
        <v>27.585000000000001</v>
      </c>
      <c r="BX23">
        <v>31.387</v>
      </c>
      <c r="BY23">
        <v>39.563000000000002</v>
      </c>
      <c r="BZ23">
        <v>46.027999999999999</v>
      </c>
      <c r="CA23">
        <v>42.218000000000004</v>
      </c>
      <c r="CB23">
        <v>31.754999999999999</v>
      </c>
      <c r="CC23">
        <v>31.754999999999999</v>
      </c>
      <c r="CD23">
        <v>34.027999999999999</v>
      </c>
      <c r="CE23">
        <v>34.027999999999999</v>
      </c>
      <c r="CF23">
        <v>32.49</v>
      </c>
      <c r="CG23">
        <v>30.96</v>
      </c>
      <c r="CH23">
        <v>27.33</v>
      </c>
      <c r="CI23">
        <v>27.704999999999998</v>
      </c>
      <c r="CJ23">
        <v>31.523000000000003</v>
      </c>
      <c r="CK23">
        <v>39.734999999999999</v>
      </c>
      <c r="CL23">
        <v>46.23</v>
      </c>
      <c r="CM23">
        <v>42.405000000000001</v>
      </c>
      <c r="CN23">
        <v>31.898000000000003</v>
      </c>
      <c r="CO23">
        <v>31.89</v>
      </c>
      <c r="CP23">
        <v>34.178000000000004</v>
      </c>
      <c r="CQ23">
        <v>34.178000000000004</v>
      </c>
      <c r="CR23">
        <v>32.633000000000003</v>
      </c>
      <c r="CS23">
        <v>31.094999999999999</v>
      </c>
      <c r="CT23">
        <v>27.45</v>
      </c>
      <c r="CU23">
        <v>27.824999999999999</v>
      </c>
      <c r="CV23">
        <v>31.664999999999999</v>
      </c>
      <c r="CW23">
        <v>39.907000000000004</v>
      </c>
      <c r="CX23">
        <v>46.432000000000002</v>
      </c>
      <c r="CY23">
        <v>42.585000000000001</v>
      </c>
      <c r="CZ23">
        <v>32.032000000000004</v>
      </c>
      <c r="DA23">
        <v>32.032000000000004</v>
      </c>
      <c r="DB23">
        <v>34.328000000000003</v>
      </c>
      <c r="DC23">
        <v>34.328000000000003</v>
      </c>
      <c r="DD23">
        <v>32.782000000000004</v>
      </c>
      <c r="DE23">
        <v>31.23</v>
      </c>
      <c r="DF23">
        <v>27.57</v>
      </c>
      <c r="DG23">
        <v>27.953000000000003</v>
      </c>
      <c r="DH23">
        <v>31.8</v>
      </c>
      <c r="DI23">
        <v>40.087000000000003</v>
      </c>
      <c r="DJ23">
        <v>46.634999999999998</v>
      </c>
      <c r="DK23">
        <v>42.773000000000003</v>
      </c>
      <c r="DL23">
        <v>32.174999999999997</v>
      </c>
      <c r="DM23">
        <v>32.167000000000002</v>
      </c>
      <c r="DN23">
        <v>34.477000000000004</v>
      </c>
      <c r="DO23">
        <v>34.477000000000004</v>
      </c>
      <c r="DP23">
        <v>32.924999999999997</v>
      </c>
      <c r="DQ23">
        <v>31.372</v>
      </c>
      <c r="DR23">
        <v>27.69</v>
      </c>
      <c r="DS23">
        <v>28.073</v>
      </c>
      <c r="DT23">
        <v>31.942</v>
      </c>
      <c r="DU23">
        <v>40.26</v>
      </c>
      <c r="DV23">
        <v>46.837000000000003</v>
      </c>
      <c r="DW23">
        <v>42.96</v>
      </c>
      <c r="DX23">
        <v>32.31</v>
      </c>
      <c r="DY23">
        <v>32.31</v>
      </c>
      <c r="DZ23">
        <v>34.627000000000002</v>
      </c>
      <c r="EA23">
        <v>34.627000000000002</v>
      </c>
      <c r="EB23">
        <v>33.068000000000005</v>
      </c>
      <c r="EC23">
        <v>31.508000000000003</v>
      </c>
      <c r="ED23">
        <v>27.81</v>
      </c>
      <c r="EE23">
        <v>28.192</v>
      </c>
      <c r="EF23">
        <v>32.078000000000003</v>
      </c>
      <c r="EG23">
        <v>40.432000000000002</v>
      </c>
      <c r="EH23">
        <v>47.04</v>
      </c>
      <c r="EI23">
        <v>43.148000000000003</v>
      </c>
      <c r="EJ23">
        <v>32.453000000000003</v>
      </c>
      <c r="EK23">
        <v>32.453000000000003</v>
      </c>
      <c r="EL23">
        <v>34.777999999999999</v>
      </c>
      <c r="EM23">
        <v>34.770000000000003</v>
      </c>
      <c r="EN23">
        <v>33.21</v>
      </c>
      <c r="EO23">
        <v>31.642000000000003</v>
      </c>
      <c r="EP23">
        <v>27.93</v>
      </c>
      <c r="EQ23">
        <v>28.313000000000002</v>
      </c>
      <c r="ER23">
        <v>32.22</v>
      </c>
      <c r="ES23">
        <v>40.604999999999997</v>
      </c>
      <c r="ET23">
        <v>47.242000000000004</v>
      </c>
      <c r="EU23">
        <v>43.335000000000001</v>
      </c>
      <c r="EV23">
        <v>32.594999999999999</v>
      </c>
      <c r="EW23">
        <v>32.587000000000003</v>
      </c>
      <c r="EX23">
        <v>34.928000000000004</v>
      </c>
      <c r="EY23">
        <v>34.92</v>
      </c>
      <c r="EZ23">
        <v>33.352000000000004</v>
      </c>
      <c r="FA23">
        <v>31.777000000000001</v>
      </c>
      <c r="FB23">
        <v>28.05</v>
      </c>
      <c r="FC23">
        <v>28.433</v>
      </c>
      <c r="FD23">
        <v>32.354999999999997</v>
      </c>
      <c r="FE23">
        <v>40.784999999999997</v>
      </c>
      <c r="FF23">
        <v>47.445</v>
      </c>
      <c r="FG23">
        <v>43.515000000000001</v>
      </c>
      <c r="FH23">
        <v>32.729999999999997</v>
      </c>
      <c r="FI23">
        <v>32.729999999999997</v>
      </c>
      <c r="FJ23">
        <v>35.078000000000003</v>
      </c>
      <c r="FK23">
        <v>35.07</v>
      </c>
      <c r="FL23">
        <v>33.494999999999997</v>
      </c>
      <c r="FM23">
        <v>31.913</v>
      </c>
      <c r="FN23">
        <v>28.17</v>
      </c>
      <c r="FO23">
        <v>28.56</v>
      </c>
      <c r="FP23">
        <v>32.49</v>
      </c>
      <c r="FQ23">
        <v>40.957999999999998</v>
      </c>
      <c r="FR23">
        <v>47.648000000000003</v>
      </c>
      <c r="FS23">
        <v>43.703000000000003</v>
      </c>
      <c r="FT23">
        <v>32.873000000000005</v>
      </c>
      <c r="FU23">
        <v>32.865000000000002</v>
      </c>
      <c r="FV23">
        <v>35.227000000000004</v>
      </c>
      <c r="FW23">
        <v>35.22</v>
      </c>
      <c r="FX23">
        <v>33.637999999999998</v>
      </c>
      <c r="FY23">
        <v>32.047000000000004</v>
      </c>
      <c r="FZ23">
        <v>28.29</v>
      </c>
      <c r="GA23">
        <v>28.68</v>
      </c>
      <c r="GB23">
        <v>32.6325</v>
      </c>
      <c r="GC23">
        <v>41.13</v>
      </c>
      <c r="GD23">
        <v>47.85</v>
      </c>
      <c r="GE23">
        <v>43.89</v>
      </c>
      <c r="GF23">
        <v>33.015000000000001</v>
      </c>
      <c r="GG23">
        <v>33.008000000000003</v>
      </c>
      <c r="GH23">
        <v>35.377000000000002</v>
      </c>
      <c r="GI23">
        <v>35.369999999999997</v>
      </c>
      <c r="GJ23">
        <v>33.78</v>
      </c>
      <c r="GK23">
        <v>32.182000000000002</v>
      </c>
      <c r="GL23">
        <v>28.41</v>
      </c>
      <c r="GM23">
        <v>28.8</v>
      </c>
      <c r="GN23">
        <v>32.767000000000003</v>
      </c>
      <c r="GO23">
        <v>41.303000000000004</v>
      </c>
      <c r="GP23">
        <v>48.053000000000004</v>
      </c>
      <c r="GQ23">
        <v>44.078000000000003</v>
      </c>
      <c r="GR23">
        <v>33.15</v>
      </c>
      <c r="GS23">
        <v>33.15</v>
      </c>
      <c r="GT23">
        <v>35.527999999999999</v>
      </c>
      <c r="GU23">
        <v>35.520000000000003</v>
      </c>
      <c r="GV23">
        <v>33.922000000000004</v>
      </c>
      <c r="GW23">
        <v>32.318000000000005</v>
      </c>
      <c r="GX23">
        <v>28.53</v>
      </c>
      <c r="GY23">
        <v>28.92</v>
      </c>
      <c r="GZ23">
        <v>32.909999999999997</v>
      </c>
      <c r="HA23">
        <v>41.483000000000004</v>
      </c>
      <c r="HB23">
        <v>48.255000000000003</v>
      </c>
      <c r="HC23">
        <v>44.258000000000003</v>
      </c>
      <c r="HD23">
        <v>33.292000000000002</v>
      </c>
      <c r="HE23">
        <v>33.284999999999997</v>
      </c>
      <c r="HF23">
        <v>35.678000000000004</v>
      </c>
      <c r="HG23">
        <v>35.67</v>
      </c>
      <c r="HH23">
        <v>34.064999999999998</v>
      </c>
      <c r="HI23">
        <v>32.46</v>
      </c>
      <c r="HJ23">
        <v>28.65</v>
      </c>
      <c r="HK23">
        <v>29.047000000000001</v>
      </c>
      <c r="HL23">
        <v>33.045000000000002</v>
      </c>
      <c r="HM23">
        <v>41.655000000000001</v>
      </c>
      <c r="HN23">
        <v>48.458000000000006</v>
      </c>
      <c r="HO23">
        <v>44.445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28.875</v>
      </c>
      <c r="W24">
        <v>29.438000000000002</v>
      </c>
      <c r="X24">
        <v>27.9375</v>
      </c>
      <c r="Y24">
        <v>27</v>
      </c>
      <c r="Z24">
        <v>25.313000000000002</v>
      </c>
      <c r="AA24">
        <v>25.125</v>
      </c>
      <c r="AB24">
        <v>30</v>
      </c>
      <c r="AC24">
        <v>36.938000000000002</v>
      </c>
      <c r="AD24">
        <v>42</v>
      </c>
      <c r="AE24">
        <v>36.563000000000002</v>
      </c>
      <c r="AF24">
        <v>30.75</v>
      </c>
      <c r="AG24">
        <v>30</v>
      </c>
      <c r="AH24">
        <v>31.5</v>
      </c>
      <c r="AI24">
        <v>24.188000000000002</v>
      </c>
      <c r="AJ24">
        <v>23.063000000000002</v>
      </c>
      <c r="AK24">
        <v>22.5</v>
      </c>
      <c r="AL24">
        <v>19.313000000000002</v>
      </c>
      <c r="AM24">
        <v>19.688000000000002</v>
      </c>
      <c r="AN24">
        <v>23.438000000000002</v>
      </c>
      <c r="AO24">
        <v>31.5</v>
      </c>
      <c r="AP24">
        <v>37.875</v>
      </c>
      <c r="AQ24">
        <v>29.813000000000002</v>
      </c>
      <c r="AR24">
        <v>23.25</v>
      </c>
      <c r="AS24">
        <v>23.063000000000002</v>
      </c>
      <c r="AT24">
        <v>24</v>
      </c>
      <c r="AU24">
        <v>23.37</v>
      </c>
      <c r="AV24">
        <v>22.207000000000001</v>
      </c>
      <c r="AW24">
        <v>21.585000000000001</v>
      </c>
      <c r="AX24">
        <v>18.465</v>
      </c>
      <c r="AY24">
        <v>18.758000000000003</v>
      </c>
      <c r="AZ24">
        <v>22.253</v>
      </c>
      <c r="BA24">
        <v>29.79</v>
      </c>
      <c r="BB24">
        <v>35.693000000000005</v>
      </c>
      <c r="BC24">
        <v>27.99</v>
      </c>
      <c r="BD24">
        <v>21.742000000000001</v>
      </c>
      <c r="BE24">
        <v>21.488</v>
      </c>
      <c r="BF24">
        <v>22.274999999999999</v>
      </c>
      <c r="BG24">
        <v>20.295000000000002</v>
      </c>
      <c r="BH24">
        <v>19.440000000000001</v>
      </c>
      <c r="BI24">
        <v>19.065000000000001</v>
      </c>
      <c r="BJ24">
        <v>16.440000000000001</v>
      </c>
      <c r="BK24">
        <v>16.844999999999999</v>
      </c>
      <c r="BL24">
        <v>20.152000000000001</v>
      </c>
      <c r="BM24">
        <v>27.218</v>
      </c>
      <c r="BN24">
        <v>32.887999999999998</v>
      </c>
      <c r="BO24">
        <v>26.017000000000003</v>
      </c>
      <c r="BP24">
        <v>20.391999999999999</v>
      </c>
      <c r="BQ24">
        <v>20.332000000000001</v>
      </c>
      <c r="BR24">
        <v>21.262</v>
      </c>
      <c r="BS24">
        <v>16.718</v>
      </c>
      <c r="BT24">
        <v>16.739999999999998</v>
      </c>
      <c r="BU24">
        <v>17.114999999999998</v>
      </c>
      <c r="BV24">
        <v>15.367000000000001</v>
      </c>
      <c r="BW24">
        <v>16.364999999999998</v>
      </c>
      <c r="BX24">
        <v>20.324999999999999</v>
      </c>
      <c r="BY24">
        <v>28.454999999999998</v>
      </c>
      <c r="BZ24">
        <v>35.594999999999999</v>
      </c>
      <c r="CA24">
        <v>29.114999999999998</v>
      </c>
      <c r="CB24">
        <v>23.565000000000001</v>
      </c>
      <c r="CC24">
        <v>24.24</v>
      </c>
      <c r="CD24">
        <v>26.13</v>
      </c>
      <c r="CE24">
        <v>29.64</v>
      </c>
      <c r="CF24">
        <v>28.395</v>
      </c>
      <c r="CG24">
        <v>27.832000000000001</v>
      </c>
      <c r="CH24">
        <v>24.008000000000003</v>
      </c>
      <c r="CI24">
        <v>24.593</v>
      </c>
      <c r="CJ24">
        <v>29.414999999999999</v>
      </c>
      <c r="CK24">
        <v>39.727000000000004</v>
      </c>
      <c r="CL24">
        <v>48</v>
      </c>
      <c r="CM24">
        <v>37.965000000000003</v>
      </c>
      <c r="CN24">
        <v>29.753</v>
      </c>
      <c r="CO24">
        <v>29.655000000000001</v>
      </c>
      <c r="CP24">
        <v>31.012</v>
      </c>
      <c r="CQ24">
        <v>29.85</v>
      </c>
      <c r="CR24">
        <v>28.598000000000003</v>
      </c>
      <c r="CS24">
        <v>28.035</v>
      </c>
      <c r="CT24">
        <v>24.18</v>
      </c>
      <c r="CU24">
        <v>24.765000000000001</v>
      </c>
      <c r="CV24">
        <v>29.625</v>
      </c>
      <c r="CW24">
        <v>40.013000000000005</v>
      </c>
      <c r="CX24">
        <v>48.337000000000003</v>
      </c>
      <c r="CY24">
        <v>38.234999999999999</v>
      </c>
      <c r="CZ24">
        <v>29.962</v>
      </c>
      <c r="DA24">
        <v>29.864999999999998</v>
      </c>
      <c r="DB24">
        <v>31.238000000000003</v>
      </c>
      <c r="DC24">
        <v>30.067</v>
      </c>
      <c r="DD24">
        <v>28.8</v>
      </c>
      <c r="DE24">
        <v>28.23</v>
      </c>
      <c r="DF24">
        <v>24.352</v>
      </c>
      <c r="DG24">
        <v>24.945</v>
      </c>
      <c r="DH24">
        <v>29.835000000000001</v>
      </c>
      <c r="DI24">
        <v>40.29</v>
      </c>
      <c r="DJ24">
        <v>48.682000000000002</v>
      </c>
      <c r="DK24">
        <v>38.505000000000003</v>
      </c>
      <c r="DL24">
        <v>30.172000000000001</v>
      </c>
      <c r="DM24">
        <v>30.082000000000001</v>
      </c>
      <c r="DN24">
        <v>31.454999999999998</v>
      </c>
      <c r="DO24">
        <v>30.277000000000001</v>
      </c>
      <c r="DP24">
        <v>29.003</v>
      </c>
      <c r="DQ24">
        <v>28.433</v>
      </c>
      <c r="DR24">
        <v>24.516999999999999</v>
      </c>
      <c r="DS24">
        <v>25.117000000000001</v>
      </c>
      <c r="DT24">
        <v>30.045000000000002</v>
      </c>
      <c r="DU24">
        <v>40.575000000000003</v>
      </c>
      <c r="DV24">
        <v>49.02</v>
      </c>
      <c r="DW24">
        <v>38.774999999999999</v>
      </c>
      <c r="DX24">
        <v>30.39</v>
      </c>
      <c r="DY24">
        <v>30.293000000000003</v>
      </c>
      <c r="DZ24">
        <v>31.68</v>
      </c>
      <c r="EA24">
        <v>30.488000000000003</v>
      </c>
      <c r="EB24">
        <v>29.204999999999998</v>
      </c>
      <c r="EC24">
        <v>28.628</v>
      </c>
      <c r="ED24">
        <v>24.69</v>
      </c>
      <c r="EE24">
        <v>25.29</v>
      </c>
      <c r="EF24">
        <v>30.254999999999999</v>
      </c>
      <c r="EG24">
        <v>40.86</v>
      </c>
      <c r="EH24">
        <v>49.365000000000002</v>
      </c>
      <c r="EI24">
        <v>39.045000000000002</v>
      </c>
      <c r="EJ24">
        <v>30.6</v>
      </c>
      <c r="EK24">
        <v>30.503</v>
      </c>
      <c r="EL24">
        <v>31.898000000000003</v>
      </c>
      <c r="EM24">
        <v>30.698</v>
      </c>
      <c r="EN24">
        <v>29.407</v>
      </c>
      <c r="EO24">
        <v>28.83</v>
      </c>
      <c r="EP24">
        <v>24.863</v>
      </c>
      <c r="EQ24">
        <v>25.47</v>
      </c>
      <c r="ER24">
        <v>30.465</v>
      </c>
      <c r="ES24">
        <v>41.145000000000003</v>
      </c>
      <c r="ET24">
        <v>49.71</v>
      </c>
      <c r="EU24">
        <v>39.314999999999998</v>
      </c>
      <c r="EV24">
        <v>30.81</v>
      </c>
      <c r="EW24">
        <v>30.712</v>
      </c>
      <c r="EX24">
        <v>32.115000000000002</v>
      </c>
      <c r="EY24">
        <v>30.914999999999999</v>
      </c>
      <c r="EZ24">
        <v>29.617000000000001</v>
      </c>
      <c r="FA24">
        <v>29.032</v>
      </c>
      <c r="FB24">
        <v>25.035</v>
      </c>
      <c r="FC24">
        <v>25.641999999999999</v>
      </c>
      <c r="FD24">
        <v>30.675000000000001</v>
      </c>
      <c r="FE24">
        <v>41.422000000000004</v>
      </c>
      <c r="FF24">
        <v>50.047000000000004</v>
      </c>
      <c r="FG24">
        <v>39.585000000000001</v>
      </c>
      <c r="FH24">
        <v>31.02</v>
      </c>
      <c r="FI24">
        <v>30.922000000000001</v>
      </c>
      <c r="FJ24">
        <v>32.340000000000003</v>
      </c>
      <c r="FK24">
        <v>31.125</v>
      </c>
      <c r="FL24">
        <v>29.82</v>
      </c>
      <c r="FM24">
        <v>29.227</v>
      </c>
      <c r="FN24">
        <v>25.207000000000001</v>
      </c>
      <c r="FO24">
        <v>25.815000000000001</v>
      </c>
      <c r="FP24">
        <v>30.885000000000002</v>
      </c>
      <c r="FQ24">
        <v>41.708000000000006</v>
      </c>
      <c r="FR24">
        <v>50.392000000000003</v>
      </c>
      <c r="FS24">
        <v>39.854999999999997</v>
      </c>
      <c r="FT24">
        <v>31.238000000000003</v>
      </c>
      <c r="FU24">
        <v>31.133000000000003</v>
      </c>
      <c r="FV24">
        <v>32.557000000000002</v>
      </c>
      <c r="FW24">
        <v>31.335000000000001</v>
      </c>
      <c r="FX24">
        <v>30.023</v>
      </c>
      <c r="FY24">
        <v>29.43</v>
      </c>
      <c r="FZ24">
        <v>25.38</v>
      </c>
      <c r="GA24">
        <v>25.995000000000001</v>
      </c>
      <c r="GB24">
        <v>31.094999999999999</v>
      </c>
      <c r="GC24">
        <v>41.992000000000004</v>
      </c>
      <c r="GD24">
        <v>50.73</v>
      </c>
      <c r="GE24">
        <v>40.125</v>
      </c>
      <c r="GF24">
        <v>31.448</v>
      </c>
      <c r="GG24">
        <v>31.343</v>
      </c>
      <c r="GH24">
        <v>32.774999999999999</v>
      </c>
      <c r="GI24">
        <v>31.545000000000002</v>
      </c>
      <c r="GJ24">
        <v>30.225000000000001</v>
      </c>
      <c r="GK24">
        <v>29.625</v>
      </c>
      <c r="GL24">
        <v>25.552</v>
      </c>
      <c r="GM24">
        <v>26.168000000000003</v>
      </c>
      <c r="GN24">
        <v>31.305</v>
      </c>
      <c r="GO24">
        <v>42.277999999999999</v>
      </c>
      <c r="GP24">
        <v>51.075000000000003</v>
      </c>
      <c r="GQ24">
        <v>40.395000000000003</v>
      </c>
      <c r="GR24">
        <v>31.657</v>
      </c>
      <c r="GS24">
        <v>31.552000000000003</v>
      </c>
      <c r="GT24">
        <v>33</v>
      </c>
      <c r="GU24">
        <v>31.762</v>
      </c>
      <c r="GV24">
        <v>30.427000000000003</v>
      </c>
      <c r="GW24">
        <v>29.828000000000003</v>
      </c>
      <c r="GX24">
        <v>25.718</v>
      </c>
      <c r="GY24">
        <v>26.348000000000003</v>
      </c>
      <c r="GZ24">
        <v>31.515000000000001</v>
      </c>
      <c r="HA24">
        <v>42.555</v>
      </c>
      <c r="HB24">
        <v>51.42</v>
      </c>
      <c r="HC24">
        <v>40.664999999999999</v>
      </c>
      <c r="HD24">
        <v>31.867000000000001</v>
      </c>
      <c r="HE24">
        <v>31.762</v>
      </c>
      <c r="HF24">
        <v>33.218000000000004</v>
      </c>
      <c r="HG24">
        <v>31.973000000000003</v>
      </c>
      <c r="HH24">
        <v>30.63</v>
      </c>
      <c r="HI24">
        <v>30.023</v>
      </c>
      <c r="HJ24">
        <v>25.89</v>
      </c>
      <c r="HK24">
        <v>26.52</v>
      </c>
      <c r="HL24">
        <v>31.725000000000001</v>
      </c>
      <c r="HM24">
        <v>42.84</v>
      </c>
      <c r="HN24">
        <v>51.758000000000003</v>
      </c>
      <c r="HO24">
        <v>40.935000000000002</v>
      </c>
    </row>
    <row r="25" spans="1:223" ht="12.75" x14ac:dyDescent="0.2">
      <c r="A25" t="s">
        <v>132</v>
      </c>
      <c r="B25" s="248" t="s">
        <v>181</v>
      </c>
      <c r="T25">
        <v>26.02</v>
      </c>
      <c r="U25">
        <v>25.58</v>
      </c>
      <c r="V25">
        <v>28.875</v>
      </c>
      <c r="W25">
        <v>29.438000000000002</v>
      </c>
      <c r="X25">
        <v>27.9375</v>
      </c>
      <c r="Y25">
        <v>27</v>
      </c>
      <c r="Z25">
        <v>25.875</v>
      </c>
      <c r="AA25">
        <v>27</v>
      </c>
      <c r="AB25">
        <v>31.5</v>
      </c>
      <c r="AC25">
        <v>36.938000000000002</v>
      </c>
      <c r="AD25">
        <v>42.938000000000002</v>
      </c>
      <c r="AE25">
        <v>36.563000000000002</v>
      </c>
      <c r="AF25">
        <v>30.75</v>
      </c>
      <c r="AG25">
        <v>30</v>
      </c>
      <c r="AH25">
        <v>31.5</v>
      </c>
      <c r="AI25">
        <v>31.688000000000002</v>
      </c>
      <c r="AJ25">
        <v>30.563000000000002</v>
      </c>
      <c r="AK25">
        <v>30</v>
      </c>
      <c r="AL25">
        <v>28.688000000000002</v>
      </c>
      <c r="AM25">
        <v>29.25</v>
      </c>
      <c r="AN25">
        <v>32.625</v>
      </c>
      <c r="AO25">
        <v>42.75</v>
      </c>
      <c r="AP25">
        <v>47.063000000000002</v>
      </c>
      <c r="AQ25">
        <v>37.313000000000002</v>
      </c>
      <c r="AR25">
        <v>30.75</v>
      </c>
      <c r="AS25">
        <v>30.563000000000002</v>
      </c>
      <c r="AT25">
        <v>31.5</v>
      </c>
      <c r="AU25">
        <v>31.883000000000003</v>
      </c>
      <c r="AV25">
        <v>30.742000000000001</v>
      </c>
      <c r="AW25">
        <v>30.172000000000001</v>
      </c>
      <c r="AX25">
        <v>28.852</v>
      </c>
      <c r="AY25">
        <v>29.414999999999999</v>
      </c>
      <c r="AZ25">
        <v>32.805</v>
      </c>
      <c r="BA25">
        <v>42.983000000000004</v>
      </c>
      <c r="BB25">
        <v>47.318000000000005</v>
      </c>
      <c r="BC25">
        <v>37.508000000000003</v>
      </c>
      <c r="BD25">
        <v>30.907</v>
      </c>
      <c r="BE25">
        <v>30.72</v>
      </c>
      <c r="BF25">
        <v>31.657</v>
      </c>
      <c r="BG25">
        <v>32.024999999999999</v>
      </c>
      <c r="BH25">
        <v>30.885000000000002</v>
      </c>
      <c r="BI25">
        <v>30.308</v>
      </c>
      <c r="BJ25">
        <v>28.98</v>
      </c>
      <c r="BK25">
        <v>29.55</v>
      </c>
      <c r="BL25">
        <v>32.954999999999998</v>
      </c>
      <c r="BM25">
        <v>43.178000000000004</v>
      </c>
      <c r="BN25">
        <v>47.528000000000006</v>
      </c>
      <c r="BO25">
        <v>37.68</v>
      </c>
      <c r="BP25">
        <v>31.05</v>
      </c>
      <c r="BQ25">
        <v>30.855</v>
      </c>
      <c r="BR25">
        <v>31.8</v>
      </c>
      <c r="BS25">
        <v>32.159999999999997</v>
      </c>
      <c r="BT25">
        <v>31.02</v>
      </c>
      <c r="BU25">
        <v>30.442</v>
      </c>
      <c r="BV25">
        <v>29.108000000000001</v>
      </c>
      <c r="BW25">
        <v>29.677000000000003</v>
      </c>
      <c r="BX25">
        <v>33.097000000000001</v>
      </c>
      <c r="BY25">
        <v>43.365000000000002</v>
      </c>
      <c r="BZ25">
        <v>47.737000000000002</v>
      </c>
      <c r="CA25">
        <v>37.844999999999999</v>
      </c>
      <c r="CB25">
        <v>31.184999999999999</v>
      </c>
      <c r="CC25">
        <v>30.99</v>
      </c>
      <c r="CD25">
        <v>31.934999999999999</v>
      </c>
      <c r="CE25">
        <v>32.303000000000004</v>
      </c>
      <c r="CF25">
        <v>31.155000000000001</v>
      </c>
      <c r="CG25">
        <v>30.578000000000003</v>
      </c>
      <c r="CH25">
        <v>29.234999999999999</v>
      </c>
      <c r="CI25">
        <v>29.805</v>
      </c>
      <c r="CJ25">
        <v>33.248000000000005</v>
      </c>
      <c r="CK25">
        <v>43.56</v>
      </c>
      <c r="CL25">
        <v>47.947000000000003</v>
      </c>
      <c r="CM25">
        <v>38.01</v>
      </c>
      <c r="CN25">
        <v>31.32</v>
      </c>
      <c r="CO25">
        <v>31.125</v>
      </c>
      <c r="CP25">
        <v>32.078000000000003</v>
      </c>
      <c r="CQ25">
        <v>32.445</v>
      </c>
      <c r="CR25">
        <v>31.29</v>
      </c>
      <c r="CS25">
        <v>30.712</v>
      </c>
      <c r="CT25">
        <v>29.37</v>
      </c>
      <c r="CU25">
        <v>29.94</v>
      </c>
      <c r="CV25">
        <v>33.39</v>
      </c>
      <c r="CW25">
        <v>43.748000000000005</v>
      </c>
      <c r="CX25">
        <v>48.157000000000004</v>
      </c>
      <c r="CY25">
        <v>38.174999999999997</v>
      </c>
      <c r="CZ25">
        <v>31.454999999999998</v>
      </c>
      <c r="DA25">
        <v>31.26</v>
      </c>
      <c r="DB25">
        <v>32.22</v>
      </c>
      <c r="DC25">
        <v>32.587000000000003</v>
      </c>
      <c r="DD25">
        <v>31.433</v>
      </c>
      <c r="DE25">
        <v>30.848000000000003</v>
      </c>
      <c r="DF25">
        <v>29.497</v>
      </c>
      <c r="DG25">
        <v>30.067</v>
      </c>
      <c r="DH25">
        <v>33.54</v>
      </c>
      <c r="DI25">
        <v>43.943000000000005</v>
      </c>
      <c r="DJ25">
        <v>48.367000000000004</v>
      </c>
      <c r="DK25">
        <v>38.340000000000003</v>
      </c>
      <c r="DL25">
        <v>31.598000000000003</v>
      </c>
      <c r="DM25">
        <v>31.402000000000001</v>
      </c>
      <c r="DN25">
        <v>32.362000000000002</v>
      </c>
      <c r="DO25">
        <v>32.729999999999997</v>
      </c>
      <c r="DP25">
        <v>31.567</v>
      </c>
      <c r="DQ25">
        <v>30.983000000000001</v>
      </c>
      <c r="DR25">
        <v>29.625</v>
      </c>
      <c r="DS25">
        <v>30.203000000000003</v>
      </c>
      <c r="DT25">
        <v>33.682000000000002</v>
      </c>
      <c r="DU25">
        <v>44.13</v>
      </c>
      <c r="DV25">
        <v>48.578000000000003</v>
      </c>
      <c r="DW25">
        <v>38.513000000000005</v>
      </c>
      <c r="DX25">
        <v>31.733000000000001</v>
      </c>
      <c r="DY25">
        <v>31.538</v>
      </c>
      <c r="DZ25">
        <v>32.498000000000005</v>
      </c>
      <c r="EA25">
        <v>32.873000000000005</v>
      </c>
      <c r="EB25">
        <v>31.703000000000003</v>
      </c>
      <c r="EC25">
        <v>31.117000000000001</v>
      </c>
      <c r="ED25">
        <v>29.753</v>
      </c>
      <c r="EE25">
        <v>30.33</v>
      </c>
      <c r="EF25">
        <v>33.825000000000003</v>
      </c>
      <c r="EG25">
        <v>44.325000000000003</v>
      </c>
      <c r="EH25">
        <v>48.788000000000004</v>
      </c>
      <c r="EI25">
        <v>38.678000000000004</v>
      </c>
      <c r="EJ25">
        <v>31.867000000000001</v>
      </c>
      <c r="EK25">
        <v>31.672000000000001</v>
      </c>
      <c r="EL25">
        <v>32.64</v>
      </c>
      <c r="EM25">
        <v>33.015000000000001</v>
      </c>
      <c r="EN25">
        <v>31.837000000000003</v>
      </c>
      <c r="EO25">
        <v>31.253</v>
      </c>
      <c r="EP25">
        <v>29.88</v>
      </c>
      <c r="EQ25">
        <v>30.465</v>
      </c>
      <c r="ER25">
        <v>33.975000000000001</v>
      </c>
      <c r="ES25">
        <v>44.513000000000005</v>
      </c>
      <c r="ET25">
        <v>48.998000000000005</v>
      </c>
      <c r="EU25">
        <v>38.843000000000004</v>
      </c>
      <c r="EV25">
        <v>32.01</v>
      </c>
      <c r="EW25">
        <v>31.808</v>
      </c>
      <c r="EX25">
        <v>32.782000000000004</v>
      </c>
      <c r="EY25">
        <v>33.157000000000004</v>
      </c>
      <c r="EZ25">
        <v>31.98</v>
      </c>
      <c r="FA25">
        <v>31.387</v>
      </c>
      <c r="FB25">
        <v>30.008000000000003</v>
      </c>
      <c r="FC25">
        <v>30.593</v>
      </c>
      <c r="FD25">
        <v>34.117000000000004</v>
      </c>
      <c r="FE25">
        <v>44.7</v>
      </c>
      <c r="FF25">
        <v>49.208000000000006</v>
      </c>
      <c r="FG25">
        <v>39.008000000000003</v>
      </c>
      <c r="FH25">
        <v>32.145000000000003</v>
      </c>
      <c r="FI25">
        <v>31.942</v>
      </c>
      <c r="FJ25">
        <v>32.924999999999997</v>
      </c>
      <c r="FK25">
        <v>33.299999999999997</v>
      </c>
      <c r="FL25">
        <v>32.115000000000002</v>
      </c>
      <c r="FM25">
        <v>31.523000000000003</v>
      </c>
      <c r="FN25">
        <v>30.135000000000002</v>
      </c>
      <c r="FO25">
        <v>30.727</v>
      </c>
      <c r="FP25">
        <v>34.267000000000003</v>
      </c>
      <c r="FQ25">
        <v>44.895000000000003</v>
      </c>
      <c r="FR25">
        <v>49.417000000000002</v>
      </c>
      <c r="FS25">
        <v>39.172000000000004</v>
      </c>
      <c r="FT25">
        <v>32.28</v>
      </c>
      <c r="FU25">
        <v>32.085000000000001</v>
      </c>
      <c r="FV25">
        <v>33.06</v>
      </c>
      <c r="FW25">
        <v>33.443000000000005</v>
      </c>
      <c r="FX25">
        <v>32.25</v>
      </c>
      <c r="FY25">
        <v>31.65</v>
      </c>
      <c r="FZ25">
        <v>30.262</v>
      </c>
      <c r="GA25">
        <v>30.855</v>
      </c>
      <c r="GB25">
        <v>34.409999999999997</v>
      </c>
      <c r="GC25">
        <v>45.083000000000006</v>
      </c>
      <c r="GD25">
        <v>49.627000000000002</v>
      </c>
      <c r="GE25">
        <v>39.344999999999999</v>
      </c>
      <c r="GF25">
        <v>32.422000000000004</v>
      </c>
      <c r="GG25">
        <v>32.22</v>
      </c>
      <c r="GH25">
        <v>33.203000000000003</v>
      </c>
      <c r="GI25">
        <v>33.585000000000001</v>
      </c>
      <c r="GJ25">
        <v>32.384999999999998</v>
      </c>
      <c r="GK25">
        <v>31.785</v>
      </c>
      <c r="GL25">
        <v>30.39</v>
      </c>
      <c r="GM25">
        <v>30.983000000000001</v>
      </c>
      <c r="GN25">
        <v>34.56</v>
      </c>
      <c r="GO25">
        <v>45.277999999999999</v>
      </c>
      <c r="GP25">
        <v>49.837000000000003</v>
      </c>
      <c r="GQ25">
        <v>39.51</v>
      </c>
      <c r="GR25">
        <v>32.557000000000002</v>
      </c>
      <c r="GS25">
        <v>32.354999999999997</v>
      </c>
      <c r="GT25">
        <v>33.344999999999999</v>
      </c>
      <c r="GU25">
        <v>33.727000000000004</v>
      </c>
      <c r="GV25">
        <v>32.527999999999999</v>
      </c>
      <c r="GW25">
        <v>31.92</v>
      </c>
      <c r="GX25">
        <v>30.524999999999999</v>
      </c>
      <c r="GY25">
        <v>31.117000000000001</v>
      </c>
      <c r="GZ25">
        <v>34.703000000000003</v>
      </c>
      <c r="HA25">
        <v>45.465000000000003</v>
      </c>
      <c r="HB25">
        <v>50.047000000000004</v>
      </c>
      <c r="HC25">
        <v>39.674999999999997</v>
      </c>
      <c r="HD25">
        <v>32.693000000000005</v>
      </c>
      <c r="HE25">
        <v>32.49</v>
      </c>
      <c r="HF25">
        <v>33.479999999999997</v>
      </c>
      <c r="HG25">
        <v>33.869999999999997</v>
      </c>
      <c r="HH25">
        <v>32.663000000000004</v>
      </c>
      <c r="HI25">
        <v>32.055</v>
      </c>
      <c r="HJ25">
        <v>30.652000000000001</v>
      </c>
      <c r="HK25">
        <v>31.245000000000001</v>
      </c>
      <c r="HL25">
        <v>34.844999999999999</v>
      </c>
      <c r="HM25">
        <v>45.66</v>
      </c>
      <c r="HN25">
        <v>50.258000000000003</v>
      </c>
      <c r="HO25">
        <v>39.840000000000003</v>
      </c>
    </row>
    <row r="26" spans="1:223" ht="12.75" x14ac:dyDescent="0.2">
      <c r="A26" t="s">
        <v>128</v>
      </c>
      <c r="B26" s="248" t="s">
        <v>181</v>
      </c>
      <c r="T26">
        <v>25.88</v>
      </c>
      <c r="U26">
        <v>24.56</v>
      </c>
      <c r="V26">
        <v>27.375</v>
      </c>
      <c r="W26">
        <v>27.563000000000002</v>
      </c>
      <c r="X26">
        <v>26.625</v>
      </c>
      <c r="Y26">
        <v>26.25</v>
      </c>
      <c r="Z26">
        <v>24.375</v>
      </c>
      <c r="AA26">
        <v>28.125</v>
      </c>
      <c r="AB26">
        <v>33.75</v>
      </c>
      <c r="AC26">
        <v>40.125</v>
      </c>
      <c r="AD26">
        <v>47.625</v>
      </c>
      <c r="AE26">
        <v>38.25</v>
      </c>
      <c r="AF26">
        <v>28.875</v>
      </c>
      <c r="AG26">
        <v>27.375</v>
      </c>
      <c r="AH26">
        <v>27.75</v>
      </c>
      <c r="AI26">
        <v>27.75</v>
      </c>
      <c r="AJ26">
        <v>27.75</v>
      </c>
      <c r="AK26">
        <v>27.375</v>
      </c>
      <c r="AL26">
        <v>26.625</v>
      </c>
      <c r="AM26">
        <v>27.375</v>
      </c>
      <c r="AN26">
        <v>32.625</v>
      </c>
      <c r="AO26">
        <v>40.875</v>
      </c>
      <c r="AP26">
        <v>47.25</v>
      </c>
      <c r="AQ26">
        <v>39</v>
      </c>
      <c r="AR26">
        <v>28.875</v>
      </c>
      <c r="AS26">
        <v>28.125</v>
      </c>
      <c r="AT26">
        <v>27.75</v>
      </c>
      <c r="AU26">
        <v>28.274999999999999</v>
      </c>
      <c r="AV26">
        <v>28.274999999999999</v>
      </c>
      <c r="AW26">
        <v>27.923000000000002</v>
      </c>
      <c r="AX26">
        <v>27.233000000000001</v>
      </c>
      <c r="AY26">
        <v>27.923000000000002</v>
      </c>
      <c r="AZ26">
        <v>32.79</v>
      </c>
      <c r="BA26">
        <v>40.433</v>
      </c>
      <c r="BB26">
        <v>46.343000000000004</v>
      </c>
      <c r="BC26">
        <v>38.700000000000003</v>
      </c>
      <c r="BD26">
        <v>29.318000000000001</v>
      </c>
      <c r="BE26">
        <v>28.62</v>
      </c>
      <c r="BF26">
        <v>28.274999999999999</v>
      </c>
      <c r="BG26">
        <v>28.47</v>
      </c>
      <c r="BH26">
        <v>28.47</v>
      </c>
      <c r="BI26">
        <v>28.118000000000002</v>
      </c>
      <c r="BJ26">
        <v>27.42</v>
      </c>
      <c r="BK26">
        <v>28.125</v>
      </c>
      <c r="BL26">
        <v>33.023000000000003</v>
      </c>
      <c r="BM26">
        <v>40.718000000000004</v>
      </c>
      <c r="BN26">
        <v>46.664999999999999</v>
      </c>
      <c r="BO26">
        <v>38.97</v>
      </c>
      <c r="BP26">
        <v>29.52</v>
      </c>
      <c r="BQ26">
        <v>28.823</v>
      </c>
      <c r="BR26">
        <v>28.47</v>
      </c>
      <c r="BS26">
        <v>28.673000000000002</v>
      </c>
      <c r="BT26">
        <v>28.673000000000002</v>
      </c>
      <c r="BU26">
        <v>28.32</v>
      </c>
      <c r="BV26">
        <v>27.614999999999998</v>
      </c>
      <c r="BW26">
        <v>28.32</v>
      </c>
      <c r="BX26">
        <v>33.248000000000005</v>
      </c>
      <c r="BY26">
        <v>41.003</v>
      </c>
      <c r="BZ26">
        <v>46.994999999999997</v>
      </c>
      <c r="CA26">
        <v>39.24</v>
      </c>
      <c r="CB26">
        <v>29.73</v>
      </c>
      <c r="CC26">
        <v>29.024999999999999</v>
      </c>
      <c r="CD26">
        <v>28.673000000000002</v>
      </c>
      <c r="CE26">
        <v>28.868000000000002</v>
      </c>
      <c r="CF26">
        <v>28.868000000000002</v>
      </c>
      <c r="CG26">
        <v>28.515000000000001</v>
      </c>
      <c r="CH26">
        <v>27.803000000000001</v>
      </c>
      <c r="CI26">
        <v>28.515000000000001</v>
      </c>
      <c r="CJ26">
        <v>33.479999999999997</v>
      </c>
      <c r="CK26">
        <v>41.288000000000004</v>
      </c>
      <c r="CL26">
        <v>47.318000000000005</v>
      </c>
      <c r="CM26">
        <v>39.51</v>
      </c>
      <c r="CN26">
        <v>29.933</v>
      </c>
      <c r="CO26">
        <v>29.228000000000002</v>
      </c>
      <c r="CP26">
        <v>28.868000000000002</v>
      </c>
      <c r="CQ26">
        <v>29.07</v>
      </c>
      <c r="CR26">
        <v>29.07</v>
      </c>
      <c r="CS26">
        <v>28.71</v>
      </c>
      <c r="CT26">
        <v>27.998000000000001</v>
      </c>
      <c r="CU26">
        <v>28.71</v>
      </c>
      <c r="CV26">
        <v>33.713000000000001</v>
      </c>
      <c r="CW26">
        <v>41.573</v>
      </c>
      <c r="CX26">
        <v>47.648000000000003</v>
      </c>
      <c r="CY26">
        <v>39.788000000000004</v>
      </c>
      <c r="CZ26">
        <v>30.143000000000001</v>
      </c>
      <c r="DA26">
        <v>29.423000000000002</v>
      </c>
      <c r="DB26">
        <v>29.07</v>
      </c>
      <c r="DC26">
        <v>29.265000000000001</v>
      </c>
      <c r="DD26">
        <v>29.265000000000001</v>
      </c>
      <c r="DE26">
        <v>28.905000000000001</v>
      </c>
      <c r="DF26">
        <v>28.184999999999999</v>
      </c>
      <c r="DG26">
        <v>28.905000000000001</v>
      </c>
      <c r="DH26">
        <v>33.945</v>
      </c>
      <c r="DI26">
        <v>41.858000000000004</v>
      </c>
      <c r="DJ26">
        <v>47.97</v>
      </c>
      <c r="DK26">
        <v>40.058</v>
      </c>
      <c r="DL26">
        <v>30.344999999999999</v>
      </c>
      <c r="DM26">
        <v>29.625</v>
      </c>
      <c r="DN26">
        <v>29.265000000000001</v>
      </c>
      <c r="DO26">
        <v>29.468</v>
      </c>
      <c r="DP26">
        <v>29.468</v>
      </c>
      <c r="DQ26">
        <v>29.1</v>
      </c>
      <c r="DR26">
        <v>28.38</v>
      </c>
      <c r="DS26">
        <v>29.1</v>
      </c>
      <c r="DT26">
        <v>34.17</v>
      </c>
      <c r="DU26">
        <v>42.143000000000001</v>
      </c>
      <c r="DV26">
        <v>48.292999999999999</v>
      </c>
      <c r="DW26">
        <v>40.328000000000003</v>
      </c>
      <c r="DX26">
        <v>30.555</v>
      </c>
      <c r="DY26">
        <v>29.828000000000003</v>
      </c>
      <c r="DZ26">
        <v>29.468</v>
      </c>
      <c r="EA26">
        <v>29.663</v>
      </c>
      <c r="EB26">
        <v>29.663</v>
      </c>
      <c r="EC26">
        <v>29.303000000000001</v>
      </c>
      <c r="ED26">
        <v>28.568000000000001</v>
      </c>
      <c r="EE26">
        <v>29.303000000000001</v>
      </c>
      <c r="EF26">
        <v>34.402999999999999</v>
      </c>
      <c r="EG26">
        <v>42.428000000000004</v>
      </c>
      <c r="EH26">
        <v>48.623000000000005</v>
      </c>
      <c r="EI26">
        <v>40.604999999999997</v>
      </c>
      <c r="EJ26">
        <v>30.758000000000003</v>
      </c>
      <c r="EK26">
        <v>30.03</v>
      </c>
      <c r="EL26">
        <v>29.663</v>
      </c>
      <c r="EM26">
        <v>29.864999999999998</v>
      </c>
      <c r="EN26">
        <v>29.864999999999998</v>
      </c>
      <c r="EO26">
        <v>29.498000000000001</v>
      </c>
      <c r="EP26">
        <v>28.763000000000002</v>
      </c>
      <c r="EQ26">
        <v>29.498000000000001</v>
      </c>
      <c r="ER26">
        <v>34.634999999999998</v>
      </c>
      <c r="ES26">
        <v>42.704999999999998</v>
      </c>
      <c r="ET26">
        <v>48.945</v>
      </c>
      <c r="EU26">
        <v>40.875</v>
      </c>
      <c r="EV26">
        <v>30.968</v>
      </c>
      <c r="EW26">
        <v>30.233000000000001</v>
      </c>
      <c r="EX26">
        <v>29.864999999999998</v>
      </c>
      <c r="EY26">
        <v>30.06</v>
      </c>
      <c r="EZ26">
        <v>30.06</v>
      </c>
      <c r="FA26">
        <v>29.693000000000001</v>
      </c>
      <c r="FB26">
        <v>28.95</v>
      </c>
      <c r="FC26">
        <v>29.693000000000001</v>
      </c>
      <c r="FD26">
        <v>34.868000000000002</v>
      </c>
      <c r="FE26">
        <v>42.99</v>
      </c>
      <c r="FF26">
        <v>49.274999999999999</v>
      </c>
      <c r="FG26">
        <v>41.145000000000003</v>
      </c>
      <c r="FH26">
        <v>31.17</v>
      </c>
      <c r="FI26">
        <v>30.434999999999999</v>
      </c>
      <c r="FJ26">
        <v>30.06</v>
      </c>
      <c r="FK26">
        <v>30.263000000000002</v>
      </c>
      <c r="FL26">
        <v>30.263000000000002</v>
      </c>
      <c r="FM26">
        <v>29.888000000000002</v>
      </c>
      <c r="FN26">
        <v>29.145</v>
      </c>
      <c r="FO26">
        <v>29.887499999999999</v>
      </c>
      <c r="FP26">
        <v>35.092500000000001</v>
      </c>
      <c r="FQ26">
        <v>43.274999999999999</v>
      </c>
      <c r="FR26">
        <v>49.597000000000001</v>
      </c>
      <c r="FS26">
        <v>41.414999999999999</v>
      </c>
      <c r="FT26">
        <v>31.38</v>
      </c>
      <c r="FU26">
        <v>30.63</v>
      </c>
      <c r="FV26">
        <v>30.263000000000002</v>
      </c>
      <c r="FW26">
        <v>30.458000000000002</v>
      </c>
      <c r="FX26">
        <v>30.458000000000002</v>
      </c>
      <c r="FY26">
        <v>30.083000000000002</v>
      </c>
      <c r="FZ26">
        <v>29.3325</v>
      </c>
      <c r="GA26">
        <v>30.0825</v>
      </c>
      <c r="GB26">
        <v>35.325000000000003</v>
      </c>
      <c r="GC26">
        <v>43.56</v>
      </c>
      <c r="GD26">
        <v>49.928000000000004</v>
      </c>
      <c r="GE26">
        <v>41.693000000000005</v>
      </c>
      <c r="GF26">
        <v>31.5825</v>
      </c>
      <c r="GG26">
        <v>30.8325</v>
      </c>
      <c r="GH26">
        <v>30.4575</v>
      </c>
      <c r="GI26">
        <v>30.66</v>
      </c>
      <c r="GJ26">
        <v>30.66</v>
      </c>
      <c r="GK26">
        <v>30.278000000000002</v>
      </c>
      <c r="GL26">
        <v>29.5275</v>
      </c>
      <c r="GM26">
        <v>30.285</v>
      </c>
      <c r="GN26">
        <v>35.557499999999997</v>
      </c>
      <c r="GO26">
        <v>43.844999999999999</v>
      </c>
      <c r="GP26">
        <v>50.25</v>
      </c>
      <c r="GQ26">
        <v>41.963000000000001</v>
      </c>
      <c r="GR26">
        <v>31.785</v>
      </c>
      <c r="GS26">
        <v>31.035</v>
      </c>
      <c r="GT26">
        <v>30.66</v>
      </c>
      <c r="GU26">
        <v>30.855</v>
      </c>
      <c r="GV26">
        <v>30.855</v>
      </c>
      <c r="GW26">
        <v>30.48</v>
      </c>
      <c r="GX26">
        <v>29.723000000000003</v>
      </c>
      <c r="GY26">
        <v>30.48</v>
      </c>
      <c r="GZ26">
        <v>35.79</v>
      </c>
      <c r="HA26">
        <v>44.13</v>
      </c>
      <c r="HB26">
        <v>50.573</v>
      </c>
      <c r="HC26">
        <v>42.233000000000004</v>
      </c>
      <c r="HD26">
        <v>31.995000000000001</v>
      </c>
      <c r="HE26">
        <v>31.237500000000001</v>
      </c>
      <c r="HF26">
        <v>30.855</v>
      </c>
      <c r="HG26">
        <v>31.058</v>
      </c>
      <c r="HH26">
        <v>31.058</v>
      </c>
      <c r="HI26">
        <v>30.675000000000001</v>
      </c>
      <c r="HJ26">
        <v>29.91</v>
      </c>
      <c r="HK26">
        <v>30.675000000000001</v>
      </c>
      <c r="HL26">
        <v>36.015000000000001</v>
      </c>
      <c r="HM26">
        <v>44.414999999999999</v>
      </c>
      <c r="HN26">
        <v>50.903000000000006</v>
      </c>
      <c r="HO26">
        <v>42.503</v>
      </c>
    </row>
    <row r="27" spans="1:223" ht="12.75" x14ac:dyDescent="0.2">
      <c r="A27" t="s">
        <v>180</v>
      </c>
      <c r="B27" s="248" t="s">
        <v>181</v>
      </c>
      <c r="T27">
        <v>25.88</v>
      </c>
      <c r="U27">
        <v>24.56</v>
      </c>
      <c r="V27">
        <v>27.375</v>
      </c>
      <c r="W27">
        <v>27.563000000000002</v>
      </c>
      <c r="X27">
        <v>26.625</v>
      </c>
      <c r="Y27">
        <v>26.25</v>
      </c>
      <c r="Z27">
        <v>24.375</v>
      </c>
      <c r="AA27">
        <v>28.125</v>
      </c>
      <c r="AB27">
        <v>33.75</v>
      </c>
      <c r="AC27">
        <v>40.125</v>
      </c>
      <c r="AD27">
        <v>47.625</v>
      </c>
      <c r="AE27">
        <v>38.25</v>
      </c>
      <c r="AF27">
        <v>28.875</v>
      </c>
      <c r="AG27">
        <v>27.375</v>
      </c>
      <c r="AH27">
        <v>27.75</v>
      </c>
      <c r="AI27">
        <v>27.75</v>
      </c>
      <c r="AJ27">
        <v>27.75</v>
      </c>
      <c r="AK27">
        <v>27.375</v>
      </c>
      <c r="AL27">
        <v>26.625</v>
      </c>
      <c r="AM27">
        <v>27.375</v>
      </c>
      <c r="AN27">
        <v>32.625</v>
      </c>
      <c r="AO27">
        <v>40.875</v>
      </c>
      <c r="AP27">
        <v>47.25</v>
      </c>
      <c r="AQ27">
        <v>39</v>
      </c>
      <c r="AR27">
        <v>28.875</v>
      </c>
      <c r="AS27">
        <v>28.125</v>
      </c>
      <c r="AT27">
        <v>27.75</v>
      </c>
      <c r="AU27">
        <v>28.274999999999999</v>
      </c>
      <c r="AV27">
        <v>28.274999999999999</v>
      </c>
      <c r="AW27">
        <v>27.923000000000002</v>
      </c>
      <c r="AX27">
        <v>27.233000000000001</v>
      </c>
      <c r="AY27">
        <v>27.923000000000002</v>
      </c>
      <c r="AZ27">
        <v>32.79</v>
      </c>
      <c r="BA27">
        <v>40.433</v>
      </c>
      <c r="BB27">
        <v>46.343000000000004</v>
      </c>
      <c r="BC27">
        <v>38.700000000000003</v>
      </c>
      <c r="BD27">
        <v>29.318000000000001</v>
      </c>
      <c r="BE27">
        <v>28.62</v>
      </c>
      <c r="BF27">
        <v>28.274999999999999</v>
      </c>
      <c r="BG27">
        <v>28.47</v>
      </c>
      <c r="BH27">
        <v>28.47</v>
      </c>
      <c r="BI27">
        <v>28.118000000000002</v>
      </c>
      <c r="BJ27">
        <v>27.42</v>
      </c>
      <c r="BK27">
        <v>28.125</v>
      </c>
      <c r="BL27">
        <v>33.023000000000003</v>
      </c>
      <c r="BM27">
        <v>40.718000000000004</v>
      </c>
      <c r="BN27">
        <v>46.664999999999999</v>
      </c>
      <c r="BO27">
        <v>38.97</v>
      </c>
      <c r="BP27">
        <v>29.52</v>
      </c>
      <c r="BQ27">
        <v>28.823</v>
      </c>
      <c r="BR27">
        <v>28.47</v>
      </c>
      <c r="BS27">
        <v>28.673000000000002</v>
      </c>
      <c r="BT27">
        <v>28.673000000000002</v>
      </c>
      <c r="BU27">
        <v>28.32</v>
      </c>
      <c r="BV27">
        <v>27.614999999999998</v>
      </c>
      <c r="BW27">
        <v>28.32</v>
      </c>
      <c r="BX27">
        <v>33.248000000000005</v>
      </c>
      <c r="BY27">
        <v>41.003</v>
      </c>
      <c r="BZ27">
        <v>46.994999999999997</v>
      </c>
      <c r="CA27">
        <v>39.24</v>
      </c>
      <c r="CB27">
        <v>29.73</v>
      </c>
      <c r="CC27">
        <v>29.024999999999999</v>
      </c>
      <c r="CD27">
        <v>28.673000000000002</v>
      </c>
      <c r="CE27">
        <v>28.868000000000002</v>
      </c>
      <c r="CF27">
        <v>28.868000000000002</v>
      </c>
      <c r="CG27">
        <v>28.515000000000001</v>
      </c>
      <c r="CH27">
        <v>27.803000000000001</v>
      </c>
      <c r="CI27">
        <v>28.515000000000001</v>
      </c>
      <c r="CJ27">
        <v>33.479999999999997</v>
      </c>
      <c r="CK27">
        <v>41.288000000000004</v>
      </c>
      <c r="CL27">
        <v>47.318000000000005</v>
      </c>
      <c r="CM27">
        <v>39.51</v>
      </c>
      <c r="CN27">
        <v>29.933</v>
      </c>
      <c r="CO27">
        <v>29.228000000000002</v>
      </c>
      <c r="CP27">
        <v>28.868000000000002</v>
      </c>
      <c r="CQ27">
        <v>29.07</v>
      </c>
      <c r="CR27">
        <v>29.07</v>
      </c>
      <c r="CS27">
        <v>28.71</v>
      </c>
      <c r="CT27">
        <v>27.998000000000001</v>
      </c>
      <c r="CU27">
        <v>28.71</v>
      </c>
      <c r="CV27">
        <v>33.713000000000001</v>
      </c>
      <c r="CW27">
        <v>41.573</v>
      </c>
      <c r="CX27">
        <v>47.648000000000003</v>
      </c>
      <c r="CY27">
        <v>39.788000000000004</v>
      </c>
      <c r="CZ27">
        <v>30.143000000000001</v>
      </c>
      <c r="DA27">
        <v>29.423000000000002</v>
      </c>
      <c r="DB27">
        <v>29.07</v>
      </c>
      <c r="DC27">
        <v>29.265000000000001</v>
      </c>
      <c r="DD27">
        <v>29.265000000000001</v>
      </c>
      <c r="DE27">
        <v>28.905000000000001</v>
      </c>
      <c r="DF27">
        <v>28.184999999999999</v>
      </c>
      <c r="DG27">
        <v>28.905000000000001</v>
      </c>
      <c r="DH27">
        <v>33.945</v>
      </c>
      <c r="DI27">
        <v>41.858000000000004</v>
      </c>
      <c r="DJ27">
        <v>47.97</v>
      </c>
      <c r="DK27">
        <v>40.058</v>
      </c>
      <c r="DL27">
        <v>30.344999999999999</v>
      </c>
      <c r="DM27">
        <v>29.625</v>
      </c>
      <c r="DN27">
        <v>29.265000000000001</v>
      </c>
      <c r="DO27">
        <v>29.468</v>
      </c>
      <c r="DP27">
        <v>29.468</v>
      </c>
      <c r="DQ27">
        <v>29.1</v>
      </c>
      <c r="DR27">
        <v>28.38</v>
      </c>
      <c r="DS27">
        <v>29.1</v>
      </c>
      <c r="DT27">
        <v>34.17</v>
      </c>
      <c r="DU27">
        <v>42.143000000000001</v>
      </c>
      <c r="DV27">
        <v>48.292999999999999</v>
      </c>
      <c r="DW27">
        <v>40.328000000000003</v>
      </c>
      <c r="DX27">
        <v>30.555</v>
      </c>
      <c r="DY27">
        <v>29.828000000000003</v>
      </c>
      <c r="DZ27">
        <v>29.468</v>
      </c>
      <c r="EA27">
        <v>29.663</v>
      </c>
      <c r="EB27">
        <v>29.663</v>
      </c>
      <c r="EC27">
        <v>29.303000000000001</v>
      </c>
      <c r="ED27">
        <v>28.568000000000001</v>
      </c>
      <c r="EE27">
        <v>29.303000000000001</v>
      </c>
      <c r="EF27">
        <v>34.402999999999999</v>
      </c>
      <c r="EG27">
        <v>42.428000000000004</v>
      </c>
      <c r="EH27">
        <v>48.623000000000005</v>
      </c>
      <c r="EI27">
        <v>40.604999999999997</v>
      </c>
      <c r="EJ27">
        <v>30.758000000000003</v>
      </c>
      <c r="EK27">
        <v>30.03</v>
      </c>
      <c r="EL27">
        <v>29.663</v>
      </c>
      <c r="EM27">
        <v>29.864999999999998</v>
      </c>
      <c r="EN27">
        <v>29.864999999999998</v>
      </c>
      <c r="EO27">
        <v>29.498000000000001</v>
      </c>
      <c r="EP27">
        <v>28.763000000000002</v>
      </c>
      <c r="EQ27">
        <v>29.498000000000001</v>
      </c>
      <c r="ER27">
        <v>34.634999999999998</v>
      </c>
      <c r="ES27">
        <v>42.704999999999998</v>
      </c>
      <c r="ET27">
        <v>48.945</v>
      </c>
      <c r="EU27">
        <v>40.875</v>
      </c>
      <c r="EV27">
        <v>30.968</v>
      </c>
      <c r="EW27">
        <v>30.233000000000001</v>
      </c>
      <c r="EX27">
        <v>29.864999999999998</v>
      </c>
      <c r="EY27">
        <v>30.06</v>
      </c>
      <c r="EZ27">
        <v>30.06</v>
      </c>
      <c r="FA27">
        <v>29.693000000000001</v>
      </c>
      <c r="FB27">
        <v>28.95</v>
      </c>
      <c r="FC27">
        <v>29.693000000000001</v>
      </c>
      <c r="FD27">
        <v>34.868000000000002</v>
      </c>
      <c r="FE27">
        <v>42.99</v>
      </c>
      <c r="FF27">
        <v>49.274999999999999</v>
      </c>
      <c r="FG27">
        <v>41.145000000000003</v>
      </c>
      <c r="FH27">
        <v>31.17</v>
      </c>
      <c r="FI27">
        <v>30.434999999999999</v>
      </c>
      <c r="FJ27">
        <v>30.06</v>
      </c>
      <c r="FK27">
        <v>30.263000000000002</v>
      </c>
      <c r="FL27">
        <v>30.263000000000002</v>
      </c>
      <c r="FM27">
        <v>29.888000000000002</v>
      </c>
      <c r="FN27">
        <v>29.145</v>
      </c>
      <c r="FO27">
        <v>29.887499999999999</v>
      </c>
      <c r="FP27">
        <v>35.092500000000001</v>
      </c>
      <c r="FQ27">
        <v>43.274999999999999</v>
      </c>
      <c r="FR27">
        <v>49.597000000000001</v>
      </c>
      <c r="FS27">
        <v>41.414999999999999</v>
      </c>
      <c r="FT27">
        <v>31.38</v>
      </c>
      <c r="FU27">
        <v>30.63</v>
      </c>
      <c r="FV27">
        <v>30.263000000000002</v>
      </c>
      <c r="FW27">
        <v>30.458000000000002</v>
      </c>
      <c r="FX27">
        <v>30.458000000000002</v>
      </c>
      <c r="FY27">
        <v>30.083000000000002</v>
      </c>
      <c r="FZ27">
        <v>29.3325</v>
      </c>
      <c r="GA27">
        <v>30.0825</v>
      </c>
      <c r="GB27">
        <v>35.325000000000003</v>
      </c>
      <c r="GC27">
        <v>43.56</v>
      </c>
      <c r="GD27">
        <v>49.928000000000004</v>
      </c>
      <c r="GE27">
        <v>41.693000000000005</v>
      </c>
      <c r="GF27">
        <v>31.5825</v>
      </c>
      <c r="GG27">
        <v>30.8325</v>
      </c>
      <c r="GH27">
        <v>30.4575</v>
      </c>
      <c r="GI27">
        <v>30.66</v>
      </c>
      <c r="GJ27">
        <v>30.66</v>
      </c>
      <c r="GK27">
        <v>30.278000000000002</v>
      </c>
      <c r="GL27">
        <v>29.5275</v>
      </c>
      <c r="GM27">
        <v>30.285</v>
      </c>
      <c r="GN27">
        <v>35.557499999999997</v>
      </c>
      <c r="GO27">
        <v>43.844999999999999</v>
      </c>
      <c r="GP27">
        <v>50.25</v>
      </c>
      <c r="GQ27">
        <v>41.963000000000001</v>
      </c>
      <c r="GR27">
        <v>31.785</v>
      </c>
      <c r="GS27">
        <v>31.035</v>
      </c>
      <c r="GT27">
        <v>30.66</v>
      </c>
      <c r="GU27">
        <v>30.855</v>
      </c>
      <c r="GV27">
        <v>30.855</v>
      </c>
      <c r="GW27">
        <v>30.48</v>
      </c>
      <c r="GX27">
        <v>29.723000000000003</v>
      </c>
      <c r="GY27">
        <v>30.48</v>
      </c>
      <c r="GZ27">
        <v>35.79</v>
      </c>
      <c r="HA27">
        <v>44.13</v>
      </c>
      <c r="HB27">
        <v>50.573</v>
      </c>
      <c r="HC27">
        <v>42.233000000000004</v>
      </c>
      <c r="HD27">
        <v>31.995000000000001</v>
      </c>
      <c r="HE27">
        <v>31.237500000000001</v>
      </c>
      <c r="HF27">
        <v>30.855</v>
      </c>
      <c r="HG27">
        <v>31.058</v>
      </c>
      <c r="HH27">
        <v>31.058</v>
      </c>
      <c r="HI27">
        <v>30.675000000000001</v>
      </c>
      <c r="HJ27">
        <v>29.91</v>
      </c>
      <c r="HK27">
        <v>30.675000000000001</v>
      </c>
      <c r="HL27">
        <v>36.015000000000001</v>
      </c>
      <c r="HM27">
        <v>44.414999999999999</v>
      </c>
      <c r="HN27">
        <v>50.903000000000006</v>
      </c>
      <c r="HO27">
        <v>42.503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12.152999999999999</v>
      </c>
      <c r="U34">
        <f t="shared" si="0"/>
        <v>11.021000000000001</v>
      </c>
      <c r="V34">
        <f t="shared" si="0"/>
        <v>7.8149999999999977</v>
      </c>
      <c r="W34">
        <f t="shared" si="0"/>
        <v>8.2789999999999964</v>
      </c>
      <c r="X34">
        <f t="shared" si="0"/>
        <v>6.9639999999999986</v>
      </c>
      <c r="Y34">
        <f t="shared" si="0"/>
        <v>5.6449999999999996</v>
      </c>
      <c r="Z34">
        <f t="shared" si="0"/>
        <v>5.0330000000000013</v>
      </c>
      <c r="AA34">
        <f t="shared" si="0"/>
        <v>5.588000000000001</v>
      </c>
      <c r="AB34">
        <f t="shared" si="0"/>
        <v>22.834</v>
      </c>
      <c r="AC34">
        <f t="shared" si="0"/>
        <v>21.733999999999998</v>
      </c>
      <c r="AD34">
        <f t="shared" si="0"/>
        <v>41.516000000000005</v>
      </c>
      <c r="AE34">
        <f t="shared" si="0"/>
        <v>17.600000000000001</v>
      </c>
      <c r="AF34">
        <f t="shared" si="0"/>
        <v>14.225999999999999</v>
      </c>
      <c r="AG34">
        <f t="shared" si="0"/>
        <v>2.541999999999998</v>
      </c>
      <c r="AH34">
        <f t="shared" si="0"/>
        <v>2.7740000000000009</v>
      </c>
      <c r="AI34">
        <f t="shared" si="0"/>
        <v>3.3069999999999986</v>
      </c>
      <c r="AJ34">
        <f t="shared" si="0"/>
        <v>4.7139999999999986</v>
      </c>
      <c r="AK34">
        <f t="shared" si="0"/>
        <v>2.411999999999999</v>
      </c>
      <c r="AL34">
        <f t="shared" si="0"/>
        <v>3</v>
      </c>
      <c r="AM34">
        <f t="shared" si="0"/>
        <v>3.5569999999999986</v>
      </c>
      <c r="AN34">
        <f t="shared" si="0"/>
        <v>14.459</v>
      </c>
      <c r="AO34">
        <f t="shared" si="0"/>
        <v>12.007999999999999</v>
      </c>
      <c r="AP34">
        <f t="shared" si="0"/>
        <v>25.119999999999997</v>
      </c>
      <c r="AQ34">
        <f t="shared" si="0"/>
        <v>8</v>
      </c>
      <c r="AR34">
        <f t="shared" si="0"/>
        <v>10.500999999999998</v>
      </c>
      <c r="AS34">
        <f t="shared" si="0"/>
        <v>4.8500000000000014</v>
      </c>
      <c r="AT34">
        <f t="shared" si="0"/>
        <v>3.3710000000000022</v>
      </c>
      <c r="AU34">
        <f t="shared" si="0"/>
        <v>0.5210000000000008</v>
      </c>
      <c r="AV34">
        <f t="shared" si="0"/>
        <v>2.291999999999998</v>
      </c>
      <c r="AW34">
        <f t="shared" si="0"/>
        <v>0.40999999999999659</v>
      </c>
      <c r="AX34">
        <f t="shared" si="0"/>
        <v>1.2560000000000002</v>
      </c>
      <c r="AY34">
        <f t="shared" si="0"/>
        <v>2.2759999999999998</v>
      </c>
      <c r="AZ34">
        <f t="shared" si="0"/>
        <v>9.6449999999999996</v>
      </c>
      <c r="BA34">
        <f t="shared" si="0"/>
        <v>8.5249999999999986</v>
      </c>
      <c r="BB34">
        <f t="shared" si="0"/>
        <v>18.584999999999997</v>
      </c>
      <c r="BC34">
        <f t="shared" si="0"/>
        <v>5.6320000000000014</v>
      </c>
      <c r="BD34">
        <f t="shared" si="0"/>
        <v>8.3619999999999983</v>
      </c>
      <c r="BE34">
        <f t="shared" si="0"/>
        <v>3.4450000000000003</v>
      </c>
      <c r="BF34">
        <f t="shared" si="0"/>
        <v>2.7149999999999999</v>
      </c>
      <c r="BG34">
        <f t="shared" si="0"/>
        <v>0.90000000000000213</v>
      </c>
      <c r="BH34">
        <f t="shared" si="0"/>
        <v>2.3189999999999991</v>
      </c>
      <c r="BI34">
        <f t="shared" si="0"/>
        <v>0.75499999999999901</v>
      </c>
      <c r="BJ34">
        <f t="shared" si="0"/>
        <v>1.4839999999999982</v>
      </c>
      <c r="BK34">
        <f t="shared" si="0"/>
        <v>2.421999999999997</v>
      </c>
      <c r="BL34">
        <f t="shared" si="0"/>
        <v>9.3359999999999985</v>
      </c>
      <c r="BM34">
        <f t="shared" si="0"/>
        <v>9.254999999999999</v>
      </c>
      <c r="BN34">
        <f t="shared" si="0"/>
        <v>17.428999999999998</v>
      </c>
      <c r="BO34">
        <f t="shared" si="0"/>
        <v>6.0189999999999984</v>
      </c>
      <c r="BP34">
        <f t="shared" si="0"/>
        <v>7.9080000000000013</v>
      </c>
      <c r="BQ34">
        <f t="shared" si="0"/>
        <v>3.4089999999999989</v>
      </c>
      <c r="BR34">
        <f t="shared" si="0"/>
        <v>2.7630000000000017</v>
      </c>
      <c r="BS34">
        <f t="shared" si="0"/>
        <v>1.1599999999999966</v>
      </c>
      <c r="BT34">
        <f t="shared" si="0"/>
        <v>2.5390000000000015</v>
      </c>
      <c r="BU34">
        <f t="shared" si="0"/>
        <v>1.0689999999999991</v>
      </c>
      <c r="BV34">
        <f t="shared" si="0"/>
        <v>1.968</v>
      </c>
      <c r="BW34">
        <f t="shared" si="0"/>
        <v>2.2860000000000014</v>
      </c>
      <c r="BX34">
        <f t="shared" si="0"/>
        <v>9.0449999999999946</v>
      </c>
      <c r="BY34">
        <f t="shared" si="0"/>
        <v>9.629999999999999</v>
      </c>
      <c r="BZ34">
        <f t="shared" si="0"/>
        <v>16.937000000000001</v>
      </c>
      <c r="CA34">
        <f t="shared" si="0"/>
        <v>6.3580000000000005</v>
      </c>
      <c r="CB34">
        <f t="shared" si="0"/>
        <v>7.5180000000000007</v>
      </c>
      <c r="CC34">
        <f t="shared" si="0"/>
        <v>3.4089999999999989</v>
      </c>
      <c r="CD34">
        <f t="shared" si="0"/>
        <v>3.0680000000000014</v>
      </c>
      <c r="CE34">
        <f t="shared" ref="CE34:EP34" si="1">CE31-CE15</f>
        <v>1.3309999999999995</v>
      </c>
      <c r="CF34">
        <f t="shared" si="1"/>
        <v>2.8029999999999973</v>
      </c>
      <c r="CG34">
        <f t="shared" si="1"/>
        <v>1.4529999999999994</v>
      </c>
      <c r="CH34">
        <f t="shared" si="1"/>
        <v>2.2569999999999979</v>
      </c>
      <c r="CI34">
        <f t="shared" si="1"/>
        <v>2.5659999999999989</v>
      </c>
      <c r="CJ34">
        <f t="shared" si="1"/>
        <v>8.820999999999998</v>
      </c>
      <c r="CK34">
        <f t="shared" si="1"/>
        <v>9.7559999999999967</v>
      </c>
      <c r="CL34">
        <f t="shared" si="1"/>
        <v>16.239999999999995</v>
      </c>
      <c r="CM34">
        <f t="shared" si="1"/>
        <v>6.9590000000000032</v>
      </c>
      <c r="CN34">
        <f t="shared" si="1"/>
        <v>6.7120000000000033</v>
      </c>
      <c r="CO34">
        <f t="shared" si="1"/>
        <v>3.4929999999999986</v>
      </c>
      <c r="CP34">
        <f t="shared" si="1"/>
        <v>3.1819999999999986</v>
      </c>
      <c r="CQ34">
        <f t="shared" si="1"/>
        <v>1.5530000000000008</v>
      </c>
      <c r="CR34">
        <f t="shared" si="1"/>
        <v>2.9689999999999976</v>
      </c>
      <c r="CS34">
        <f t="shared" si="1"/>
        <v>1.9349999999999987</v>
      </c>
      <c r="CT34">
        <f t="shared" si="1"/>
        <v>2.240000000000002</v>
      </c>
      <c r="CU34">
        <f t="shared" si="1"/>
        <v>2.7819999999999965</v>
      </c>
      <c r="CV34">
        <f t="shared" si="1"/>
        <v>9.384999999999998</v>
      </c>
      <c r="CW34">
        <f t="shared" si="1"/>
        <v>9.2769999999999975</v>
      </c>
      <c r="CX34">
        <f t="shared" si="1"/>
        <v>16.725999999999999</v>
      </c>
      <c r="CY34">
        <f t="shared" si="1"/>
        <v>6.6569999999999965</v>
      </c>
      <c r="CZ34">
        <f t="shared" si="1"/>
        <v>6.5760000000000005</v>
      </c>
      <c r="DA34">
        <f t="shared" si="1"/>
        <v>3.8709999999999987</v>
      </c>
      <c r="DB34">
        <f t="shared" si="1"/>
        <v>3.0589999999999975</v>
      </c>
      <c r="DC34">
        <f t="shared" si="1"/>
        <v>1.7739999999999974</v>
      </c>
      <c r="DD34">
        <f t="shared" si="1"/>
        <v>3.1989999999999981</v>
      </c>
      <c r="DE34">
        <f t="shared" si="1"/>
        <v>2.2049999999999983</v>
      </c>
      <c r="DF34">
        <f t="shared" si="1"/>
        <v>2.4570000000000007</v>
      </c>
      <c r="DG34">
        <f t="shared" si="1"/>
        <v>3.2710000000000008</v>
      </c>
      <c r="DH34">
        <f t="shared" si="1"/>
        <v>8.5599999999999987</v>
      </c>
      <c r="DI34">
        <f t="shared" si="1"/>
        <v>9.3499999999999979</v>
      </c>
      <c r="DJ34">
        <f t="shared" si="1"/>
        <v>16.342000000000002</v>
      </c>
      <c r="DK34">
        <f t="shared" si="1"/>
        <v>6.7929999999999993</v>
      </c>
      <c r="DL34">
        <f t="shared" si="1"/>
        <v>6.4280000000000008</v>
      </c>
      <c r="DM34">
        <f t="shared" si="1"/>
        <v>3.9489999999999981</v>
      </c>
      <c r="DN34">
        <f t="shared" si="1"/>
        <v>3.1509999999999998</v>
      </c>
      <c r="DO34">
        <f t="shared" si="1"/>
        <v>2.0989999999999966</v>
      </c>
      <c r="DP34">
        <f t="shared" si="1"/>
        <v>3.3760000000000012</v>
      </c>
      <c r="DQ34">
        <f t="shared" si="1"/>
        <v>2.2530000000000001</v>
      </c>
      <c r="DR34">
        <f t="shared" si="1"/>
        <v>2.6699999999999982</v>
      </c>
      <c r="DS34">
        <f t="shared" si="1"/>
        <v>3.4610000000000021</v>
      </c>
      <c r="DT34">
        <f t="shared" si="1"/>
        <v>8.4460000000000015</v>
      </c>
      <c r="DU34">
        <f t="shared" si="1"/>
        <v>9.4230000000000018</v>
      </c>
      <c r="DV34">
        <f t="shared" si="1"/>
        <v>15.993000000000002</v>
      </c>
      <c r="DW34">
        <f t="shared" si="1"/>
        <v>6.9340000000000011</v>
      </c>
      <c r="DX34">
        <f t="shared" si="1"/>
        <v>6.7679999999999971</v>
      </c>
      <c r="DY34">
        <f t="shared" si="1"/>
        <v>3.7300000000000004</v>
      </c>
      <c r="DZ34">
        <f t="shared" si="1"/>
        <v>3.2639999999999993</v>
      </c>
      <c r="EA34">
        <f t="shared" si="1"/>
        <v>2.2330000000000005</v>
      </c>
      <c r="EB34">
        <f t="shared" si="1"/>
        <v>3.5060000000000002</v>
      </c>
      <c r="EC34">
        <f t="shared" si="1"/>
        <v>2.4359999999999964</v>
      </c>
      <c r="ED34">
        <f t="shared" si="1"/>
        <v>2.8089999999999975</v>
      </c>
      <c r="EE34">
        <f t="shared" si="1"/>
        <v>3.5950000000000024</v>
      </c>
      <c r="EF34">
        <f t="shared" si="1"/>
        <v>8.39</v>
      </c>
      <c r="EG34">
        <f t="shared" si="1"/>
        <v>10.273</v>
      </c>
      <c r="EH34">
        <f t="shared" si="1"/>
        <v>14.826999999999998</v>
      </c>
      <c r="EI34">
        <f t="shared" si="1"/>
        <v>7.0899999999999963</v>
      </c>
      <c r="EJ34">
        <f t="shared" si="1"/>
        <v>6.6779999999999973</v>
      </c>
      <c r="EK34">
        <f t="shared" si="1"/>
        <v>3.7729999999999997</v>
      </c>
      <c r="EL34">
        <f t="shared" si="1"/>
        <v>3.3260000000000005</v>
      </c>
      <c r="EM34">
        <f t="shared" si="1"/>
        <v>2.389999999999997</v>
      </c>
      <c r="EN34">
        <f t="shared" si="1"/>
        <v>3.6209999999999987</v>
      </c>
      <c r="EO34">
        <f t="shared" si="1"/>
        <v>2.6199999999999974</v>
      </c>
      <c r="EP34">
        <f t="shared" si="1"/>
        <v>3.1709999999999994</v>
      </c>
      <c r="EQ34">
        <f t="shared" ref="EQ34:HB34" si="2">EQ31-EQ15</f>
        <v>3.4619999999999997</v>
      </c>
      <c r="ER34">
        <f t="shared" si="2"/>
        <v>8.3459999999999965</v>
      </c>
      <c r="ES34">
        <f t="shared" si="2"/>
        <v>10.43</v>
      </c>
      <c r="ET34">
        <f t="shared" si="2"/>
        <v>14.679999999999996</v>
      </c>
      <c r="EU34">
        <f t="shared" si="2"/>
        <v>7.8629999999999995</v>
      </c>
      <c r="EV34">
        <f t="shared" si="2"/>
        <v>6.157</v>
      </c>
      <c r="EW34">
        <f t="shared" si="2"/>
        <v>3.8490000000000002</v>
      </c>
      <c r="EX34">
        <f t="shared" si="2"/>
        <v>3.6229999999999976</v>
      </c>
      <c r="EY34">
        <f t="shared" si="2"/>
        <v>2.429000000000002</v>
      </c>
      <c r="EZ34">
        <f t="shared" si="2"/>
        <v>3.8120000000000012</v>
      </c>
      <c r="FA34">
        <f t="shared" si="2"/>
        <v>3.0389999999999979</v>
      </c>
      <c r="FB34">
        <f t="shared" si="2"/>
        <v>3.152000000000001</v>
      </c>
      <c r="FC34">
        <f t="shared" si="2"/>
        <v>3.6689999999999969</v>
      </c>
      <c r="FD34">
        <f t="shared" si="2"/>
        <v>9</v>
      </c>
      <c r="FE34">
        <f t="shared" si="2"/>
        <v>9.652000000000001</v>
      </c>
      <c r="FF34">
        <f t="shared" si="2"/>
        <v>14.350999999999999</v>
      </c>
      <c r="FG34">
        <f t="shared" si="2"/>
        <v>7.8699999999999974</v>
      </c>
      <c r="FH34">
        <f t="shared" si="2"/>
        <v>6.139999999999997</v>
      </c>
      <c r="FI34">
        <f t="shared" si="2"/>
        <v>3.9649999999999963</v>
      </c>
      <c r="FJ34">
        <f t="shared" si="2"/>
        <v>3.7569999999999979</v>
      </c>
      <c r="FK34">
        <f t="shared" si="2"/>
        <v>2.5679999999999978</v>
      </c>
      <c r="FL34">
        <f t="shared" si="2"/>
        <v>3.9339999999999975</v>
      </c>
      <c r="FM34">
        <f t="shared" si="2"/>
        <v>3.218</v>
      </c>
      <c r="FN34">
        <f t="shared" si="2"/>
        <v>3.3000000000000007</v>
      </c>
      <c r="FO34">
        <f t="shared" si="2"/>
        <v>3.8239999999999981</v>
      </c>
      <c r="FP34">
        <f t="shared" si="2"/>
        <v>9.0280000000000022</v>
      </c>
      <c r="FQ34">
        <f t="shared" si="2"/>
        <v>9.6709999999999958</v>
      </c>
      <c r="FR34">
        <f t="shared" si="2"/>
        <v>15.242000000000001</v>
      </c>
      <c r="FS34">
        <f t="shared" si="2"/>
        <v>7.2959999999999994</v>
      </c>
      <c r="FT34">
        <f t="shared" si="2"/>
        <v>6.1620000000000026</v>
      </c>
      <c r="FU34">
        <f t="shared" si="2"/>
        <v>4.3550000000000004</v>
      </c>
      <c r="FV34">
        <f t="shared" si="2"/>
        <v>3.6499999999999986</v>
      </c>
      <c r="FW34">
        <f t="shared" si="2"/>
        <v>2.8569999999999993</v>
      </c>
      <c r="FX34">
        <f t="shared" si="2"/>
        <v>4.3179999999999978</v>
      </c>
      <c r="FY34">
        <f t="shared" si="2"/>
        <v>3.3850000000000016</v>
      </c>
      <c r="FZ34">
        <f t="shared" si="2"/>
        <v>3.6870000000000012</v>
      </c>
      <c r="GA34">
        <f t="shared" si="2"/>
        <v>4.2629999999999981</v>
      </c>
      <c r="GB34">
        <f t="shared" si="2"/>
        <v>8.3580000000000005</v>
      </c>
      <c r="GC34">
        <f t="shared" si="2"/>
        <v>9.6769999999999996</v>
      </c>
      <c r="GD34">
        <f t="shared" si="2"/>
        <v>15.085999999999999</v>
      </c>
      <c r="GE34">
        <f t="shared" si="2"/>
        <v>7.3450000000000024</v>
      </c>
      <c r="GF34">
        <f t="shared" si="2"/>
        <v>6.6409999999999947</v>
      </c>
      <c r="GG34">
        <f t="shared" si="2"/>
        <v>4.7749999999999986</v>
      </c>
      <c r="GH34">
        <f t="shared" si="2"/>
        <v>3.7639999999999993</v>
      </c>
      <c r="GI34">
        <f t="shared" si="2"/>
        <v>-27.118000000000002</v>
      </c>
      <c r="GJ34">
        <f t="shared" si="2"/>
        <v>-27.392000000000003</v>
      </c>
      <c r="GK34">
        <f t="shared" si="2"/>
        <v>-27.331000000000003</v>
      </c>
      <c r="GL34">
        <f t="shared" si="2"/>
        <v>-27.428000000000001</v>
      </c>
      <c r="GM34">
        <f t="shared" si="2"/>
        <v>-26.949000000000002</v>
      </c>
      <c r="GN34">
        <f t="shared" si="2"/>
        <v>-26.567</v>
      </c>
      <c r="GO34">
        <f t="shared" si="2"/>
        <v>-25.639000000000003</v>
      </c>
      <c r="GP34">
        <f t="shared" si="2"/>
        <v>-27.592000000000002</v>
      </c>
      <c r="GQ34">
        <f t="shared" si="2"/>
        <v>-27.252000000000002</v>
      </c>
      <c r="GR34">
        <f t="shared" si="2"/>
        <v>-28.004999999999999</v>
      </c>
      <c r="GS34">
        <f t="shared" si="2"/>
        <v>-26.716000000000001</v>
      </c>
      <c r="GT34">
        <f t="shared" si="2"/>
        <v>-27.34</v>
      </c>
      <c r="GU34">
        <f t="shared" si="2"/>
        <v>-27.306000000000001</v>
      </c>
      <c r="GV34">
        <f t="shared" si="2"/>
        <v>-27.55</v>
      </c>
      <c r="GW34">
        <f t="shared" si="2"/>
        <v>-27.675000000000001</v>
      </c>
      <c r="GX34">
        <f t="shared" si="2"/>
        <v>-27.409000000000002</v>
      </c>
      <c r="GY34">
        <f t="shared" si="2"/>
        <v>-27.306000000000001</v>
      </c>
      <c r="GZ34">
        <f t="shared" si="2"/>
        <v>-26.746000000000002</v>
      </c>
      <c r="HA34">
        <f t="shared" si="2"/>
        <v>-25.834</v>
      </c>
      <c r="HB34">
        <f t="shared" si="2"/>
        <v>-27.786000000000001</v>
      </c>
      <c r="HC34">
        <f t="shared" ref="HC34:IH34" si="3">HC31-HC15</f>
        <v>-27.442</v>
      </c>
      <c r="HD34">
        <f t="shared" si="3"/>
        <v>-28.201000000000001</v>
      </c>
      <c r="HE34">
        <f t="shared" si="3"/>
        <v>-26.901</v>
      </c>
      <c r="HF34">
        <f t="shared" si="3"/>
        <v>-27.366</v>
      </c>
      <c r="HG34">
        <f t="shared" si="3"/>
        <v>-27.663</v>
      </c>
      <c r="HH34">
        <f t="shared" si="3"/>
        <v>-27.749000000000002</v>
      </c>
      <c r="HI34">
        <f t="shared" si="3"/>
        <v>-27.719000000000001</v>
      </c>
      <c r="HJ34">
        <f t="shared" si="3"/>
        <v>-27.71</v>
      </c>
      <c r="HK34">
        <f t="shared" si="3"/>
        <v>-27.494</v>
      </c>
      <c r="HL34">
        <f t="shared" si="3"/>
        <v>-26.939</v>
      </c>
      <c r="HM34">
        <f t="shared" si="3"/>
        <v>-26.015000000000001</v>
      </c>
      <c r="HN34">
        <f t="shared" si="3"/>
        <v>-27.977</v>
      </c>
      <c r="HO34">
        <f t="shared" si="3"/>
        <v>-26.903000000000002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15.370000000000001</v>
      </c>
      <c r="U35">
        <f t="shared" si="4"/>
        <v>12.190000000000001</v>
      </c>
      <c r="V35">
        <f t="shared" si="4"/>
        <v>9.375</v>
      </c>
      <c r="W35">
        <f t="shared" si="4"/>
        <v>9.1869999999999976</v>
      </c>
      <c r="X35">
        <f t="shared" si="4"/>
        <v>4.875</v>
      </c>
      <c r="Y35">
        <f t="shared" si="4"/>
        <v>3</v>
      </c>
      <c r="Z35">
        <f t="shared" si="4"/>
        <v>4.875</v>
      </c>
      <c r="AA35">
        <f t="shared" si="4"/>
        <v>1.125</v>
      </c>
      <c r="AB35">
        <f t="shared" si="4"/>
        <v>7.5</v>
      </c>
      <c r="AC35">
        <f t="shared" si="4"/>
        <v>14.625</v>
      </c>
      <c r="AD35">
        <f t="shared" si="4"/>
        <v>16.125</v>
      </c>
      <c r="AE35">
        <f t="shared" si="4"/>
        <v>12</v>
      </c>
      <c r="AF35">
        <f t="shared" si="4"/>
        <v>3.375</v>
      </c>
      <c r="AG35">
        <f t="shared" si="4"/>
        <v>0.375</v>
      </c>
      <c r="AH35">
        <f t="shared" si="4"/>
        <v>0</v>
      </c>
      <c r="AI35">
        <f t="shared" si="4"/>
        <v>0</v>
      </c>
      <c r="AJ35">
        <f t="shared" si="4"/>
        <v>-0.75</v>
      </c>
      <c r="AK35">
        <f t="shared" si="4"/>
        <v>-3.375</v>
      </c>
      <c r="AL35">
        <f t="shared" si="4"/>
        <v>-4.125</v>
      </c>
      <c r="AM35">
        <f t="shared" si="4"/>
        <v>-4.875</v>
      </c>
      <c r="AN35">
        <f t="shared" si="4"/>
        <v>-3.375</v>
      </c>
      <c r="AO35">
        <f t="shared" si="4"/>
        <v>7.875</v>
      </c>
      <c r="AP35">
        <f t="shared" si="4"/>
        <v>9</v>
      </c>
      <c r="AQ35">
        <f t="shared" si="4"/>
        <v>6</v>
      </c>
      <c r="AR35">
        <f t="shared" si="4"/>
        <v>-4.125</v>
      </c>
      <c r="AS35">
        <f t="shared" si="4"/>
        <v>-3.375</v>
      </c>
      <c r="AT35">
        <f t="shared" si="4"/>
        <v>-2.25</v>
      </c>
      <c r="AU35">
        <f t="shared" si="4"/>
        <v>-1.9420000000000002</v>
      </c>
      <c r="AV35">
        <f t="shared" si="4"/>
        <v>-2.5119999999999969</v>
      </c>
      <c r="AW35">
        <f t="shared" si="4"/>
        <v>-4.5150000000000006</v>
      </c>
      <c r="AX35">
        <f t="shared" si="4"/>
        <v>-4.995000000000001</v>
      </c>
      <c r="AY35">
        <f t="shared" si="4"/>
        <v>-5.6630000000000003</v>
      </c>
      <c r="AZ35">
        <f t="shared" si="4"/>
        <v>-5.1519999999999975</v>
      </c>
      <c r="BA35">
        <f t="shared" si="4"/>
        <v>2.7220000000000013</v>
      </c>
      <c r="BB35">
        <f t="shared" si="4"/>
        <v>2.8119999999999976</v>
      </c>
      <c r="BC35">
        <f t="shared" si="4"/>
        <v>1.5449999999999946</v>
      </c>
      <c r="BD35">
        <f t="shared" si="4"/>
        <v>-5.1760000000000019</v>
      </c>
      <c r="BE35">
        <f t="shared" si="4"/>
        <v>-4.4550000000000018</v>
      </c>
      <c r="BF35">
        <f t="shared" si="4"/>
        <v>-3.4949999999999974</v>
      </c>
      <c r="BG35">
        <f t="shared" si="4"/>
        <v>-1.5</v>
      </c>
      <c r="BH35">
        <f t="shared" si="4"/>
        <v>-1.9949999999999974</v>
      </c>
      <c r="BI35">
        <f t="shared" si="4"/>
        <v>-3.6530000000000022</v>
      </c>
      <c r="BJ35">
        <f t="shared" si="4"/>
        <v>-3.9520000000000017</v>
      </c>
      <c r="BK35">
        <f t="shared" si="4"/>
        <v>-4.6419999999999995</v>
      </c>
      <c r="BL35">
        <f t="shared" si="4"/>
        <v>-4.9430000000000049</v>
      </c>
      <c r="BM35">
        <f t="shared" si="4"/>
        <v>0.63699999999999335</v>
      </c>
      <c r="BN35">
        <f t="shared" si="4"/>
        <v>-0.17199999999999704</v>
      </c>
      <c r="BO35">
        <f t="shared" si="4"/>
        <v>-9.7000000000001307E-2</v>
      </c>
      <c r="BP35">
        <f t="shared" si="4"/>
        <v>-4.4250000000000007</v>
      </c>
      <c r="BQ35">
        <f t="shared" si="4"/>
        <v>-3.7050000000000018</v>
      </c>
      <c r="BR35">
        <f t="shared" si="4"/>
        <v>-2.8279999999999994</v>
      </c>
      <c r="BS35">
        <f t="shared" si="4"/>
        <v>-1.1330000000000027</v>
      </c>
      <c r="BT35">
        <f t="shared" si="4"/>
        <v>-1.5530000000000008</v>
      </c>
      <c r="BU35">
        <f t="shared" si="4"/>
        <v>-2.9250000000000007</v>
      </c>
      <c r="BV35">
        <f t="shared" si="4"/>
        <v>-3.0670000000000002</v>
      </c>
      <c r="BW35">
        <f t="shared" si="4"/>
        <v>-3.7650000000000006</v>
      </c>
      <c r="BX35">
        <f t="shared" si="4"/>
        <v>-4.7550000000000061</v>
      </c>
      <c r="BY35">
        <f t="shared" si="4"/>
        <v>-1.1559999999999988</v>
      </c>
      <c r="BZ35">
        <f t="shared" si="4"/>
        <v>-2.7519999999999953</v>
      </c>
      <c r="CA35">
        <f t="shared" si="4"/>
        <v>-1.5150000000000006</v>
      </c>
      <c r="CB35">
        <f t="shared" si="4"/>
        <v>-3.786999999999999</v>
      </c>
      <c r="CC35">
        <f t="shared" si="4"/>
        <v>-3.0670000000000002</v>
      </c>
      <c r="CD35">
        <f t="shared" si="4"/>
        <v>-2.2650000000000006</v>
      </c>
      <c r="CE35">
        <f t="shared" ref="CE35:EP35" si="5">CE29-CE26</f>
        <v>-0.93000000000000327</v>
      </c>
      <c r="CF35">
        <f t="shared" si="5"/>
        <v>-1.3050000000000033</v>
      </c>
      <c r="CG35">
        <f t="shared" si="5"/>
        <v>-2.5120000000000005</v>
      </c>
      <c r="CH35">
        <f t="shared" si="5"/>
        <v>-2.5730000000000004</v>
      </c>
      <c r="CI35">
        <f t="shared" si="5"/>
        <v>-3.277000000000001</v>
      </c>
      <c r="CJ35">
        <f t="shared" si="5"/>
        <v>-4.671999999999997</v>
      </c>
      <c r="CK35">
        <f t="shared" si="5"/>
        <v>-2.1980000000000004</v>
      </c>
      <c r="CL35">
        <f t="shared" si="5"/>
        <v>-4.2450000000000045</v>
      </c>
      <c r="CM35">
        <f t="shared" si="5"/>
        <v>-2.3470000000000013</v>
      </c>
      <c r="CN35">
        <f t="shared" si="5"/>
        <v>-3.4349999999999987</v>
      </c>
      <c r="CO35">
        <f t="shared" si="5"/>
        <v>-2.7230000000000025</v>
      </c>
      <c r="CP35">
        <f t="shared" si="5"/>
        <v>-1.9500000000000028</v>
      </c>
      <c r="CQ35">
        <f t="shared" si="5"/>
        <v>-0.79500000000000171</v>
      </c>
      <c r="CR35">
        <f t="shared" si="5"/>
        <v>-1.1400000000000006</v>
      </c>
      <c r="CS35">
        <f t="shared" si="5"/>
        <v>-2.2270000000000003</v>
      </c>
      <c r="CT35">
        <f t="shared" si="5"/>
        <v>-2.2280000000000015</v>
      </c>
      <c r="CU35">
        <f t="shared" si="5"/>
        <v>-2.9250000000000007</v>
      </c>
      <c r="CV35">
        <f t="shared" si="5"/>
        <v>-4.6350000000000016</v>
      </c>
      <c r="CW35">
        <f t="shared" si="5"/>
        <v>-2.9699999999999989</v>
      </c>
      <c r="CX35">
        <f t="shared" si="5"/>
        <v>-5.3630000000000067</v>
      </c>
      <c r="CY35">
        <f t="shared" si="5"/>
        <v>-2.970000000000006</v>
      </c>
      <c r="CZ35">
        <f t="shared" si="5"/>
        <v>-3.2029999999999994</v>
      </c>
      <c r="DA35">
        <f t="shared" si="5"/>
        <v>-2.4680000000000035</v>
      </c>
      <c r="DB35">
        <f t="shared" si="5"/>
        <v>-1.7319999999999993</v>
      </c>
      <c r="DC35">
        <f t="shared" si="5"/>
        <v>-0.66000000000000014</v>
      </c>
      <c r="DD35">
        <f t="shared" si="5"/>
        <v>-0.98199999999999932</v>
      </c>
      <c r="DE35">
        <f t="shared" si="5"/>
        <v>-1.9570000000000007</v>
      </c>
      <c r="DF35">
        <f t="shared" si="5"/>
        <v>-1.8969999999999985</v>
      </c>
      <c r="DG35">
        <f t="shared" si="5"/>
        <v>-2.6099999999999994</v>
      </c>
      <c r="DH35">
        <f t="shared" si="5"/>
        <v>-4.5970000000000013</v>
      </c>
      <c r="DI35">
        <f t="shared" si="5"/>
        <v>-3.6900000000000048</v>
      </c>
      <c r="DJ35">
        <f t="shared" si="5"/>
        <v>-6.3900000000000006</v>
      </c>
      <c r="DK35">
        <f t="shared" si="5"/>
        <v>-3.5399999999999991</v>
      </c>
      <c r="DL35">
        <f t="shared" si="5"/>
        <v>-2.9699999999999989</v>
      </c>
      <c r="DM35">
        <f t="shared" si="5"/>
        <v>-2.2420000000000009</v>
      </c>
      <c r="DN35">
        <f t="shared" si="5"/>
        <v>-1.5300000000000011</v>
      </c>
      <c r="DO35">
        <f t="shared" si="5"/>
        <v>-0.54799999999999827</v>
      </c>
      <c r="DP35">
        <f t="shared" si="5"/>
        <v>-0.83999999999999986</v>
      </c>
      <c r="DQ35">
        <f t="shared" si="5"/>
        <v>-1.7100000000000009</v>
      </c>
      <c r="DR35">
        <f t="shared" si="5"/>
        <v>-1.6050000000000004</v>
      </c>
      <c r="DS35">
        <f t="shared" si="5"/>
        <v>-2.3100000000000023</v>
      </c>
      <c r="DT35">
        <f t="shared" si="5"/>
        <v>-4.5520000000000032</v>
      </c>
      <c r="DU35">
        <f t="shared" si="5"/>
        <v>-4.365000000000002</v>
      </c>
      <c r="DV35">
        <f t="shared" si="5"/>
        <v>-7.357999999999997</v>
      </c>
      <c r="DW35">
        <f t="shared" si="5"/>
        <v>-4.0800000000000054</v>
      </c>
      <c r="DX35">
        <f t="shared" si="5"/>
        <v>-2.7749999999999986</v>
      </c>
      <c r="DY35">
        <f t="shared" si="5"/>
        <v>-2.0330000000000013</v>
      </c>
      <c r="DZ35">
        <f t="shared" si="5"/>
        <v>-1.343</v>
      </c>
      <c r="EA35">
        <f t="shared" si="5"/>
        <v>-0.42800000000000082</v>
      </c>
      <c r="EB35">
        <f t="shared" si="5"/>
        <v>-0.70500000000000185</v>
      </c>
      <c r="EC35">
        <f t="shared" si="5"/>
        <v>-1.4930000000000021</v>
      </c>
      <c r="ED35">
        <f t="shared" si="5"/>
        <v>-1.3200000000000003</v>
      </c>
      <c r="EE35">
        <f t="shared" si="5"/>
        <v>-2.0480000000000018</v>
      </c>
      <c r="EF35">
        <f t="shared" si="5"/>
        <v>-4.5299999999999976</v>
      </c>
      <c r="EG35">
        <f t="shared" si="5"/>
        <v>-5.0030000000000072</v>
      </c>
      <c r="EH35">
        <f t="shared" si="5"/>
        <v>-8.2730000000000032</v>
      </c>
      <c r="EI35">
        <f t="shared" si="5"/>
        <v>-4.5899999999999963</v>
      </c>
      <c r="EJ35">
        <f t="shared" si="5"/>
        <v>-2.5800000000000018</v>
      </c>
      <c r="EK35">
        <f t="shared" si="5"/>
        <v>-1.8369999999999997</v>
      </c>
      <c r="EL35">
        <f t="shared" si="5"/>
        <v>-1.1700000000000017</v>
      </c>
      <c r="EM35">
        <f t="shared" si="5"/>
        <v>-0.32999999999999829</v>
      </c>
      <c r="EN35">
        <f t="shared" si="5"/>
        <v>-0.59199999999999875</v>
      </c>
      <c r="EO35">
        <f t="shared" si="5"/>
        <v>-1.2830000000000013</v>
      </c>
      <c r="EP35">
        <f t="shared" si="5"/>
        <v>-1.0730000000000004</v>
      </c>
      <c r="EQ35">
        <f t="shared" ref="EQ35:HB35" si="6">EQ29-EQ26</f>
        <v>-1.7930000000000028</v>
      </c>
      <c r="ER35">
        <f t="shared" si="6"/>
        <v>-4.5069999999999979</v>
      </c>
      <c r="ES35">
        <f t="shared" si="6"/>
        <v>-5.5869999999999962</v>
      </c>
      <c r="ET35">
        <f t="shared" si="6"/>
        <v>-9.1199999999999974</v>
      </c>
      <c r="EU35">
        <f t="shared" si="6"/>
        <v>-5.0619999999999976</v>
      </c>
      <c r="EV35">
        <f t="shared" si="6"/>
        <v>-2.4080000000000013</v>
      </c>
      <c r="EW35">
        <f t="shared" si="6"/>
        <v>-1.6649999999999991</v>
      </c>
      <c r="EX35">
        <f t="shared" si="6"/>
        <v>-1.0119999999999969</v>
      </c>
      <c r="EY35">
        <f t="shared" si="6"/>
        <v>-0.35200000000000031</v>
      </c>
      <c r="EZ35">
        <f t="shared" si="6"/>
        <v>-0.60699999999999932</v>
      </c>
      <c r="FA35">
        <f t="shared" si="6"/>
        <v>-1.3049999999999997</v>
      </c>
      <c r="FB35">
        <f t="shared" si="6"/>
        <v>-1.0869999999999997</v>
      </c>
      <c r="FC35">
        <f t="shared" si="6"/>
        <v>-1.8230000000000004</v>
      </c>
      <c r="FD35">
        <f t="shared" si="6"/>
        <v>-4.5600000000000023</v>
      </c>
      <c r="FE35">
        <f t="shared" si="6"/>
        <v>-5.6469999999999985</v>
      </c>
      <c r="FF35">
        <f t="shared" si="6"/>
        <v>-9.2100000000000009</v>
      </c>
      <c r="FG35">
        <f t="shared" si="6"/>
        <v>-5.115000000000002</v>
      </c>
      <c r="FH35">
        <f t="shared" si="6"/>
        <v>-2.4370000000000012</v>
      </c>
      <c r="FI35">
        <f t="shared" si="6"/>
        <v>-1.6950000000000003</v>
      </c>
      <c r="FJ35">
        <f t="shared" si="6"/>
        <v>-1.0350000000000001</v>
      </c>
      <c r="FK35">
        <f t="shared" si="6"/>
        <v>-0.375</v>
      </c>
      <c r="FL35">
        <f t="shared" si="6"/>
        <v>-0.63000000000000256</v>
      </c>
      <c r="FM35">
        <f t="shared" si="6"/>
        <v>-1.328000000000003</v>
      </c>
      <c r="FN35">
        <f t="shared" si="6"/>
        <v>-1.1170000000000009</v>
      </c>
      <c r="FO35">
        <f t="shared" si="6"/>
        <v>-1.8524999999999991</v>
      </c>
      <c r="FP35">
        <f t="shared" si="6"/>
        <v>-4.6045000000000016</v>
      </c>
      <c r="FQ35">
        <f t="shared" si="6"/>
        <v>-5.7070000000000007</v>
      </c>
      <c r="FR35">
        <f t="shared" si="6"/>
        <v>-9.2920000000000016</v>
      </c>
      <c r="FS35">
        <f t="shared" si="6"/>
        <v>-5.1670000000000016</v>
      </c>
      <c r="FT35">
        <f t="shared" si="6"/>
        <v>-2.4749999999999979</v>
      </c>
      <c r="FU35">
        <f t="shared" si="6"/>
        <v>-1.7169999999999987</v>
      </c>
      <c r="FV35">
        <f t="shared" si="6"/>
        <v>-1.0650000000000013</v>
      </c>
      <c r="FW35">
        <f t="shared" si="6"/>
        <v>-0.39000000000000057</v>
      </c>
      <c r="FX35">
        <f t="shared" si="6"/>
        <v>-0.65300000000000225</v>
      </c>
      <c r="FY35">
        <f t="shared" si="6"/>
        <v>-1.3500000000000014</v>
      </c>
      <c r="FZ35">
        <f t="shared" si="6"/>
        <v>-1.1394999999999982</v>
      </c>
      <c r="GA35">
        <f t="shared" si="6"/>
        <v>-1.8745000000000012</v>
      </c>
      <c r="GB35">
        <f t="shared" si="6"/>
        <v>-4.6500000000000021</v>
      </c>
      <c r="GC35">
        <f t="shared" si="6"/>
        <v>-5.767000000000003</v>
      </c>
      <c r="GD35">
        <f t="shared" si="6"/>
        <v>-9.3830000000000027</v>
      </c>
      <c r="GE35">
        <f t="shared" si="6"/>
        <v>-5.2350000000000065</v>
      </c>
      <c r="GF35">
        <f t="shared" si="6"/>
        <v>-2.5045000000000002</v>
      </c>
      <c r="GG35">
        <f t="shared" si="6"/>
        <v>-1.7474999999999987</v>
      </c>
      <c r="GH35">
        <f t="shared" si="6"/>
        <v>-1.0874999999999986</v>
      </c>
      <c r="GI35">
        <f t="shared" si="6"/>
        <v>-0.41199999999999903</v>
      </c>
      <c r="GJ35">
        <f t="shared" si="6"/>
        <v>-30.66</v>
      </c>
      <c r="GK35">
        <f t="shared" si="6"/>
        <v>-30.278000000000002</v>
      </c>
      <c r="GL35">
        <f t="shared" si="6"/>
        <v>-29.5275</v>
      </c>
      <c r="GM35">
        <f t="shared" si="6"/>
        <v>-30.285</v>
      </c>
      <c r="GN35">
        <f t="shared" si="6"/>
        <v>-35.557499999999997</v>
      </c>
      <c r="GO35">
        <f t="shared" si="6"/>
        <v>-43.844999999999999</v>
      </c>
      <c r="GP35">
        <f t="shared" si="6"/>
        <v>-50.25</v>
      </c>
      <c r="GQ35">
        <f t="shared" si="6"/>
        <v>-41.963000000000001</v>
      </c>
      <c r="GR35">
        <f t="shared" si="6"/>
        <v>-31.785</v>
      </c>
      <c r="GS35">
        <f t="shared" si="6"/>
        <v>-31.035</v>
      </c>
      <c r="GT35">
        <f t="shared" si="6"/>
        <v>-30.66</v>
      </c>
      <c r="GU35">
        <f t="shared" si="6"/>
        <v>-30.855</v>
      </c>
      <c r="GV35">
        <f t="shared" si="6"/>
        <v>-30.855</v>
      </c>
      <c r="GW35">
        <f t="shared" si="6"/>
        <v>-30.48</v>
      </c>
      <c r="GX35">
        <f t="shared" si="6"/>
        <v>-29.723000000000003</v>
      </c>
      <c r="GY35">
        <f t="shared" si="6"/>
        <v>-30.48</v>
      </c>
      <c r="GZ35">
        <f t="shared" si="6"/>
        <v>-35.79</v>
      </c>
      <c r="HA35">
        <f t="shared" si="6"/>
        <v>-44.13</v>
      </c>
      <c r="HB35">
        <f t="shared" si="6"/>
        <v>-50.573</v>
      </c>
      <c r="HC35">
        <f t="shared" ref="HC35:IH35" si="7">HC29-HC26</f>
        <v>-42.233000000000004</v>
      </c>
      <c r="HD35">
        <f t="shared" si="7"/>
        <v>-31.995000000000001</v>
      </c>
      <c r="HE35">
        <f t="shared" si="7"/>
        <v>-31.237500000000001</v>
      </c>
      <c r="HF35">
        <f t="shared" si="7"/>
        <v>-30.855</v>
      </c>
      <c r="HG35">
        <f t="shared" si="7"/>
        <v>-31.058</v>
      </c>
      <c r="HH35">
        <f t="shared" si="7"/>
        <v>-31.058</v>
      </c>
      <c r="HI35">
        <f t="shared" si="7"/>
        <v>-30.675000000000001</v>
      </c>
      <c r="HJ35">
        <f t="shared" si="7"/>
        <v>-29.91</v>
      </c>
      <c r="HK35">
        <f t="shared" si="7"/>
        <v>-30.675000000000001</v>
      </c>
      <c r="HL35">
        <f t="shared" si="7"/>
        <v>-36.015000000000001</v>
      </c>
      <c r="HM35">
        <f t="shared" si="7"/>
        <v>-44.414999999999999</v>
      </c>
      <c r="HN35">
        <f t="shared" si="7"/>
        <v>-50.903000000000006</v>
      </c>
      <c r="HO35">
        <f t="shared" si="7"/>
        <v>-42.503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27.102564102564102</v>
      </c>
      <c r="U5">
        <f>('P2'!U5+'P2'!U21*U$2)/(U$2+1)</f>
        <v>28.000125000000001</v>
      </c>
      <c r="V5">
        <f>('P2'!V5+'P2'!V21*V$2)/(V$2+1)</f>
        <v>32.000279069767437</v>
      </c>
      <c r="W5">
        <f>('P2'!W5+'P2'!W21*W$2)/(W$2+1)</f>
        <v>31.500463414634151</v>
      </c>
      <c r="X5">
        <f>('P2'!X5+'P2'!X21*X$2)/(X$2+1)</f>
        <v>29.49966666666667</v>
      </c>
      <c r="Y5">
        <f>('P2'!Y5+'P2'!Y21*Y$2)/(Y$2+1)</f>
        <v>24.999951219512198</v>
      </c>
      <c r="Z5">
        <f>('P2'!Z5+'P2'!Z21*Z$2)/(Z$2+1)</f>
        <v>19.999736842105264</v>
      </c>
      <c r="AA5">
        <f>('P2'!AA5+'P2'!AA21*AA$2)/(AA$2+1)</f>
        <v>20.500170731707318</v>
      </c>
      <c r="AB5">
        <f>('P2'!AB5+'P2'!AB21*AB$2)/(AB$2+1)</f>
        <v>21.500250000000001</v>
      </c>
      <c r="AC5">
        <f>('P2'!AC5+'P2'!AC21*AC$2)/(AC$2+1)</f>
        <v>31.00014634146342</v>
      </c>
      <c r="AD5">
        <f>('P2'!AD5+'P2'!AD21*AD$2)/(AD$2+1)</f>
        <v>34</v>
      </c>
      <c r="AE5">
        <f>('P2'!AE5+'P2'!AE21*AE$2)/(AE$2+1)</f>
        <v>30.000000000000004</v>
      </c>
      <c r="AF5">
        <f>('P2'!AF5+'P2'!AF21*AF$2)/(AF$2+1)</f>
        <v>27.999666666666666</v>
      </c>
      <c r="AG5">
        <f>('P2'!AG5+'P2'!AG21*AG$2)/(AG$2+1)</f>
        <v>25.5</v>
      </c>
      <c r="AH5">
        <f>('P2'!AH5+'P2'!AH21*AH$2)/(AH$2+1)</f>
        <v>28.999720930232559</v>
      </c>
      <c r="AI5">
        <f>('P2'!AI5+'P2'!AI21*AI$2)/(AI$2+1)</f>
        <v>29.500121951219512</v>
      </c>
      <c r="AJ5">
        <f>('P2'!AJ5+'P2'!AJ21*AJ$2)/(AJ$2+1)</f>
        <v>28.499888888888897</v>
      </c>
      <c r="AK5">
        <f>('P2'!AK5+'P2'!AK21*AK$2)/(AK$2+1)</f>
        <v>25.999682926829269</v>
      </c>
      <c r="AL5">
        <f>('P2'!AL5+'P2'!AL21*AL$2)/(AL$2+1)</f>
        <v>22.999736842105268</v>
      </c>
      <c r="AM5">
        <f>('P2'!AM5+'P2'!AM21*AM$2)/(AM$2+1)</f>
        <v>15.000317073170732</v>
      </c>
      <c r="AN5">
        <f>('P2'!AN5+'P2'!AN21*AN$2)/(AN$2+1)</f>
        <v>18</v>
      </c>
      <c r="AO5">
        <f>('P2'!AO5+'P2'!AO21*AO$2)/(AO$2+1)</f>
        <v>35.999951219512198</v>
      </c>
      <c r="AP5">
        <f>('P2'!AP5+'P2'!AP21*AP$2)/(AP$2+1)</f>
        <v>38.999756097560976</v>
      </c>
      <c r="AQ5">
        <f>('P2'!AQ5+'P2'!AQ21*AQ$2)/(AQ$2+1)</f>
        <v>33</v>
      </c>
      <c r="AR5">
        <f>('P2'!AR5+'P2'!AR21*AR$2)/(AR$2+1)</f>
        <v>28.99969230769231</v>
      </c>
      <c r="AS5">
        <f>('P2'!AS5+'P2'!AS21*AS$2)/(AS$2+1)</f>
        <v>25</v>
      </c>
      <c r="AT5">
        <f>('P2'!AT5+'P2'!AT21*AT$2)/(AT$2+1)</f>
        <v>30.000048780487806</v>
      </c>
      <c r="AU5">
        <f>('P2'!AU5+'P2'!AU21*AU$2)/(AU$2+1)</f>
        <v>29.020341463414638</v>
      </c>
      <c r="AV5">
        <f>('P2'!AV5+'P2'!AV21*AV$2)/(AV$2+1)</f>
        <v>28.229846153846154</v>
      </c>
      <c r="AW5">
        <f>('P2'!AW5+'P2'!AW21*AW$2)/(AW$2+1)</f>
        <v>26.219974358974358</v>
      </c>
      <c r="AX5">
        <f>('P2'!AX5+'P2'!AX21*AX$2)/(AX$2+1)</f>
        <v>23.790000000000003</v>
      </c>
      <c r="AY5">
        <f>('P2'!AY5+'P2'!AY21*AY$2)/(AY$2+1)</f>
        <v>17.259999999999998</v>
      </c>
      <c r="AZ5">
        <f>('P2'!AZ5+'P2'!AZ21*AZ$2)/(AZ$2+1)</f>
        <v>19.740000000000002</v>
      </c>
      <c r="BA5">
        <f>('P2'!BA5+'P2'!BA21*BA$2)/(BA$2+1)</f>
        <v>34.53987804878048</v>
      </c>
      <c r="BB5">
        <f>('P2'!BB5+'P2'!BB21*BB$2)/(BB$2+1)</f>
        <v>37.040365853658535</v>
      </c>
      <c r="BC5">
        <f>('P2'!BC5+'P2'!BC21*BC$2)/(BC$2+1)</f>
        <v>32.139750000000006</v>
      </c>
      <c r="BD5">
        <f>('P2'!BD5+'P2'!BD21*BD$2)/(BD$2+1)</f>
        <v>28.879658536585367</v>
      </c>
      <c r="BE5">
        <f>('P2'!BE5+'P2'!BE21*BE$2)/(BE$2+1)</f>
        <v>25.610250000000001</v>
      </c>
      <c r="BF5">
        <f>('P2'!BF5+'P2'!BF21*BF$2)/(BF$2+1)</f>
        <v>29.769804878048781</v>
      </c>
      <c r="BG5">
        <f>('P2'!BG5+'P2'!BG21*BG$2)/(BG$2+1)</f>
        <v>29.259837209302326</v>
      </c>
      <c r="BH5">
        <f>('P2'!BH5+'P2'!BH21*BH$2)/(BH$2+1)</f>
        <v>28.539666666666669</v>
      </c>
      <c r="BI5">
        <f>('P2'!BI5+'P2'!BI21*BI$2)/(BI$2+1)</f>
        <v>26.699692307692306</v>
      </c>
      <c r="BJ5">
        <f>('P2'!BJ5+'P2'!BJ21*BJ$2)/(BJ$2+1)</f>
        <v>24.490263157894738</v>
      </c>
      <c r="BK5">
        <f>('P2'!BK5+'P2'!BK21*BK$2)/(BK$2+1)</f>
        <v>18.529883720930233</v>
      </c>
      <c r="BL5">
        <f>('P2'!BL5+'P2'!BL21*BL$2)/(BL$2+1)</f>
        <v>20.790000000000003</v>
      </c>
      <c r="BM5">
        <f>('P2'!BM5+'P2'!BM21*BM$2)/(BM$2+1)</f>
        <v>34.279720930232557</v>
      </c>
      <c r="BN5">
        <f>('P2'!BN5+'P2'!BN21*BN$2)/(BN$2+1)</f>
        <v>36.549948717948716</v>
      </c>
      <c r="BO5">
        <f>('P2'!BO5+'P2'!BO21*BO$2)/(BO$2+1)</f>
        <v>32.089875000000006</v>
      </c>
      <c r="BP5">
        <f>('P2'!BP5+'P2'!BP21*BP$2)/(BP$2+1)</f>
        <v>29.119707317073171</v>
      </c>
      <c r="BQ5">
        <f>('P2'!BQ5+'P2'!BQ21*BQ$2)/(BQ$2+1)</f>
        <v>26.140124999999998</v>
      </c>
      <c r="BR5">
        <f>('P2'!BR5+'P2'!BR21*BR$2)/(BR$2+1)</f>
        <v>29.919926829268295</v>
      </c>
      <c r="BS5">
        <f>('P2'!BS5+'P2'!BS21*BS$2)/(BS$2+1)</f>
        <v>29.449720930232559</v>
      </c>
      <c r="BT5">
        <f>('P2'!BT5+'P2'!BT21*BT$2)/(BT$2+1)</f>
        <v>28.800111111111114</v>
      </c>
      <c r="BU5">
        <f>('P2'!BU5+'P2'!BU21*BU$2)/(BU$2+1)</f>
        <v>27.119923076923079</v>
      </c>
      <c r="BV5">
        <f>('P2'!BV5+'P2'!BV21*BV$2)/(BV$2+1)</f>
        <v>25.109625000000001</v>
      </c>
      <c r="BW5">
        <f>('P2'!BW5+'P2'!BW21*BW$2)/(BW$2+1)</f>
        <v>19.689731707317073</v>
      </c>
      <c r="BX5">
        <f>('P2'!BX5+'P2'!BX21*BX$2)/(BX$2+1)</f>
        <v>21.75</v>
      </c>
      <c r="BY5">
        <f>('P2'!BY5+'P2'!BY21*BY$2)/(BY$2+1)</f>
        <v>34.010046511627905</v>
      </c>
      <c r="BZ5">
        <f>('P2'!BZ5+'P2'!BZ21*BZ$2)/(BZ$2+1)</f>
        <v>36.069615384615382</v>
      </c>
      <c r="CA5">
        <f>('P2'!CA5+'P2'!CA21*CA$2)/(CA$2+1)</f>
        <v>32.009625000000007</v>
      </c>
      <c r="CB5">
        <f>('P2'!CB5+'P2'!CB21*CB$2)/(CB$2+1)</f>
        <v>29.309682926829268</v>
      </c>
      <c r="CC5">
        <f>('P2'!CC5+'P2'!CC21*CC$2)/(CC$2+1)</f>
        <v>26.600249999999999</v>
      </c>
      <c r="CD5">
        <f>('P2'!CD5+'P2'!CD21*CD$2)/(CD$2+1)</f>
        <v>30.030255813953485</v>
      </c>
      <c r="CE5">
        <f>('P2'!CE5+'P2'!CE21*CE$2)/(CE$2+1)</f>
        <v>29.589878048780488</v>
      </c>
      <c r="CF5">
        <f>('P2'!CF5+'P2'!CF21*CF$2)/(CF$2+1)</f>
        <v>28.999888888888893</v>
      </c>
      <c r="CG5">
        <f>('P2'!CG5+'P2'!CG21*CG$2)/(CG$2+1)</f>
        <v>27.479897435897438</v>
      </c>
      <c r="CH5">
        <f>('P2'!CH5+'P2'!CH21*CH$2)/(CH$2+1)</f>
        <v>25.650000000000002</v>
      </c>
      <c r="CI5">
        <f>('P2'!CI5+'P2'!CI21*CI$2)/(CI$2+1)</f>
        <v>20.730024390243905</v>
      </c>
      <c r="CJ5">
        <f>('P2'!CJ5+'P2'!CJ21*CJ$2)/(CJ$2+1)</f>
        <v>22.600263157894737</v>
      </c>
      <c r="CK5">
        <f>('P2'!CK5+'P2'!CK21*CK$2)/(CK$2+1)</f>
        <v>33.729860465116282</v>
      </c>
      <c r="CL5">
        <f>('P2'!CL5+'P2'!CL21*CL$2)/(CL$2+1)</f>
        <v>35.610230769230775</v>
      </c>
      <c r="CM5">
        <f>('P2'!CM5+'P2'!CM21*CM$2)/(CM$2+1)</f>
        <v>31.930000000000007</v>
      </c>
      <c r="CN5">
        <f>('P2'!CN5+'P2'!CN21*CN$2)/(CN$2+1)</f>
        <v>29.479948717948719</v>
      </c>
      <c r="CO5">
        <f>('P2'!CO5+'P2'!CO21*CO$2)/(CO$2+1)</f>
        <v>27.020250000000001</v>
      </c>
      <c r="CP5">
        <f>('P2'!CP5+'P2'!CP21*CP$2)/(CP$2+1)</f>
        <v>30.140093023255812</v>
      </c>
      <c r="CQ5">
        <f>('P2'!CQ5+'P2'!CQ21*CQ$2)/(CQ$2+1)</f>
        <v>29.759707317073175</v>
      </c>
      <c r="CR5">
        <f>('P2'!CR5+'P2'!CR21*CR$2)/(CR$2+1)</f>
        <v>29.210108108108109</v>
      </c>
      <c r="CS5">
        <f>('P2'!CS5+'P2'!CS21*CS$2)/(CS$2+1)</f>
        <v>27.799780487804881</v>
      </c>
      <c r="CT5">
        <f>('P2'!CT5+'P2'!CT21*CT$2)/(CT$2+1)</f>
        <v>26.110263157894739</v>
      </c>
      <c r="CU5">
        <f>('P2'!CU5+'P2'!CU21*CU$2)/(CU$2+1)</f>
        <v>21.550146341463417</v>
      </c>
      <c r="CV5">
        <f>('P2'!CV5+'P2'!CV21*CV$2)/(CV$2+1)</f>
        <v>23.279625000000003</v>
      </c>
      <c r="CW5">
        <f>('P2'!CW5+'P2'!CW21*CW$2)/(CW$2+1)</f>
        <v>33.61</v>
      </c>
      <c r="CX5">
        <f>('P2'!CX5+'P2'!CX21*CX$2)/(CX$2+1)</f>
        <v>35.360341463414642</v>
      </c>
      <c r="CY5">
        <f>('P2'!CY5+'P2'!CY21*CY$2)/(CY$2+1)</f>
        <v>31.940250000000002</v>
      </c>
      <c r="CZ5">
        <f>('P2'!CZ5+'P2'!CZ21*CZ$2)/(CZ$2+1)</f>
        <v>29.669948717948721</v>
      </c>
      <c r="DA5">
        <f>('P2'!DA5+'P2'!DA21*DA$2)/(DA$2+1)</f>
        <v>27.390000000000004</v>
      </c>
      <c r="DB5">
        <f>('P2'!DB5+'P2'!DB21*DB$2)/(DB$2+1)</f>
        <v>30.280195121951223</v>
      </c>
      <c r="DC5">
        <f>('P2'!DC5+'P2'!DC21*DC$2)/(DC$2+1)</f>
        <v>29.930292682926833</v>
      </c>
      <c r="DD5">
        <f>('P2'!DD5+'P2'!DD21*DD$2)/(DD$2+1)</f>
        <v>29.430111111111117</v>
      </c>
      <c r="DE5">
        <f>('P2'!DE5+'P2'!DE21*DE$2)/(DE$2+1)</f>
        <v>28.12012195121951</v>
      </c>
      <c r="DF5">
        <f>('P2'!DF5+'P2'!DF21*DF$2)/(DF$2+1)</f>
        <v>26.550000000000004</v>
      </c>
      <c r="DG5">
        <f>('P2'!DG5+'P2'!DG21*DG$2)/(DG$2+1)</f>
        <v>22.319976744186047</v>
      </c>
      <c r="DH5">
        <f>('P2'!DH5+'P2'!DH21*DH$2)/(DH$2+1)</f>
        <v>23.929736842105264</v>
      </c>
      <c r="DI5">
        <f>('P2'!DI5+'P2'!DI21*DI$2)/(DI$2+1)</f>
        <v>33.520243902439027</v>
      </c>
      <c r="DJ5">
        <f>('P2'!DJ5+'P2'!DJ21*DJ$2)/(DJ$2+1)</f>
        <v>35.139780487804885</v>
      </c>
      <c r="DK5">
        <f>('P2'!DK5+'P2'!DK21*DK$2)/(DK$2+1)</f>
        <v>31.969875000000002</v>
      </c>
      <c r="DL5">
        <f>('P2'!DL5+'P2'!DL21*DL$2)/(DL$2+1)</f>
        <v>29.859948717948718</v>
      </c>
      <c r="DM5">
        <f>('P2'!DM5+'P2'!DM21*DM$2)/(DM$2+1)</f>
        <v>27.750000000000004</v>
      </c>
      <c r="DN5">
        <f>('P2'!DN5+'P2'!DN21*DN$2)/(DN$2+1)</f>
        <v>30.439780487804878</v>
      </c>
      <c r="DO5">
        <f>('P2'!DO5+'P2'!DO21*DO$2)/(DO$2+1)</f>
        <v>30.110162790697672</v>
      </c>
      <c r="DP5">
        <f>('P2'!DP5+'P2'!DP21*DP$2)/(DP$2+1)</f>
        <v>29.639888888888894</v>
      </c>
      <c r="DQ5">
        <f>('P2'!DQ5+'P2'!DQ21*DQ$2)/(DQ$2+1)</f>
        <v>28.429948717948719</v>
      </c>
      <c r="DR5">
        <f>('P2'!DR5+'P2'!DR21*DR$2)/(DR$2+1)</f>
        <v>26.980263157894736</v>
      </c>
      <c r="DS5">
        <f>('P2'!DS5+'P2'!DS21*DS$2)/(DS$2+1)</f>
        <v>23.049697674418603</v>
      </c>
      <c r="DT5">
        <f>('P2'!DT5+'P2'!DT21*DT$2)/(DT$2+1)</f>
        <v>24.550263157894737</v>
      </c>
      <c r="DU5">
        <f>('P2'!DU5+'P2'!DU21*DU$2)/(DU$2+1)</f>
        <v>33.450024390243904</v>
      </c>
      <c r="DV5">
        <f>('P2'!DV5+'P2'!DV21*DV$2)/(DV$2+1)</f>
        <v>34.959804878048786</v>
      </c>
      <c r="DW5">
        <f>('P2'!DW5+'P2'!DW21*DW$2)/(DW$2+1)</f>
        <v>32.019750000000002</v>
      </c>
      <c r="DX5">
        <f>('P2'!DX5+'P2'!DX21*DX$2)/(DX$2+1)</f>
        <v>30.059707317073176</v>
      </c>
      <c r="DY5">
        <f>('P2'!DY5+'P2'!DY21*DY$2)/(DY$2+1)</f>
        <v>28.100249999999999</v>
      </c>
      <c r="DZ5">
        <f>('P2'!DZ5+'P2'!DZ21*DZ$2)/(DZ$2+1)</f>
        <v>30.599804878048779</v>
      </c>
      <c r="EA5">
        <f>('P2'!EA5+'P2'!EA21*EA$2)/(EA$2+1)</f>
        <v>30.319767441860463</v>
      </c>
      <c r="EB5">
        <f>('P2'!EB5+'P2'!EB21*EB$2)/(EB$2+1)</f>
        <v>29.869888888888891</v>
      </c>
      <c r="EC5">
        <f>('P2'!EC5+'P2'!EC21*EC$2)/(EC$2+1)</f>
        <v>28.730307692307694</v>
      </c>
      <c r="ED5">
        <f>('P2'!ED5+'P2'!ED21*ED$2)/(ED$2+1)</f>
        <v>27.349736842105266</v>
      </c>
      <c r="EE5">
        <f>('P2'!EE5+'P2'!EE21*EE$2)/(EE$2+1)</f>
        <v>23.629744186046509</v>
      </c>
      <c r="EF5">
        <f>('P2'!EF5+'P2'!EF21*EF$2)/(EF$2+1)</f>
        <v>25.05</v>
      </c>
      <c r="EG5">
        <f>('P2'!EG5+'P2'!EG21*EG$2)/(EG$2+1)</f>
        <v>33.490302325581396</v>
      </c>
      <c r="EH5">
        <f>('P2'!EH5+'P2'!EH21*EH$2)/(EH$2+1)</f>
        <v>34.919974358974365</v>
      </c>
      <c r="EI5">
        <f>('P2'!EI5+'P2'!EI21*EI$2)/(EI$2+1)</f>
        <v>32.130375000000008</v>
      </c>
      <c r="EJ5">
        <f>('P2'!EJ5+'P2'!EJ21*EJ$2)/(EJ$2+1)</f>
        <v>30.280268292682933</v>
      </c>
      <c r="EK5">
        <f>('P2'!EK5+'P2'!EK21*EK$2)/(EK$2+1)</f>
        <v>28.420125000000002</v>
      </c>
      <c r="EL5">
        <f>('P2'!EL5+'P2'!EL21*EL$2)/(EL$2+1)</f>
        <v>30.790073170731709</v>
      </c>
      <c r="EM5">
        <f>('P2'!EM5+'P2'!EM21*EM$2)/(EM$2+1)</f>
        <v>30.519999999999992</v>
      </c>
      <c r="EN5">
        <f>('P2'!EN5+'P2'!EN21*EN$2)/(EN$2+1)</f>
        <v>30.099621621621623</v>
      </c>
      <c r="EO5">
        <f>('P2'!EO5+'P2'!EO21*EO$2)/(EO$2+1)</f>
        <v>29.020384615384614</v>
      </c>
      <c r="EP5">
        <f>('P2'!EP5+'P2'!EP21*EP$2)/(EP$2+1)</f>
        <v>27.710250000000002</v>
      </c>
      <c r="EQ5">
        <f>('P2'!EQ5+'P2'!EQ21*EQ$2)/(EQ$2+1)</f>
        <v>24.18990243902439</v>
      </c>
      <c r="ER5">
        <f>('P2'!ER5+'P2'!ER21*ER$2)/(ER$2+1)</f>
        <v>25.53</v>
      </c>
      <c r="ES5">
        <f>('P2'!ES5+'P2'!ES21*ES$2)/(ES$2+1)</f>
        <v>33.529860465116279</v>
      </c>
      <c r="ET5">
        <f>('P2'!ET5+'P2'!ET21*ET$2)/(ET$2+1)</f>
        <v>34.889974358974364</v>
      </c>
      <c r="EU5">
        <f>('P2'!EU5+'P2'!EU21*EU$2)/(EU$2+1)</f>
        <v>32.250000000000007</v>
      </c>
      <c r="EV5">
        <f>('P2'!EV5+'P2'!EV21*EV$2)/(EV$2+1)</f>
        <v>30.49020512820513</v>
      </c>
      <c r="EW5">
        <f>('P2'!EW5+'P2'!EW21*EW$2)/(EW$2+1)</f>
        <v>28.729875</v>
      </c>
      <c r="EX5">
        <f>('P2'!EX5+'P2'!EX21*EX$2)/(EX$2+1)</f>
        <v>30.979883720930228</v>
      </c>
      <c r="EY5">
        <f>('P2'!EY5+'P2'!EY21*EY$2)/(EY$2+1)</f>
        <v>30.729731707317075</v>
      </c>
      <c r="EZ5">
        <f>('P2'!EZ5+'P2'!EZ21*EZ$2)/(EZ$2+1)</f>
        <v>30.330222222222226</v>
      </c>
      <c r="FA5">
        <f>('P2'!FA5+'P2'!FA21*FA$2)/(FA$2+1)</f>
        <v>29.3099512195122</v>
      </c>
      <c r="FB5">
        <f>('P2'!FB5+'P2'!FB21*FB$2)/(FB$2+1)</f>
        <v>28.069736842105264</v>
      </c>
      <c r="FC5">
        <f>('P2'!FC5+'P2'!FC21*FC$2)/(FC$2+1)</f>
        <v>24.729658536585369</v>
      </c>
      <c r="FD5">
        <f>('P2'!FD5+'P2'!FD21*FD$2)/(FD$2+1)</f>
        <v>26.01</v>
      </c>
      <c r="FE5">
        <f>('P2'!FE5+'P2'!FE21*FE$2)/(FE$2+1)</f>
        <v>33.590097560975607</v>
      </c>
      <c r="FF5">
        <f>('P2'!FF5+'P2'!FF21*FF$2)/(FF$2+1)</f>
        <v>34.879846153846159</v>
      </c>
      <c r="FG5">
        <f>('P2'!FG5+'P2'!FG21*FG$2)/(FG$2+1)</f>
        <v>32.369999999999997</v>
      </c>
      <c r="FH5">
        <f>('P2'!FH5+'P2'!FH21*FH$2)/(FH$2+1)</f>
        <v>30.710153846153844</v>
      </c>
      <c r="FI5">
        <f>('P2'!FI5+'P2'!FI21*FI$2)/(FI$2+1)</f>
        <v>29.050125000000001</v>
      </c>
      <c r="FJ5">
        <f>('P2'!FJ5+'P2'!FJ21*FJ$2)/(FJ$2+1)</f>
        <v>31.179697674418602</v>
      </c>
      <c r="FK5">
        <f>('P2'!FK5+'P2'!FK21*FK$2)/(FK$2+1)</f>
        <v>30.960317073170735</v>
      </c>
      <c r="FL5">
        <f>('P2'!FL5+'P2'!FL21*FL$2)/(FL$2+1)</f>
        <v>30.569888888888897</v>
      </c>
      <c r="FM5">
        <f>('P2'!FM5+'P2'!FM21*FM$2)/(FM$2+1)</f>
        <v>29.579975609756097</v>
      </c>
      <c r="FN5">
        <f>('P2'!FN5+'P2'!FN21*FN$2)/(FN$2+1)</f>
        <v>28.380000000000003</v>
      </c>
      <c r="FO5">
        <f>('P2'!FO5+'P2'!FO21*FO$2)/(FO$2+1)</f>
        <v>25.1499512195122</v>
      </c>
      <c r="FP5">
        <f>('P2'!FP5+'P2'!FP21*FP$2)/(FP$2+1)</f>
        <v>26.390249999999998</v>
      </c>
      <c r="FQ5">
        <f>('P2'!FQ5+'P2'!FQ21*FQ$2)/(FQ$2+1)</f>
        <v>33.729707317073171</v>
      </c>
      <c r="FR5">
        <f>('P2'!FR5+'P2'!FR21*FR$2)/(FR$2+1)</f>
        <v>34.969658536585371</v>
      </c>
      <c r="FS5">
        <f>('P2'!FS5+'P2'!FS21*FS$2)/(FS$2+1)</f>
        <v>32.549625000000006</v>
      </c>
      <c r="FT5">
        <f>('P2'!FT5+'P2'!FT21*FT$2)/(FT$2+1)</f>
        <v>30.939692307692308</v>
      </c>
      <c r="FU5">
        <f>('P2'!FU5+'P2'!FU21*FU$2)/(FU$2+1)</f>
        <v>29.330000000000002</v>
      </c>
      <c r="FV5">
        <f>('P2'!FV5+'P2'!FV21*FV$2)/(FV$2+1)</f>
        <v>31.390219512195124</v>
      </c>
      <c r="FW5">
        <f>('P2'!FW5+'P2'!FW21*FW$2)/(FW$2+1)</f>
        <v>31.179860465116278</v>
      </c>
      <c r="FX5">
        <f>('P2'!FX5+'P2'!FX21*FX$2)/(FX$2+1)</f>
        <v>30.81015789473684</v>
      </c>
      <c r="FY5">
        <f>('P2'!FY5+'P2'!FY21*FY$2)/(FY$2+1)</f>
        <v>29.850000000000005</v>
      </c>
      <c r="FZ5">
        <f>('P2'!FZ5+'P2'!FZ21*FZ$2)/(FZ$2+1)</f>
        <v>28.68975</v>
      </c>
      <c r="GA5">
        <f>('P2'!GA5+'P2'!GA21*GA$2)/(GA$2+1)</f>
        <v>25.560255813953489</v>
      </c>
      <c r="GB5">
        <f>('P2'!GB5+'P2'!GB21*GB$2)/(GB$2+1)</f>
        <v>26.76</v>
      </c>
      <c r="GC5">
        <f>('P2'!GC5+'P2'!GC21*GC$2)/(GC$2+1)</f>
        <v>33.869634146341468</v>
      </c>
      <c r="GD5">
        <f>('P2'!GD5+'P2'!GD21*GD$2)/(GD$2+1)</f>
        <v>35.080292682926839</v>
      </c>
      <c r="GE5">
        <f>('P2'!GE5+'P2'!GE21*GE$2)/(GE$2+1)</f>
        <v>32.729624999999999</v>
      </c>
      <c r="GF5">
        <f>('P2'!GF5+'P2'!GF21*GF$2)/(GF$2+1)</f>
        <v>31.180365853658536</v>
      </c>
      <c r="GG5">
        <f>('P2'!GG5+'P2'!GG21*GG$2)/(GG$2+1)</f>
        <v>29.620227272727274</v>
      </c>
      <c r="GH5">
        <f>('P2'!GH5+'P2'!GH21*GH$2)/(GH$2+1)</f>
        <v>31.610219512195123</v>
      </c>
      <c r="GI5">
        <f>('P2'!GI5+'P2'!GI21*GI$2)/(GI$2+1)</f>
        <v>31.409755555555556</v>
      </c>
      <c r="GJ5">
        <f>('P2'!GJ5+'P2'!GJ21*GJ$2)/(GJ$2+1)</f>
        <v>31.05010256410257</v>
      </c>
      <c r="GK5">
        <f>('P2'!GK5+'P2'!GK21*GK$2)/(GK$2+1)</f>
        <v>30.120024390243902</v>
      </c>
      <c r="GL5">
        <f>('P2'!GL5+'P2'!GL21*GL$2)/(GL$2+1)</f>
        <v>28.999736842105268</v>
      </c>
      <c r="GM5">
        <f>('P2'!GM5+'P2'!GM21*GM$2)/(GM$2+1)</f>
        <v>25.970209302325582</v>
      </c>
      <c r="GN5">
        <f>('P2'!GN5+'P2'!GN21*GN$2)/(GN$2+1)</f>
        <v>27.130263157894738</v>
      </c>
      <c r="GO5">
        <f>('P2'!GO5+'P2'!GO21*GO$2)/(GO$2+1)</f>
        <v>34.01</v>
      </c>
      <c r="GP5">
        <f>('P2'!GP5+'P2'!GP21*GP$2)/(GP$2+1)</f>
        <v>35.180128205128206</v>
      </c>
      <c r="GQ5">
        <f>('P2'!GQ5+'P2'!GQ21*GQ$2)/(GQ$2+1)</f>
        <v>32.919750000000001</v>
      </c>
      <c r="GR5">
        <f>('P2'!GR5+'P2'!GR21*GR$2)/(GR$2+1)</f>
        <v>31.409790697674417</v>
      </c>
      <c r="GS5">
        <f>('P2'!GS5+'P2'!GS21*GS$2)/(GS$2+1)</f>
        <v>29.900000000000002</v>
      </c>
      <c r="GT5">
        <f>('P2'!GT5+'P2'!GT21*GT$2)/(GT$2+1)</f>
        <v>31.829902439024394</v>
      </c>
      <c r="GU5">
        <f>('P2'!GU5+'P2'!GU21*GU$2)/(GU$2+1)</f>
        <v>31.66033333333333</v>
      </c>
      <c r="GV5">
        <f>('P2'!GV5+'P2'!GV21*GV$2)/(GV$2+1)</f>
        <v>31.299815789473687</v>
      </c>
      <c r="GW5">
        <f>('P2'!GW5+'P2'!GW21*GW$2)/(GW$2+1)</f>
        <v>30.369692307692308</v>
      </c>
      <c r="GX5">
        <f>('P2'!GX5+'P2'!GX21*GX$2)/(GX$2+1)</f>
        <v>29.23</v>
      </c>
      <c r="GY5">
        <f>('P2'!GY5+'P2'!GY21*GY$2)/(GY$2+1)</f>
        <v>26.179902439024396</v>
      </c>
      <c r="GZ5">
        <f>('P2'!GZ5+'P2'!GZ21*GZ$2)/(GZ$2+1)</f>
        <v>27.349736842105266</v>
      </c>
      <c r="HA5">
        <f>('P2'!HA5+'P2'!HA21*HA$2)/(HA$2+1)</f>
        <v>34.290279069767436</v>
      </c>
      <c r="HB5">
        <f>('P2'!HB5+'P2'!HB21*HB$2)/(HB$2+1)</f>
        <v>35.469615384615388</v>
      </c>
      <c r="HC5">
        <f>('P2'!HC5+'P2'!HC21*HC$2)/(HC$2+1)</f>
        <v>33.179625000000009</v>
      </c>
      <c r="HD5">
        <f>('P2'!HD5+'P2'!HD21*HD$2)/(HD$2+1)</f>
        <v>31.660069767441858</v>
      </c>
      <c r="HE5">
        <f>('P2'!HE5+'P2'!HE21*HE$2)/(HE$2+1)</f>
        <v>30.14</v>
      </c>
      <c r="HF5">
        <f>('P2'!HF5+'P2'!HF21*HF$2)/(HF$2+1)</f>
        <v>32.090116279069768</v>
      </c>
      <c r="HG5">
        <f>('P2'!HG5+'P2'!HG21*HG$2)/(HG$2+1)</f>
        <v>31.919674418604647</v>
      </c>
      <c r="HH5">
        <f>('P2'!HH5+'P2'!HH21*HH$2)/(HH$2+1)</f>
        <v>31.559868421052634</v>
      </c>
      <c r="HI5">
        <f>('P2'!HI5+'P2'!HI21*HI$2)/(HI$2+1)</f>
        <v>30.610170731707317</v>
      </c>
      <c r="HJ5">
        <f>('P2'!HJ5+'P2'!HJ21*HJ$2)/(HJ$2+1)</f>
        <v>29.470125000000003</v>
      </c>
      <c r="HK5">
        <f>('P2'!HK5+'P2'!HK21*HK$2)/(HK$2+1)</f>
        <v>26.38968292682927</v>
      </c>
      <c r="HL5">
        <f>('P2'!HL5+'P2'!HL21*HL$2)/(HL$2+1)</f>
        <v>27.57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27.738461538461539</v>
      </c>
      <c r="U7">
        <f>('P2'!U7+'P2'!U22*U$2)/(U$2+1)</f>
        <v>27.999749999999999</v>
      </c>
      <c r="V7">
        <f>('P2'!V7+'P2'!V22*V$2)/(V$2+1)</f>
        <v>31.999837209302328</v>
      </c>
      <c r="W7">
        <f>('P2'!W7+'P2'!W22*W$2)/(W$2+1)</f>
        <v>30.999926829268293</v>
      </c>
      <c r="X7">
        <f>('P2'!X7+'P2'!X22*X$2)/(X$2+1)</f>
        <v>29.000000000000004</v>
      </c>
      <c r="Y7">
        <f>('P2'!Y7+'P2'!Y22*Y$2)/(Y$2+1)</f>
        <v>25.500487804878048</v>
      </c>
      <c r="Z7">
        <f>('P2'!Z7+'P2'!Z22*Z$2)/(Z$2+1)</f>
        <v>21.000000000000004</v>
      </c>
      <c r="AA7">
        <f>('P2'!AA7+'P2'!AA22*AA$2)/(AA$2+1)</f>
        <v>22.000146341463417</v>
      </c>
      <c r="AB7">
        <f>('P2'!AB7+'P2'!AB22*AB$2)/(AB$2+1)</f>
        <v>23.000250000000001</v>
      </c>
      <c r="AC7">
        <f>('P2'!AC7+'P2'!AC22*AC$2)/(AC$2+1)</f>
        <v>32.500097560975611</v>
      </c>
      <c r="AD7">
        <f>('P2'!AD7+'P2'!AD22*AD$2)/(AD$2+1)</f>
        <v>35.499820512820513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24.500250000000001</v>
      </c>
      <c r="AH7">
        <f>('P2'!AH7+'P2'!AH22*AH$2)/(AH$2+1)</f>
        <v>27.99979069767442</v>
      </c>
      <c r="AI7">
        <f>('P2'!AI7+'P2'!AI22*AI$2)/(AI$2+1)</f>
        <v>28.500170731707318</v>
      </c>
      <c r="AJ7">
        <f>('P2'!AJ7+'P2'!AJ22*AJ$2)/(AJ$2+1)</f>
        <v>28.250333333333334</v>
      </c>
      <c r="AK7">
        <f>('P2'!AK7+'P2'!AK22*AK$2)/(AK$2+1)</f>
        <v>26.499804878048778</v>
      </c>
      <c r="AL7">
        <f>('P2'!AL7+'P2'!AL22*AL$2)/(AL$2+1)</f>
        <v>25.249736842105264</v>
      </c>
      <c r="AM7">
        <f>('P2'!AM7+'P2'!AM22*AM$2)/(AM$2+1)</f>
        <v>18.000341463414635</v>
      </c>
      <c r="AN7">
        <f>('P2'!AN7+'P2'!AN22*AN$2)/(AN$2+1)</f>
        <v>21.499875000000003</v>
      </c>
      <c r="AO7">
        <f>('P2'!AO7+'P2'!AO22*AO$2)/(AO$2+1)</f>
        <v>38.000365853658536</v>
      </c>
      <c r="AP7">
        <f>('P2'!AP7+'P2'!AP22*AP$2)/(AP$2+1)</f>
        <v>40.849756097560977</v>
      </c>
      <c r="AQ7">
        <f>('P2'!AQ7+'P2'!AQ22*AQ$2)/(AQ$2+1)</f>
        <v>34.749749999999999</v>
      </c>
      <c r="AR7">
        <f>('P2'!AR7+'P2'!AR22*AR$2)/(AR$2+1)</f>
        <v>30.749820512820516</v>
      </c>
      <c r="AS7">
        <f>('P2'!AS7+'P2'!AS22*AS$2)/(AS$2+1)</f>
        <v>26.750000000000004</v>
      </c>
      <c r="AT7">
        <f>('P2'!AT7+'P2'!AT22*AT$2)/(AT$2+1)</f>
        <v>31.750024390243905</v>
      </c>
      <c r="AU7">
        <f>('P2'!AU7+'P2'!AU22*AU$2)/(AU$2+1)</f>
        <v>28.489658536585367</v>
      </c>
      <c r="AV7">
        <f>('P2'!AV7+'P2'!AV22*AV$2)/(AV$2+1)</f>
        <v>28.30974358974359</v>
      </c>
      <c r="AW7">
        <f>('P2'!AW7+'P2'!AW22*AW$2)/(AW$2+1)</f>
        <v>26.910025641025644</v>
      </c>
      <c r="AX7">
        <f>('P2'!AX7+'P2'!AX22*AX$2)/(AX$2+1)</f>
        <v>25.92</v>
      </c>
      <c r="AY7">
        <f>('P2'!AY7+'P2'!AY22*AY$2)/(AY$2+1)</f>
        <v>19.999790697674417</v>
      </c>
      <c r="AZ7">
        <f>('P2'!AZ7+'P2'!AZ22*AZ$2)/(AZ$2+1)</f>
        <v>22.89</v>
      </c>
      <c r="BA7">
        <f>('P2'!BA7+'P2'!BA22*BA$2)/(BA$2+1)</f>
        <v>36.460195121951223</v>
      </c>
      <c r="BB7">
        <f>('P2'!BB7+'P2'!BB22*BB$2)/(BB$2+1)</f>
        <v>38.839658536585368</v>
      </c>
      <c r="BC7">
        <f>('P2'!BC7+'P2'!BC22*BC$2)/(BC$2+1)</f>
        <v>33.859875000000002</v>
      </c>
      <c r="BD7">
        <f>('P2'!BD7+'P2'!BD22*BD$2)/(BD$2+1)</f>
        <v>30.599731707317073</v>
      </c>
      <c r="BE7">
        <f>('P2'!BE7+'P2'!BE22*BE$2)/(BE$2+1)</f>
        <v>27.329625000000004</v>
      </c>
      <c r="BF7">
        <f>('P2'!BF7+'P2'!BF22*BF$2)/(BF$2+1)</f>
        <v>31.489707317073176</v>
      </c>
      <c r="BG7">
        <f>('P2'!BG7+'P2'!BG22*BG$2)/(BG$2+1)</f>
        <v>28.889860465116275</v>
      </c>
      <c r="BH7">
        <f>('P2'!BH7+'P2'!BH22*BH$2)/(BH$2+1)</f>
        <v>28.740333333333336</v>
      </c>
      <c r="BI7">
        <f>('P2'!BI7+'P2'!BI22*BI$2)/(BI$2+1)</f>
        <v>27.459923076923076</v>
      </c>
      <c r="BJ7">
        <f>('P2'!BJ7+'P2'!BJ22*BJ$2)/(BJ$2+1)</f>
        <v>26.560263157894738</v>
      </c>
      <c r="BK7">
        <f>('P2'!BK7+'P2'!BK22*BK$2)/(BK$2+1)</f>
        <v>21.170209302325581</v>
      </c>
      <c r="BL7">
        <f>('P2'!BL7+'P2'!BL22*BL$2)/(BL$2+1)</f>
        <v>23.809736842105263</v>
      </c>
      <c r="BM7">
        <f>('P2'!BM7+'P2'!BM22*BM$2)/(BM$2+1)</f>
        <v>36.170162790697667</v>
      </c>
      <c r="BN7">
        <f>('P2'!BN7+'P2'!BN22*BN$2)/(BN$2+1)</f>
        <v>38.340205128205127</v>
      </c>
      <c r="BO7">
        <f>('P2'!BO7+'P2'!BO22*BO$2)/(BO$2+1)</f>
        <v>33.800250000000005</v>
      </c>
      <c r="BP7">
        <f>('P2'!BP7+'P2'!BP22*BP$2)/(BP$2+1)</f>
        <v>30.840195121951222</v>
      </c>
      <c r="BQ7">
        <f>('P2'!BQ7+'P2'!BQ22*BQ$2)/(BQ$2+1)</f>
        <v>27.870374999999999</v>
      </c>
      <c r="BR7">
        <f>('P2'!BR7+'P2'!BR22*BR$2)/(BR$2+1)</f>
        <v>31.649829268292688</v>
      </c>
      <c r="BS7">
        <f>('P2'!BS7+'P2'!BS22*BS$2)/(BS$2+1)</f>
        <v>29.250279069767441</v>
      </c>
      <c r="BT7">
        <f>('P2'!BT7+'P2'!BT22*BT$2)/(BT$2+1)</f>
        <v>29.119888888888891</v>
      </c>
      <c r="BU7">
        <f>('P2'!BU7+'P2'!BU22*BU$2)/(BU$2+1)</f>
        <v>27.970307692307689</v>
      </c>
      <c r="BV7">
        <f>('P2'!BV7+'P2'!BV22*BV$2)/(BV$2+1)</f>
        <v>27.159750000000003</v>
      </c>
      <c r="BW7">
        <f>('P2'!BW7+'P2'!BW22*BW$2)/(BW$2+1)</f>
        <v>22.269756097560975</v>
      </c>
      <c r="BX7">
        <f>('P2'!BX7+'P2'!BX22*BX$2)/(BX$2+1)</f>
        <v>24.679736842105264</v>
      </c>
      <c r="BY7">
        <f>('P2'!BY7+'P2'!BY22*BY$2)/(BY$2+1)</f>
        <v>35.939976744186048</v>
      </c>
      <c r="BZ7">
        <f>('P2'!BZ7+'P2'!BZ22*BZ$2)/(BZ$2+1)</f>
        <v>37.929717948717951</v>
      </c>
      <c r="CA7">
        <f>('P2'!CA7+'P2'!CA22*CA$2)/(CA$2+1)</f>
        <v>33.81</v>
      </c>
      <c r="CB7">
        <f>('P2'!CB7+'P2'!CB22*CB$2)/(CB$2+1)</f>
        <v>31.120170731707319</v>
      </c>
      <c r="CC7">
        <f>('P2'!CC7+'P2'!CC22*CC$2)/(CC$2+1)</f>
        <v>28.419750000000001</v>
      </c>
      <c r="CD7">
        <f>('P2'!CD7+'P2'!CD22*CD$2)/(CD$2+1)</f>
        <v>31.880139534883721</v>
      </c>
      <c r="CE7">
        <f>('P2'!CE7+'P2'!CE22*CE$2)/(CE$2+1)</f>
        <v>29.540292682926836</v>
      </c>
      <c r="CF7">
        <f>('P2'!CF7+'P2'!CF22*CF$2)/(CF$2+1)</f>
        <v>29.459777777777777</v>
      </c>
      <c r="CG7">
        <f>('P2'!CG7+'P2'!CG22*CG$2)/(CG$2+1)</f>
        <v>28.460179487179492</v>
      </c>
      <c r="CH7">
        <f>('P2'!CH7+'P2'!CH22*CH$2)/(CH$2+1)</f>
        <v>27.75975</v>
      </c>
      <c r="CI7">
        <f>('P2'!CI7+'P2'!CI22*CI$2)/(CI$2+1)</f>
        <v>23.339707317073174</v>
      </c>
      <c r="CJ7">
        <f>('P2'!CJ7+'P2'!CJ22*CJ$2)/(CJ$2+1)</f>
        <v>25.579736842105266</v>
      </c>
      <c r="CK7">
        <f>('P2'!CK7+'P2'!CK22*CK$2)/(CK$2+1)</f>
        <v>35.91988372093023</v>
      </c>
      <c r="CL7">
        <f>('P2'!CL7+'P2'!CL22*CL$2)/(CL$2+1)</f>
        <v>37.800102564102566</v>
      </c>
      <c r="CM7">
        <f>('P2'!CM7+'P2'!CM22*CM$2)/(CM$2+1)</f>
        <v>34.080000000000005</v>
      </c>
      <c r="CN7">
        <f>('P2'!CN7+'P2'!CN22*CN$2)/(CN$2+1)</f>
        <v>31.649820512820511</v>
      </c>
      <c r="CO7">
        <f>('P2'!CO7+'P2'!CO22*CO$2)/(CO$2+1)</f>
        <v>29.220000000000002</v>
      </c>
      <c r="CP7">
        <f>('P2'!CP7+'P2'!CP22*CP$2)/(CP$2+1)</f>
        <v>32.449813953488373</v>
      </c>
      <c r="CQ7">
        <f>('P2'!CQ7+'P2'!CQ22*CQ$2)/(CQ$2+1)</f>
        <v>30.47</v>
      </c>
      <c r="CR7">
        <f>('P2'!CR7+'P2'!CR22*CR$2)/(CR$2+1)</f>
        <v>30.40997297297297</v>
      </c>
      <c r="CS7">
        <f>('P2'!CS7+'P2'!CS22*CS$2)/(CS$2+1)</f>
        <v>29.470365853658539</v>
      </c>
      <c r="CT7">
        <f>('P2'!CT7+'P2'!CT22*CT$2)/(CT$2+1)</f>
        <v>28.830000000000002</v>
      </c>
      <c r="CU7">
        <f>('P2'!CU7+'P2'!CU22*CU$2)/(CU$2+1)</f>
        <v>24.640170731707318</v>
      </c>
      <c r="CV7">
        <f>('P2'!CV7+'P2'!CV22*CV$2)/(CV$2+1)</f>
        <v>26.780250000000002</v>
      </c>
      <c r="CW7">
        <f>('P2'!CW7+'P2'!CW22*CW$2)/(CW$2+1)</f>
        <v>36.599878048780489</v>
      </c>
      <c r="CX7">
        <f>('P2'!CX7+'P2'!CX22*CX$2)/(CX$2+1)</f>
        <v>38.400024390243907</v>
      </c>
      <c r="CY7">
        <f>('P2'!CY7+'P2'!CY22*CY$2)/(CY$2+1)</f>
        <v>34.879874999999998</v>
      </c>
      <c r="CZ7">
        <f>('P2'!CZ7+'P2'!CZ22*CZ$2)/(CZ$2+1)</f>
        <v>32.590179487179483</v>
      </c>
      <c r="DA7">
        <f>('P2'!DA7+'P2'!DA22*DA$2)/(DA$2+1)</f>
        <v>30.290000000000003</v>
      </c>
      <c r="DB7">
        <f>('P2'!DB7+'P2'!DB22*DB$2)/(DB$2+1)</f>
        <v>33.370243902439029</v>
      </c>
      <c r="DC7">
        <f>('P2'!DC7+'P2'!DC22*DC$2)/(DC$2+1)</f>
        <v>31.539902439024395</v>
      </c>
      <c r="DD7">
        <f>('P2'!DD7+'P2'!DD22*DD$2)/(DD$2+1)</f>
        <v>31.489666666666668</v>
      </c>
      <c r="DE7">
        <f>('P2'!DE7+'P2'!DE22*DE$2)/(DE$2+1)</f>
        <v>30.600292682926831</v>
      </c>
      <c r="DF7">
        <f>('P2'!DF7+'P2'!DF22*DF$2)/(DF$2+1)</f>
        <v>29.989736842105266</v>
      </c>
      <c r="DG7">
        <f>('P2'!DG7+'P2'!DG22*DG$2)/(DG$2+1)</f>
        <v>26.020023255813953</v>
      </c>
      <c r="DH7">
        <f>('P2'!DH7+'P2'!DH22*DH$2)/(DH$2+1)</f>
        <v>28.05</v>
      </c>
      <c r="DI7">
        <f>('P2'!DI7+'P2'!DI22*DI$2)/(DI$2+1)</f>
        <v>37.400146341463419</v>
      </c>
      <c r="DJ7">
        <f>('P2'!DJ7+'P2'!DJ22*DJ$2)/(DJ$2+1)</f>
        <v>39.11007317073171</v>
      </c>
      <c r="DK7">
        <f>('P2'!DK7+'P2'!DK22*DK$2)/(DK$2+1)</f>
        <v>35.760000000000005</v>
      </c>
      <c r="DL7">
        <f>('P2'!DL7+'P2'!DL22*DL$2)/(DL$2+1)</f>
        <v>33.590205128205127</v>
      </c>
      <c r="DM7">
        <f>('P2'!DM7+'P2'!DM22*DM$2)/(DM$2+1)</f>
        <v>31.410000000000004</v>
      </c>
      <c r="DN7">
        <f>('P2'!DN7+'P2'!DN22*DN$2)/(DN$2+1)</f>
        <v>34.340048780487805</v>
      </c>
      <c r="DO7">
        <f>('P2'!DO7+'P2'!DO22*DO$2)/(DO$2+1)</f>
        <v>32.610209302325579</v>
      </c>
      <c r="DP7">
        <f>('P2'!DP7+'P2'!DP22*DP$2)/(DP$2+1)</f>
        <v>32.57</v>
      </c>
      <c r="DQ7">
        <f>('P2'!DQ7+'P2'!DQ22*DQ$2)/(DQ$2+1)</f>
        <v>31.730076923076922</v>
      </c>
      <c r="DR7">
        <f>('P2'!DR7+'P2'!DR22*DR$2)/(DR$2+1)</f>
        <v>31.150263157894738</v>
      </c>
      <c r="DS7">
        <f>('P2'!DS7+'P2'!DS22*DS$2)/(DS$2+1)</f>
        <v>27.38009302325581</v>
      </c>
      <c r="DT7">
        <f>('P2'!DT7+'P2'!DT22*DT$2)/(DT$2+1)</f>
        <v>29.32026315789474</v>
      </c>
      <c r="DU7">
        <f>('P2'!DU7+'P2'!DU22*DU$2)/(DU$2+1)</f>
        <v>38.200292682926836</v>
      </c>
      <c r="DV7">
        <f>('P2'!DV7+'P2'!DV22*DV$2)/(DV$2+1)</f>
        <v>39.830024390243906</v>
      </c>
      <c r="DW7">
        <f>('P2'!DW7+'P2'!DW22*DW$2)/(DW$2+1)</f>
        <v>36.660375000000002</v>
      </c>
      <c r="DX7">
        <f>('P2'!DX7+'P2'!DX22*DX$2)/(DX$2+1)</f>
        <v>34.599853658536588</v>
      </c>
      <c r="DY7">
        <f>('P2'!DY7+'P2'!DY22*DY$2)/(DY$2+1)</f>
        <v>32.530125000000005</v>
      </c>
      <c r="DZ7">
        <f>('P2'!DZ7+'P2'!DZ22*DZ$2)/(DZ$2+1)</f>
        <v>35.319682926829273</v>
      </c>
      <c r="EA7">
        <f>('P2'!EA7+'P2'!EA22*EA$2)/(EA$2+1)</f>
        <v>33.66986046511628</v>
      </c>
      <c r="EB7">
        <f>('P2'!EB7+'P2'!EB22*EB$2)/(EB$2+1)</f>
        <v>33.630000000000003</v>
      </c>
      <c r="EC7">
        <f>('P2'!EC7+'P2'!EC22*EC$2)/(EC$2+1)</f>
        <v>32.819897435897431</v>
      </c>
      <c r="ED7">
        <f>('P2'!ED7+'P2'!ED22*ED$2)/(ED$2+1)</f>
        <v>32.260263157894741</v>
      </c>
      <c r="EE7">
        <f>('P2'!EE7+'P2'!EE22*EE$2)/(EE$2+1)</f>
        <v>28.60981395348837</v>
      </c>
      <c r="EF7">
        <f>('P2'!EF7+'P2'!EF22*EF$2)/(EF$2+1)</f>
        <v>30.490263157894741</v>
      </c>
      <c r="EG7">
        <f>('P2'!EG7+'P2'!EG22*EG$2)/(EG$2+1)</f>
        <v>39.110162790697672</v>
      </c>
      <c r="EH7">
        <f>('P2'!EH7+'P2'!EH22*EH$2)/(EH$2+1)</f>
        <v>40.690307692307691</v>
      </c>
      <c r="EI7">
        <f>('P2'!EI7+'P2'!EI22*EI$2)/(EI$2+1)</f>
        <v>37.619999999999997</v>
      </c>
      <c r="EJ7">
        <f>('P2'!EJ7+'P2'!EJ22*EJ$2)/(EJ$2+1)</f>
        <v>35.630317073170737</v>
      </c>
      <c r="EK7">
        <f>('P2'!EK7+'P2'!EK22*EK$2)/(EK$2+1)</f>
        <v>33.620250000000006</v>
      </c>
      <c r="EL7">
        <f>('P2'!EL7+'P2'!EL22*EL$2)/(EL$2+1)</f>
        <v>36.33</v>
      </c>
      <c r="EM7">
        <f>('P2'!EM7+'P2'!EM22*EM$2)/(EM$2+1)</f>
        <v>34.739744186046508</v>
      </c>
      <c r="EN7">
        <f>('P2'!EN7+'P2'!EN22*EN$2)/(EN$2+1)</f>
        <v>34.700378378378375</v>
      </c>
      <c r="EO7">
        <f>('P2'!EO7+'P2'!EO22*EO$2)/(EO$2+1)</f>
        <v>33.920153846153852</v>
      </c>
      <c r="EP7">
        <f>('P2'!EP7+'P2'!EP22*EP$2)/(EP$2+1)</f>
        <v>33.379875000000006</v>
      </c>
      <c r="EQ7">
        <f>('P2'!EQ7+'P2'!EQ22*EQ$2)/(EQ$2+1)</f>
        <v>29.850048780487807</v>
      </c>
      <c r="ER7">
        <f>('P2'!ER7+'P2'!ER22*ER$2)/(ER$2+1)</f>
        <v>31.669736842105266</v>
      </c>
      <c r="ES7">
        <f>('P2'!ES7+'P2'!ES22*ES$2)/(ES$2+1)</f>
        <v>40.020069767441854</v>
      </c>
      <c r="ET7">
        <f>('P2'!ET7+'P2'!ET22*ET$2)/(ET$2+1)</f>
        <v>41.550179487179491</v>
      </c>
      <c r="EU7">
        <f>('P2'!EU7+'P2'!EU22*EU$2)/(EU$2+1)</f>
        <v>38.580000000000005</v>
      </c>
      <c r="EV7">
        <f>('P2'!EV7+'P2'!EV22*EV$2)/(EV$2+1)</f>
        <v>36.649743589743593</v>
      </c>
      <c r="EW7">
        <f>('P2'!EW7+'P2'!EW22*EW$2)/(EW$2+1)</f>
        <v>34.720125000000003</v>
      </c>
      <c r="EX7">
        <f>('P2'!EX7+'P2'!EX22*EX$2)/(EX$2+1)</f>
        <v>37.339860465116274</v>
      </c>
      <c r="EY7">
        <f>('P2'!EY7+'P2'!EY22*EY$2)/(EY$2+1)</f>
        <v>35.799902439024393</v>
      </c>
      <c r="EZ7">
        <f>('P2'!EZ7+'P2'!EZ22*EZ$2)/(EZ$2+1)</f>
        <v>35.760333333333335</v>
      </c>
      <c r="FA7">
        <f>('P2'!FA7+'P2'!FA22*FA$2)/(FA$2+1)</f>
        <v>35.009975609756104</v>
      </c>
      <c r="FB7">
        <f>('P2'!FB7+'P2'!FB22*FB$2)/(FB$2+1)</f>
        <v>34.489736842105266</v>
      </c>
      <c r="FC7">
        <f>('P2'!FC7+'P2'!FC22*FC$2)/(FC$2+1)</f>
        <v>31.080341463414637</v>
      </c>
      <c r="FD7">
        <f>('P2'!FD7+'P2'!FD22*FD$2)/(FD$2+1)</f>
        <v>32.839874999999999</v>
      </c>
      <c r="FE7">
        <f>('P2'!FE7+'P2'!FE22*FE$2)/(FE$2+1)</f>
        <v>40.920292682926835</v>
      </c>
      <c r="FF7">
        <f>('P2'!FF7+'P2'!FF22*FF$2)/(FF$2+1)</f>
        <v>42.409794871794873</v>
      </c>
      <c r="FG7">
        <f>('P2'!FG7+'P2'!FG22*FG$2)/(FG$2+1)</f>
        <v>39.540000000000006</v>
      </c>
      <c r="FH7">
        <f>('P2'!FH7+'P2'!FH22*FH$2)/(FH$2+1)</f>
        <v>37.680333333333337</v>
      </c>
      <c r="FI7">
        <f>('P2'!FI7+'P2'!FI22*FI$2)/(FI$2+1)</f>
        <v>35.809874999999998</v>
      </c>
      <c r="FJ7">
        <f>('P2'!FJ7+'P2'!FJ22*FJ$2)/(FJ$2+1)</f>
        <v>38.350255813953488</v>
      </c>
      <c r="FK7">
        <f>('P2'!FK7+'P2'!FK22*FK$2)/(FK$2+1)</f>
        <v>36.850073170731712</v>
      </c>
      <c r="FL7">
        <f>('P2'!FL7+'P2'!FL22*FL$2)/(FL$2+1)</f>
        <v>36.81977777777778</v>
      </c>
      <c r="FM7">
        <f>('P2'!FM7+'P2'!FM22*FM$2)/(FM$2+1)</f>
        <v>36.079731707317073</v>
      </c>
      <c r="FN7">
        <f>('P2'!FN7+'P2'!FN22*FN$2)/(FN$2+1)</f>
        <v>35.569736842105264</v>
      </c>
      <c r="FO7">
        <f>('P2'!FO7+'P2'!FO22*FO$2)/(FO$2+1)</f>
        <v>32.18965853658537</v>
      </c>
      <c r="FP7">
        <f>('P2'!FP7+'P2'!FP22*FP$2)/(FP$2+1)</f>
        <v>33.940125000000002</v>
      </c>
      <c r="FQ7">
        <f>('P2'!FQ7+'P2'!FQ22*FQ$2)/(FQ$2+1)</f>
        <v>41.920268292682927</v>
      </c>
      <c r="FR7">
        <f>('P2'!FR7+'P2'!FR22*FR$2)/(FR$2+1)</f>
        <v>43.389707317073174</v>
      </c>
      <c r="FS7">
        <f>('P2'!FS7+'P2'!FS22*FS$2)/(FS$2+1)</f>
        <v>40.550249999999998</v>
      </c>
      <c r="FT7">
        <f>('P2'!FT7+'P2'!FT22*FT$2)/(FT$2+1)</f>
        <v>38.71971794871795</v>
      </c>
      <c r="FU7">
        <f>('P2'!FU7+'P2'!FU22*FU$2)/(FU$2+1)</f>
        <v>36.870000000000005</v>
      </c>
      <c r="FV7">
        <f>('P2'!FV7+'P2'!FV22*FV$2)/(FV$2+1)</f>
        <v>39.379658536585367</v>
      </c>
      <c r="FW7">
        <f>('P2'!FW7+'P2'!FW22*FW$2)/(FW$2+1)</f>
        <v>37.910302325581398</v>
      </c>
      <c r="FX7">
        <f>('P2'!FX7+'P2'!FX22*FX$2)/(FX$2+1)</f>
        <v>37.880315789473684</v>
      </c>
      <c r="FY7">
        <f>('P2'!FY7+'P2'!FY22*FY$2)/(FY$2+1)</f>
        <v>37.139658536585365</v>
      </c>
      <c r="FZ7">
        <f>('P2'!FZ7+'P2'!FZ22*FZ$2)/(FZ$2+1)</f>
        <v>36.639750000000006</v>
      </c>
      <c r="GA7">
        <f>('P2'!GA7+'P2'!GA22*GA$2)/(GA$2+1)</f>
        <v>33.30986046511628</v>
      </c>
      <c r="GB7">
        <f>('P2'!GB7+'P2'!GB22*GB$2)/(GB$2+1)</f>
        <v>35.04</v>
      </c>
      <c r="GC7">
        <f>('P2'!GC7+'P2'!GC22*GC$2)/(GC$2+1)</f>
        <v>42.920243902439026</v>
      </c>
      <c r="GD7">
        <f>('P2'!GD7+'P2'!GD22*GD$2)/(GD$2+1)</f>
        <v>44.359829268292685</v>
      </c>
      <c r="GE7">
        <f>('P2'!GE7+'P2'!GE22*GE$2)/(GE$2+1)</f>
        <v>41.570250000000001</v>
      </c>
      <c r="GF7">
        <f>('P2'!GF7+'P2'!GF22*GF$2)/(GF$2+1)</f>
        <v>39.76019512195122</v>
      </c>
      <c r="GG7">
        <f>('P2'!GG7+'P2'!GG22*GG$2)/(GG$2+1)</f>
        <v>37.939772727272718</v>
      </c>
      <c r="GH7">
        <f>('P2'!GH7+'P2'!GH22*GH$2)/(GH$2+1)</f>
        <v>40.41029268292683</v>
      </c>
      <c r="GI7">
        <f>('P2'!GI7+'P2'!GI22*GI$2)/(GI$2+1)</f>
        <v>38.959888888888891</v>
      </c>
      <c r="GJ7">
        <f>('P2'!GJ7+'P2'!GJ22*GJ$2)/(GJ$2+1)</f>
        <v>38.92984615384615</v>
      </c>
      <c r="GK7">
        <f>('P2'!GK7+'P2'!GK22*GK$2)/(GK$2+1)</f>
        <v>38.209731707317076</v>
      </c>
      <c r="GL7">
        <f>('P2'!GL7+'P2'!GL22*GL$2)/(GL$2+1)</f>
        <v>37.720263157894742</v>
      </c>
      <c r="GM7">
        <f>('P2'!GM7+'P2'!GM22*GM$2)/(GM$2+1)</f>
        <v>34.439697674418603</v>
      </c>
      <c r="GN7">
        <f>('P2'!GN7+'P2'!GN22*GN$2)/(GN$2+1)</f>
        <v>36.139736842105265</v>
      </c>
      <c r="GO7">
        <f>('P2'!GO7+'P2'!GO22*GO$2)/(GO$2+1)</f>
        <v>43.909651162790695</v>
      </c>
      <c r="GP7">
        <f>('P2'!GP7+'P2'!GP22*GP$2)/(GP$2+1)</f>
        <v>45.329641025641024</v>
      </c>
      <c r="GQ7">
        <f>('P2'!GQ7+'P2'!GQ22*GQ$2)/(GQ$2+1)</f>
        <v>42.580125000000002</v>
      </c>
      <c r="GR7">
        <f>('P2'!GR7+'P2'!GR22*GR$2)/(GR$2+1)</f>
        <v>40.799674418604653</v>
      </c>
      <c r="GS7">
        <f>('P2'!GS7+'P2'!GS22*GS$2)/(GS$2+1)</f>
        <v>39.010000000000005</v>
      </c>
      <c r="GT7">
        <f>('P2'!GT7+'P2'!GT22*GT$2)/(GT$2+1)</f>
        <v>41.449682926829269</v>
      </c>
      <c r="GU7">
        <f>('P2'!GU7+'P2'!GU22*GU$2)/(GU$2+1)</f>
        <v>39.999911111111111</v>
      </c>
      <c r="GV7">
        <f>('P2'!GV7+'P2'!GV22*GV$2)/(GV$2+1)</f>
        <v>39.970026315789468</v>
      </c>
      <c r="GW7">
        <f>('P2'!GW7+'P2'!GW22*GW$2)/(GW$2+1)</f>
        <v>39.230128205128203</v>
      </c>
      <c r="GX7">
        <f>('P2'!GX7+'P2'!GX22*GX$2)/(GX$2+1)</f>
        <v>38.720000000000006</v>
      </c>
      <c r="GY7">
        <f>('P2'!GY7+'P2'!GY22*GY$2)/(GY$2+1)</f>
        <v>35.350073170731712</v>
      </c>
      <c r="GZ7">
        <f>('P2'!GZ7+'P2'!GZ22*GZ$2)/(GZ$2+1)</f>
        <v>37.099736842105266</v>
      </c>
      <c r="HA7">
        <f>('P2'!HA7+'P2'!HA22*HA$2)/(HA$2+1)</f>
        <v>45.069813953488364</v>
      </c>
      <c r="HB7">
        <f>('P2'!HB7+'P2'!HB22*HB$2)/(HB$2+1)</f>
        <v>46.530256410256413</v>
      </c>
      <c r="HC7">
        <f>('P2'!HC7+'P2'!HC22*HC$2)/(HC$2+1)</f>
        <v>43.699875000000006</v>
      </c>
      <c r="HD7">
        <f>('P2'!HD7+'P2'!HD22*HD$2)/(HD$2+1)</f>
        <v>41.869767441860461</v>
      </c>
      <c r="HE7">
        <f>('P2'!HE7+'P2'!HE22*HE$2)/(HE$2+1)</f>
        <v>40.03</v>
      </c>
      <c r="HF7">
        <f>('P2'!HF7+'P2'!HF22*HF$2)/(HF$2+1)</f>
        <v>42.52967441860465</v>
      </c>
      <c r="HG7">
        <f>('P2'!HG7+'P2'!HG22*HG$2)/(HG$2+1)</f>
        <v>41.039767441860462</v>
      </c>
      <c r="HH7">
        <f>('P2'!HH7+'P2'!HH22*HH$2)/(HH$2+1)</f>
        <v>41.010342105263156</v>
      </c>
      <c r="HI7">
        <f>('P2'!HI7+'P2'!HI22*HI$2)/(HI$2+1)</f>
        <v>40.240365853658538</v>
      </c>
      <c r="HJ7">
        <f>('P2'!HJ7+'P2'!HJ22*HJ$2)/(HJ$2+1)</f>
        <v>39.720374999999997</v>
      </c>
      <c r="HK7">
        <f>('P2'!HK7+'P2'!HK22*HK$2)/(HK$2+1)</f>
        <v>36.260097560975616</v>
      </c>
      <c r="HL7">
        <f>('P2'!HL7+'P2'!HL22*HL$2)/(HL$2+1)</f>
        <v>38.05026315789474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25.209230769230768</v>
      </c>
      <c r="U9">
        <f>('P2'!U9+'P2'!U23*U$2)/(U$2+1)</f>
        <v>27.749750000000002</v>
      </c>
      <c r="V9">
        <f>('P2'!V9+'P2'!V23*V$2)/(V$2+1)</f>
        <v>30.750348837209302</v>
      </c>
      <c r="W9">
        <f>('P2'!W9+'P2'!W23*W$2)/(W$2+1)</f>
        <v>30.999926829268293</v>
      </c>
      <c r="X9">
        <f>('P2'!X9+'P2'!X23*X$2)/(X$2+1)</f>
        <v>30.24977777777778</v>
      </c>
      <c r="Y9">
        <f>('P2'!Y9+'P2'!Y23*Y$2)/(Y$2+1)</f>
        <v>28.75</v>
      </c>
      <c r="Z9">
        <f>('P2'!Z9+'P2'!Z23*Z$2)/(Z$2+1)</f>
        <v>25.000368421052634</v>
      </c>
      <c r="AA9">
        <f>('P2'!AA9+'P2'!AA23*AA$2)/(AA$2+1)</f>
        <v>26.74985365853659</v>
      </c>
      <c r="AB9">
        <f>('P2'!AB9+'P2'!AB23*AB$2)/(AB$2+1)</f>
        <v>29.25</v>
      </c>
      <c r="AC9">
        <f>('P2'!AC9+'P2'!AC23*AC$2)/(AC$2+1)</f>
        <v>33.750268292682932</v>
      </c>
      <c r="AD9">
        <f>('P2'!AD9+'P2'!AD23*AD$2)/(AD$2+1)</f>
        <v>35.249948717948719</v>
      </c>
      <c r="AE9">
        <f>('P2'!AE9+'P2'!AE23*AE$2)/(AE$2+1)</f>
        <v>33.750142857142862</v>
      </c>
      <c r="AF9">
        <f>('P2'!AF9+'P2'!AF23*AF$2)/(AF$2+1)</f>
        <v>27.750205128205128</v>
      </c>
      <c r="AG9">
        <f>('P2'!AG9+'P2'!AG23*AG$2)/(AG$2+1)</f>
        <v>28.750250000000001</v>
      </c>
      <c r="AH9">
        <f>('P2'!AH9+'P2'!AH23*AH$2)/(AH$2+1)</f>
        <v>30.500139534883715</v>
      </c>
      <c r="AI9">
        <f>('P2'!AI9+'P2'!AI23*AI$2)/(AI$2+1)</f>
        <v>30.749829268292689</v>
      </c>
      <c r="AJ9">
        <f>('P2'!AJ9+'P2'!AJ23*AJ$2)/(AJ$2+1)</f>
        <v>29.000333333333334</v>
      </c>
      <c r="AK9">
        <f>('P2'!AK9+'P2'!AK23*AK$2)/(AK$2+1)</f>
        <v>28.000097560975611</v>
      </c>
      <c r="AL9">
        <f>('P2'!AL9+'P2'!AL23*AL$2)/(AL$2+1)</f>
        <v>26.500368421052638</v>
      </c>
      <c r="AM9">
        <f>('P2'!AM9+'P2'!AM23*AM$2)/(AM$2+1)</f>
        <v>27.25</v>
      </c>
      <c r="AN9">
        <f>('P2'!AN9+'P2'!AN23*AN$2)/(AN$2+1)</f>
        <v>29.500250000000001</v>
      </c>
      <c r="AO9">
        <f>('P2'!AO9+'P2'!AO23*AO$2)/(AO$2+1)</f>
        <v>33.50014634146342</v>
      </c>
      <c r="AP9">
        <f>('P2'!AP9+'P2'!AP23*AP$2)/(AP$2+1)</f>
        <v>34.999829268292686</v>
      </c>
      <c r="AQ9">
        <f>('P2'!AQ9+'P2'!AQ23*AQ$2)/(AQ$2+1)</f>
        <v>33.500250000000001</v>
      </c>
      <c r="AR9">
        <f>('P2'!AR9+'P2'!AR23*AR$2)/(AR$2+1)</f>
        <v>29.499897435897438</v>
      </c>
      <c r="AS9">
        <f>('P2'!AS9+'P2'!AS23*AS$2)/(AS$2+1)</f>
        <v>29.250142857142862</v>
      </c>
      <c r="AT9">
        <f>('P2'!AT9+'P2'!AT23*AT$2)/(AT$2+1)</f>
        <v>31.250097560975615</v>
      </c>
      <c r="AU9">
        <f>('P2'!AU9+'P2'!AU23*AU$2)/(AU$2+1)</f>
        <v>30.750195121951226</v>
      </c>
      <c r="AV9">
        <f>('P2'!AV9+'P2'!AV23*AV$2)/(AV$2+1)</f>
        <v>29.00015384615385</v>
      </c>
      <c r="AW9">
        <f>('P2'!AW9+'P2'!AW23*AW$2)/(AW$2+1)</f>
        <v>28.000282051282049</v>
      </c>
      <c r="AX9">
        <f>('P2'!AX9+'P2'!AX23*AX$2)/(AX$2+1)</f>
        <v>26.500263157894739</v>
      </c>
      <c r="AY9">
        <f>('P2'!AY9+'P2'!AY23*AY$2)/(AY$2+1)</f>
        <v>27.249837209302324</v>
      </c>
      <c r="AZ9">
        <f>('P2'!AZ9+'P2'!AZ23*AZ$2)/(AZ$2+1)</f>
        <v>29.500263157894743</v>
      </c>
      <c r="BA9">
        <f>('P2'!BA9+'P2'!BA23*BA$2)/(BA$2+1)</f>
        <v>33.500390243902444</v>
      </c>
      <c r="BB9">
        <f>('P2'!BB9+'P2'!BB23*BB$2)/(BB$2+1)</f>
        <v>34.999829268292686</v>
      </c>
      <c r="BC9">
        <f>('P2'!BC9+'P2'!BC23*BC$2)/(BC$2+1)</f>
        <v>33.500000000000007</v>
      </c>
      <c r="BD9">
        <f>('P2'!BD9+'P2'!BD23*BD$2)/(BD$2+1)</f>
        <v>29.499804878048785</v>
      </c>
      <c r="BE9">
        <f>('P2'!BE9+'P2'!BE23*BE$2)/(BE$2+1)</f>
        <v>29.25</v>
      </c>
      <c r="BF9">
        <f>('P2'!BF9+'P2'!BF23*BF$2)/(BF$2+1)</f>
        <v>31.250024390243908</v>
      </c>
      <c r="BG9">
        <f>('P2'!BG9+'P2'!BG23*BG$2)/(BG$2+1)</f>
        <v>30.749558139534884</v>
      </c>
      <c r="BH9">
        <f>('P2'!BH9+'P2'!BH23*BH$2)/(BH$2+1)</f>
        <v>28.999777777777776</v>
      </c>
      <c r="BI9">
        <f>('P2'!BI9+'P2'!BI23*BI$2)/(BI$2+1)</f>
        <v>28.000153846153847</v>
      </c>
      <c r="BJ9">
        <f>('P2'!BJ9+'P2'!BJ23*BJ$2)/(BJ$2+1)</f>
        <v>26.500263157894739</v>
      </c>
      <c r="BK9">
        <f>('P2'!BK9+'P2'!BK23*BK$2)/(BK$2+1)</f>
        <v>27.250162790697676</v>
      </c>
      <c r="BL9">
        <f>('P2'!BL9+'P2'!BL23*BL$2)/(BL$2+1)</f>
        <v>29.500263157894743</v>
      </c>
      <c r="BM9">
        <f>('P2'!BM9+'P2'!BM23*BM$2)/(BM$2+1)</f>
        <v>33.5</v>
      </c>
      <c r="BN9">
        <f>('P2'!BN9+'P2'!BN23*BN$2)/(BN$2+1)</f>
        <v>34.999641025641033</v>
      </c>
      <c r="BO9">
        <f>('P2'!BO9+'P2'!BO23*BO$2)/(BO$2+1)</f>
        <v>33.500250000000001</v>
      </c>
      <c r="BP9">
        <f>('P2'!BP9+'P2'!BP23*BP$2)/(BP$2+1)</f>
        <v>29.500463414634154</v>
      </c>
      <c r="BQ9">
        <f>('P2'!BQ9+'P2'!BQ23*BQ$2)/(BQ$2+1)</f>
        <v>29.249750000000002</v>
      </c>
      <c r="BR9">
        <f>('P2'!BR9+'P2'!BR23*BR$2)/(BR$2+1)</f>
        <v>31.249560975609761</v>
      </c>
      <c r="BS9">
        <f>('P2'!BS9+'P2'!BS23*BS$2)/(BS$2+1)</f>
        <v>30.749604651162795</v>
      </c>
      <c r="BT9">
        <f>('P2'!BT9+'P2'!BT23*BT$2)/(BT$2+1)</f>
        <v>29.000222222222227</v>
      </c>
      <c r="BU9">
        <f>('P2'!BU9+'P2'!BU23*BU$2)/(BU$2+1)</f>
        <v>28.000025641025641</v>
      </c>
      <c r="BV9">
        <f>('P2'!BV9+'P2'!BV23*BV$2)/(BV$2+1)</f>
        <v>26.499749999999999</v>
      </c>
      <c r="BW9">
        <f>('P2'!BW9+'P2'!BW23*BW$2)/(BW$2+1)</f>
        <v>27.250048780487809</v>
      </c>
      <c r="BX9">
        <f>('P2'!BX9+'P2'!BX23*BX$2)/(BX$2+1)</f>
        <v>29.500157894736844</v>
      </c>
      <c r="BY9">
        <f>('P2'!BY9+'P2'!BY23*BY$2)/(BY$2+1)</f>
        <v>33.499976744186043</v>
      </c>
      <c r="BZ9">
        <f>('P2'!BZ9+'P2'!BZ23*BZ$2)/(BZ$2+1)</f>
        <v>34.999948717948719</v>
      </c>
      <c r="CA9">
        <f>('P2'!CA9+'P2'!CA23*CA$2)/(CA$2+1)</f>
        <v>33.500000000000007</v>
      </c>
      <c r="CB9">
        <f>('P2'!CB9+'P2'!CB23*CB$2)/(CB$2+1)</f>
        <v>29.500317073170734</v>
      </c>
      <c r="CC9">
        <f>('P2'!CC9+'P2'!CC23*CC$2)/(CC$2+1)</f>
        <v>29.25</v>
      </c>
      <c r="CD9">
        <f>('P2'!CD9+'P2'!CD23*CD$2)/(CD$2+1)</f>
        <v>31.250255813953487</v>
      </c>
      <c r="CE9">
        <f>('P2'!CE9+'P2'!CE23*CE$2)/(CE$2+1)</f>
        <v>30.750317073170738</v>
      </c>
      <c r="CF9">
        <f>('P2'!CF9+'P2'!CF23*CF$2)/(CF$2+1)</f>
        <v>29.00011111111111</v>
      </c>
      <c r="CG9">
        <f>('P2'!CG9+'P2'!CG23*CG$2)/(CG$2+1)</f>
        <v>27.999897435897434</v>
      </c>
      <c r="CH9">
        <f>('P2'!CH9+'P2'!CH23*CH$2)/(CH$2+1)</f>
        <v>26.499749999999999</v>
      </c>
      <c r="CI9">
        <f>('P2'!CI9+'P2'!CI23*CI$2)/(CI$2+1)</f>
        <v>27.249829268292686</v>
      </c>
      <c r="CJ9">
        <f>('P2'!CJ9+'P2'!CJ23*CJ$2)/(CJ$2+1)</f>
        <v>29.500368421052634</v>
      </c>
      <c r="CK9">
        <f>('P2'!CK9+'P2'!CK23*CK$2)/(CK$2+1)</f>
        <v>33.499674418604648</v>
      </c>
      <c r="CL9">
        <f>('P2'!CL9+'P2'!CL23*CL$2)/(CL$2+1)</f>
        <v>35.000051282051288</v>
      </c>
      <c r="CM9">
        <f>('P2'!CM9+'P2'!CM23*CM$2)/(CM$2+1)</f>
        <v>33.500000000000007</v>
      </c>
      <c r="CN9">
        <f>('P2'!CN9+'P2'!CN23*CN$2)/(CN$2+1)</f>
        <v>29.499871794871794</v>
      </c>
      <c r="CO9">
        <f>('P2'!CO9+'P2'!CO23*CO$2)/(CO$2+1)</f>
        <v>29.25</v>
      </c>
      <c r="CP9">
        <f>('P2'!CP9+'P2'!CP23*CP$2)/(CP$2+1)</f>
        <v>31.250302325581394</v>
      </c>
      <c r="CQ9">
        <f>('P2'!CQ9+'P2'!CQ23*CQ$2)/(CQ$2+1)</f>
        <v>30.74985365853659</v>
      </c>
      <c r="CR9">
        <f>('P2'!CR9+'P2'!CR23*CR$2)/(CR$2+1)</f>
        <v>29.000162162162159</v>
      </c>
      <c r="CS9">
        <f>('P2'!CS9+'P2'!CS23*CS$2)/(CS$2+1)</f>
        <v>28.000292682926833</v>
      </c>
      <c r="CT9">
        <f>('P2'!CT9+'P2'!CT23*CT$2)/(CT$2+1)</f>
        <v>26.500263157894739</v>
      </c>
      <c r="CU9">
        <f>('P2'!CU9+'P2'!CU23*CU$2)/(CU$2+1)</f>
        <v>27.250365853658536</v>
      </c>
      <c r="CV9">
        <f>('P2'!CV9+'P2'!CV23*CV$2)/(CV$2+1)</f>
        <v>29.499749999999999</v>
      </c>
      <c r="CW9">
        <f>('P2'!CW9+'P2'!CW23*CW$2)/(CW$2+1)</f>
        <v>33.499829268292686</v>
      </c>
      <c r="CX9">
        <f>('P2'!CX9+'P2'!CX23*CX$2)/(CX$2+1)</f>
        <v>34.999804878048785</v>
      </c>
      <c r="CY9">
        <f>('P2'!CY9+'P2'!CY23*CY$2)/(CY$2+1)</f>
        <v>33.500250000000001</v>
      </c>
      <c r="CZ9">
        <f>('P2'!CZ9+'P2'!CZ23*CZ$2)/(CZ$2+1)</f>
        <v>29.499538461538464</v>
      </c>
      <c r="DA9">
        <f>('P2'!DA9+'P2'!DA23*DA$2)/(DA$2+1)</f>
        <v>29.249857142857149</v>
      </c>
      <c r="DB9">
        <f>('P2'!DB9+'P2'!DB23*DB$2)/(DB$2+1)</f>
        <v>31.249926829268297</v>
      </c>
      <c r="DC9">
        <f>('P2'!DC9+'P2'!DC23*DC$2)/(DC$2+1)</f>
        <v>30.750146341463417</v>
      </c>
      <c r="DD9">
        <f>('P2'!DD9+'P2'!DD23*DD$2)/(DD$2+1)</f>
        <v>28.99966666666667</v>
      </c>
      <c r="DE9">
        <f>('P2'!DE9+'P2'!DE23*DE$2)/(DE$2+1)</f>
        <v>27.999951219512198</v>
      </c>
      <c r="DF9">
        <f>('P2'!DF9+'P2'!DF23*DF$2)/(DF$2+1)</f>
        <v>26.500263157894739</v>
      </c>
      <c r="DG9">
        <f>('P2'!DG9+'P2'!DG23*DG$2)/(DG$2+1)</f>
        <v>27.250093023255811</v>
      </c>
      <c r="DH9">
        <f>('P2'!DH9+'P2'!DH23*DH$2)/(DH$2+1)</f>
        <v>29.500263157894743</v>
      </c>
      <c r="DI9">
        <f>('P2'!DI9+'P2'!DI23*DI$2)/(DI$2+1)</f>
        <v>33.499878048780488</v>
      </c>
      <c r="DJ9">
        <f>('P2'!DJ9+'P2'!DJ23*DJ$2)/(DJ$2+1)</f>
        <v>35.000170731707321</v>
      </c>
      <c r="DK9">
        <f>('P2'!DK9+'P2'!DK23*DK$2)/(DK$2+1)</f>
        <v>33.500000000000007</v>
      </c>
      <c r="DL9">
        <f>('P2'!DL9+'P2'!DL23*DL$2)/(DL$2+1)</f>
        <v>29.500256410256409</v>
      </c>
      <c r="DM9">
        <f>('P2'!DM9+'P2'!DM23*DM$2)/(DM$2+1)</f>
        <v>29.249857142857149</v>
      </c>
      <c r="DN9">
        <f>('P2'!DN9+'P2'!DN23*DN$2)/(DN$2+1)</f>
        <v>31.249975609756103</v>
      </c>
      <c r="DO9">
        <f>('P2'!DO9+'P2'!DO23*DO$2)/(DO$2+1)</f>
        <v>30.749790697674417</v>
      </c>
      <c r="DP9">
        <f>('P2'!DP9+'P2'!DP23*DP$2)/(DP$2+1)</f>
        <v>29.000333333333334</v>
      </c>
      <c r="DQ9">
        <f>('P2'!DQ9+'P2'!DQ23*DQ$2)/(DQ$2+1)</f>
        <v>28.000153846153847</v>
      </c>
      <c r="DR9">
        <f>('P2'!DR9+'P2'!DR23*DR$2)/(DR$2+1)</f>
        <v>26.500263157894739</v>
      </c>
      <c r="DS9">
        <f>('P2'!DS9+'P2'!DS23*DS$2)/(DS$2+1)</f>
        <v>27.250418604651163</v>
      </c>
      <c r="DT9">
        <f>('P2'!DT9+'P2'!DT23*DT$2)/(DT$2+1)</f>
        <v>29.500157894736844</v>
      </c>
      <c r="DU9">
        <f>('P2'!DU9+'P2'!DU23*DU$2)/(DU$2+1)</f>
        <v>33.499731707317075</v>
      </c>
      <c r="DV9">
        <f>('P2'!DV9+'P2'!DV23*DV$2)/(DV$2+1)</f>
        <v>34.999536585365853</v>
      </c>
      <c r="DW9">
        <f>('P2'!DW9+'P2'!DW23*DW$2)/(DW$2+1)</f>
        <v>33.500250000000001</v>
      </c>
      <c r="DX9">
        <f>('P2'!DX9+'P2'!DX23*DX$2)/(DX$2+1)</f>
        <v>29.500341463414635</v>
      </c>
      <c r="DY9">
        <f>('P2'!DY9+'P2'!DY23*DY$2)/(DY$2+1)</f>
        <v>29.25</v>
      </c>
      <c r="DZ9">
        <f>('P2'!DZ9+'P2'!DZ23*DZ$2)/(DZ$2+1)</f>
        <v>31.249512195121952</v>
      </c>
      <c r="EA9">
        <f>('P2'!EA9+'P2'!EA23*EA$2)/(EA$2+1)</f>
        <v>30.729651162790695</v>
      </c>
      <c r="EB9">
        <f>('P2'!EB9+'P2'!EB23*EB$2)/(EB$2+1)</f>
        <v>28.980000000000008</v>
      </c>
      <c r="EC9">
        <f>('P2'!EC9+'P2'!EC23*EC$2)/(EC$2+1)</f>
        <v>27.98989743589744</v>
      </c>
      <c r="ED9">
        <f>('P2'!ED9+'P2'!ED23*ED$2)/(ED$2+1)</f>
        <v>26.490000000000002</v>
      </c>
      <c r="EE9">
        <f>('P2'!EE9+'P2'!EE23*EE$2)/(EE$2+1)</f>
        <v>27.249744186046509</v>
      </c>
      <c r="EF9">
        <f>('P2'!EF9+'P2'!EF23*EF$2)/(EF$2+1)</f>
        <v>29.500368421052634</v>
      </c>
      <c r="EG9">
        <f>('P2'!EG9+'P2'!EG23*EG$2)/(EG$2+1)</f>
        <v>33.499534883720926</v>
      </c>
      <c r="EH9">
        <f>('P2'!EH9+'P2'!EH23*EH$2)/(EH$2+1)</f>
        <v>35.009615384615387</v>
      </c>
      <c r="EI9">
        <f>('P2'!EI9+'P2'!EI23*EI$2)/(EI$2+1)</f>
        <v>33.509750000000004</v>
      </c>
      <c r="EJ9">
        <f>('P2'!EJ9+'P2'!EJ23*EJ$2)/(EJ$2+1)</f>
        <v>29.520097560975611</v>
      </c>
      <c r="EK9">
        <f>('P2'!EK9+'P2'!EK23*EK$2)/(EK$2+1)</f>
        <v>29.270000000000003</v>
      </c>
      <c r="EL9">
        <f>('P2'!EL9+'P2'!EL23*EL$2)/(EL$2+1)</f>
        <v>31.280292682926831</v>
      </c>
      <c r="EM9">
        <f>('P2'!EM9+'P2'!EM23*EM$2)/(EM$2+1)</f>
        <v>30.779651162790696</v>
      </c>
      <c r="EN9">
        <f>('P2'!EN9+'P2'!EN23*EN$2)/(EN$2+1)</f>
        <v>29.030081081081079</v>
      </c>
      <c r="EO9">
        <f>('P2'!EO9+'P2'!EO23*EO$2)/(EO$2+1)</f>
        <v>28.030102564102567</v>
      </c>
      <c r="EP9">
        <f>('P2'!EP9+'P2'!EP23*EP$2)/(EP$2+1)</f>
        <v>26.54025</v>
      </c>
      <c r="EQ9">
        <f>('P2'!EQ9+'P2'!EQ23*EQ$2)/(EQ$2+1)</f>
        <v>27.290000000000003</v>
      </c>
      <c r="ER9">
        <f>('P2'!ER9+'P2'!ER23*ER$2)/(ER$2+1)</f>
        <v>29.55</v>
      </c>
      <c r="ES9">
        <f>('P2'!ES9+'P2'!ES23*ES$2)/(ES$2+1)</f>
        <v>33.56006976744186</v>
      </c>
      <c r="ET9">
        <f>('P2'!ET9+'P2'!ET23*ET$2)/(ET$2+1)</f>
        <v>35.070128205128206</v>
      </c>
      <c r="EU9">
        <f>('P2'!EU9+'P2'!EU23*EU$2)/(EU$2+1)</f>
        <v>33.570000000000007</v>
      </c>
      <c r="EV9">
        <f>('P2'!EV9+'P2'!EV23*EV$2)/(EV$2+1)</f>
        <v>29.569717948717948</v>
      </c>
      <c r="EW9">
        <f>('P2'!EW9+'P2'!EW23*EW$2)/(EW$2+1)</f>
        <v>29.32</v>
      </c>
      <c r="EX9">
        <f>('P2'!EX9+'P2'!EX23*EX$2)/(EX$2+1)</f>
        <v>31.329837209302323</v>
      </c>
      <c r="EY9">
        <f>('P2'!EY9+'P2'!EY23*EY$2)/(EY$2+1)</f>
        <v>30.830268292682931</v>
      </c>
      <c r="EZ9">
        <f>('P2'!EZ9+'P2'!EZ23*EZ$2)/(EZ$2+1)</f>
        <v>29.079666666666672</v>
      </c>
      <c r="FA9">
        <f>('P2'!FA9+'P2'!FA23*FA$2)/(FA$2+1)</f>
        <v>28.079682926829271</v>
      </c>
      <c r="FB9">
        <f>('P2'!FB9+'P2'!FB23*FB$2)/(FB$2+1)</f>
        <v>26.580000000000005</v>
      </c>
      <c r="FC9">
        <f>('P2'!FC9+'P2'!FC23*FC$2)/(FC$2+1)</f>
        <v>27.340439024390246</v>
      </c>
      <c r="FD9">
        <f>('P2'!FD9+'P2'!FD23*FD$2)/(FD$2+1)</f>
        <v>29.600249999999999</v>
      </c>
      <c r="FE9">
        <f>('P2'!FE9+'P2'!FE23*FE$2)/(FE$2+1)</f>
        <v>33.620219512195121</v>
      </c>
      <c r="FF9">
        <f>('P2'!FF9+'P2'!FF23*FF$2)/(FF$2+1)</f>
        <v>35.130051282051284</v>
      </c>
      <c r="FG9">
        <f>('P2'!FG9+'P2'!FG23*FG$2)/(FG$2+1)</f>
        <v>33.620000000000005</v>
      </c>
      <c r="FH9">
        <f>('P2'!FH9+'P2'!FH23*FH$2)/(FH$2+1)</f>
        <v>29.610128205128206</v>
      </c>
      <c r="FI9">
        <f>('P2'!FI9+'P2'!FI23*FI$2)/(FI$2+1)</f>
        <v>29.369999999999997</v>
      </c>
      <c r="FJ9">
        <f>('P2'!FJ9+'P2'!FJ23*FJ$2)/(FJ$2+1)</f>
        <v>31.380348837209304</v>
      </c>
      <c r="FK9">
        <f>('P2'!FK9+'P2'!FK23*FK$2)/(FK$2+1)</f>
        <v>30.879707317073176</v>
      </c>
      <c r="FL9">
        <f>('P2'!FL9+'P2'!FL23*FL$2)/(FL$2+1)</f>
        <v>29.130111111111116</v>
      </c>
      <c r="FM9">
        <f>('P2'!FM9+'P2'!FM23*FM$2)/(FM$2+1)</f>
        <v>28.130243902439023</v>
      </c>
      <c r="FN9">
        <f>('P2'!FN9+'P2'!FN23*FN$2)/(FN$2+1)</f>
        <v>26.62026315789474</v>
      </c>
      <c r="FO9">
        <f>('P2'!FO9+'P2'!FO23*FO$2)/(FO$2+1)</f>
        <v>27.379731707317074</v>
      </c>
      <c r="FP9">
        <f>('P2'!FP9+'P2'!FP23*FP$2)/(FP$2+1)</f>
        <v>29.649750000000001</v>
      </c>
      <c r="FQ9">
        <f>('P2'!FQ9+'P2'!FQ23*FQ$2)/(FQ$2+1)</f>
        <v>33.669975609756101</v>
      </c>
      <c r="FR9">
        <f>('P2'!FR9+'P2'!FR23*FR$2)/(FR$2+1)</f>
        <v>35.179951219512198</v>
      </c>
      <c r="FS9">
        <f>('P2'!FS9+'P2'!FS23*FS$2)/(FS$2+1)</f>
        <v>33.68</v>
      </c>
      <c r="FT9">
        <f>('P2'!FT9+'P2'!FT23*FT$2)/(FT$2+1)</f>
        <v>29.66012820512821</v>
      </c>
      <c r="FU9">
        <f>('P2'!FU9+'P2'!FU23*FU$2)/(FU$2+1)</f>
        <v>29.420000000000005</v>
      </c>
      <c r="FV9">
        <f>('P2'!FV9+'P2'!FV23*FV$2)/(FV$2+1)</f>
        <v>31.429878048780491</v>
      </c>
      <c r="FW9">
        <f>('P2'!FW9+'P2'!FW23*FW$2)/(FW$2+1)</f>
        <v>30.929744186046509</v>
      </c>
      <c r="FX9">
        <f>('P2'!FX9+'P2'!FX23*FX$2)/(FX$2+1)</f>
        <v>29.180105263157895</v>
      </c>
      <c r="FY9">
        <f>('P2'!FY9+'P2'!FY23*FY$2)/(FY$2+1)</f>
        <v>28.169731707317077</v>
      </c>
      <c r="FZ9">
        <f>('P2'!FZ9+'P2'!FZ23*FZ$2)/(FZ$2+1)</f>
        <v>26.67</v>
      </c>
      <c r="GA9">
        <f>('P2'!GA9+'P2'!GA23*GA$2)/(GA$2+1)</f>
        <v>27.429906976744189</v>
      </c>
      <c r="GB9">
        <f>('P2'!GB9+'P2'!GB23*GB$2)/(GB$2+1)</f>
        <v>29.700000000000006</v>
      </c>
      <c r="GC9">
        <f>('P2'!GC9+'P2'!GC23*GC$2)/(GC$2+1)</f>
        <v>33.730073170731707</v>
      </c>
      <c r="GD9">
        <f>('P2'!GD9+'P2'!GD23*GD$2)/(GD$2+1)</f>
        <v>35.23980487804878</v>
      </c>
      <c r="GE9">
        <f>('P2'!GE9+'P2'!GE23*GE$2)/(GE$2+1)</f>
        <v>33.740250000000003</v>
      </c>
      <c r="GF9">
        <f>('P2'!GF9+'P2'!GF23*GF$2)/(GF$2+1)</f>
        <v>29.710097560975615</v>
      </c>
      <c r="GG9">
        <f>('P2'!GG9+'P2'!GG23*GG$2)/(GG$2+1)</f>
        <v>29.4605</v>
      </c>
      <c r="GH9">
        <f>('P2'!GH9+'P2'!GH23*GH$2)/(GH$2+1)</f>
        <v>31.480073170731711</v>
      </c>
      <c r="GI9">
        <f>('P2'!GI9+'P2'!GI23*GI$2)/(GI$2+1)</f>
        <v>30.979711111111108</v>
      </c>
      <c r="GJ9">
        <f>('P2'!GJ9+'P2'!GJ23*GJ$2)/(GJ$2+1)</f>
        <v>29.220307692307692</v>
      </c>
      <c r="GK9">
        <f>('P2'!GK9+'P2'!GK23*GK$2)/(GK$2+1)</f>
        <v>28.220048780487808</v>
      </c>
      <c r="GL9">
        <f>('P2'!GL9+'P2'!GL23*GL$2)/(GL$2+1)</f>
        <v>26.710263157894737</v>
      </c>
      <c r="GM9">
        <f>('P2'!GM9+'P2'!GM23*GM$2)/(GM$2+1)</f>
        <v>27.46988372093023</v>
      </c>
      <c r="GN9">
        <f>('P2'!GN9+'P2'!GN23*GN$2)/(GN$2+1)</f>
        <v>29.740157894736846</v>
      </c>
      <c r="GO9">
        <f>('P2'!GO9+'P2'!GO23*GO$2)/(GO$2+1)</f>
        <v>33.780093023255816</v>
      </c>
      <c r="GP9">
        <f>('P2'!GP9+'P2'!GP23*GP$2)/(GP$2+1)</f>
        <v>35.300076923076922</v>
      </c>
      <c r="GQ9">
        <f>('P2'!GQ9+'P2'!GQ23*GQ$2)/(GQ$2+1)</f>
        <v>33.790250000000007</v>
      </c>
      <c r="GR9">
        <f>('P2'!GR9+'P2'!GR23*GR$2)/(GR$2+1)</f>
        <v>29.760186046511627</v>
      </c>
      <c r="GS9">
        <f>('P2'!GS9+'P2'!GS23*GS$2)/(GS$2+1)</f>
        <v>29.51</v>
      </c>
      <c r="GT9">
        <f>('P2'!GT9+'P2'!GT23*GT$2)/(GT$2+1)</f>
        <v>31.529756097560973</v>
      </c>
      <c r="GU9">
        <f>('P2'!GU9+'P2'!GU23*GU$2)/(GU$2+1)</f>
        <v>31.029822222222222</v>
      </c>
      <c r="GV9">
        <f>('P2'!GV9+'P2'!GV23*GV$2)/(GV$2+1)</f>
        <v>29.269578947368419</v>
      </c>
      <c r="GW9">
        <f>('P2'!GW9+'P2'!GW23*GW$2)/(GW$2+1)</f>
        <v>28.269717948717954</v>
      </c>
      <c r="GX9">
        <f>('P2'!GX9+'P2'!GX23*GX$2)/(GX$2+1)</f>
        <v>26.76</v>
      </c>
      <c r="GY9">
        <f>('P2'!GY9+'P2'!GY23*GY$2)/(GY$2+1)</f>
        <v>27.519707317073173</v>
      </c>
      <c r="GZ9">
        <f>('P2'!GZ9+'P2'!GZ23*GZ$2)/(GZ$2+1)</f>
        <v>29.790000000000003</v>
      </c>
      <c r="HA9">
        <f>('P2'!HA9+'P2'!HA23*HA$2)/(HA$2+1)</f>
        <v>33.840418604651163</v>
      </c>
      <c r="HB9">
        <f>('P2'!HB9+'P2'!HB23*HB$2)/(HB$2+1)</f>
        <v>35.359794871794875</v>
      </c>
      <c r="HC9">
        <f>('P2'!HC9+'P2'!HC23*HC$2)/(HC$2+1)</f>
        <v>33.850250000000003</v>
      </c>
      <c r="HD9">
        <f>('P2'!HD9+'P2'!HD23*HD$2)/(HD$2+1)</f>
        <v>29.809906976744184</v>
      </c>
      <c r="HE9">
        <f>('P2'!HE9+'P2'!HE23*HE$2)/(HE$2+1)</f>
        <v>29.560000000000002</v>
      </c>
      <c r="HF9">
        <f>('P2'!HF9+'P2'!HF23*HF$2)/(HF$2+1)</f>
        <v>31.590325581395348</v>
      </c>
      <c r="HG9">
        <f>('P2'!HG9+'P2'!HG23*HG$2)/(HG$2+1)</f>
        <v>31.079837209302326</v>
      </c>
      <c r="HH9">
        <f>('P2'!HH9+'P2'!HH23*HH$2)/(HH$2+1)</f>
        <v>29.319736842105261</v>
      </c>
      <c r="HI9">
        <f>('P2'!HI9+'P2'!HI23*HI$2)/(HI$2+1)</f>
        <v>28.309780487804879</v>
      </c>
      <c r="HJ9">
        <f>('P2'!HJ9+'P2'!HJ23*HJ$2)/(HJ$2+1)</f>
        <v>26.79975</v>
      </c>
      <c r="HK9">
        <f>('P2'!HK9+'P2'!HK23*HK$2)/(HK$2+1)</f>
        <v>27.559756097560975</v>
      </c>
      <c r="HL9">
        <f>('P2'!HL9+'P2'!HL23*HL$2)/(HL$2+1)</f>
        <v>29.83973684210526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28.249953488372093</v>
      </c>
      <c r="W11">
        <f>('P2'!W11+'P2'!W24*W$2)/(W$2+1)</f>
        <v>28.250170731707318</v>
      </c>
      <c r="X11">
        <f>('P2'!X11+'P2'!X24*X$2)/(X$2+1)</f>
        <v>26.499777777777783</v>
      </c>
      <c r="Y11">
        <f>('P2'!Y11+'P2'!Y24*Y$2)/(Y$2+1)</f>
        <v>25.499902439024392</v>
      </c>
      <c r="Z11">
        <f>('P2'!Z11+'P2'!Z24*Z$2)/(Z$2+1)</f>
        <v>25.000368421052634</v>
      </c>
      <c r="AA11">
        <f>('P2'!AA11+'P2'!AA24*AA$2)/(AA$2+1)</f>
        <v>26.25007317073171</v>
      </c>
      <c r="AB11">
        <f>('P2'!AB11+'P2'!AB24*AB$2)/(AB$2+1)</f>
        <v>28.5</v>
      </c>
      <c r="AC11">
        <f>('P2'!AC11+'P2'!AC24*AC$2)/(AC$2+1)</f>
        <v>33.750292682926833</v>
      </c>
      <c r="AD11">
        <f>('P2'!AD11+'P2'!AD24*AD$2)/(AD$2+1)</f>
        <v>35.249948717948719</v>
      </c>
      <c r="AE11">
        <f>('P2'!AE11+'P2'!AE24*AE$2)/(AE$2+1)</f>
        <v>31.250142857142858</v>
      </c>
      <c r="AF11">
        <f>('P2'!AF11+'P2'!AF24*AF$2)/(AF$2+1)</f>
        <v>27.499769230769232</v>
      </c>
      <c r="AG11">
        <f>('P2'!AG11+'P2'!AG24*AG$2)/(AG$2+1)</f>
        <v>26.000250000000001</v>
      </c>
      <c r="AH11">
        <f>('P2'!AH11+'P2'!AH24*AH$2)/(AH$2+1)</f>
        <v>28.999813953488367</v>
      </c>
      <c r="AI11">
        <f>('P2'!AI11+'P2'!AI24*AI$2)/(AI$2+1)</f>
        <v>17.749829268292682</v>
      </c>
      <c r="AJ11">
        <f>('P2'!AJ11+'P2'!AJ24*AJ$2)/(AJ$2+1)</f>
        <v>17.24988888888889</v>
      </c>
      <c r="AK11">
        <f>('P2'!AK11+'P2'!AK24*AK$2)/(AK$2+1)</f>
        <v>16.749878048780488</v>
      </c>
      <c r="AL11">
        <f>('P2'!AL11+'P2'!AL24*AL$2)/(AL$2+1)</f>
        <v>16.500105263157895</v>
      </c>
      <c r="AM11">
        <f>('P2'!AM11+'P2'!AM24*AM$2)/(AM$2+1)</f>
        <v>16.749804878048781</v>
      </c>
      <c r="AN11">
        <f>('P2'!AN11+'P2'!AN24*AN$2)/(AN$2+1)</f>
        <v>18.250250000000001</v>
      </c>
      <c r="AO11">
        <f>('P2'!AO11+'P2'!AO24*AO$2)/(AO$2+1)</f>
        <v>22.749682926829269</v>
      </c>
      <c r="AP11">
        <f>('P2'!AP11+'P2'!AP24*AP$2)/(AP$2+1)</f>
        <v>25.000170731707321</v>
      </c>
      <c r="AQ11">
        <f>('P2'!AQ11+'P2'!AQ24*AQ$2)/(AQ$2+1)</f>
        <v>23.250500000000002</v>
      </c>
      <c r="AR11">
        <f>('P2'!AR11+'P2'!AR24*AR$2)/(AR$2+1)</f>
        <v>16.499948717948719</v>
      </c>
      <c r="AS11">
        <f>('P2'!AS11+'P2'!AS24*AS$2)/(AS$2+1)</f>
        <v>16.250142857142858</v>
      </c>
      <c r="AT11">
        <f>('P2'!AT11+'P2'!AT24*AT$2)/(AT$2+1)</f>
        <v>18.999926829268293</v>
      </c>
      <c r="AU11">
        <f>('P2'!AU11+'P2'!AU24*AU$2)/(AU$2+1)</f>
        <v>16.440365853658538</v>
      </c>
      <c r="AV11">
        <f>('P2'!AV11+'P2'!AV24*AV$2)/(AV$2+1)</f>
        <v>16.050076923076922</v>
      </c>
      <c r="AW11">
        <f>('P2'!AW11+'P2'!AW24*AW$2)/(AW$2+1)</f>
        <v>15.649692307692309</v>
      </c>
      <c r="AX11">
        <f>('P2'!AX11+'P2'!AX24*AX$2)/(AX$2+1)</f>
        <v>15.49026315789474</v>
      </c>
      <c r="AY11">
        <f>('P2'!AY11+'P2'!AY24*AY$2)/(AY$2+1)</f>
        <v>15.78993023255814</v>
      </c>
      <c r="AZ11">
        <f>('P2'!AZ11+'P2'!AZ24*AZ$2)/(AZ$2+1)</f>
        <v>17.280105263157896</v>
      </c>
      <c r="BA11">
        <f>('P2'!BA11+'P2'!BA24*BA$2)/(BA$2+1)</f>
        <v>21.640024390243902</v>
      </c>
      <c r="BB11">
        <f>('P2'!BB11+'P2'!BB24*BB$2)/(BB$2+1)</f>
        <v>23.880487804878051</v>
      </c>
      <c r="BC11">
        <f>('P2'!BC11+'P2'!BC24*BC$2)/(BC$2+1)</f>
        <v>22.31025</v>
      </c>
      <c r="BD11">
        <f>('P2'!BD11+'P2'!BD24*BD$2)/(BD$2+1)</f>
        <v>15.910219512195122</v>
      </c>
      <c r="BE11">
        <f>('P2'!BE11+'P2'!BE24*BE$2)/(BE$2+1)</f>
        <v>15.739999999999998</v>
      </c>
      <c r="BF11">
        <f>('P2'!BF11+'P2'!BF24*BF$2)/(BF$2+1)</f>
        <v>18.480146341463414</v>
      </c>
      <c r="BG11">
        <f>('P2'!BG11+'P2'!BG24*BG$2)/(BG$2+1)</f>
        <v>16.440186046511627</v>
      </c>
      <c r="BH11">
        <f>('P2'!BH11+'P2'!BH24*BH$2)/(BH$2+1)</f>
        <v>16.049666666666667</v>
      </c>
      <c r="BI11">
        <f>('P2'!BI11+'P2'!BI24*BI$2)/(BI$2+1)</f>
        <v>15.650230769230769</v>
      </c>
      <c r="BJ11">
        <f>('P2'!BJ11+'P2'!BJ24*BJ$2)/(BJ$2+1)</f>
        <v>15.49026315789474</v>
      </c>
      <c r="BK11">
        <f>('P2'!BK11+'P2'!BK24*BK$2)/(BK$2+1)</f>
        <v>15.790279069767442</v>
      </c>
      <c r="BL11">
        <f>('P2'!BL11+'P2'!BL24*BL$2)/(BL$2+1)</f>
        <v>17.279894736842106</v>
      </c>
      <c r="BM11">
        <f>('P2'!BM11+'P2'!BM24*BM$2)/(BM$2+1)</f>
        <v>21.640162790697676</v>
      </c>
      <c r="BN11">
        <f>('P2'!BN11+'P2'!BN24*BN$2)/(BN$2+1)</f>
        <v>23.879717948717946</v>
      </c>
      <c r="BO11">
        <f>('P2'!BO11+'P2'!BO24*BO$2)/(BO$2+1)</f>
        <v>22.309750000000005</v>
      </c>
      <c r="BP11">
        <f>('P2'!BP11+'P2'!BP24*BP$2)/(BP$2+1)</f>
        <v>15.909853658536585</v>
      </c>
      <c r="BQ11">
        <f>('P2'!BQ11+'P2'!BQ24*BQ$2)/(BQ$2+1)</f>
        <v>15.739750000000001</v>
      </c>
      <c r="BR11">
        <f>('P2'!BR11+'P2'!BR24*BR$2)/(BR$2+1)</f>
        <v>18.479560975609758</v>
      </c>
      <c r="BS11">
        <f>('P2'!BS11+'P2'!BS24*BS$2)/(BS$2+1)</f>
        <v>12.600046511627905</v>
      </c>
      <c r="BT11">
        <f>('P2'!BT11+'P2'!BT24*BT$2)/(BT$2+1)</f>
        <v>13.050222222222223</v>
      </c>
      <c r="BU11">
        <f>('P2'!BU11+'P2'!BU24*BU$2)/(BU$2+1)</f>
        <v>13.460179487179488</v>
      </c>
      <c r="BV11">
        <f>('P2'!BV11+'P2'!BV24*BV$2)/(BV$2+1)</f>
        <v>14.039500000000002</v>
      </c>
      <c r="BW11">
        <f>('P2'!BW11+'P2'!BW24*BW$2)/(BW$2+1)</f>
        <v>15.050146341463416</v>
      </c>
      <c r="BX11">
        <f>('P2'!BX11+'P2'!BX24*BX$2)/(BX$2+1)</f>
        <v>17.279999999999998</v>
      </c>
      <c r="BY11">
        <f>('P2'!BY11+'P2'!BY24*BY$2)/(BY$2+1)</f>
        <v>22.65006976744186</v>
      </c>
      <c r="BZ11">
        <f>('P2'!BZ11+'P2'!BZ24*BZ$2)/(BZ$2+1)</f>
        <v>26.120128205128204</v>
      </c>
      <c r="CA11">
        <f>('P2'!CA11+'P2'!CA24*CA$2)/(CA$2+1)</f>
        <v>25.44</v>
      </c>
      <c r="CB11">
        <f>('P2'!CB11+'P2'!CB24*CB$2)/(CB$2+1)</f>
        <v>18.880219512195122</v>
      </c>
      <c r="CC11">
        <f>('P2'!CC11+'P2'!CC24*CC$2)/(CC$2+1)</f>
        <v>19.41</v>
      </c>
      <c r="CD11">
        <f>('P2'!CD11+'P2'!CD24*CD$2)/(CD$2+1)</f>
        <v>23.660093023255815</v>
      </c>
      <c r="CE11">
        <f>('P2'!CE11+'P2'!CE24*CE$2)/(CE$2+1)</f>
        <v>25.650073170731709</v>
      </c>
      <c r="CF11">
        <f>('P2'!CF11+'P2'!CF24*CF$2)/(CF$2+1)</f>
        <v>25.039666666666669</v>
      </c>
      <c r="CG11">
        <f>('P2'!CG11+'P2'!CG24*CG$2)/(CG$2+1)</f>
        <v>24.419615384615387</v>
      </c>
      <c r="CH11">
        <f>('P2'!CH11+'P2'!CH24*CH$2)/(CH$2+1)</f>
        <v>24.160250000000001</v>
      </c>
      <c r="CI11">
        <f>('P2'!CI11+'P2'!CI24*CI$2)/(CI$2+1)</f>
        <v>24.639878048780488</v>
      </c>
      <c r="CJ11">
        <f>('P2'!CJ11+'P2'!CJ24*CJ$2)/(CJ$2+1)</f>
        <v>26.97</v>
      </c>
      <c r="CK11">
        <f>('P2'!CK11+'P2'!CK24*CK$2)/(CK$2+1)</f>
        <v>33.780046511627901</v>
      </c>
      <c r="CL11">
        <f>('P2'!CL11+'P2'!CL24*CL$2)/(CL$2+1)</f>
        <v>37.289897435897437</v>
      </c>
      <c r="CM11">
        <f>('P2'!CM11+'P2'!CM24*CM$2)/(CM$2+1)</f>
        <v>34.840000000000003</v>
      </c>
      <c r="CN11">
        <f>('P2'!CN11+'P2'!CN24*CN$2)/(CN$2+1)</f>
        <v>24.839897435897438</v>
      </c>
      <c r="CO11">
        <f>('P2'!CO11+'P2'!CO24*CO$2)/(CO$2+1)</f>
        <v>24.579750000000004</v>
      </c>
      <c r="CP11">
        <f>('P2'!CP11+'P2'!CP24*CP$2)/(CP$2+1)</f>
        <v>28.870116279069766</v>
      </c>
      <c r="CQ11">
        <f>('P2'!CQ11+'P2'!CQ24*CQ$2)/(CQ$2+1)</f>
        <v>25.689951219512199</v>
      </c>
      <c r="CR11">
        <f>('P2'!CR11+'P2'!CR24*CR$2)/(CR$2+1)</f>
        <v>25.080378378378374</v>
      </c>
      <c r="CS11">
        <f>('P2'!CS11+'P2'!CS24*CS$2)/(CS$2+1)</f>
        <v>24.460170731707322</v>
      </c>
      <c r="CT11">
        <f>('P2'!CT11+'P2'!CT24*CT$2)/(CT$2+1)</f>
        <v>24.21</v>
      </c>
      <c r="CU11">
        <f>('P2'!CU11+'P2'!CU24*CU$2)/(CU$2+1)</f>
        <v>24.690146341463414</v>
      </c>
      <c r="CV11">
        <f>('P2'!CV11+'P2'!CV24*CV$2)/(CV$2+1)</f>
        <v>27.020250000000001</v>
      </c>
      <c r="CW11">
        <f>('P2'!CW11+'P2'!CW24*CW$2)/(CW$2+1)</f>
        <v>33.840219512195127</v>
      </c>
      <c r="CX11">
        <f>('P2'!CX11+'P2'!CX24*CX$2)/(CX$2+1)</f>
        <v>37.350146341463422</v>
      </c>
      <c r="CY11">
        <f>('P2'!CY11+'P2'!CY24*CY$2)/(CY$2+1)</f>
        <v>34.899750000000004</v>
      </c>
      <c r="CZ11">
        <f>('P2'!CZ11+'P2'!CZ24*CZ$2)/(CZ$2+1)</f>
        <v>24.879589743589744</v>
      </c>
      <c r="DA11">
        <f>('P2'!DA11+'P2'!DA24*DA$2)/(DA$2+1)</f>
        <v>24.620000000000005</v>
      </c>
      <c r="DB11">
        <f>('P2'!DB11+'P2'!DB24*DB$2)/(DB$2+1)</f>
        <v>28.91980487804878</v>
      </c>
      <c r="DC11">
        <f>('P2'!DC11+'P2'!DC24*DC$2)/(DC$2+1)</f>
        <v>25.739853658536585</v>
      </c>
      <c r="DD11">
        <f>('P2'!DD11+'P2'!DD24*DD$2)/(DD$2+1)</f>
        <v>25.129666666666672</v>
      </c>
      <c r="DE11">
        <f>('P2'!DE11+'P2'!DE24*DE$2)/(DE$2+1)</f>
        <v>24.509999999999998</v>
      </c>
      <c r="DF11">
        <f>('P2'!DF11+'P2'!DF24*DF$2)/(DF$2+1)</f>
        <v>24.250157894736844</v>
      </c>
      <c r="DG11">
        <f>('P2'!DG11+'P2'!DG24*DG$2)/(DG$2+1)</f>
        <v>24.730162790697676</v>
      </c>
      <c r="DH11">
        <f>('P2'!DH11+'P2'!DH24*DH$2)/(DH$2+1)</f>
        <v>27.07026315789474</v>
      </c>
      <c r="DI11">
        <f>('P2'!DI11+'P2'!DI24*DI$2)/(DI$2+1)</f>
        <v>33.900219512195122</v>
      </c>
      <c r="DJ11">
        <f>('P2'!DJ11+'P2'!DJ24*DJ$2)/(DJ$2+1)</f>
        <v>37.419926829268292</v>
      </c>
      <c r="DK11">
        <f>('P2'!DK11+'P2'!DK24*DK$2)/(DK$2+1)</f>
        <v>34.95975</v>
      </c>
      <c r="DL11">
        <f>('P2'!DL11+'P2'!DL24*DL$2)/(DL$2+1)</f>
        <v>24.929820512820516</v>
      </c>
      <c r="DM11">
        <f>('P2'!DM11+'P2'!DM24*DM$2)/(DM$2+1)</f>
        <v>24.669857142857147</v>
      </c>
      <c r="DN11">
        <f>('P2'!DN11+'P2'!DN24*DN$2)/(DN$2+1)</f>
        <v>28.980292682926834</v>
      </c>
      <c r="DO11">
        <f>('P2'!DO11+'P2'!DO24*DO$2)/(DO$2+1)</f>
        <v>25.779837209302325</v>
      </c>
      <c r="DP11">
        <f>('P2'!DP11+'P2'!DP24*DP$2)/(DP$2+1)</f>
        <v>25.170111111111108</v>
      </c>
      <c r="DQ11">
        <f>('P2'!DQ11+'P2'!DQ24*DQ$2)/(DQ$2+1)</f>
        <v>24.550051282051285</v>
      </c>
      <c r="DR11">
        <f>('P2'!DR11+'P2'!DR24*DR$2)/(DR$2+1)</f>
        <v>24.289631578947372</v>
      </c>
      <c r="DS11">
        <f>('P2'!DS11+'P2'!DS24*DS$2)/(DS$2+1)</f>
        <v>24.769511627906976</v>
      </c>
      <c r="DT11">
        <f>('P2'!DT11+'P2'!DT24*DT$2)/(DT$2+1)</f>
        <v>27.120000000000005</v>
      </c>
      <c r="DU11">
        <f>('P2'!DU11+'P2'!DU24*DU$2)/(DU$2+1)</f>
        <v>33.95990243902439</v>
      </c>
      <c r="DV11">
        <f>('P2'!DV11+'P2'!DV24*DV$2)/(DV$2+1)</f>
        <v>37.490268292682927</v>
      </c>
      <c r="DW11">
        <f>('P2'!DW11+'P2'!DW24*DW$2)/(DW$2+1)</f>
        <v>35.030250000000002</v>
      </c>
      <c r="DX11">
        <f>('P2'!DX11+'P2'!DX24*DX$2)/(DX$2+1)</f>
        <v>24.970292682926832</v>
      </c>
      <c r="DY11">
        <f>('P2'!DY11+'P2'!DY24*DY$2)/(DY$2+1)</f>
        <v>24.71</v>
      </c>
      <c r="DZ11">
        <f>('P2'!DZ11+'P2'!DZ24*DZ$2)/(DZ$2+1)</f>
        <v>29.029878048780485</v>
      </c>
      <c r="EA11">
        <f>('P2'!EA11+'P2'!EA24*EA$2)/(EA$2+1)</f>
        <v>25.830069767441859</v>
      </c>
      <c r="EB11">
        <f>('P2'!EB11+'P2'!EB24*EB$2)/(EB$2+1)</f>
        <v>25.219666666666669</v>
      </c>
      <c r="EC11">
        <f>('P2'!EC11+'P2'!EC24*EC$2)/(EC$2+1)</f>
        <v>24.590051282051284</v>
      </c>
      <c r="ED11">
        <f>('P2'!ED11+'P2'!ED24*ED$2)/(ED$2+1)</f>
        <v>24.340263157894739</v>
      </c>
      <c r="EE11">
        <f>('P2'!EE11+'P2'!EE24*EE$2)/(EE$2+1)</f>
        <v>24.819953488372089</v>
      </c>
      <c r="EF11">
        <f>('P2'!EF11+'P2'!EF24*EF$2)/(EF$2+1)</f>
        <v>27.169736842105262</v>
      </c>
      <c r="EG11">
        <f>('P2'!EG11+'P2'!EG24*EG$2)/(EG$2+1)</f>
        <v>34.019813953488367</v>
      </c>
      <c r="EH11">
        <f>('P2'!EH11+'P2'!EH24*EH$2)/(EH$2+1)</f>
        <v>37.560358974358977</v>
      </c>
      <c r="EI11">
        <f>('P2'!EI11+'P2'!EI24*EI$2)/(EI$2+1)</f>
        <v>35.090250000000005</v>
      </c>
      <c r="EJ11">
        <f>('P2'!EJ11+'P2'!EJ24*EJ$2)/(EJ$2+1)</f>
        <v>25.020000000000003</v>
      </c>
      <c r="EK11">
        <f>('P2'!EK11+'P2'!EK24*EK$2)/(EK$2+1)</f>
        <v>24.749750000000002</v>
      </c>
      <c r="EL11">
        <f>('P2'!EL11+'P2'!EL24*EL$2)/(EL$2+1)</f>
        <v>29.08002439024391</v>
      </c>
      <c r="EM11">
        <f>('P2'!EM11+'P2'!EM24*EM$2)/(EM$2+1)</f>
        <v>25.880023255813949</v>
      </c>
      <c r="EN11">
        <f>('P2'!EN11+'P2'!EN24*EN$2)/(EN$2+1)</f>
        <v>25.26</v>
      </c>
      <c r="EO11">
        <f>('P2'!EO11+'P2'!EO24*EO$2)/(EO$2+1)</f>
        <v>24.640230769230772</v>
      </c>
      <c r="EP11">
        <f>('P2'!EP11+'P2'!EP24*EP$2)/(EP$2+1)</f>
        <v>24.380000000000003</v>
      </c>
      <c r="EQ11">
        <f>('P2'!EQ11+'P2'!EQ24*EQ$2)/(EQ$2+1)</f>
        <v>24.859829268292682</v>
      </c>
      <c r="ER11">
        <f>('P2'!ER11+'P2'!ER24*ER$2)/(ER$2+1)</f>
        <v>27.21</v>
      </c>
      <c r="ES11">
        <f>('P2'!ES11+'P2'!ES24*ES$2)/(ES$2+1)</f>
        <v>34.079883720930233</v>
      </c>
      <c r="ET11">
        <f>('P2'!ET11+'P2'!ET24*ET$2)/(ET$2+1)</f>
        <v>37.619999999999997</v>
      </c>
      <c r="EU11">
        <f>('P2'!EU11+'P2'!EU24*EU$2)/(EU$2+1)</f>
        <v>35.150000000000006</v>
      </c>
      <c r="EV11">
        <f>('P2'!EV11+'P2'!EV24*EV$2)/(EV$2+1)</f>
        <v>25.059897435897437</v>
      </c>
      <c r="EW11">
        <f>('P2'!EW11+'P2'!EW24*EW$2)/(EW$2+1)</f>
        <v>24.79975</v>
      </c>
      <c r="EX11">
        <f>('P2'!EX11+'P2'!EX24*EX$2)/(EX$2+1)</f>
        <v>29.130348837209301</v>
      </c>
      <c r="EY11">
        <f>('P2'!EY11+'P2'!EY24*EY$2)/(EY$2+1)</f>
        <v>25.920219512195125</v>
      </c>
      <c r="EZ11">
        <f>('P2'!EZ11+'P2'!EZ24*EZ$2)/(EZ$2+1)</f>
        <v>25.309666666666665</v>
      </c>
      <c r="FA11">
        <f>('P2'!FA11+'P2'!FA24*FA$2)/(FA$2+1)</f>
        <v>24.679902439024389</v>
      </c>
      <c r="FB11">
        <f>('P2'!FB11+'P2'!FB24*FB$2)/(FB$2+1)</f>
        <v>24.42</v>
      </c>
      <c r="FC11">
        <f>('P2'!FC11+'P2'!FC24*FC$2)/(FC$2+1)</f>
        <v>24.910097560975611</v>
      </c>
      <c r="FD11">
        <f>('P2'!FD11+'P2'!FD24*FD$2)/(FD$2+1)</f>
        <v>27.260250000000003</v>
      </c>
      <c r="FE11">
        <f>('P2'!FE11+'P2'!FE24*FE$2)/(FE$2+1)</f>
        <v>34.140024390243909</v>
      </c>
      <c r="FF11">
        <f>('P2'!FF11+'P2'!FF24*FF$2)/(FF$2+1)</f>
        <v>37.68992307692308</v>
      </c>
      <c r="FG11">
        <f>('P2'!FG11+'P2'!FG24*FG$2)/(FG$2+1)</f>
        <v>35.210000000000008</v>
      </c>
      <c r="FH11">
        <f>('P2'!FH11+'P2'!FH24*FH$2)/(FH$2+1)</f>
        <v>25.110128205128206</v>
      </c>
      <c r="FI11">
        <f>('P2'!FI11+'P2'!FI24*FI$2)/(FI$2+1)</f>
        <v>24.840250000000001</v>
      </c>
      <c r="FJ11">
        <f>('P2'!FJ11+'P2'!FJ24*FJ$2)/(FJ$2+1)</f>
        <v>29.180162790697675</v>
      </c>
      <c r="FK11">
        <f>('P2'!FK11+'P2'!FK24*FK$2)/(FK$2+1)</f>
        <v>25.969926829268296</v>
      </c>
      <c r="FL11">
        <f>('P2'!FL11+'P2'!FL24*FL$2)/(FL$2+1)</f>
        <v>25.350111111111115</v>
      </c>
      <c r="FM11">
        <f>('P2'!FM11+'P2'!FM24*FM$2)/(FM$2+1)</f>
        <v>24.729731707317072</v>
      </c>
      <c r="FN11">
        <f>('P2'!FN11+'P2'!FN24*FN$2)/(FN$2+1)</f>
        <v>24.469631578947368</v>
      </c>
      <c r="FO11">
        <f>('P2'!FO11+'P2'!FO24*FO$2)/(FO$2+1)</f>
        <v>24.950024390243907</v>
      </c>
      <c r="FP11">
        <f>('P2'!FP11+'P2'!FP24*FP$2)/(FP$2+1)</f>
        <v>27.309750000000005</v>
      </c>
      <c r="FQ11">
        <f>('P2'!FQ11+'P2'!FQ24*FQ$2)/(FQ$2+1)</f>
        <v>34.199951219512201</v>
      </c>
      <c r="FR11">
        <f>('P2'!FR11+'P2'!FR24*FR$2)/(FR$2+1)</f>
        <v>37.759878048780493</v>
      </c>
      <c r="FS11">
        <f>('P2'!FS11+'P2'!FS24*FS$2)/(FS$2+1)</f>
        <v>35.28</v>
      </c>
      <c r="FT11">
        <f>('P2'!FT11+'P2'!FT24*FT$2)/(FT$2+1)</f>
        <v>25.150076923076927</v>
      </c>
      <c r="FU11">
        <f>('P2'!FU11+'P2'!FU24*FU$2)/(FU$2+1)</f>
        <v>24.890142857142862</v>
      </c>
      <c r="FV11">
        <f>('P2'!FV11+'P2'!FV24*FV$2)/(FV$2+1)</f>
        <v>29.230170731707318</v>
      </c>
      <c r="FW11">
        <f>('P2'!FW11+'P2'!FW24*FW$2)/(FW$2+1)</f>
        <v>26.010209302325581</v>
      </c>
      <c r="FX11">
        <f>('P2'!FX11+'P2'!FX24*FX$2)/(FX$2+1)</f>
        <v>25.400052631578951</v>
      </c>
      <c r="FY11">
        <f>('P2'!FY11+'P2'!FY24*FY$2)/(FY$2+1)</f>
        <v>24.770170731707321</v>
      </c>
      <c r="FZ11">
        <f>('P2'!FZ11+'P2'!FZ24*FZ$2)/(FZ$2+1)</f>
        <v>24.51</v>
      </c>
      <c r="GA11">
        <f>('P2'!GA11+'P2'!GA24*GA$2)/(GA$2+1)</f>
        <v>25.000116279069761</v>
      </c>
      <c r="GB11">
        <f>('P2'!GB11+'P2'!GB24*GB$2)/(GB$2+1)</f>
        <v>27.36</v>
      </c>
      <c r="GC11">
        <f>('P2'!GC11+'P2'!GC24*GC$2)/(GC$2+1)</f>
        <v>34.260146341463418</v>
      </c>
      <c r="GD11">
        <f>('P2'!GD11+'P2'!GD24*GD$2)/(GD$2+1)</f>
        <v>37.819634146341464</v>
      </c>
      <c r="GE11">
        <f>('P2'!GE11+'P2'!GE24*GE$2)/(GE$2+1)</f>
        <v>35.340000000000003</v>
      </c>
      <c r="GF11">
        <f>('P2'!GF11+'P2'!GF24*GF$2)/(GF$2+1)</f>
        <v>25.200365853658536</v>
      </c>
      <c r="GG11">
        <f>('P2'!GG11+'P2'!GG24*GG$2)/(GG$2+1)</f>
        <v>24.930499999999999</v>
      </c>
      <c r="GH11">
        <f>('P2'!GH11+'P2'!GH24*GH$2)/(GH$2+1)</f>
        <v>29.290146341463416</v>
      </c>
      <c r="GI11">
        <f>('P2'!GI11+'P2'!GI24*GI$2)/(GI$2+1)</f>
        <v>26.060066666666668</v>
      </c>
      <c r="GJ11">
        <f>('P2'!GJ11+'P2'!GJ24*GJ$2)/(GJ$2+1)</f>
        <v>25.44</v>
      </c>
      <c r="GK11">
        <f>('P2'!GK11+'P2'!GK24*GK$2)/(GK$2+1)</f>
        <v>24.81017073170732</v>
      </c>
      <c r="GL11">
        <f>('P2'!GL11+'P2'!GL24*GL$2)/(GL$2+1)</f>
        <v>24.550157894736845</v>
      </c>
      <c r="GM11">
        <f>('P2'!GM11+'P2'!GM24*GM$2)/(GM$2+1)</f>
        <v>25.040465116279069</v>
      </c>
      <c r="GN11">
        <f>('P2'!GN11+'P2'!GN24*GN$2)/(GN$2+1)</f>
        <v>27.409736842105264</v>
      </c>
      <c r="GO11">
        <f>('P2'!GO11+'P2'!GO24*GO$2)/(GO$2+1)</f>
        <v>34.320372093023252</v>
      </c>
      <c r="GP11">
        <f>('P2'!GP11+'P2'!GP24*GP$2)/(GP$2+1)</f>
        <v>37.88966666666667</v>
      </c>
      <c r="GQ11">
        <f>('P2'!GQ11+'P2'!GQ24*GQ$2)/(GQ$2+1)</f>
        <v>35.400000000000006</v>
      </c>
      <c r="GR11">
        <f>('P2'!GR11+'P2'!GR24*GR$2)/(GR$2+1)</f>
        <v>25.239999999999995</v>
      </c>
      <c r="GS11">
        <f>('P2'!GS11+'P2'!GS24*GS$2)/(GS$2+1)</f>
        <v>24.969857142857148</v>
      </c>
      <c r="GT11">
        <f>('P2'!GT11+'P2'!GT24*GT$2)/(GT$2+1)</f>
        <v>29.339731707317075</v>
      </c>
      <c r="GU11">
        <f>('P2'!GU11+'P2'!GU24*GU$2)/(GU$2+1)</f>
        <v>26.109666666666669</v>
      </c>
      <c r="GV11">
        <f>('P2'!GV11+'P2'!GV24*GV$2)/(GV$2+1)</f>
        <v>25.490157894736843</v>
      </c>
      <c r="GW11">
        <f>('P2'!GW11+'P2'!GW24*GW$2)/(GW$2+1)</f>
        <v>24.86005128205128</v>
      </c>
      <c r="GX11">
        <f>('P2'!GX11+'P2'!GX24*GX$2)/(GX$2+1)</f>
        <v>24.600142857142863</v>
      </c>
      <c r="GY11">
        <f>('P2'!GY11+'P2'!GY24*GY$2)/(GY$2+1)</f>
        <v>25.08002439024391</v>
      </c>
      <c r="GZ11">
        <f>('P2'!GZ11+'P2'!GZ24*GZ$2)/(GZ$2+1)</f>
        <v>27.46026315789474</v>
      </c>
      <c r="HA11">
        <f>('P2'!HA11+'P2'!HA24*HA$2)/(HA$2+1)</f>
        <v>34.379651162790694</v>
      </c>
      <c r="HB11">
        <f>('P2'!HB11+'P2'!HB24*HB$2)/(HB$2+1)</f>
        <v>37.959641025641027</v>
      </c>
      <c r="HC11">
        <f>('P2'!HC11+'P2'!HC24*HC$2)/(HC$2+1)</f>
        <v>35.46</v>
      </c>
      <c r="HD11">
        <f>('P2'!HD11+'P2'!HD24*HD$2)/(HD$2+1)</f>
        <v>25.289953488372092</v>
      </c>
      <c r="HE11">
        <f>('P2'!HE11+'P2'!HE24*HE$2)/(HE$2+1)</f>
        <v>25.019857142857145</v>
      </c>
      <c r="HF11">
        <f>('P2'!HF11+'P2'!HF24*HF$2)/(HF$2+1)</f>
        <v>29.389860465116278</v>
      </c>
      <c r="HG11">
        <f>('P2'!HG11+'P2'!HG24*HG$2)/(HG$2+1)</f>
        <v>26.150046511627909</v>
      </c>
      <c r="HH11">
        <f>('P2'!HH11+'P2'!HH24*HH$2)/(HH$2+1)</f>
        <v>25.530315789473683</v>
      </c>
      <c r="HI11">
        <f>('P2'!HI11+'P2'!HI24*HI$2)/(HI$2+1)</f>
        <v>24.900439024390245</v>
      </c>
      <c r="HJ11">
        <f>('P2'!HJ11+'P2'!HJ24*HJ$2)/(HJ$2+1)</f>
        <v>24.639750000000003</v>
      </c>
      <c r="HK11">
        <f>('P2'!HK11+'P2'!HK24*HK$2)/(HK$2+1)</f>
        <v>25.130292682926832</v>
      </c>
      <c r="HL11">
        <f>('P2'!HL11+'P2'!HL24*HL$2)/(HL$2+1)</f>
        <v>27.499736842105264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24.811794871794874</v>
      </c>
      <c r="U13">
        <f>('P2'!U13+'P2'!U25*U$2)/(U$2+1)</f>
        <v>23.999750000000002</v>
      </c>
      <c r="V13">
        <f>('P2'!V13+'P2'!V25*V$2)/(V$2+1)</f>
        <v>28.249953488372093</v>
      </c>
      <c r="W13">
        <f>('P2'!W13+'P2'!W25*W$2)/(W$2+1)</f>
        <v>28.250170731707318</v>
      </c>
      <c r="X13">
        <f>('P2'!X13+'P2'!X25*X$2)/(X$2+1)</f>
        <v>26.499777777777783</v>
      </c>
      <c r="Y13">
        <f>('P2'!Y13+'P2'!Y25*Y$2)/(Y$2+1)</f>
        <v>25.499902439024392</v>
      </c>
      <c r="Z13">
        <f>('P2'!Z13+'P2'!Z25*Z$2)/(Z$2+1)</f>
        <v>25.5</v>
      </c>
      <c r="AA13">
        <f>('P2'!AA13+'P2'!AA25*AA$2)/(AA$2+1)</f>
        <v>26.249951219512198</v>
      </c>
      <c r="AB13">
        <f>('P2'!AB13+'P2'!AB25*AB$2)/(AB$2+1)</f>
        <v>28.5</v>
      </c>
      <c r="AC13">
        <f>('P2'!AC13+'P2'!AC25*AC$2)/(AC$2+1)</f>
        <v>34.25007317073171</v>
      </c>
      <c r="AD13">
        <f>('P2'!AD13+'P2'!AD25*AD$2)/(AD$2+1)</f>
        <v>35.749974358974363</v>
      </c>
      <c r="AE13">
        <f>('P2'!AE13+'P2'!AE25*AE$2)/(AE$2+1)</f>
        <v>31.250142857142858</v>
      </c>
      <c r="AF13">
        <f>('P2'!AF13+'P2'!AF25*AF$2)/(AF$2+1)</f>
        <v>27.499769230769232</v>
      </c>
      <c r="AG13">
        <f>('P2'!AG13+'P2'!AG25*AG$2)/(AG$2+1)</f>
        <v>26.000250000000001</v>
      </c>
      <c r="AH13">
        <f>('P2'!AH13+'P2'!AH25*AH$2)/(AH$2+1)</f>
        <v>28.999813953488367</v>
      </c>
      <c r="AI13">
        <f>('P2'!AI13+'P2'!AI25*AI$2)/(AI$2+1)</f>
        <v>27.750243902439028</v>
      </c>
      <c r="AJ13">
        <f>('P2'!AJ13+'P2'!AJ25*AJ$2)/(AJ$2+1)</f>
        <v>27.250444444444451</v>
      </c>
      <c r="AK13">
        <f>('P2'!AK13+'P2'!AK25*AK$2)/(AK$2+1)</f>
        <v>26.75029268292683</v>
      </c>
      <c r="AL13">
        <f>('P2'!AL13+'P2'!AL25*AL$2)/(AL$2+1)</f>
        <v>26.749842105263159</v>
      </c>
      <c r="AM13">
        <f>('P2'!AM13+'P2'!AM25*AM$2)/(AM$2+1)</f>
        <v>26.750341463414639</v>
      </c>
      <c r="AN13">
        <f>('P2'!AN13+'P2'!AN25*AN$2)/(AN$2+1)</f>
        <v>28.250250000000001</v>
      </c>
      <c r="AO13">
        <f>('P2'!AO13+'P2'!AO25*AO$2)/(AO$2+1)</f>
        <v>32.749853658536587</v>
      </c>
      <c r="AP13">
        <f>('P2'!AP13+'P2'!AP25*AP$2)/(AP$2+1)</f>
        <v>36.749829268292686</v>
      </c>
      <c r="AQ13">
        <f>('P2'!AQ13+'P2'!AQ25*AQ$2)/(AQ$2+1)</f>
        <v>33.250250000000001</v>
      </c>
      <c r="AR13">
        <f>('P2'!AR13+'P2'!AR25*AR$2)/(AR$2+1)</f>
        <v>26.499820512820513</v>
      </c>
      <c r="AS13">
        <f>('P2'!AS13+'P2'!AS25*AS$2)/(AS$2+1)</f>
        <v>26.250142857142858</v>
      </c>
      <c r="AT13">
        <f>('P2'!AT13+'P2'!AT25*AT$2)/(AT$2+1)</f>
        <v>29.000341463414635</v>
      </c>
      <c r="AU13">
        <f>('P2'!AU13+'P2'!AU25*AU$2)/(AU$2+1)</f>
        <v>27.510487804878053</v>
      </c>
      <c r="AV13">
        <f>('P2'!AV13+'P2'!AV25*AV$2)/(AV$2+1)</f>
        <v>27.019589743589744</v>
      </c>
      <c r="AW13">
        <f>('P2'!AW13+'P2'!AW25*AW$2)/(AW$2+1)</f>
        <v>26.519564102564104</v>
      </c>
      <c r="AX13">
        <f>('P2'!AX13+'P2'!AX25*AX$2)/(AX$2+1)</f>
        <v>26.519894736842108</v>
      </c>
      <c r="AY13">
        <f>('P2'!AY13+'P2'!AY25*AY$2)/(AY$2+1)</f>
        <v>26.519744186046509</v>
      </c>
      <c r="AZ13">
        <f>('P2'!AZ13+'P2'!AZ25*AZ$2)/(AZ$2+1)</f>
        <v>28.009736842105262</v>
      </c>
      <c r="BA13">
        <f>('P2'!BA13+'P2'!BA25*BA$2)/(BA$2+1)</f>
        <v>32.470219512195122</v>
      </c>
      <c r="BB13">
        <f>('P2'!BB13+'P2'!BB25*BB$2)/(BB$2+1)</f>
        <v>36.430195121951222</v>
      </c>
      <c r="BC13">
        <f>('P2'!BC13+'P2'!BC25*BC$2)/(BC$2+1)</f>
        <v>32.960000000000008</v>
      </c>
      <c r="BD13">
        <f>('P2'!BD13+'P2'!BD25*BD$2)/(BD$2+1)</f>
        <v>26.269853658536586</v>
      </c>
      <c r="BE13">
        <f>('P2'!BE13+'P2'!BE25*BE$2)/(BE$2+1)</f>
        <v>26.019749999999998</v>
      </c>
      <c r="BF13">
        <f>('P2'!BF13+'P2'!BF25*BF$2)/(BF$2+1)</f>
        <v>28.749804878048785</v>
      </c>
      <c r="BG13">
        <f>('P2'!BG13+'P2'!BG25*BG$2)/(BG$2+1)</f>
        <v>27.15006976744186</v>
      </c>
      <c r="BH13">
        <f>('P2'!BH13+'P2'!BH25*BH$2)/(BH$2+1)</f>
        <v>26.689666666666671</v>
      </c>
      <c r="BI13">
        <f>('P2'!BI13+'P2'!BI25*BI$2)/(BI$2+1)</f>
        <v>26.219974358974358</v>
      </c>
      <c r="BJ13">
        <f>('P2'!BJ13+'P2'!BJ25*BJ$2)/(BJ$2+1)</f>
        <v>26.239736842105266</v>
      </c>
      <c r="BK13">
        <f>('P2'!BK13+'P2'!BK25*BK$2)/(BK$2+1)</f>
        <v>26.269767441860463</v>
      </c>
      <c r="BL13">
        <f>('P2'!BL13+'P2'!BL25*BL$2)/(BL$2+1)</f>
        <v>27.760263157894734</v>
      </c>
      <c r="BM13">
        <f>('P2'!BM13+'P2'!BM25*BM$2)/(BM$2+1)</f>
        <v>32.210488372093018</v>
      </c>
      <c r="BN13">
        <f>('P2'!BN13+'P2'!BN25*BN$2)/(BN$2+1)</f>
        <v>36.180410256410262</v>
      </c>
      <c r="BO13">
        <f>('P2'!BO13+'P2'!BO25*BO$2)/(BO$2+1)</f>
        <v>32.760000000000005</v>
      </c>
      <c r="BP13">
        <f>('P2'!BP13+'P2'!BP25*BP$2)/(BP$2+1)</f>
        <v>26.130073170731713</v>
      </c>
      <c r="BQ13">
        <f>('P2'!BQ13+'P2'!BQ25*BQ$2)/(BQ$2+1)</f>
        <v>25.910249999999998</v>
      </c>
      <c r="BR13">
        <f>('P2'!BR13+'P2'!BR25*BR$2)/(BR$2+1)</f>
        <v>28.65009756097561</v>
      </c>
      <c r="BS13">
        <f>('P2'!BS13+'P2'!BS25*BS$2)/(BS$2+1)</f>
        <v>27.199999999999996</v>
      </c>
      <c r="BT13">
        <f>('P2'!BT13+'P2'!BT25*BT$2)/(BT$2+1)</f>
        <v>26.72977777777778</v>
      </c>
      <c r="BU13">
        <f>('P2'!BU13+'P2'!BU25*BU$2)/(BU$2+1)</f>
        <v>26.269717948717947</v>
      </c>
      <c r="BV13">
        <f>('P2'!BV13+'P2'!BV25*BV$2)/(BV$2+1)</f>
        <v>26.290250000000004</v>
      </c>
      <c r="BW13">
        <f>('P2'!BW13+'P2'!BW25*BW$2)/(BW$2+1)</f>
        <v>26.310097560975613</v>
      </c>
      <c r="BX13">
        <f>('P2'!BX13+'P2'!BX25*BX$2)/(BX$2+1)</f>
        <v>27.809894736842104</v>
      </c>
      <c r="BY13">
        <f>('P2'!BY13+'P2'!BY25*BY$2)/(BY$2+1)</f>
        <v>32.269883720930231</v>
      </c>
      <c r="BZ13">
        <f>('P2'!BZ13+'P2'!BZ25*BZ$2)/(BZ$2+1)</f>
        <v>36.239974358974358</v>
      </c>
      <c r="CA13">
        <f>('P2'!CA13+'P2'!CA25*CA$2)/(CA$2+1)</f>
        <v>32.82</v>
      </c>
      <c r="CB13">
        <f>('P2'!CB13+'P2'!CB25*CB$2)/(CB$2+1)</f>
        <v>26.179634146341463</v>
      </c>
      <c r="CC13">
        <f>('P2'!CC13+'P2'!CC25*CC$2)/(CC$2+1)</f>
        <v>25.949999999999996</v>
      </c>
      <c r="CD13">
        <f>('P2'!CD13+'P2'!CD25*CD$2)/(CD$2+1)</f>
        <v>28.700186046511625</v>
      </c>
      <c r="CE13">
        <f>('P2'!CE13+'P2'!CE25*CE$2)/(CE$2+1)</f>
        <v>27.250000000000007</v>
      </c>
      <c r="CF13">
        <f>('P2'!CF13+'P2'!CF25*CF$2)/(CF$2+1)</f>
        <v>26.78</v>
      </c>
      <c r="CG13">
        <f>('P2'!CG13+'P2'!CG25*CG$2)/(CG$2+1)</f>
        <v>26.310333333333332</v>
      </c>
      <c r="CH13">
        <f>('P2'!CH13+'P2'!CH25*CH$2)/(CH$2+1)</f>
        <v>26.34</v>
      </c>
      <c r="CI13">
        <f>('P2'!CI13+'P2'!CI25*CI$2)/(CI$2+1)</f>
        <v>26.360219512195126</v>
      </c>
      <c r="CJ13">
        <f>('P2'!CJ13+'P2'!CJ25*CJ$2)/(CJ$2+1)</f>
        <v>27.859842105263162</v>
      </c>
      <c r="CK13">
        <f>('P2'!CK13+'P2'!CK25*CK$2)/(CK$2+1)</f>
        <v>32.330069767441863</v>
      </c>
      <c r="CL13">
        <f>('P2'!CL13+'P2'!CL25*CL$2)/(CL$2+1)</f>
        <v>36.310076923076927</v>
      </c>
      <c r="CM13">
        <f>('P2'!CM13+'P2'!CM25*CM$2)/(CM$2+1)</f>
        <v>32.880000000000003</v>
      </c>
      <c r="CN13">
        <f>('P2'!CN13+'P2'!CN25*CN$2)/(CN$2+1)</f>
        <v>26.229641025641026</v>
      </c>
      <c r="CO13">
        <f>('P2'!CO13+'P2'!CO25*CO$2)/(CO$2+1)</f>
        <v>26.000250000000001</v>
      </c>
      <c r="CP13">
        <f>('P2'!CP13+'P2'!CP25*CP$2)/(CP$2+1)</f>
        <v>28.750186046511626</v>
      </c>
      <c r="CQ13">
        <f>('P2'!CQ13+'P2'!CQ25*CQ$2)/(CQ$2+1)</f>
        <v>27.29975609756098</v>
      </c>
      <c r="CR13">
        <f>('P2'!CR13+'P2'!CR25*CR$2)/(CR$2+1)</f>
        <v>26.830270270270272</v>
      </c>
      <c r="CS13">
        <f>('P2'!CS13+'P2'!CS25*CS$2)/(CS$2+1)</f>
        <v>26.359902439024392</v>
      </c>
      <c r="CT13">
        <f>('P2'!CT13+'P2'!CT25*CT$2)/(CT$2+1)</f>
        <v>26.380263157894738</v>
      </c>
      <c r="CU13">
        <f>('P2'!CU13+'P2'!CU25*CU$2)/(CU$2+1)</f>
        <v>26.399951219512197</v>
      </c>
      <c r="CV13">
        <f>('P2'!CV13+'P2'!CV25*CV$2)/(CV$2+1)</f>
        <v>27.909750000000003</v>
      </c>
      <c r="CW13">
        <f>('P2'!CW13+'P2'!CW25*CW$2)/(CW$2+1)</f>
        <v>32.380073170731713</v>
      </c>
      <c r="CX13">
        <f>('P2'!CX13+'P2'!CX25*CX$2)/(CX$2+1)</f>
        <v>36.370195121951227</v>
      </c>
      <c r="CY13">
        <f>('P2'!CY13+'P2'!CY25*CY$2)/(CY$2+1)</f>
        <v>32.930250000000001</v>
      </c>
      <c r="CZ13">
        <f>('P2'!CZ13+'P2'!CZ25*CZ$2)/(CZ$2+1)</f>
        <v>26.270051282051284</v>
      </c>
      <c r="DA13">
        <f>('P2'!DA13+'P2'!DA25*DA$2)/(DA$2+1)</f>
        <v>26.05</v>
      </c>
      <c r="DB13">
        <f>('P2'!DB13+'P2'!DB25*DB$2)/(DB$2+1)</f>
        <v>28.800170731707318</v>
      </c>
      <c r="DC13">
        <f>('P2'!DC13+'P2'!DC25*DC$2)/(DC$2+1)</f>
        <v>27.339682926829273</v>
      </c>
      <c r="DD13">
        <f>('P2'!DD13+'P2'!DD25*DD$2)/(DD$2+1)</f>
        <v>26.879888888888889</v>
      </c>
      <c r="DE13">
        <f>('P2'!DE13+'P2'!DE25*DE$2)/(DE$2+1)</f>
        <v>26.399878048780486</v>
      </c>
      <c r="DF13">
        <f>('P2'!DF13+'P2'!DF25*DF$2)/(DF$2+1)</f>
        <v>26.429894736842108</v>
      </c>
      <c r="DG13">
        <f>('P2'!DG13+'P2'!DG25*DG$2)/(DG$2+1)</f>
        <v>26.45009302325581</v>
      </c>
      <c r="DH13">
        <f>('P2'!DH13+'P2'!DH25*DH$2)/(DH$2+1)</f>
        <v>27.959999999999997</v>
      </c>
      <c r="DI13">
        <f>('P2'!DI13+'P2'!DI25*DI$2)/(DI$2+1)</f>
        <v>32.440487804878053</v>
      </c>
      <c r="DJ13">
        <f>('P2'!DJ13+'P2'!DJ25*DJ$2)/(DJ$2+1)</f>
        <v>36.429731707317075</v>
      </c>
      <c r="DK13">
        <f>('P2'!DK13+'P2'!DK25*DK$2)/(DK$2+1)</f>
        <v>32.990250000000003</v>
      </c>
      <c r="DL13">
        <f>('P2'!DL13+'P2'!DL25*DL$2)/(DL$2+1)</f>
        <v>26.320051282051285</v>
      </c>
      <c r="DM13">
        <f>('P2'!DM13+'P2'!DM25*DM$2)/(DM$2+1)</f>
        <v>26.089857142857149</v>
      </c>
      <c r="DN13">
        <f>('P2'!DN13+'P2'!DN25*DN$2)/(DN$2+1)</f>
        <v>28.849926829268298</v>
      </c>
      <c r="DO13">
        <f>('P2'!DO13+'P2'!DO25*DO$2)/(DO$2+1)</f>
        <v>27.390069767441855</v>
      </c>
      <c r="DP13">
        <f>('P2'!DP13+'P2'!DP25*DP$2)/(DP$2+1)</f>
        <v>26.919777777777782</v>
      </c>
      <c r="DQ13">
        <f>('P2'!DQ13+'P2'!DQ25*DQ$2)/(DQ$2+1)</f>
        <v>26.449846153846153</v>
      </c>
      <c r="DR13">
        <f>('P2'!DR13+'P2'!DR25*DR$2)/(DR$2+1)</f>
        <v>26.470263157894742</v>
      </c>
      <c r="DS13">
        <f>('P2'!DS13+'P2'!DS25*DS$2)/(DS$2+1)</f>
        <v>26.500302325581394</v>
      </c>
      <c r="DT13">
        <f>('P2'!DT13+'P2'!DT25*DT$2)/(DT$2+1)</f>
        <v>28.009631578947371</v>
      </c>
      <c r="DU13">
        <f>('P2'!DU13+'P2'!DU25*DU$2)/(DU$2+1)</f>
        <v>32.499707317073174</v>
      </c>
      <c r="DV13">
        <f>('P2'!DV13+'P2'!DV25*DV$2)/(DV$2+1)</f>
        <v>36.500097560975611</v>
      </c>
      <c r="DW13">
        <f>('P2'!DW13+'P2'!DW25*DW$2)/(DW$2+1)</f>
        <v>33.050000000000004</v>
      </c>
      <c r="DX13">
        <f>('P2'!DX13+'P2'!DX25*DX$2)/(DX$2+1)</f>
        <v>26.360170731707317</v>
      </c>
      <c r="DY13">
        <f>('P2'!DY13+'P2'!DY25*DY$2)/(DY$2+1)</f>
        <v>26.140250000000002</v>
      </c>
      <c r="DZ13">
        <f>('P2'!DZ13+'P2'!DZ25*DZ$2)/(DZ$2+1)</f>
        <v>28.900487804878047</v>
      </c>
      <c r="EA13">
        <f>('P2'!EA13+'P2'!EA25*EA$2)/(EA$2+1)</f>
        <v>27.440069767441862</v>
      </c>
      <c r="EB13">
        <f>('P2'!EB13+'P2'!EB25*EB$2)/(EB$2+1)</f>
        <v>26.970222222222226</v>
      </c>
      <c r="EC13">
        <f>('P2'!EC13+'P2'!EC25*EC$2)/(EC$2+1)</f>
        <v>26.499589743589745</v>
      </c>
      <c r="ED13">
        <f>('P2'!ED13+'P2'!ED25*ED$2)/(ED$2+1)</f>
        <v>26.520105263157898</v>
      </c>
      <c r="EE13">
        <f>('P2'!EE13+'P2'!EE25*EE$2)/(EE$2+1)</f>
        <v>26.54006976744186</v>
      </c>
      <c r="EF13">
        <f>('P2'!EF13+'P2'!EF25*EF$2)/(EF$2+1)</f>
        <v>28.060263157894738</v>
      </c>
      <c r="EG13">
        <f>('P2'!EG13+'P2'!EG25*EG$2)/(EG$2+1)</f>
        <v>32.550046511627905</v>
      </c>
      <c r="EH13">
        <f>('P2'!EH13+'P2'!EH25*EH$2)/(EH$2+1)</f>
        <v>36.560487179487176</v>
      </c>
      <c r="EI13">
        <f>('P2'!EI13+'P2'!EI25*EI$2)/(EI$2+1)</f>
        <v>33.110000000000007</v>
      </c>
      <c r="EJ13">
        <f>('P2'!EJ13+'P2'!EJ25*EJ$2)/(EJ$2+1)</f>
        <v>26.410243902439024</v>
      </c>
      <c r="EK13">
        <f>('P2'!EK13+'P2'!EK25*EK$2)/(EK$2+1)</f>
        <v>26.179750000000002</v>
      </c>
      <c r="EL13">
        <f>('P2'!EL13+'P2'!EL25*EL$2)/(EL$2+1)</f>
        <v>28.950243902439027</v>
      </c>
      <c r="EM13">
        <f>('P2'!EM13+'P2'!EM25*EM$2)/(EM$2+1)</f>
        <v>27.489790697674415</v>
      </c>
      <c r="EN13">
        <f>('P2'!EN13+'P2'!EN25*EN$2)/(EN$2+1)</f>
        <v>27.019864864864868</v>
      </c>
      <c r="EO13">
        <f>('P2'!EO13+'P2'!EO25*EO$2)/(EO$2+1)</f>
        <v>26.54020512820513</v>
      </c>
      <c r="EP13">
        <f>('P2'!EP13+'P2'!EP25*EP$2)/(EP$2+1)</f>
        <v>26.570250000000001</v>
      </c>
      <c r="EQ13">
        <f>('P2'!EQ13+'P2'!EQ25*EQ$2)/(EQ$2+1)</f>
        <v>26.59</v>
      </c>
      <c r="ER13">
        <f>('P2'!ER13+'P2'!ER25*ER$2)/(ER$2+1)</f>
        <v>28.099736842105266</v>
      </c>
      <c r="ES13">
        <f>('P2'!ES13+'P2'!ES25*ES$2)/(ES$2+1)</f>
        <v>32.610441860465116</v>
      </c>
      <c r="ET13">
        <f>('P2'!ET13+'P2'!ET25*ET$2)/(ET$2+1)</f>
        <v>36.620256410256417</v>
      </c>
      <c r="EU13">
        <f>('P2'!EU13+'P2'!EU25*EU$2)/(EU$2+1)</f>
        <v>33.160142857142858</v>
      </c>
      <c r="EV13">
        <f>('P2'!EV13+'P2'!EV25*EV$2)/(EV$2+1)</f>
        <v>26.449871794871793</v>
      </c>
      <c r="EW13">
        <f>('P2'!EW13+'P2'!EW25*EW$2)/(EW$2+1)</f>
        <v>26.230250000000002</v>
      </c>
      <c r="EX13">
        <f>('P2'!EX13+'P2'!EX25*EX$2)/(EX$2+1)</f>
        <v>29</v>
      </c>
      <c r="EY13">
        <f>('P2'!EY13+'P2'!EY25*EY$2)/(EY$2+1)</f>
        <v>27.539951219512197</v>
      </c>
      <c r="EZ13">
        <f>('P2'!EZ13+'P2'!EZ25*EZ$2)/(EZ$2+1)</f>
        <v>27.059777777777782</v>
      </c>
      <c r="FA13">
        <f>('P2'!FA13+'P2'!FA25*FA$2)/(FA$2+1)</f>
        <v>26.589560975609757</v>
      </c>
      <c r="FB13">
        <f>('P2'!FB13+'P2'!FB25*FB$2)/(FB$2+1)</f>
        <v>26.610105263157898</v>
      </c>
      <c r="FC13">
        <f>('P2'!FC13+'P2'!FC25*FC$2)/(FC$2+1)</f>
        <v>26.630292682926832</v>
      </c>
      <c r="FD13">
        <f>('P2'!FD13+'P2'!FD25*FD$2)/(FD$2+1)</f>
        <v>28.15</v>
      </c>
      <c r="FE13">
        <f>('P2'!FE13+'P2'!FE25*FE$2)/(FE$2+1)</f>
        <v>32.669731707317077</v>
      </c>
      <c r="FF13">
        <f>('P2'!FF13+'P2'!FF25*FF$2)/(FF$2+1)</f>
        <v>36.690358974358979</v>
      </c>
      <c r="FG13">
        <f>('P2'!FG13+'P2'!FG25*FG$2)/(FG$2+1)</f>
        <v>33.220142857142861</v>
      </c>
      <c r="FH13">
        <f>('P2'!FH13+'P2'!FH25*FH$2)/(FH$2+1)</f>
        <v>26.49982051282052</v>
      </c>
      <c r="FI13">
        <f>('P2'!FI13+'P2'!FI25*FI$2)/(FI$2+1)</f>
        <v>26.269750000000002</v>
      </c>
      <c r="FJ13">
        <f>('P2'!FJ13+'P2'!FJ25*FJ$2)/(FJ$2+1)</f>
        <v>29.05</v>
      </c>
      <c r="FK13">
        <f>('P2'!FK13+'P2'!FK25*FK$2)/(FK$2+1)</f>
        <v>27.580121951219514</v>
      </c>
      <c r="FL13">
        <f>('P2'!FL13+'P2'!FL25*FL$2)/(FL$2+1)</f>
        <v>27.110000000000003</v>
      </c>
      <c r="FM13">
        <f>('P2'!FM13+'P2'!FM25*FM$2)/(FM$2+1)</f>
        <v>26.630292682926832</v>
      </c>
      <c r="FN13">
        <f>('P2'!FN13+'P2'!FN25*FN$2)/(FN$2+1)</f>
        <v>26.659736842105264</v>
      </c>
      <c r="FO13">
        <f>('P2'!FO13+'P2'!FO25*FO$2)/(FO$2+1)</f>
        <v>26.679609756097566</v>
      </c>
      <c r="FP13">
        <f>('P2'!FP13+'P2'!FP25*FP$2)/(FP$2+1)</f>
        <v>28.1995</v>
      </c>
      <c r="FQ13">
        <f>('P2'!FQ13+'P2'!FQ25*FQ$2)/(FQ$2+1)</f>
        <v>32.720317073170733</v>
      </c>
      <c r="FR13">
        <f>('P2'!FR13+'P2'!FR25*FR$2)/(FR$2+1)</f>
        <v>36.750097560975611</v>
      </c>
      <c r="FS13">
        <f>('P2'!FS13+'P2'!FS25*FS$2)/(FS$2+1)</f>
        <v>33.28</v>
      </c>
      <c r="FT13">
        <f>('P2'!FT13+'P2'!FT25*FT$2)/(FT$2+1)</f>
        <v>26.549769230769233</v>
      </c>
      <c r="FU13">
        <f>('P2'!FU13+'P2'!FU25*FU$2)/(FU$2+1)</f>
        <v>26.320000000000007</v>
      </c>
      <c r="FV13">
        <f>('P2'!FV13+'P2'!FV25*FV$2)/(FV$2+1)</f>
        <v>29.100317073170732</v>
      </c>
      <c r="FW13">
        <f>('P2'!FW13+'P2'!FW25*FW$2)/(FW$2+1)</f>
        <v>27.630139534883721</v>
      </c>
      <c r="FX13">
        <f>('P2'!FX13+'P2'!FX25*FX$2)/(FX$2+1)</f>
        <v>27.159894736842105</v>
      </c>
      <c r="FY13">
        <f>('P2'!FY13+'P2'!FY25*FY$2)/(FY$2+1)</f>
        <v>26.680170731707317</v>
      </c>
      <c r="FZ13">
        <f>('P2'!FZ13+'P2'!FZ25*FZ$2)/(FZ$2+1)</f>
        <v>26.6995</v>
      </c>
      <c r="GA13">
        <f>('P2'!GA13+'P2'!GA25*GA$2)/(GA$2+1)</f>
        <v>26.729837209302328</v>
      </c>
      <c r="GB13">
        <f>('P2'!GB13+'P2'!GB25*GB$2)/(GB$2+1)</f>
        <v>28.249736842105264</v>
      </c>
      <c r="GC13">
        <f>('P2'!GC13+'P2'!GC25*GC$2)/(GC$2+1)</f>
        <v>32.779780487804885</v>
      </c>
      <c r="GD13">
        <f>('P2'!GD13+'P2'!GD25*GD$2)/(GD$2+1)</f>
        <v>36.809634146341459</v>
      </c>
      <c r="GE13">
        <f>('P2'!GE13+'P2'!GE25*GE$2)/(GE$2+1)</f>
        <v>33.339750000000002</v>
      </c>
      <c r="GF13">
        <f>('P2'!GF13+'P2'!GF25*GF$2)/(GF$2+1)</f>
        <v>26.590219512195123</v>
      </c>
      <c r="GG13">
        <f>('P2'!GG13+'P2'!GG25*GG$2)/(GG$2+1)</f>
        <v>26.359772727272727</v>
      </c>
      <c r="GH13">
        <f>('P2'!GH13+'P2'!GH25*GH$2)/(GH$2+1)</f>
        <v>29.150317073170729</v>
      </c>
      <c r="GI13">
        <f>('P2'!GI13+'P2'!GI25*GI$2)/(GI$2+1)</f>
        <v>27.679844444444445</v>
      </c>
      <c r="GJ13">
        <f>('P2'!GJ13+'P2'!GJ25*GJ$2)/(GJ$2+1)</f>
        <v>27.199948717948718</v>
      </c>
      <c r="GK13">
        <f>('P2'!GK13+'P2'!GK25*GK$2)/(GK$2+1)</f>
        <v>26.729731707317075</v>
      </c>
      <c r="GL13">
        <f>('P2'!GL13+'P2'!GL25*GL$2)/(GL$2+1)</f>
        <v>26.749736842105261</v>
      </c>
      <c r="GM13">
        <f>('P2'!GM13+'P2'!GM25*GM$2)/(GM$2+1)</f>
        <v>26.769883720930231</v>
      </c>
      <c r="GN13">
        <f>('P2'!GN13+'P2'!GN25*GN$2)/(GN$2+1)</f>
        <v>28.30026315789474</v>
      </c>
      <c r="GO13">
        <f>('P2'!GO13+'P2'!GO25*GO$2)/(GO$2+1)</f>
        <v>32.830418604651157</v>
      </c>
      <c r="GP13">
        <f>('P2'!GP13+'P2'!GP25*GP$2)/(GP$2+1)</f>
        <v>36.879794871794878</v>
      </c>
      <c r="GQ13">
        <f>('P2'!GQ13+'P2'!GQ25*GQ$2)/(GQ$2+1)</f>
        <v>33.39</v>
      </c>
      <c r="GR13">
        <f>('P2'!GR13+'P2'!GR25*GR$2)/(GR$2+1)</f>
        <v>26.639604651162792</v>
      </c>
      <c r="GS13">
        <f>('P2'!GS13+'P2'!GS25*GS$2)/(GS$2+1)</f>
        <v>26.410000000000004</v>
      </c>
      <c r="GT13">
        <f>('P2'!GT13+'P2'!GT25*GT$2)/(GT$2+1)</f>
        <v>29.200073170731709</v>
      </c>
      <c r="GU13">
        <f>('P2'!GU13+'P2'!GU25*GU$2)/(GU$2+1)</f>
        <v>27.729533333333336</v>
      </c>
      <c r="GV13">
        <f>('P2'!GV13+'P2'!GV25*GV$2)/(GV$2+1)</f>
        <v>27.249999999999996</v>
      </c>
      <c r="GW13">
        <f>('P2'!GW13+'P2'!GW25*GW$2)/(GW$2+1)</f>
        <v>26.77002564102564</v>
      </c>
      <c r="GX13">
        <f>('P2'!GX13+'P2'!GX25*GX$2)/(GX$2+1)</f>
        <v>26.799999999999997</v>
      </c>
      <c r="GY13">
        <f>('P2'!GY13+'P2'!GY25*GY$2)/(GY$2+1)</f>
        <v>26.820097560975611</v>
      </c>
      <c r="GZ13">
        <f>('P2'!GZ13+'P2'!GZ25*GZ$2)/(GZ$2+1)</f>
        <v>28.350105263157896</v>
      </c>
      <c r="HA13">
        <f>('P2'!HA13+'P2'!HA25*HA$2)/(HA$2+1)</f>
        <v>32.889813953488371</v>
      </c>
      <c r="HB13">
        <f>('P2'!HB13+'P2'!HB25*HB$2)/(HB$2+1)</f>
        <v>36.939564102564105</v>
      </c>
      <c r="HC13">
        <f>('P2'!HC13+'P2'!HC25*HC$2)/(HC$2+1)</f>
        <v>33.449999999999996</v>
      </c>
      <c r="HD13">
        <f>('P2'!HD13+'P2'!HD25*HD$2)/(HD$2+1)</f>
        <v>26.680441860465116</v>
      </c>
      <c r="HE13">
        <f>('P2'!HE13+'P2'!HE25*HE$2)/(HE$2+1)</f>
        <v>26.450000000000003</v>
      </c>
      <c r="HF13">
        <f>('P2'!HF13+'P2'!HF25*HF$2)/(HF$2+1)</f>
        <v>29.250302325581394</v>
      </c>
      <c r="HG13">
        <f>('P2'!HG13+'P2'!HG25*HG$2)/(HG$2+1)</f>
        <v>27.770209302325583</v>
      </c>
      <c r="HH13">
        <f>('P2'!HH13+'P2'!HH25*HH$2)/(HH$2+1)</f>
        <v>27.300263157894737</v>
      </c>
      <c r="HI13">
        <f>('P2'!HI13+'P2'!HI25*HI$2)/(HI$2+1)</f>
        <v>26.819780487804881</v>
      </c>
      <c r="HJ13">
        <f>('P2'!HJ13+'P2'!HJ25*HJ$2)/(HJ$2+1)</f>
        <v>26.839749999999999</v>
      </c>
      <c r="HK13">
        <f>('P2'!HK13+'P2'!HK25*HK$2)/(HK$2+1)</f>
        <v>26.870219512195124</v>
      </c>
      <c r="HL13">
        <f>('P2'!HL13+'P2'!HL25*HL$2)/(HL$2+1)</f>
        <v>28.399736842105263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24.186923076923076</v>
      </c>
      <c r="U15" s="247">
        <f>('P2'!U15+'P2'!U26*U$2)/(U$2+1)</f>
        <v>22.187000000000001</v>
      </c>
      <c r="V15" s="247">
        <f>('P2'!V15+'P2'!V26*V$2)/(V$2+1)</f>
        <v>25.249697674418602</v>
      </c>
      <c r="W15" s="247">
        <f>('P2'!W15+'P2'!W26*W$2)/(W$2+1)</f>
        <v>24.999829268292686</v>
      </c>
      <c r="X15" s="247">
        <f>('P2'!X15+'P2'!X26*X$2)/(X$2+1)</f>
        <v>24.500111111111114</v>
      </c>
      <c r="Y15" s="247">
        <f>('P2'!Y15+'P2'!Y26*Y$2)/(Y$2+1)</f>
        <v>23.999853658536587</v>
      </c>
      <c r="Z15" s="247">
        <f>('P2'!Z15+'P2'!Z26*Z$2)/(Z$2+1)</f>
        <v>24</v>
      </c>
      <c r="AA15" s="247">
        <f>('P2'!AA15+'P2'!AA26*AA$2)/(AA$2+1)</f>
        <v>24.500268292682929</v>
      </c>
      <c r="AB15" s="247">
        <f>('P2'!AB15+'P2'!AB26*AB$2)/(AB$2+1)</f>
        <v>24.999749999999999</v>
      </c>
      <c r="AC15" s="247">
        <f>('P2'!AC15+'P2'!AC26*AC$2)/(AC$2+1)</f>
        <v>33.000292682926833</v>
      </c>
      <c r="AD15" s="247">
        <f>('P2'!AD15+'P2'!AD26*AD$2)/(AD$2+1)</f>
        <v>36</v>
      </c>
      <c r="AE15" s="247">
        <f>('P2'!AE15+'P2'!AE26*AE$2)/(AE$2+1)</f>
        <v>31.000000000000007</v>
      </c>
      <c r="AF15" s="247">
        <f>('P2'!AF15+'P2'!AF26*AF$2)/(AF$2+1)</f>
        <v>25.999948717948723</v>
      </c>
      <c r="AG15" s="247">
        <f>('P2'!AG15+'P2'!AG26*AG$2)/(AG$2+1)</f>
        <v>24.999749999999999</v>
      </c>
      <c r="AH15" s="247">
        <f>('P2'!AH15+'P2'!AH26*AH$2)/(AH$2+1)</f>
        <v>24.999651162790691</v>
      </c>
      <c r="AI15" s="247">
        <f>('P2'!AI15+'P2'!AI26*AI$2)/(AI$2+1)</f>
        <v>24.50029268292683</v>
      </c>
      <c r="AJ15" s="247">
        <f>('P2'!AJ15+'P2'!AJ26*AJ$2)/(AJ$2+1)</f>
        <v>24.49966666666667</v>
      </c>
      <c r="AK15" s="247">
        <f>('P2'!AK15+'P2'!AK26*AK$2)/(AK$2+1)</f>
        <v>23.999780487804877</v>
      </c>
      <c r="AL15" s="247">
        <f>('P2'!AL15+'P2'!AL26*AL$2)/(AL$2+1)</f>
        <v>23.500263157894739</v>
      </c>
      <c r="AM15" s="247">
        <f>('P2'!AM15+'P2'!AM26*AM$2)/(AM$2+1)</f>
        <v>23.5</v>
      </c>
      <c r="AN15" s="247">
        <f>('P2'!AN15+'P2'!AN26*AN$2)/(AN$2+1)</f>
        <v>24.999749999999999</v>
      </c>
      <c r="AO15" s="247">
        <f>('P2'!AO15+'P2'!AO26*AO$2)/(AO$2+1)</f>
        <v>31.000365853658536</v>
      </c>
      <c r="AP15" s="247">
        <f>('P2'!AP15+'P2'!AP26*AP$2)/(AP$2+1)</f>
        <v>34.999707317073174</v>
      </c>
      <c r="AQ15" s="247">
        <f>('P2'!AQ15+'P2'!AQ26*AQ$2)/(AQ$2+1)</f>
        <v>31.5</v>
      </c>
      <c r="AR15" s="247">
        <f>('P2'!AR15+'P2'!AR26*AR$2)/(AR$2+1)</f>
        <v>26.499923076923078</v>
      </c>
      <c r="AS15" s="247">
        <f>('P2'!AS15+'P2'!AS26*AS$2)/(AS$2+1)</f>
        <v>23.5</v>
      </c>
      <c r="AT15" s="247">
        <f>('P2'!AT15+'P2'!AT26*AT$2)/(AT$2+1)</f>
        <v>23.999756097560976</v>
      </c>
      <c r="AU15" s="247">
        <f>('P2'!AU15+'P2'!AU26*AU$2)/(AU$2+1)</f>
        <v>25.010170731707316</v>
      </c>
      <c r="AV15" s="247">
        <f>('P2'!AV15+'P2'!AV26*AV$2)/(AV$2+1)</f>
        <v>25.009897435897436</v>
      </c>
      <c r="AW15" s="247">
        <f>('P2'!AW15+'P2'!AW26*AW$2)/(AW$2+1)</f>
        <v>24.600435897435897</v>
      </c>
      <c r="AX15" s="247">
        <f>('P2'!AX15+'P2'!AX26*AX$2)/(AX$2+1)</f>
        <v>24.190368421052636</v>
      </c>
      <c r="AY15" s="247">
        <f>('P2'!AY15+'P2'!AY26*AY$2)/(AY$2+1)</f>
        <v>24.200116279069768</v>
      </c>
      <c r="AZ15" s="247">
        <f>('P2'!AZ15+'P2'!AZ26*AZ$2)/(AZ$2+1)</f>
        <v>25.440000000000005</v>
      </c>
      <c r="BA15" s="247">
        <f>('P2'!BA15+'P2'!BA26*BA$2)/(BA$2+1)</f>
        <v>30.400341463414641</v>
      </c>
      <c r="BB15" s="247">
        <f>('P2'!BB15+'P2'!BB26*BB$2)/(BB$2+1)</f>
        <v>33.710121951219513</v>
      </c>
      <c r="BC15" s="247">
        <f>('P2'!BC15+'P2'!BC26*BC$2)/(BC$2+1)</f>
        <v>30.819750000000003</v>
      </c>
      <c r="BD15" s="247">
        <f>('P2'!BD15+'P2'!BD26*BD$2)/(BD$2+1)</f>
        <v>26.689804878048783</v>
      </c>
      <c r="BE15" s="247">
        <f>('P2'!BE15+'P2'!BE26*BE$2)/(BE$2+1)</f>
        <v>24.21</v>
      </c>
      <c r="BF15" s="247">
        <f>('P2'!BF15+'P2'!BF26*BF$2)/(BF$2+1)</f>
        <v>24.629853658536586</v>
      </c>
      <c r="BG15" s="247">
        <f>('P2'!BG15+'P2'!BG26*BG$2)/(BG$2+1)</f>
        <v>25.349813953488368</v>
      </c>
      <c r="BH15" s="247">
        <f>('P2'!BH15+'P2'!BH26*BH$2)/(BH$2+1)</f>
        <v>25.350333333333335</v>
      </c>
      <c r="BI15" s="247">
        <f>('P2'!BI15+'P2'!BI26*BI$2)/(BI$2+1)</f>
        <v>24.979846153846154</v>
      </c>
      <c r="BJ15" s="247">
        <f>('P2'!BJ15+'P2'!BJ26*BJ$2)/(BJ$2+1)</f>
        <v>24.610263157894739</v>
      </c>
      <c r="BK15" s="247">
        <f>('P2'!BK15+'P2'!BK26*BK$2)/(BK$2+1)</f>
        <v>24.619837209302325</v>
      </c>
      <c r="BL15" s="247">
        <f>('P2'!BL15+'P2'!BL26*BL$2)/(BL$2+1)</f>
        <v>25.740105263157897</v>
      </c>
      <c r="BM15" s="247">
        <f>('P2'!BM15+'P2'!BM26*BM$2)/(BM$2+1)</f>
        <v>30.24</v>
      </c>
      <c r="BN15" s="247">
        <f>('P2'!BN15+'P2'!BN26*BN$2)/(BN$2+1)</f>
        <v>33.249948717948719</v>
      </c>
      <c r="BO15" s="247">
        <f>('P2'!BO15+'P2'!BO26*BO$2)/(BO$2+1)</f>
        <v>30.630000000000003</v>
      </c>
      <c r="BP15" s="247">
        <f>('P2'!BP15+'P2'!BP26*BP$2)/(BP$2+1)</f>
        <v>26.890292682926834</v>
      </c>
      <c r="BQ15" s="247">
        <f>('P2'!BQ15+'P2'!BQ26*BQ$2)/(BQ$2+1)</f>
        <v>24.640250000000002</v>
      </c>
      <c r="BR15" s="247">
        <f>('P2'!BR15+'P2'!BR26*BR$2)/(BR$2+1)</f>
        <v>25.019926829268293</v>
      </c>
      <c r="BS15" s="247">
        <f>('P2'!BS15+'P2'!BS26*BS$2)/(BS$2+1)</f>
        <v>25.67032558139535</v>
      </c>
      <c r="BT15" s="247">
        <f>('P2'!BT15+'P2'!BT26*BT$2)/(BT$2+1)</f>
        <v>25.680111111111113</v>
      </c>
      <c r="BU15" s="247">
        <f>('P2'!BU15+'P2'!BU26*BU$2)/(BU$2+1)</f>
        <v>25.350358974358976</v>
      </c>
      <c r="BV15" s="247">
        <f>('P2'!BV15+'P2'!BV26*BV$2)/(BV$2+1)</f>
        <v>25.010249999999996</v>
      </c>
      <c r="BW15" s="247">
        <f>('P2'!BW15+'P2'!BW26*BW$2)/(BW$2+1)</f>
        <v>25.01963414634146</v>
      </c>
      <c r="BX15" s="247">
        <f>('P2'!BX15+'P2'!BX26*BX$2)/(BX$2+1)</f>
        <v>26.040105263157894</v>
      </c>
      <c r="BY15" s="247">
        <f>('P2'!BY15+'P2'!BY26*BY$2)/(BY$2+1)</f>
        <v>30.119837209302322</v>
      </c>
      <c r="BZ15" s="247">
        <f>('P2'!BZ15+'P2'!BZ26*BZ$2)/(BZ$2+1)</f>
        <v>32.839923076923078</v>
      </c>
      <c r="CA15" s="247">
        <f>('P2'!CA15+'P2'!CA26*CA$2)/(CA$2+1)</f>
        <v>30.470250000000004</v>
      </c>
      <c r="CB15" s="247">
        <f>('P2'!CB15+'P2'!CB26*CB$2)/(CB$2+1)</f>
        <v>27.079878048780486</v>
      </c>
      <c r="CC15" s="247">
        <f>('P2'!CC15+'P2'!CC26*CC$2)/(CC$2+1)</f>
        <v>25.05</v>
      </c>
      <c r="CD15" s="247">
        <f>('P2'!CD15+'P2'!CD26*CD$2)/(CD$2+1)</f>
        <v>25.389883720930232</v>
      </c>
      <c r="CE15" s="247">
        <f>('P2'!CE15+'P2'!CE26*CE$2)/(CE$2+1)</f>
        <v>25.990292682926828</v>
      </c>
      <c r="CF15" s="247">
        <f>('P2'!CF15+'P2'!CF26*CF$2)/(CF$2+1)</f>
        <v>25.990222222222229</v>
      </c>
      <c r="CG15" s="247">
        <f>('P2'!CG15+'P2'!CG26*CG$2)/(CG$2+1)</f>
        <v>25.690025641025642</v>
      </c>
      <c r="CH15" s="247">
        <f>('P2'!CH15+'P2'!CH26*CH$2)/(CH$2+1)</f>
        <v>25.390250000000002</v>
      </c>
      <c r="CI15" s="247">
        <f>('P2'!CI15+'P2'!CI26*CI$2)/(CI$2+1)</f>
        <v>25.39987804878049</v>
      </c>
      <c r="CJ15" s="247">
        <f>('P2'!CJ15+'P2'!CJ26*CJ$2)/(CJ$2+1)</f>
        <v>26.329736842105262</v>
      </c>
      <c r="CK15" s="247">
        <f>('P2'!CK15+'P2'!CK26*CK$2)/(CK$2+1)</f>
        <v>30.029953488372094</v>
      </c>
      <c r="CL15" s="247">
        <f>('P2'!CL15+'P2'!CL26*CL$2)/(CL$2+1)</f>
        <v>32.5</v>
      </c>
      <c r="CM15" s="247">
        <f>('P2'!CM15+'P2'!CM26*CM$2)/(CM$2+1)</f>
        <v>30.350000000000005</v>
      </c>
      <c r="CN15" s="247">
        <f>('P2'!CN15+'P2'!CN26*CN$2)/(CN$2+1)</f>
        <v>27.279717948717952</v>
      </c>
      <c r="CO15" s="247">
        <f>('P2'!CO15+'P2'!CO26*CO$2)/(CO$2+1)</f>
        <v>25.440500000000004</v>
      </c>
      <c r="CP15" s="247">
        <f>('P2'!CP15+'P2'!CP26*CP$2)/(CP$2+1)</f>
        <v>25.749976744186046</v>
      </c>
      <c r="CQ15" s="247">
        <f>('P2'!CQ15+'P2'!CQ26*CQ$2)/(CQ$2+1)</f>
        <v>26.270170731707321</v>
      </c>
      <c r="CR15" s="247">
        <f>('P2'!CR15+'P2'!CR26*CR$2)/(CR$2+1)</f>
        <v>26.279729729729727</v>
      </c>
      <c r="CS15" s="247">
        <f>('P2'!CS15+'P2'!CS26*CS$2)/(CS$2+1)</f>
        <v>26.000146341463417</v>
      </c>
      <c r="CT15" s="247">
        <f>('P2'!CT15+'P2'!CT26*CT$2)/(CT$2+1)</f>
        <v>25.72036842105263</v>
      </c>
      <c r="CU15" s="247">
        <f>('P2'!CU15+'P2'!CU26*CU$2)/(CU$2+1)</f>
        <v>25.730219512195124</v>
      </c>
      <c r="CV15" s="247">
        <f>('P2'!CV15+'P2'!CV26*CV$2)/(CV$2+1)</f>
        <v>26.590249999999997</v>
      </c>
      <c r="CW15" s="247">
        <f>('P2'!CW15+'P2'!CW26*CW$2)/(CW$2+1)</f>
        <v>30.019829268292685</v>
      </c>
      <c r="CX15" s="247">
        <f>('P2'!CX15+'P2'!CX26*CX$2)/(CX$2+1)</f>
        <v>32.30980487804878</v>
      </c>
      <c r="CY15" s="247">
        <f>('P2'!CY15+'P2'!CY26*CY$2)/(CY$2+1)</f>
        <v>30.320000000000004</v>
      </c>
      <c r="CZ15" s="247">
        <f>('P2'!CZ15+'P2'!CZ26*CZ$2)/(CZ$2+1)</f>
        <v>27.469846153846152</v>
      </c>
      <c r="DA15" s="247">
        <f>('P2'!DA15+'P2'!DA26*DA$2)/(DA$2+1)</f>
        <v>25.770142857142861</v>
      </c>
      <c r="DB15" s="247">
        <f>('P2'!DB15+'P2'!DB26*DB$2)/(DB$2+1)</f>
        <v>26.059975609756101</v>
      </c>
      <c r="DC15" s="247">
        <f>('P2'!DC15+'P2'!DC26*DC$2)/(DC$2+1)</f>
        <v>26.540024390243904</v>
      </c>
      <c r="DD15" s="247">
        <f>('P2'!DD15+'P2'!DD26*DD$2)/(DD$2+1)</f>
        <v>26.549777777777781</v>
      </c>
      <c r="DE15" s="247">
        <f>('P2'!DE15+'P2'!DE26*DE$2)/(DE$2+1)</f>
        <v>26.300243902439025</v>
      </c>
      <c r="DF15" s="247">
        <f>('P2'!DF15+'P2'!DF26*DF$2)/(DF$2+1)</f>
        <v>26.040000000000003</v>
      </c>
      <c r="DG15" s="247">
        <f>('P2'!DG15+'P2'!DG26*DG$2)/(DG$2+1)</f>
        <v>26.050116279069766</v>
      </c>
      <c r="DH15" s="247">
        <f>('P2'!DH15+'P2'!DH26*DH$2)/(DH$2+1)</f>
        <v>26.850000000000005</v>
      </c>
      <c r="DI15" s="247">
        <f>('P2'!DI15+'P2'!DI26*DI$2)/(DI$2+1)</f>
        <v>30.030365853658537</v>
      </c>
      <c r="DJ15" s="247">
        <f>('P2'!DJ15+'P2'!DJ26*DJ$2)/(DJ$2+1)</f>
        <v>32.15017073170732</v>
      </c>
      <c r="DK15" s="247">
        <f>('P2'!DK15+'P2'!DK26*DK$2)/(DK$2+1)</f>
        <v>30.31025</v>
      </c>
      <c r="DL15" s="247">
        <f>('P2'!DL15+'P2'!DL26*DL$2)/(DL$2+1)</f>
        <v>27.67025641025641</v>
      </c>
      <c r="DM15" s="247">
        <f>('P2'!DM15+'P2'!DM26*DM$2)/(DM$2+1)</f>
        <v>26.090000000000003</v>
      </c>
      <c r="DN15" s="247">
        <f>('P2'!DN15+'P2'!DN26*DN$2)/(DN$2+1)</f>
        <v>26.36990243902439</v>
      </c>
      <c r="DO15" s="247">
        <f>('P2'!DO15+'P2'!DO26*DO$2)/(DO$2+1)</f>
        <v>26.809930232558141</v>
      </c>
      <c r="DP15" s="247">
        <f>('P2'!DP15+'P2'!DP26*DP$2)/(DP$2+1)</f>
        <v>26.820444444444444</v>
      </c>
      <c r="DQ15" s="247">
        <f>('P2'!DQ15+'P2'!DQ26*DQ$2)/(DQ$2+1)</f>
        <v>26.589794871794872</v>
      </c>
      <c r="DR15" s="247">
        <f>('P2'!DR15+'P2'!DR26*DR$2)/(DR$2+1)</f>
        <v>26.350263157894741</v>
      </c>
      <c r="DS15" s="247">
        <f>('P2'!DS15+'P2'!DS26*DS$2)/(DS$2+1)</f>
        <v>26.359744186046509</v>
      </c>
      <c r="DT15" s="247">
        <f>('P2'!DT15+'P2'!DT26*DT$2)/(DT$2+1)</f>
        <v>27.100263157894737</v>
      </c>
      <c r="DU15" s="247">
        <f>('P2'!DU15+'P2'!DU26*DU$2)/(DU$2+1)</f>
        <v>30.0499756097561</v>
      </c>
      <c r="DV15" s="247">
        <f>('P2'!DV15+'P2'!DV26*DV$2)/(DV$2+1)</f>
        <v>32.020268292682928</v>
      </c>
      <c r="DW15" s="247">
        <f>('P2'!DW15+'P2'!DW26*DW$2)/(DW$2+1)</f>
        <v>30.310250000000003</v>
      </c>
      <c r="DX15" s="247">
        <f>('P2'!DX15+'P2'!DX26*DX$2)/(DX$2+1)</f>
        <v>27.870097560975612</v>
      </c>
      <c r="DY15" s="247">
        <f>('P2'!DY15+'P2'!DY26*DY$2)/(DY$2+1)</f>
        <v>26.410250000000001</v>
      </c>
      <c r="DZ15" s="247">
        <f>('P2'!DZ15+'P2'!DZ26*DZ$2)/(DZ$2+1)</f>
        <v>26.659853658536587</v>
      </c>
      <c r="EA15" s="247">
        <f>('P2'!EA15+'P2'!EA26*EA$2)/(EA$2+1)</f>
        <v>27.060441860465119</v>
      </c>
      <c r="EB15" s="247">
        <f>('P2'!EB15+'P2'!EB26*EB$2)/(EB$2+1)</f>
        <v>27.06988888888889</v>
      </c>
      <c r="EC15" s="247">
        <f>('P2'!EC15+'P2'!EC26*EC$2)/(EC$2+1)</f>
        <v>26.850025641025642</v>
      </c>
      <c r="ED15" s="247">
        <f>('P2'!ED15+'P2'!ED26*ED$2)/(ED$2+1)</f>
        <v>26.620368421052639</v>
      </c>
      <c r="EE15" s="247">
        <f>('P2'!EE15+'P2'!EE26*EE$2)/(EE$2+1)</f>
        <v>26.629790697674416</v>
      </c>
      <c r="EF15" s="247">
        <f>('P2'!EF15+'P2'!EF26*EF$2)/(EF$2+1)</f>
        <v>27.340368421052638</v>
      </c>
      <c r="EG15" s="247">
        <f>('P2'!EG15+'P2'!EG26*EG$2)/(EG$2+1)</f>
        <v>30.130372093023254</v>
      </c>
      <c r="EH15" s="247">
        <f>('P2'!EH15+'P2'!EH26*EH$2)/(EH$2+1)</f>
        <v>31.999846153846153</v>
      </c>
      <c r="EI15" s="247">
        <f>('P2'!EI15+'P2'!EI26*EI$2)/(EI$2+1)</f>
        <v>30.38025</v>
      </c>
      <c r="EJ15" s="247">
        <f>('P2'!EJ15+'P2'!EJ26*EJ$2)/(EJ$2+1)</f>
        <v>28.07007317073171</v>
      </c>
      <c r="EK15" s="247">
        <f>('P2'!EK15+'P2'!EK26*EK$2)/(EK$2+1)</f>
        <v>26.690250000000002</v>
      </c>
      <c r="EL15" s="247">
        <f>('P2'!EL15+'P2'!EL26*EL$2)/(EL$2+1)</f>
        <v>26.930463414634147</v>
      </c>
      <c r="EM15" s="247">
        <f>('P2'!EM15+'P2'!EM26*EM$2)/(EM$2+1)</f>
        <v>27.29993023255814</v>
      </c>
      <c r="EN15" s="247">
        <f>('P2'!EN15+'P2'!EN26*EN$2)/(EN$2+1)</f>
        <v>27.30986486486486</v>
      </c>
      <c r="EO15" s="247">
        <f>('P2'!EO15+'P2'!EO26*EO$2)/(EO$2+1)</f>
        <v>27.099871794871795</v>
      </c>
      <c r="EP15" s="247">
        <f>('P2'!EP15+'P2'!EP26*EP$2)/(EP$2+1)</f>
        <v>26.890250000000002</v>
      </c>
      <c r="EQ15" s="247">
        <f>('P2'!EQ15+'P2'!EQ26*EQ$2)/(EQ$2+1)</f>
        <v>26.900048780487804</v>
      </c>
      <c r="ER15" s="247">
        <f>('P2'!ER15+'P2'!ER26*ER$2)/(ER$2+1)</f>
        <v>27.57</v>
      </c>
      <c r="ES15" s="247">
        <f>('P2'!ES15+'P2'!ES26*ES$2)/(ES$2+1)</f>
        <v>30.219930232558138</v>
      </c>
      <c r="ET15" s="247">
        <f>('P2'!ET15+'P2'!ET26*ET$2)/(ET$2+1)</f>
        <v>31.980051282051281</v>
      </c>
      <c r="EU15" s="247">
        <f>('P2'!EU15+'P2'!EU26*EU$2)/(EU$2+1)</f>
        <v>30.450000000000003</v>
      </c>
      <c r="EV15" s="247">
        <f>('P2'!EV15+'P2'!EV26*EV$2)/(EV$2+1)</f>
        <v>28.270205128205127</v>
      </c>
      <c r="EW15" s="247">
        <f>('P2'!EW15+'P2'!EW26*EW$2)/(EW$2+1)</f>
        <v>26.96</v>
      </c>
      <c r="EX15" s="247">
        <f>('P2'!EX15+'P2'!EX26*EX$2)/(EX$2+1)</f>
        <v>27.190348837209303</v>
      </c>
      <c r="EY15" s="247">
        <f>('P2'!EY15+'P2'!EY26*EY$2)/(EY$2+1)</f>
        <v>27.549756097560977</v>
      </c>
      <c r="EZ15" s="247">
        <f>('P2'!EZ15+'P2'!EZ26*EZ$2)/(EZ$2+1)</f>
        <v>27.560222222222226</v>
      </c>
      <c r="FA15" s="247">
        <f>('P2'!FA15+'P2'!FA26*FA$2)/(FA$2+1)</f>
        <v>27.360439024390249</v>
      </c>
      <c r="FB15" s="247">
        <f>('P2'!FB15+'P2'!FB26*FB$2)/(FB$2+1)</f>
        <v>27.160263157894736</v>
      </c>
      <c r="FC15" s="247">
        <f>('P2'!FC15+'P2'!FC26*FC$2)/(FC$2+1)</f>
        <v>27.169902439024394</v>
      </c>
      <c r="FD15" s="247">
        <f>('P2'!FD15+'P2'!FD26*FD$2)/(FD$2+1)</f>
        <v>27.800000000000004</v>
      </c>
      <c r="FE15" s="247">
        <f>('P2'!FE15+'P2'!FE26*FE$2)/(FE$2+1)</f>
        <v>30.310243902439023</v>
      </c>
      <c r="FF15" s="247">
        <f>('P2'!FF15+'P2'!FF26*FF$2)/(FF$2+1)</f>
        <v>31.980179487179488</v>
      </c>
      <c r="FG15" s="247">
        <f>('P2'!FG15+'P2'!FG26*FG$2)/(FG$2+1)</f>
        <v>30.540000000000003</v>
      </c>
      <c r="FH15" s="247">
        <f>('P2'!FH15+'P2'!FH26*FH$2)/(FH$2+1)</f>
        <v>28.469820512820512</v>
      </c>
      <c r="FI15" s="247">
        <f>('P2'!FI15+'P2'!FI26*FI$2)/(FI$2+1)</f>
        <v>27.230250000000002</v>
      </c>
      <c r="FJ15" s="247">
        <f>('P2'!FJ15+'P2'!FJ26*FJ$2)/(FJ$2+1)</f>
        <v>27.450232558139533</v>
      </c>
      <c r="FK15" s="247">
        <f>('P2'!FK15+'P2'!FK26*FK$2)/(FK$2+1)</f>
        <v>27.770146341463413</v>
      </c>
      <c r="FL15" s="247">
        <f>('P2'!FL15+'P2'!FL26*FL$2)/(FL$2+1)</f>
        <v>27.780333333333338</v>
      </c>
      <c r="FM15" s="247">
        <f>('P2'!FM15+'P2'!FM26*FM$2)/(FM$2+1)</f>
        <v>27.590219512195127</v>
      </c>
      <c r="FN15" s="247">
        <f>('P2'!FN15+'P2'!FN26*FN$2)/(FN$2+1)</f>
        <v>27.400263157894738</v>
      </c>
      <c r="FO15" s="247">
        <f>('P2'!FO15+'P2'!FO26*FO$2)/(FO$2+1)</f>
        <v>27.41014634146342</v>
      </c>
      <c r="FP15" s="247">
        <f>('P2'!FP15+'P2'!FP26*FP$2)/(FP$2+1)</f>
        <v>28.020375000000001</v>
      </c>
      <c r="FQ15" s="247">
        <f>('P2'!FQ15+'P2'!FQ26*FQ$2)/(FQ$2+1)</f>
        <v>30.440243902439025</v>
      </c>
      <c r="FR15" s="247">
        <f>('P2'!FR15+'P2'!FR26*FR$2)/(FR$2+1)</f>
        <v>32.060073170731705</v>
      </c>
      <c r="FS15" s="247">
        <f>('P2'!FS15+'P2'!FS26*FS$2)/(FS$2+1)</f>
        <v>30.669750000000001</v>
      </c>
      <c r="FT15" s="247">
        <f>('P2'!FT15+'P2'!FT26*FT$2)/(FT$2+1)</f>
        <v>28.670282051282051</v>
      </c>
      <c r="FU15" s="247">
        <f>('P2'!FU15+'P2'!FU26*FU$2)/(FU$2+1)</f>
        <v>27.47</v>
      </c>
      <c r="FV15" s="247">
        <f>('P2'!FV15+'P2'!FV26*FV$2)/(FV$2+1)</f>
        <v>27.680170731707317</v>
      </c>
      <c r="FW15" s="247">
        <f>('P2'!FW15+'P2'!FW26*FW$2)/(FW$2+1)</f>
        <v>27.990255813953489</v>
      </c>
      <c r="FX15" s="247">
        <f>('P2'!FX15+'P2'!FX26*FX$2)/(FX$2+1)</f>
        <v>28.010210526315792</v>
      </c>
      <c r="FY15" s="247">
        <f>('P2'!FY15+'P2'!FY26*FY$2)/(FY$2+1)</f>
        <v>27.820000000000004</v>
      </c>
      <c r="FZ15" s="247">
        <f>('P2'!FZ15+'P2'!FZ26*FZ$2)/(FZ$2+1)</f>
        <v>27.640124999999998</v>
      </c>
      <c r="GA15" s="247">
        <f>('P2'!GA15+'P2'!GA26*GA$2)/(GA$2+1)</f>
        <v>27.649720930232558</v>
      </c>
      <c r="GB15" s="247">
        <f>('P2'!GB15+'P2'!GB26*GB$2)/(GB$2+1)</f>
        <v>28.240263157894738</v>
      </c>
      <c r="GC15" s="247">
        <f>('P2'!GC15+'P2'!GC26*GC$2)/(GC$2+1)</f>
        <v>30.580073170731712</v>
      </c>
      <c r="GD15" s="247">
        <f>('P2'!GD15+'P2'!GD26*GD$2)/(GD$2+1)</f>
        <v>32.149878048780486</v>
      </c>
      <c r="GE15" s="247">
        <f>('P2'!GE15+'P2'!GE26*GE$2)/(GE$2+1)</f>
        <v>30.800000000000004</v>
      </c>
      <c r="GF15" s="247">
        <f>('P2'!GF15+'P2'!GF26*GF$2)/(GF$2+1)</f>
        <v>28.860170731707317</v>
      </c>
      <c r="GG15" s="247">
        <f>('P2'!GG15+'P2'!GG26*GG$2)/(GG$2+1)</f>
        <v>27.710113636363634</v>
      </c>
      <c r="GH15" s="247">
        <f>('P2'!GH15+'P2'!GH26*GH$2)/(GH$2+1)</f>
        <v>27.909829268292683</v>
      </c>
      <c r="GI15" s="247">
        <f>('P2'!GI15+'P2'!GI26*GI$2)/(GI$2+1)</f>
        <v>28.219955555555554</v>
      </c>
      <c r="GJ15" s="247">
        <f>('P2'!GJ15+'P2'!GJ26*GJ$2)/(GJ$2+1)</f>
        <v>28.229948717948723</v>
      </c>
      <c r="GK15" s="247">
        <f>('P2'!GK15+'P2'!GK26*GK$2)/(GK$2+1)</f>
        <v>28.049780487804881</v>
      </c>
      <c r="GL15" s="247">
        <f>('P2'!GL15+'P2'!GL26*GL$2)/(GL$2+1)</f>
        <v>27.87</v>
      </c>
      <c r="GM15" s="247">
        <f>('P2'!GM15+'P2'!GM26*GM$2)/(GM$2+1)</f>
        <v>27.879976744186045</v>
      </c>
      <c r="GN15" s="247">
        <f>('P2'!GN15+'P2'!GN26*GN$2)/(GN$2+1)</f>
        <v>28.459736842105265</v>
      </c>
      <c r="GO15" s="247">
        <f>('P2'!GO15+'P2'!GO26*GO$2)/(GO$2+1)</f>
        <v>30.719744186046515</v>
      </c>
      <c r="GP15" s="247">
        <f>('P2'!GP15+'P2'!GP26*GP$2)/(GP$2+1)</f>
        <v>32.239794871794871</v>
      </c>
      <c r="GQ15" s="247">
        <f>('P2'!GQ15+'P2'!GQ26*GQ$2)/(GQ$2+1)</f>
        <v>30.929749999999999</v>
      </c>
      <c r="GR15" s="247">
        <f>('P2'!GR15+'P2'!GR26*GR$2)/(GR$2+1)</f>
        <v>29.059883720930227</v>
      </c>
      <c r="GS15" s="247">
        <f>('P2'!GS15+'P2'!GS26*GS$2)/(GS$2+1)</f>
        <v>27.950000000000003</v>
      </c>
      <c r="GT15" s="247">
        <f>('P2'!GT15+'P2'!GT26*GT$2)/(GT$2+1)</f>
        <v>28.149756097560982</v>
      </c>
      <c r="GU15" s="247">
        <f>('P2'!GU15+'P2'!GU26*GU$2)/(GU$2+1)</f>
        <v>28.410133333333331</v>
      </c>
      <c r="GV15" s="247">
        <f>('P2'!GV15+'P2'!GV26*GV$2)/(GV$2+1)</f>
        <v>28.419736842105262</v>
      </c>
      <c r="GW15" s="247">
        <f>('P2'!GW15+'P2'!GW26*GW$2)/(GW$2+1)</f>
        <v>28.250384615384615</v>
      </c>
      <c r="GX15" s="247">
        <f>('P2'!GX15+'P2'!GX26*GX$2)/(GX$2+1)</f>
        <v>28.070142857142866</v>
      </c>
      <c r="GY15" s="247">
        <f>('P2'!GY15+'P2'!GY26*GY$2)/(GY$2+1)</f>
        <v>28.080146341463415</v>
      </c>
      <c r="GZ15" s="247">
        <f>('P2'!GZ15+'P2'!GZ26*GZ$2)/(GZ$2+1)</f>
        <v>28.650000000000006</v>
      </c>
      <c r="HA15" s="247">
        <f>('P2'!HA15+'P2'!HA26*HA$2)/(HA$2+1)</f>
        <v>30.939860465116276</v>
      </c>
      <c r="HB15" s="247">
        <f>('P2'!HB15+'P2'!HB26*HB$2)/(HB$2+1)</f>
        <v>32.460256410256413</v>
      </c>
      <c r="HC15" s="247">
        <f>('P2'!HC15+'P2'!HC26*HC$2)/(HC$2+1)</f>
        <v>31.139749999999999</v>
      </c>
      <c r="HD15" s="247">
        <f>('P2'!HD15+'P2'!HD26*HD$2)/(HD$2+1)</f>
        <v>29.259790697674415</v>
      </c>
      <c r="HE15" s="247">
        <f>('P2'!HE15+'P2'!HE26*HE$2)/(HE$2+1)</f>
        <v>28.140000000000004</v>
      </c>
      <c r="HF15" s="247">
        <f>('P2'!HF15+'P2'!HF26*HF$2)/(HF$2+1)</f>
        <v>28.339674418604648</v>
      </c>
      <c r="HG15" s="247">
        <f>('P2'!HG15+'P2'!HG26*HG$2)/(HG$2+1)</f>
        <v>28.610441860465112</v>
      </c>
      <c r="HH15" s="247">
        <f>('P2'!HH15+'P2'!HH26*HH$2)/(HH$2+1)</f>
        <v>28.619789473684207</v>
      </c>
      <c r="HI15" s="247">
        <f>('P2'!HI15+'P2'!HI26*HI$2)/(HI$2+1)</f>
        <v>28.439975609756104</v>
      </c>
      <c r="HJ15" s="247">
        <f>('P2'!HJ15+'P2'!HJ26*HJ$2)/(HJ$2+1)</f>
        <v>28.26</v>
      </c>
      <c r="HK15" s="247">
        <f>('P2'!HK15+'P2'!HK26*HK$2)/(HK$2+1)</f>
        <v>28.269853658536583</v>
      </c>
      <c r="HL15" s="247">
        <f>('P2'!HL15+'P2'!HL26*HL$2)/(HL$2+1)</f>
        <v>28.849736842105266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24.584358974358974</v>
      </c>
      <c r="U17">
        <f>('P2'!U17+'P2'!U27*U$2)/(U$2+1)</f>
        <v>22.562000000000001</v>
      </c>
      <c r="V17">
        <f>('P2'!V17+'P2'!V27*V$2)/(V$2+1)</f>
        <v>25.970627906976741</v>
      </c>
      <c r="W17">
        <f>('P2'!W17+'P2'!W27*W$2)/(W$2+1)</f>
        <v>25.566902439024393</v>
      </c>
      <c r="X17">
        <f>('P2'!X17+'P2'!X27*X$2)/(X$2+1)</f>
        <v>24.990111111111112</v>
      </c>
      <c r="Y17">
        <f>('P2'!Y17+'P2'!Y27*Y$2)/(Y$2+1)</f>
        <v>24.476195121951218</v>
      </c>
      <c r="Z17">
        <f>('P2'!Z17+'P2'!Z27*Z$2)/(Z$2+1)</f>
        <v>24.789473684210527</v>
      </c>
      <c r="AA17">
        <f>('P2'!AA17+'P2'!AA27*AA$2)/(AA$2+1)</f>
        <v>25.634414634146342</v>
      </c>
      <c r="AB17">
        <f>('P2'!AB17+'P2'!AB27*AB$2)/(AB$2+1)</f>
        <v>26.874749999999999</v>
      </c>
      <c r="AC17">
        <f>('P2'!AC17+'P2'!AC27*AC$2)/(AC$2+1)</f>
        <v>35.646634146341462</v>
      </c>
      <c r="AD17">
        <f>('P2'!AD17+'P2'!AD27*AD$2)/(AD$2+1)</f>
        <v>39.974358974358971</v>
      </c>
      <c r="AE17">
        <f>('P2'!AE17+'P2'!AE27*AE$2)/(AE$2+1)</f>
        <v>33.500000000000007</v>
      </c>
      <c r="AF17">
        <f>('P2'!AF17+'P2'!AF27*AF$2)/(AF$2+1)</f>
        <v>26.993538461538463</v>
      </c>
      <c r="AG17">
        <f>('P2'!AG17+'P2'!AG27*AG$2)/(AG$2+1)</f>
        <v>25.749749999999999</v>
      </c>
      <c r="AH17">
        <f>('P2'!AH17+'P2'!AH27*AH$2)/(AH$2+1)</f>
        <v>25.72058139534883</v>
      </c>
      <c r="AI17">
        <f>('P2'!AI17+'P2'!AI27*AI$2)/(AI$2+1)</f>
        <v>25.256390243902441</v>
      </c>
      <c r="AJ17">
        <f>('P2'!AJ17+'P2'!AJ27*AJ$2)/(AJ$2+1)</f>
        <v>25.277444444444448</v>
      </c>
      <c r="AK17">
        <f>('P2'!AK17+'P2'!AK27*AK$2)/(AK$2+1)</f>
        <v>24.755878048780488</v>
      </c>
      <c r="AL17">
        <f>('P2'!AL17+'P2'!AL27*AL$2)/(AL$2+1)</f>
        <v>24.289736842105267</v>
      </c>
      <c r="AM17">
        <f>('P2'!AM17+'P2'!AM27*AM$2)/(AM$2+1)</f>
        <v>24.256097560975608</v>
      </c>
      <c r="AN17">
        <f>('P2'!AN17+'P2'!AN27*AN$2)/(AN$2+1)</f>
        <v>26.687249999999999</v>
      </c>
      <c r="AO17">
        <f>('P2'!AO17+'P2'!AO27*AO$2)/(AO$2+1)</f>
        <v>33.26865853658537</v>
      </c>
      <c r="AP17">
        <f>('P2'!AP17+'P2'!AP27*AP$2)/(AP$2+1)</f>
        <v>38.024097560975612</v>
      </c>
      <c r="AQ17">
        <f>('P2'!AQ17+'P2'!AQ27*AQ$2)/(AQ$2+1)</f>
        <v>33.75</v>
      </c>
      <c r="AR17">
        <f>('P2'!AR17+'P2'!AR27*AR$2)/(AR$2+1)</f>
        <v>27.398128205128209</v>
      </c>
      <c r="AS17">
        <f>('P2'!AS17+'P2'!AS27*AS$2)/(AS$2+1)</f>
        <v>24.12857142857143</v>
      </c>
      <c r="AT17">
        <f>('P2'!AT17+'P2'!AT27*AT$2)/(AT$2+1)</f>
        <v>24.566829268292686</v>
      </c>
      <c r="AU17">
        <f>('P2'!AU17+'P2'!AU27*AU$2)/(AU$2+1)</f>
        <v>25.841878048780494</v>
      </c>
      <c r="AV17">
        <f>('P2'!AV17+'P2'!AV27*AV$2)/(AV$2+1)</f>
        <v>25.827846153846156</v>
      </c>
      <c r="AW17">
        <f>('P2'!AW17+'P2'!AW27*AW$2)/(AW$2+1)</f>
        <v>25.474794871794874</v>
      </c>
      <c r="AX17">
        <f>('P2'!AX17+'P2'!AX27*AX$2)/(AX$2+1)</f>
        <v>25.058789473684214</v>
      </c>
      <c r="AY17">
        <f>('P2'!AY17+'P2'!AY27*AY$2)/(AY$2+1)</f>
        <v>24.993139534883721</v>
      </c>
      <c r="AZ17">
        <f>('P2'!AZ17+'P2'!AZ27*AZ$2)/(AZ$2+1)</f>
        <v>27.145263157894739</v>
      </c>
      <c r="BA17">
        <f>('P2'!BA17+'P2'!BA27*BA$2)/(BA$2+1)</f>
        <v>32.517414634146341</v>
      </c>
      <c r="BB17">
        <f>('P2'!BB17+'P2'!BB27*BB$2)/(BB$2+1)</f>
        <v>36.469878048780487</v>
      </c>
      <c r="BC17">
        <f>('P2'!BC17+'P2'!BC27*BC$2)/(BC$2+1)</f>
        <v>32.919750000000001</v>
      </c>
      <c r="BD17">
        <f>('P2'!BD17+'P2'!BD27*BD$2)/(BD$2+1)</f>
        <v>27.597121951219513</v>
      </c>
      <c r="BE17">
        <f>('P2'!BE17+'P2'!BE27*BE$2)/(BE$2+1)</f>
        <v>24.952499999999997</v>
      </c>
      <c r="BF17">
        <f>('P2'!BF17+'P2'!BF27*BF$2)/(BF$2+1)</f>
        <v>25.302780487804878</v>
      </c>
      <c r="BG17">
        <f>('P2'!BG17+'P2'!BG27*BG$2)/(BG$2+1)</f>
        <v>26.186093023255815</v>
      </c>
      <c r="BH17">
        <f>('P2'!BH17+'P2'!BH27*BH$2)/(BH$2+1)</f>
        <v>26.252555555555556</v>
      </c>
      <c r="BI17">
        <f>('P2'!BI17+'P2'!BI27*BI$2)/(BI$2+1)</f>
        <v>25.901897435897435</v>
      </c>
      <c r="BJ17">
        <f>('P2'!BJ17+'P2'!BJ27*BJ$2)/(BJ$2+1)</f>
        <v>25.526052631578946</v>
      </c>
      <c r="BK17">
        <f>('P2'!BK17+'P2'!BK27*BK$2)/(BK$2+1)</f>
        <v>25.456116279069768</v>
      </c>
      <c r="BL17">
        <f>('P2'!BL17+'P2'!BL27*BL$2)/(BL$2+1)</f>
        <v>27.374315789473687</v>
      </c>
      <c r="BM17">
        <f>('P2'!BM17+'P2'!BM27*BM$2)/(BM$2+1)</f>
        <v>32.114418604651163</v>
      </c>
      <c r="BN17">
        <f>('P2'!BN17+'P2'!BN27*BN$2)/(BN$2+1)</f>
        <v>35.888923076923078</v>
      </c>
      <c r="BO17">
        <f>('P2'!BO17+'P2'!BO27*BO$2)/(BO$2+1)</f>
        <v>32.58</v>
      </c>
      <c r="BP17">
        <f>('P2'!BP17+'P2'!BP27*BP$2)/(BP$2+1)</f>
        <v>27.835414634146346</v>
      </c>
      <c r="BQ17">
        <f>('P2'!BQ17+'P2'!BQ27*BQ$2)/(BQ$2+1)</f>
        <v>25.442750000000004</v>
      </c>
      <c r="BR17">
        <f>('P2'!BR17+'P2'!BR27*BR$2)/(BR$2+1)</f>
        <v>25.760902439024395</v>
      </c>
      <c r="BS17">
        <f>('P2'!BS17+'P2'!BS27*BS$2)/(BS$2+1)</f>
        <v>26.542651162790698</v>
      </c>
      <c r="BT17">
        <f>('P2'!BT17+'P2'!BT27*BT$2)/(BT$2+1)</f>
        <v>26.621222222222226</v>
      </c>
      <c r="BU17">
        <f>('P2'!BU17+'P2'!BU27*BU$2)/(BU$2+1)</f>
        <v>26.312153846153848</v>
      </c>
      <c r="BV17">
        <f>('P2'!BV17+'P2'!BV27*BV$2)/(BV$2+1)</f>
        <v>25.917750000000002</v>
      </c>
      <c r="BW17">
        <f>('P2'!BW17+'P2'!BW27*BW$2)/(BW$2+1)</f>
        <v>25.93451219512195</v>
      </c>
      <c r="BX17">
        <f>('P2'!BX17+'P2'!BX27*BX$2)/(BX$2+1)</f>
        <v>27.603263157894741</v>
      </c>
      <c r="BY17">
        <f>('P2'!BY17+'P2'!BY27*BY$2)/(BY$2+1)</f>
        <v>31.871697674418602</v>
      </c>
      <c r="BZ17">
        <f>('P2'!BZ17+'P2'!BZ27*BZ$2)/(BZ$2+1)</f>
        <v>35.256333333333338</v>
      </c>
      <c r="CA17">
        <f>('P2'!CA17+'P2'!CA27*CA$2)/(CA$2+1)</f>
        <v>32.292750000000005</v>
      </c>
      <c r="CB17">
        <f>('P2'!CB17+'P2'!CB27*CB$2)/(CB$2+1)</f>
        <v>28.047682926829268</v>
      </c>
      <c r="CC17">
        <f>('P2'!CC17+'P2'!CC27*CC$2)/(CC$2+1)</f>
        <v>25.897500000000001</v>
      </c>
      <c r="CD17">
        <f>('P2'!CD17+'P2'!CD27*CD$2)/(CD$2+1)</f>
        <v>26.146860465116276</v>
      </c>
      <c r="CE17">
        <f>('P2'!CE17+'P2'!CE27*CE$2)/(CE$2+1)</f>
        <v>26.920292682926831</v>
      </c>
      <c r="CF17">
        <f>('P2'!CF17+'P2'!CF27*CF$2)/(CF$2+1)</f>
        <v>26.946888888888893</v>
      </c>
      <c r="CG17">
        <f>('P2'!CG17+'P2'!CG27*CG$2)/(CG$2+1)</f>
        <v>26.66771794871795</v>
      </c>
      <c r="CH17">
        <f>('P2'!CH17+'P2'!CH27*CH$2)/(CH$2+1)</f>
        <v>26.312750000000005</v>
      </c>
      <c r="CI17">
        <f>('P2'!CI17+'P2'!CI27*CI$2)/(CI$2+1)</f>
        <v>26.329878048780493</v>
      </c>
      <c r="CJ17">
        <f>('P2'!CJ17+'P2'!CJ27*CJ$2)/(CJ$2+1)</f>
        <v>27.845526315789474</v>
      </c>
      <c r="CK17">
        <f>('P2'!CK17+'P2'!CK27*CK$2)/(CK$2+1)</f>
        <v>31.702511627906972</v>
      </c>
      <c r="CL17">
        <f>('P2'!CL17+'P2'!CL27*CL$2)/(CL$2+1)</f>
        <v>34.781282051282055</v>
      </c>
      <c r="CM17">
        <f>('P2'!CM17+'P2'!CM27*CM$2)/(CM$2+1)</f>
        <v>32.00714285714286</v>
      </c>
      <c r="CN17">
        <f>('P2'!CN17+'P2'!CN27*CN$2)/(CN$2+1)</f>
        <v>28.305102564102565</v>
      </c>
      <c r="CO17">
        <f>('P2'!CO17+'P2'!CO27*CO$2)/(CO$2+1)</f>
        <v>26.310500000000001</v>
      </c>
      <c r="CP17">
        <f>('P2'!CP17+'P2'!CP27*CP$2)/(CP$2+1)</f>
        <v>26.528581395348837</v>
      </c>
      <c r="CQ17">
        <f>('P2'!CQ17+'P2'!CQ27*CQ$2)/(CQ$2+1)</f>
        <v>27.200170731707317</v>
      </c>
      <c r="CR17">
        <f>('P2'!CR17+'P2'!CR27*CR$2)/(CR$2+1)</f>
        <v>27.24378378378378</v>
      </c>
      <c r="CS17">
        <f>('P2'!CS17+'P2'!CS27*CS$2)/(CS$2+1)</f>
        <v>26.930146341463416</v>
      </c>
      <c r="CT17">
        <f>('P2'!CT17+'P2'!CT27*CT$2)/(CT$2+1)</f>
        <v>26.691421052631583</v>
      </c>
      <c r="CU17">
        <f>('P2'!CU17+'P2'!CU27*CU$2)/(CU$2+1)</f>
        <v>26.660219512195123</v>
      </c>
      <c r="CV17">
        <f>('P2'!CV17+'P2'!CV27*CV$2)/(CV$2+1)</f>
        <v>27.992750000000001</v>
      </c>
      <c r="CW17">
        <f>('P2'!CW17+'P2'!CW27*CW$2)/(CW$2+1)</f>
        <v>31.705926829268293</v>
      </c>
      <c r="CX17">
        <f>('P2'!CX17+'P2'!CX27*CX$2)/(CX$2+1)</f>
        <v>34.381512195121957</v>
      </c>
      <c r="CY17">
        <f>('P2'!CY17+'P2'!CY27*CY$2)/(CY$2+1)</f>
        <v>32.000000000000007</v>
      </c>
      <c r="CZ17">
        <f>('P2'!CZ17+'P2'!CZ27*CZ$2)/(CZ$2+1)</f>
        <v>28.495230769230773</v>
      </c>
      <c r="DA17">
        <f>('P2'!DA17+'P2'!DA27*DA$2)/(DA$2+1)</f>
        <v>26.605857142857147</v>
      </c>
      <c r="DB17">
        <f>('P2'!DB17+'P2'!DB27*DB$2)/(DB$2+1)</f>
        <v>26.891682926829269</v>
      </c>
      <c r="DC17">
        <f>('P2'!DC17+'P2'!DC27*DC$2)/(DC$2+1)</f>
        <v>27.470024390243907</v>
      </c>
      <c r="DD17">
        <f>('P2'!DD17+'P2'!DD27*DD$2)/(DD$2+1)</f>
        <v>27.506444444444448</v>
      </c>
      <c r="DE17">
        <f>('P2'!DE17+'P2'!DE27*DE$2)/(DE$2+1)</f>
        <v>27.237804878048781</v>
      </c>
      <c r="DF17">
        <f>('P2'!DF17+'P2'!DF27*DF$2)/(DF$2+1)</f>
        <v>27.018947368421056</v>
      </c>
      <c r="DG17">
        <f>('P2'!DG17+'P2'!DG27*DG$2)/(DG$2+1)</f>
        <v>26.94406976744186</v>
      </c>
      <c r="DH17">
        <f>('P2'!DH17+'P2'!DH27*DH$2)/(DH$2+1)</f>
        <v>28.286842105263158</v>
      </c>
      <c r="DI17">
        <f>('P2'!DI17+'P2'!DI27*DI$2)/(DI$2+1)</f>
        <v>31.655975609756098</v>
      </c>
      <c r="DJ17">
        <f>('P2'!DJ17+'P2'!DJ27*DJ$2)/(DJ$2+1)</f>
        <v>34.131146341463413</v>
      </c>
      <c r="DK17">
        <f>('P2'!DK17+'P2'!DK27*DK$2)/(DK$2+1)</f>
        <v>31.930250000000001</v>
      </c>
      <c r="DL17">
        <f>('P2'!DL17+'P2'!DL27*DL$2)/(DL$2+1)</f>
        <v>28.695641025641027</v>
      </c>
      <c r="DM17">
        <f>('P2'!DM17+'P2'!DM27*DM$2)/(DM$2+1)</f>
        <v>26.925714285714285</v>
      </c>
      <c r="DN17">
        <f>('P2'!DN17+'P2'!DN27*DN$2)/(DN$2+1)</f>
        <v>27.209170731707321</v>
      </c>
      <c r="DO17">
        <f>('P2'!DO17+'P2'!DO27*DO$2)/(DO$2+1)</f>
        <v>27.682255813953486</v>
      </c>
      <c r="DP17">
        <f>('P2'!DP17+'P2'!DP27*DP$2)/(DP$2+1)</f>
        <v>27.761555555555557</v>
      </c>
      <c r="DQ17">
        <f>('P2'!DQ17+'P2'!DQ27*DQ$2)/(DQ$2+1)</f>
        <v>27.551589743589744</v>
      </c>
      <c r="DR17">
        <f>('P2'!DR17+'P2'!DR27*DR$2)/(DR$2+1)</f>
        <v>27.305526315789479</v>
      </c>
      <c r="DS17">
        <f>('P2'!DS17+'P2'!DS27*DS$2)/(DS$2+1)</f>
        <v>27.23206976744186</v>
      </c>
      <c r="DT17">
        <f>('P2'!DT17+'P2'!DT27*DT$2)/(DT$2+1)</f>
        <v>28.481842105263159</v>
      </c>
      <c r="DU17">
        <f>('P2'!DU17+'P2'!DU27*DU$2)/(DU$2+1)</f>
        <v>31.599975609756097</v>
      </c>
      <c r="DV17">
        <f>('P2'!DV17+'P2'!DV27*DV$2)/(DV$2+1)</f>
        <v>33.887829268292684</v>
      </c>
      <c r="DW17">
        <f>('P2'!DW17+'P2'!DW27*DW$2)/(DW$2+1)</f>
        <v>31.847750000000001</v>
      </c>
      <c r="DX17">
        <f>('P2'!DX17+'P2'!DX27*DX$2)/(DX$2+1)</f>
        <v>28.822780487804877</v>
      </c>
      <c r="DY17">
        <f>('P2'!DY17+'P2'!DY27*DY$2)/(DY$2+1)</f>
        <v>27.272750000000006</v>
      </c>
      <c r="DZ17">
        <f>('P2'!DZ17+'P2'!DZ27*DZ$2)/(DZ$2+1)</f>
        <v>27.491560975609758</v>
      </c>
      <c r="EA17">
        <f>('P2'!EA17+'P2'!EA27*EA$2)/(EA$2+1)</f>
        <v>27.918348837209301</v>
      </c>
      <c r="EB17">
        <f>('P2'!EB17+'P2'!EB27*EB$2)/(EB$2+1)</f>
        <v>27.995444444444452</v>
      </c>
      <c r="EC17">
        <f>('P2'!EC17+'P2'!EC27*EC$2)/(EC$2+1)</f>
        <v>27.795923076923074</v>
      </c>
      <c r="ED17">
        <f>('P2'!ED17+'P2'!ED27*ED$2)/(ED$2+1)</f>
        <v>27.559842105263161</v>
      </c>
      <c r="EE17">
        <f>('P2'!EE17+'P2'!EE27*EE$2)/(EE$2+1)</f>
        <v>27.487697674418605</v>
      </c>
      <c r="EF17">
        <f>('P2'!EF17+'P2'!EF27*EF$2)/(EF$2+1)</f>
        <v>28.666684210526316</v>
      </c>
      <c r="EG17">
        <f>('P2'!EG17+'P2'!EG27*EG$2)/(EG$2+1)</f>
        <v>31.536186046511624</v>
      </c>
      <c r="EH17">
        <f>('P2'!EH17+'P2'!EH27*EH$2)/(EH$2+1)</f>
        <v>33.859846153846156</v>
      </c>
      <c r="EI17">
        <f>('P2'!EI17+'P2'!EI27*EI$2)/(EI$2+1)</f>
        <v>31.842750000000002</v>
      </c>
      <c r="EJ17">
        <f>('P2'!EJ17+'P2'!EJ27*EJ$2)/(EJ$2+1)</f>
        <v>29.00007317073171</v>
      </c>
      <c r="EK17">
        <f>('P2'!EK17+'P2'!EK27*EK$2)/(EK$2+1)</f>
        <v>27.537749999999999</v>
      </c>
      <c r="EL17">
        <f>('P2'!EL17+'P2'!EL27*EL$2)/(EL$2+1)</f>
        <v>27.747048780487805</v>
      </c>
      <c r="EM17">
        <f>('P2'!EM17+'P2'!EM27*EM$2)/(EM$2+1)</f>
        <v>28.136209302325579</v>
      </c>
      <c r="EN17">
        <f>('P2'!EN17+'P2'!EN27*EN$2)/(EN$2+1)</f>
        <v>28.219054054054052</v>
      </c>
      <c r="EO17">
        <f>('P2'!EO17+'P2'!EO27*EO$2)/(EO$2+1)</f>
        <v>28.02192307692308</v>
      </c>
      <c r="EP17">
        <f>('P2'!EP17+'P2'!EP27*EP$2)/(EP$2+1)</f>
        <v>27.760249999999999</v>
      </c>
      <c r="EQ17">
        <f>('P2'!EQ17+'P2'!EQ27*EQ$2)/(EQ$2+1)</f>
        <v>27.777121951219513</v>
      </c>
      <c r="ER17">
        <f>('P2'!ER17+'P2'!ER27*ER$2)/(ER$2+1)</f>
        <v>28.84105263157895</v>
      </c>
      <c r="ES17">
        <f>('P2'!ES17+'P2'!ES27*ES$2)/(ES$2+1)</f>
        <v>31.553651162790697</v>
      </c>
      <c r="ET17">
        <f>('P2'!ET17+'P2'!ET27*ET$2)/(ET$2+1)</f>
        <v>33.736717948717946</v>
      </c>
      <c r="EU17">
        <f>('P2'!EU17+'P2'!EU27*EU$2)/(EU$2+1)</f>
        <v>31.778571428571432</v>
      </c>
      <c r="EV17">
        <f>('P2'!EV17+'P2'!EV27*EV$2)/(EV$2+1)</f>
        <v>29.224051282051285</v>
      </c>
      <c r="EW17">
        <f>('P2'!EW17+'P2'!EW27*EW$2)/(EW$2+1)</f>
        <v>27.792500000000004</v>
      </c>
      <c r="EX17">
        <f>('P2'!EX17+'P2'!EX27*EX$2)/(EX$2+1)</f>
        <v>27.954534883720928</v>
      </c>
      <c r="EY17">
        <f>('P2'!EY17+'P2'!EY27*EY$2)/(EY$2+1)</f>
        <v>28.389024390243904</v>
      </c>
      <c r="EZ17">
        <f>('P2'!EZ17+'P2'!EZ27*EZ$2)/(EZ$2+1)</f>
        <v>28.423555555555559</v>
      </c>
      <c r="FA17">
        <f>('P2'!FA17+'P2'!FA27*FA$2)/(FA$2+1)</f>
        <v>28.199707317073173</v>
      </c>
      <c r="FB17">
        <f>('P2'!FB17+'P2'!FB27*FB$2)/(FB$2+1)</f>
        <v>28.036578947368426</v>
      </c>
      <c r="FC17">
        <f>('P2'!FC17+'P2'!FC27*FC$2)/(FC$2+1)</f>
        <v>28.009170731707318</v>
      </c>
      <c r="FD17">
        <f>('P2'!FD17+'P2'!FD27*FD$2)/(FD$2+1)</f>
        <v>28.977500000000003</v>
      </c>
      <c r="FE17">
        <f>('P2'!FE17+'P2'!FE27*FE$2)/(FE$2+1)</f>
        <v>31.663658536585366</v>
      </c>
      <c r="FF17">
        <f>('P2'!FF17+'P2'!FF27*FF$2)/(FF$2+1)</f>
        <v>33.68915384615385</v>
      </c>
      <c r="FG17">
        <f>('P2'!FG17+'P2'!FG27*FG$2)/(FG$2+1)</f>
        <v>31.825714285714291</v>
      </c>
      <c r="FH17">
        <f>('P2'!FH17+'P2'!FH27*FH$2)/(FH$2+1)</f>
        <v>29.383923076923082</v>
      </c>
      <c r="FI17">
        <f>('P2'!FI17+'P2'!FI27*FI$2)/(FI$2+1)</f>
        <v>28.025250000000003</v>
      </c>
      <c r="FJ17">
        <f>('P2'!FJ17+'P2'!FJ27*FJ$2)/(FJ$2+1)</f>
        <v>28.178372093023253</v>
      </c>
      <c r="FK17">
        <f>('P2'!FK17+'P2'!FK27*FK$2)/(FK$2+1)</f>
        <v>28.571609756097562</v>
      </c>
      <c r="FL17">
        <f>('P2'!FL17+'P2'!FL27*FL$2)/(FL$2+1)</f>
        <v>28.60477777777778</v>
      </c>
      <c r="FM17">
        <f>('P2'!FM17+'P2'!FM27*FM$2)/(FM$2+1)</f>
        <v>28.399243902439022</v>
      </c>
      <c r="FN17">
        <f>('P2'!FN17+'P2'!FN27*FN$2)/(FN$2+1)</f>
        <v>28.245000000000001</v>
      </c>
      <c r="FO17">
        <f>('P2'!FO17+'P2'!FO27*FO$2)/(FO$2+1)</f>
        <v>28.219170731707315</v>
      </c>
      <c r="FP17">
        <f>('P2'!FP17+'P2'!FP27*FP$2)/(FP$2+1)</f>
        <v>29.160374999999998</v>
      </c>
      <c r="FQ17">
        <f>('P2'!FQ17+'P2'!FQ27*FQ$2)/(FQ$2+1)</f>
        <v>31.755853658536587</v>
      </c>
      <c r="FR17">
        <f>('P2'!FR17+'P2'!FR27*FR$2)/(FR$2+1)</f>
        <v>33.640317073170735</v>
      </c>
      <c r="FS17">
        <f>('P2'!FS17+'P2'!FS27*FS$2)/(FS$2+1)</f>
        <v>31.982250000000001</v>
      </c>
      <c r="FT17">
        <f>('P2'!FT17+'P2'!FT27*FT$2)/(FT$2+1)</f>
        <v>29.544641025641027</v>
      </c>
      <c r="FU17">
        <f>('P2'!FU17+'P2'!FU27*FU$2)/(FU$2+1)</f>
        <v>28.191428571428577</v>
      </c>
      <c r="FV17">
        <f>('P2'!FV17+'P2'!FV27*FV$2)/(FV$2+1)</f>
        <v>28.406024390243907</v>
      </c>
      <c r="FW17">
        <f>('P2'!FW17+'P2'!FW27*FW$2)/(FW$2+1)</f>
        <v>28.703976744186047</v>
      </c>
      <c r="FX17">
        <f>('P2'!FX17+'P2'!FX27*FX$2)/(FX$2+1)</f>
        <v>28.739684210526313</v>
      </c>
      <c r="FY17">
        <f>('P2'!FY17+'P2'!FY27*FY$2)/(FY$2+1)</f>
        <v>28.576097560975612</v>
      </c>
      <c r="FZ17">
        <f>('P2'!FZ17+'P2'!FZ27*FZ$2)/(FZ$2+1)</f>
        <v>28.390124999999998</v>
      </c>
      <c r="GA17">
        <f>('P2'!GA17+'P2'!GA27*GA$2)/(GA$2+1)</f>
        <v>28.370651162790697</v>
      </c>
      <c r="GB17">
        <f>('P2'!GB17+'P2'!GB27*GB$2)/(GB$2+1)</f>
        <v>29.377105263157894</v>
      </c>
      <c r="GC17">
        <f>('P2'!GC17+'P2'!GC27*GC$2)/(GC$2+1)</f>
        <v>31.827634146341467</v>
      </c>
      <c r="GD17">
        <f>('P2'!GD17+'P2'!GD27*GD$2)/(GD$2+1)</f>
        <v>33.662073170731702</v>
      </c>
      <c r="GE17">
        <f>('P2'!GE17+'P2'!GE27*GE$2)/(GE$2+1)</f>
        <v>32.045000000000002</v>
      </c>
      <c r="GF17">
        <f>('P2'!GF17+'P2'!GF27*GF$2)/(GF$2+1)</f>
        <v>29.638951219512197</v>
      </c>
      <c r="GG17">
        <f>('P2'!GG17+'P2'!GG27*GG$2)/(GG$2+1)</f>
        <v>28.351022727272728</v>
      </c>
      <c r="GH17">
        <f>('P2'!GH17+'P2'!GH27*GH$2)/(GH$2+1)</f>
        <v>28.582756097560974</v>
      </c>
      <c r="GI17">
        <f>('P2'!GI17+'P2'!GI27*GI$2)/(GI$2+1)</f>
        <v>28.853733333333334</v>
      </c>
      <c r="GJ17">
        <f>('P2'!GJ17+'P2'!GJ27*GJ$2)/(GJ$2+1)</f>
        <v>28.914051282051282</v>
      </c>
      <c r="GK17">
        <f>('P2'!GK17+'P2'!GK27*GK$2)/(GK$2+1)</f>
        <v>28.745390243902442</v>
      </c>
      <c r="GL17">
        <f>('P2'!GL17+'P2'!GL27*GL$2)/(GL$2+1)</f>
        <v>28.604210526315789</v>
      </c>
      <c r="GM17">
        <f>('P2'!GM17+'P2'!GM27*GM$2)/(GM$2+1)</f>
        <v>28.550441860465114</v>
      </c>
      <c r="GN17">
        <f>('P2'!GN17+'P2'!GN27*GN$2)/(GN$2+1)</f>
        <v>29.541315789473682</v>
      </c>
      <c r="GO17">
        <f>('P2'!GO17+'P2'!GO27*GO$2)/(GO$2+1)</f>
        <v>31.851604651162788</v>
      </c>
      <c r="GP17">
        <f>('P2'!GP17+'P2'!GP27*GP$2)/(GP$2+1)</f>
        <v>33.758000000000003</v>
      </c>
      <c r="GQ17">
        <f>('P2'!GQ17+'P2'!GQ27*GQ$2)/(GQ$2+1)</f>
        <v>32.114750000000001</v>
      </c>
      <c r="GR17">
        <f>('P2'!GR17+'P2'!GR27*GR$2)/(GR$2+1)</f>
        <v>29.744767441860461</v>
      </c>
      <c r="GS17">
        <f>('P2'!GS17+'P2'!GS27*GS$2)/(GS$2+1)</f>
        <v>28.571428571428573</v>
      </c>
      <c r="GT17">
        <f>('P2'!GT17+'P2'!GT27*GT$2)/(GT$2+1)</f>
        <v>28.769756097560975</v>
      </c>
      <c r="GU17">
        <f>('P2'!GU17+'P2'!GU27*GU$2)/(GU$2+1)</f>
        <v>28.995688888888889</v>
      </c>
      <c r="GV17">
        <f>('P2'!GV17+'P2'!GV27*GV$2)/(GV$2+1)</f>
        <v>29.046052631578945</v>
      </c>
      <c r="GW17">
        <f>('P2'!GW17+'P2'!GW27*GW$2)/(GW$2+1)</f>
        <v>28.926025641025642</v>
      </c>
      <c r="GX17">
        <f>('P2'!GX17+'P2'!GX27*GX$2)/(GX$2+1)</f>
        <v>28.68442857142858</v>
      </c>
      <c r="GY17">
        <f>('P2'!GY17+'P2'!GY27*GY$2)/(GY$2+1)</f>
        <v>28.722829268292685</v>
      </c>
      <c r="GZ17">
        <f>('P2'!GZ17+'P2'!GZ27*GZ$2)/(GZ$2+1)</f>
        <v>29.676315789473687</v>
      </c>
      <c r="HA17">
        <f>('P2'!HA17+'P2'!HA27*HA$2)/(HA$2+1)</f>
        <v>32.006837209302326</v>
      </c>
      <c r="HB17">
        <f>('P2'!HB17+'P2'!HB27*HB$2)/(HB$2+1)</f>
        <v>33.914871794871793</v>
      </c>
      <c r="HC17">
        <f>('P2'!HC17+'P2'!HC27*HC$2)/(HC$2+1)</f>
        <v>32.264749999999999</v>
      </c>
      <c r="HD17">
        <f>('P2'!HD17+'P2'!HD27*HD$2)/(HD$2+1)</f>
        <v>29.894209302325581</v>
      </c>
      <c r="HE17">
        <f>('P2'!HE17+'P2'!HE27*HE$2)/(HE$2+1)</f>
        <v>28.711428571428574</v>
      </c>
      <c r="HF17">
        <f>('P2'!HF17+'P2'!HF27*HF$2)/(HF$2+1)</f>
        <v>28.880372093023254</v>
      </c>
      <c r="HG17">
        <f>('P2'!HG17+'P2'!HG27*HG$2)/(HG$2+1)</f>
        <v>29.16555813953488</v>
      </c>
      <c r="HH17">
        <f>('P2'!HH17+'P2'!HH27*HH$2)/(HH$2+1)</f>
        <v>29.194526315789471</v>
      </c>
      <c r="HI17">
        <f>('P2'!HI17+'P2'!HI27*HI$2)/(HI$2+1)</f>
        <v>29.02973170731708</v>
      </c>
      <c r="HJ17">
        <f>('P2'!HJ17+'P2'!HJ27*HJ$2)/(HJ$2+1)</f>
        <v>28.844999999999995</v>
      </c>
      <c r="HK17">
        <f>('P2'!HK17+'P2'!HK27*HK$2)/(HK$2+1)</f>
        <v>28.859609756097559</v>
      </c>
      <c r="HL17">
        <f>('P2'!HL17+'P2'!HL27*HL$2)/(HL$2+1)</f>
        <v>29.812894736842111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12.812897435897423</v>
      </c>
      <c r="U24" s="250">
        <f t="shared" si="0"/>
        <v>11.31325</v>
      </c>
      <c r="V24" s="250">
        <f t="shared" si="0"/>
        <v>8.2503488372092981</v>
      </c>
      <c r="W24" s="250">
        <f t="shared" si="0"/>
        <v>8.5004634146341118</v>
      </c>
      <c r="X24" s="250">
        <f t="shared" si="0"/>
        <v>6.499777777777787</v>
      </c>
      <c r="Y24" s="250">
        <f t="shared" si="0"/>
        <v>4.9998780487805128</v>
      </c>
      <c r="Z24" s="250">
        <f t="shared" si="0"/>
        <v>4.9997368421052997</v>
      </c>
      <c r="AA24" s="250">
        <f t="shared" si="0"/>
        <v>4.499463414634171</v>
      </c>
      <c r="AB24" s="250">
        <f t="shared" si="0"/>
        <v>19.000500000000002</v>
      </c>
      <c r="AC24" s="250">
        <f t="shared" si="0"/>
        <v>20.000097560975568</v>
      </c>
      <c r="AD24" s="250">
        <f t="shared" si="0"/>
        <v>36.307589743589702</v>
      </c>
      <c r="AE24" s="250">
        <f t="shared" si="0"/>
        <v>15.999999999999993</v>
      </c>
      <c r="AF24" s="250">
        <f t="shared" si="0"/>
        <v>12.000153846153875</v>
      </c>
      <c r="AG24" s="250">
        <f t="shared" si="0"/>
        <v>2.0002500000000012</v>
      </c>
      <c r="AH24" s="250">
        <f t="shared" si="0"/>
        <v>1.9998604651163099</v>
      </c>
      <c r="AI24" s="250">
        <f t="shared" si="0"/>
        <v>2.5004146341463702</v>
      </c>
      <c r="AJ24" s="250">
        <f t="shared" si="0"/>
        <v>3.4997777777777301</v>
      </c>
      <c r="AK24" s="250">
        <f t="shared" si="0"/>
        <v>1.0005365853658219</v>
      </c>
      <c r="AL24" s="250">
        <f t="shared" si="0"/>
        <v>1.4999999999999609</v>
      </c>
      <c r="AM24" s="250">
        <f t="shared" si="0"/>
        <v>1.5004146341462992</v>
      </c>
      <c r="AN24" s="250">
        <f t="shared" si="0"/>
        <v>10.000500000000002</v>
      </c>
      <c r="AO24" s="250">
        <f t="shared" si="0"/>
        <v>10.999951219512162</v>
      </c>
      <c r="AP24" s="250">
        <f t="shared" si="0"/>
        <v>21.188292682926829</v>
      </c>
      <c r="AQ24" s="250">
        <f t="shared" si="0"/>
        <v>7.5</v>
      </c>
      <c r="AR24" s="250">
        <f t="shared" si="0"/>
        <v>7.5007948717948203</v>
      </c>
      <c r="AS24" s="250">
        <f t="shared" si="0"/>
        <v>2.5</v>
      </c>
      <c r="AT24" s="250">
        <f t="shared" si="0"/>
        <v>2.0000243902439259</v>
      </c>
      <c r="AU24" s="250">
        <f t="shared" si="0"/>
        <v>-7.9731707317115763E-2</v>
      </c>
      <c r="AV24" s="250">
        <f t="shared" si="0"/>
        <v>1.0602051282051654</v>
      </c>
      <c r="AW24" s="250">
        <f t="shared" si="0"/>
        <v>-0.60025641025639587</v>
      </c>
      <c r="AX24" s="250">
        <f t="shared" si="0"/>
        <v>-6.0000000000034248E-2</v>
      </c>
      <c r="AY24" s="250">
        <f t="shared" si="0"/>
        <v>6.0465116279033282E-2</v>
      </c>
      <c r="AZ24" s="250">
        <f t="shared" si="0"/>
        <v>6.5298421052631959</v>
      </c>
      <c r="BA24" s="250">
        <f t="shared" si="0"/>
        <v>7.1096341463414561</v>
      </c>
      <c r="BB24" s="250">
        <f t="shared" si="0"/>
        <v>14.737926829268289</v>
      </c>
      <c r="BC24" s="250">
        <f t="shared" si="0"/>
        <v>4.6102499999999971</v>
      </c>
      <c r="BD24" s="250">
        <f t="shared" si="0"/>
        <v>5.0600487804878185</v>
      </c>
      <c r="BE24" s="250">
        <f t="shared" si="0"/>
        <v>1.4699999999999989</v>
      </c>
      <c r="BF24" s="252">
        <f t="shared" si="0"/>
        <v>1.2003658536585142</v>
      </c>
      <c r="BG24" s="252">
        <f t="shared" si="0"/>
        <v>0.23023255813953014</v>
      </c>
      <c r="BH24" s="250">
        <f t="shared" si="0"/>
        <v>1.3603333333333651</v>
      </c>
      <c r="BI24" s="250">
        <f t="shared" si="0"/>
        <v>-0.14920512820515341</v>
      </c>
      <c r="BJ24" s="250">
        <f t="shared" si="0"/>
        <v>0.33957894736846228</v>
      </c>
      <c r="BK24" s="250">
        <f t="shared" si="0"/>
        <v>0.45065116279067396</v>
      </c>
      <c r="BL24" s="250">
        <f t="shared" si="0"/>
        <v>6.3298947368421032</v>
      </c>
      <c r="BM24" s="250">
        <f t="shared" si="0"/>
        <v>6.8499767441860051</v>
      </c>
      <c r="BN24" s="250">
        <f t="shared" si="0"/>
        <v>13.818538461538481</v>
      </c>
      <c r="BO24" s="250">
        <f t="shared" si="0"/>
        <v>4.4899999999999949</v>
      </c>
      <c r="BP24" s="250">
        <f t="shared" si="0"/>
        <v>4.8999512195121646</v>
      </c>
      <c r="BQ24" s="250">
        <f t="shared" si="0"/>
        <v>1.6304999999999978</v>
      </c>
      <c r="BR24" s="250">
        <f t="shared" si="0"/>
        <v>1.3993414634146077</v>
      </c>
      <c r="BS24" s="250">
        <f t="shared" si="0"/>
        <v>0.52009302325584983</v>
      </c>
      <c r="BT24" s="250">
        <f t="shared" si="0"/>
        <v>1.6296666666666866</v>
      </c>
      <c r="BU24" s="250">
        <f t="shared" si="0"/>
        <v>0.24971794871792596</v>
      </c>
      <c r="BV24" s="250">
        <f t="shared" si="0"/>
        <v>0.70925000000000438</v>
      </c>
      <c r="BW24" s="250">
        <f t="shared" si="0"/>
        <v>0.81014634146344022</v>
      </c>
      <c r="BX24" s="250">
        <f t="shared" si="0"/>
        <v>6.1397368421053038</v>
      </c>
      <c r="BY24" s="250">
        <f t="shared" si="0"/>
        <v>6.6199534883720794</v>
      </c>
      <c r="BZ24" s="250">
        <f t="shared" si="0"/>
        <v>12.898230769230722</v>
      </c>
      <c r="CA24" s="250">
        <f t="shared" si="0"/>
        <v>4.3897499999999958</v>
      </c>
      <c r="CB24" s="250">
        <f t="shared" si="0"/>
        <v>4.7606829268293147</v>
      </c>
      <c r="CC24" s="250">
        <f t="shared" si="0"/>
        <v>1.7899999999999991</v>
      </c>
      <c r="CD24" s="250">
        <f t="shared" si="0"/>
        <v>1.5797209302325683</v>
      </c>
      <c r="CE24" s="250">
        <f t="shared" ref="CE24:EP24" si="1">CE20-CE15</f>
        <v>0.77953658536587156</v>
      </c>
      <c r="CF24" s="250">
        <f t="shared" si="1"/>
        <v>1.8901111111110716</v>
      </c>
      <c r="CG24" s="250">
        <f t="shared" si="1"/>
        <v>0.63966666666665972</v>
      </c>
      <c r="CH24" s="250">
        <f t="shared" si="1"/>
        <v>1.0494999999999983</v>
      </c>
      <c r="CI24" s="250">
        <f t="shared" si="1"/>
        <v>1.140878048780511</v>
      </c>
      <c r="CJ24" s="250">
        <f t="shared" si="1"/>
        <v>5.9803684210526384</v>
      </c>
      <c r="CK24" s="250">
        <f t="shared" si="1"/>
        <v>6.4200000000000088</v>
      </c>
      <c r="CL24" s="250">
        <f t="shared" si="1"/>
        <v>12.037948717948701</v>
      </c>
      <c r="CM24" s="250">
        <f t="shared" si="1"/>
        <v>4.3001428571428981</v>
      </c>
      <c r="CN24" s="250">
        <f t="shared" si="1"/>
        <v>4.6305641025641471</v>
      </c>
      <c r="CO24" s="250">
        <f t="shared" si="1"/>
        <v>1.9389999999999965</v>
      </c>
      <c r="CP24" s="250">
        <f t="shared" si="1"/>
        <v>1.7498139534883528</v>
      </c>
      <c r="CQ24" s="250">
        <f t="shared" si="1"/>
        <v>0.98031707317067784</v>
      </c>
      <c r="CR24" s="250">
        <f t="shared" si="1"/>
        <v>2.0805675675675737</v>
      </c>
      <c r="CS24" s="250">
        <f t="shared" si="1"/>
        <v>0.91987804878048252</v>
      </c>
      <c r="CT24" s="250">
        <f t="shared" si="1"/>
        <v>1.2993684210526695</v>
      </c>
      <c r="CU24" s="250">
        <f t="shared" si="1"/>
        <v>1.3900487804877777</v>
      </c>
      <c r="CV24" s="250">
        <f t="shared" si="1"/>
        <v>5.8800000000000026</v>
      </c>
      <c r="CW24" s="250">
        <f t="shared" si="1"/>
        <v>6.2899268292683139</v>
      </c>
      <c r="CX24" s="250">
        <f t="shared" si="1"/>
        <v>11.338439024390219</v>
      </c>
      <c r="CY24" s="250">
        <f t="shared" si="1"/>
        <v>4.2502499999999976</v>
      </c>
      <c r="CZ24" s="250">
        <f t="shared" si="1"/>
        <v>4.5700512820512493</v>
      </c>
      <c r="DA24" s="250">
        <f t="shared" si="1"/>
        <v>2.0598571428571368</v>
      </c>
      <c r="DB24" s="250">
        <f t="shared" si="1"/>
        <v>1.8904634146340982</v>
      </c>
      <c r="DC24" s="250">
        <f t="shared" si="1"/>
        <v>1.1803414634145959</v>
      </c>
      <c r="DD24" s="250">
        <f t="shared" si="1"/>
        <v>2.2698888888889179</v>
      </c>
      <c r="DE24" s="250">
        <f t="shared" si="1"/>
        <v>1.189878048780475</v>
      </c>
      <c r="DF24" s="250">
        <f t="shared" si="1"/>
        <v>1.5403684210525981</v>
      </c>
      <c r="DG24" s="250">
        <f t="shared" si="1"/>
        <v>1.6297906976744336</v>
      </c>
      <c r="DH24" s="250">
        <f t="shared" si="1"/>
        <v>5.7901052631578942</v>
      </c>
      <c r="DI24" s="250">
        <f t="shared" si="1"/>
        <v>6.1695121951219605</v>
      </c>
      <c r="DJ24" s="250">
        <f t="shared" si="1"/>
        <v>10.797609756097579</v>
      </c>
      <c r="DK24" s="250">
        <f t="shared" si="1"/>
        <v>4.2097500000000032</v>
      </c>
      <c r="DL24" s="250">
        <f t="shared" si="1"/>
        <v>4.5002051282050921</v>
      </c>
      <c r="DM24" s="250">
        <f t="shared" si="1"/>
        <v>2.1801428571428971</v>
      </c>
      <c r="DN24" s="250">
        <f t="shared" si="1"/>
        <v>2.0092926829268087</v>
      </c>
      <c r="DO24" s="250">
        <f t="shared" si="1"/>
        <v>1.3603023255813582</v>
      </c>
      <c r="DP24" s="250">
        <f t="shared" si="1"/>
        <v>2.4391111111111563</v>
      </c>
      <c r="DQ24" s="250">
        <f t="shared" si="1"/>
        <v>1.4400769230769264</v>
      </c>
      <c r="DR24" s="250">
        <f t="shared" si="1"/>
        <v>1.7699999999999605</v>
      </c>
      <c r="DS24" s="250">
        <f t="shared" si="1"/>
        <v>1.8504883720929897</v>
      </c>
      <c r="DT24" s="250">
        <f t="shared" si="1"/>
        <v>5.7095789473684633</v>
      </c>
      <c r="DU24" s="250">
        <f t="shared" si="1"/>
        <v>6.0600731707317017</v>
      </c>
      <c r="DV24" s="250">
        <f t="shared" si="1"/>
        <v>10.297634146341473</v>
      </c>
      <c r="DW24" s="250">
        <f t="shared" si="1"/>
        <v>4.180499999999995</v>
      </c>
      <c r="DX24" s="250">
        <f t="shared" si="1"/>
        <v>4.4404390243902903</v>
      </c>
      <c r="DY24" s="250">
        <f t="shared" si="1"/>
        <v>2.2892499999999991</v>
      </c>
      <c r="DZ24" s="252">
        <f t="shared" si="1"/>
        <v>2.1403414634146145</v>
      </c>
      <c r="EA24" s="252">
        <f t="shared" si="1"/>
        <v>1.4903953488371826</v>
      </c>
      <c r="EB24" s="250">
        <f t="shared" si="1"/>
        <v>2.5702222222222098</v>
      </c>
      <c r="EC24" s="250">
        <f t="shared" si="1"/>
        <v>1.6300512820512587</v>
      </c>
      <c r="ED24" s="250">
        <f t="shared" si="1"/>
        <v>1.9397368421052619</v>
      </c>
      <c r="EE24" s="252">
        <f t="shared" si="1"/>
        <v>2.0202093023255827</v>
      </c>
      <c r="EF24" s="250">
        <f t="shared" si="1"/>
        <v>5.6699999999999591</v>
      </c>
      <c r="EG24" s="252">
        <f t="shared" si="1"/>
        <v>6.0099302325581476</v>
      </c>
      <c r="EH24" s="250">
        <f t="shared" si="1"/>
        <v>10.088538461538445</v>
      </c>
      <c r="EI24" s="252">
        <f t="shared" si="1"/>
        <v>4.1699999999999982</v>
      </c>
      <c r="EJ24" s="250">
        <f t="shared" si="1"/>
        <v>4.4199512195121926</v>
      </c>
      <c r="EK24" s="252">
        <f t="shared" si="1"/>
        <v>2.3704999999999963</v>
      </c>
      <c r="EL24" s="252">
        <f t="shared" si="1"/>
        <v>2.2294146341463517</v>
      </c>
      <c r="EM24" s="252">
        <f t="shared" si="1"/>
        <v>1.6309302325581605</v>
      </c>
      <c r="EN24" s="250">
        <f t="shared" si="1"/>
        <v>2.7100810810810394</v>
      </c>
      <c r="EO24" s="250">
        <f t="shared" si="1"/>
        <v>1.8193846153846032</v>
      </c>
      <c r="EP24" s="250">
        <f t="shared" si="1"/>
        <v>2.1099999999999994</v>
      </c>
      <c r="EQ24" s="252">
        <f t="shared" ref="EQ24:HB24" si="2">EQ20-EQ15</f>
        <v>2.1802926829267975</v>
      </c>
      <c r="ER24" s="250">
        <f t="shared" si="2"/>
        <v>5.6401052631578992</v>
      </c>
      <c r="ES24" s="252">
        <f t="shared" si="2"/>
        <v>5.960139534883762</v>
      </c>
      <c r="ET24" s="250">
        <f t="shared" si="2"/>
        <v>9.7979487179487172</v>
      </c>
      <c r="EU24" s="252">
        <f t="shared" si="2"/>
        <v>4.1701428571428991</v>
      </c>
      <c r="EV24" s="250">
        <f t="shared" si="2"/>
        <v>4.4000769230769734</v>
      </c>
      <c r="EW24" s="252">
        <f t="shared" si="2"/>
        <v>2.4704999999999977</v>
      </c>
      <c r="EX24" s="252">
        <f t="shared" si="2"/>
        <v>2.3295116279069958</v>
      </c>
      <c r="EY24" s="252">
        <f t="shared" si="2"/>
        <v>1.7507073170731218</v>
      </c>
      <c r="EZ24" s="250">
        <f t="shared" si="2"/>
        <v>2.8299999999999734</v>
      </c>
      <c r="FA24" s="250">
        <f t="shared" si="2"/>
        <v>1.9794878048780511</v>
      </c>
      <c r="FB24" s="250">
        <f t="shared" si="2"/>
        <v>2.259578947368464</v>
      </c>
      <c r="FC24" s="252">
        <f t="shared" si="2"/>
        <v>2.3294878048780063</v>
      </c>
      <c r="FD24" s="250">
        <f t="shared" si="2"/>
        <v>5.6099999999999923</v>
      </c>
      <c r="FE24" s="252">
        <f t="shared" si="2"/>
        <v>5.9205365853658769</v>
      </c>
      <c r="FF24" s="250">
        <f t="shared" si="2"/>
        <v>9.5179743589743104</v>
      </c>
      <c r="FG24" s="252">
        <f t="shared" si="2"/>
        <v>4.16</v>
      </c>
      <c r="FH24" s="250">
        <f t="shared" si="2"/>
        <v>4.380615384615389</v>
      </c>
      <c r="FI24" s="252">
        <f t="shared" si="2"/>
        <v>2.5499999999999972</v>
      </c>
      <c r="FJ24" s="252">
        <f t="shared" si="2"/>
        <v>2.4196976744185683</v>
      </c>
      <c r="FK24" s="252">
        <f t="shared" si="2"/>
        <v>1.8501951219511881</v>
      </c>
      <c r="FL24" s="250">
        <f t="shared" si="2"/>
        <v>2.9197777777777603</v>
      </c>
      <c r="FM24" s="250">
        <f t="shared" si="2"/>
        <v>2.1092195121950716</v>
      </c>
      <c r="FN24" s="250">
        <f t="shared" si="2"/>
        <v>2.3701052631578605</v>
      </c>
      <c r="FO24" s="252">
        <f t="shared" si="2"/>
        <v>2.4394878048780804</v>
      </c>
      <c r="FP24" s="250">
        <f t="shared" si="2"/>
        <v>5.6198750000000004</v>
      </c>
      <c r="FQ24" s="252">
        <f t="shared" si="2"/>
        <v>5.9202682926828736</v>
      </c>
      <c r="FR24" s="250">
        <f t="shared" si="2"/>
        <v>9.2580975609755924</v>
      </c>
      <c r="FS24" s="252">
        <f t="shared" si="2"/>
        <v>4.1802500000000009</v>
      </c>
      <c r="FT24" s="250">
        <f t="shared" si="2"/>
        <v>4.3903076923076512</v>
      </c>
      <c r="FU24" s="252">
        <f t="shared" si="2"/>
        <v>2.620142857142902</v>
      </c>
      <c r="FV24" s="252">
        <f t="shared" si="2"/>
        <v>2.4999999999999822</v>
      </c>
      <c r="FW24" s="252">
        <f t="shared" si="2"/>
        <v>1.9508604651163104</v>
      </c>
      <c r="FX24" s="252">
        <f t="shared" si="2"/>
        <v>3.0098421052631075</v>
      </c>
      <c r="FY24" s="250">
        <f t="shared" si="2"/>
        <v>2.2301219512194947</v>
      </c>
      <c r="FZ24" s="250">
        <f t="shared" si="2"/>
        <v>2.4803750000000022</v>
      </c>
      <c r="GA24" s="250">
        <f t="shared" si="2"/>
        <v>2.5502093023255412</v>
      </c>
      <c r="GB24" s="250">
        <f t="shared" si="2"/>
        <v>5.6194736842105613</v>
      </c>
      <c r="GC24" s="252">
        <f t="shared" si="2"/>
        <v>5.9101707317072858</v>
      </c>
      <c r="GD24" s="250">
        <f t="shared" si="2"/>
        <v>9.1179512195122143</v>
      </c>
      <c r="GE24" s="252">
        <f t="shared" si="2"/>
        <v>4.1999999999999957</v>
      </c>
      <c r="GF24" s="252">
        <f t="shared" si="2"/>
        <v>4.41039024390248</v>
      </c>
      <c r="GG24" s="252">
        <f t="shared" si="2"/>
        <v>2.6996590909090656</v>
      </c>
      <c r="GH24" s="252">
        <f t="shared" si="2"/>
        <v>2.580707317073216</v>
      </c>
      <c r="GI24" s="250">
        <f t="shared" si="2"/>
        <v>-28.219955555555554</v>
      </c>
      <c r="GJ24" s="250">
        <f t="shared" si="2"/>
        <v>-28.229948717948723</v>
      </c>
      <c r="GK24" s="250">
        <f t="shared" si="2"/>
        <v>-28.049780487804881</v>
      </c>
      <c r="GL24" s="250">
        <f t="shared" si="2"/>
        <v>-27.87</v>
      </c>
      <c r="GM24" s="250">
        <f t="shared" si="2"/>
        <v>-27.879976744186045</v>
      </c>
      <c r="GN24" s="250">
        <f t="shared" si="2"/>
        <v>-28.459736842105265</v>
      </c>
      <c r="GO24" s="250">
        <f t="shared" si="2"/>
        <v>-30.719744186046515</v>
      </c>
      <c r="GP24" s="250">
        <f t="shared" si="2"/>
        <v>-32.239794871794871</v>
      </c>
      <c r="GQ24" s="250">
        <f t="shared" si="2"/>
        <v>-30.929749999999999</v>
      </c>
      <c r="GR24" s="250">
        <f t="shared" si="2"/>
        <v>-29.059883720930227</v>
      </c>
      <c r="GS24" s="250">
        <f t="shared" si="2"/>
        <v>-27.950000000000003</v>
      </c>
      <c r="GT24" s="250">
        <f t="shared" si="2"/>
        <v>-28.149756097560982</v>
      </c>
      <c r="GU24" s="250">
        <f t="shared" si="2"/>
        <v>-28.410133333333331</v>
      </c>
      <c r="GV24" s="250">
        <f t="shared" si="2"/>
        <v>-28.419736842105262</v>
      </c>
      <c r="GW24" s="250">
        <f t="shared" si="2"/>
        <v>-28.250384615384615</v>
      </c>
      <c r="GX24" s="250">
        <f t="shared" si="2"/>
        <v>-28.070142857142866</v>
      </c>
      <c r="GY24" s="250">
        <f t="shared" si="2"/>
        <v>-28.080146341463415</v>
      </c>
      <c r="GZ24" s="250">
        <f t="shared" si="2"/>
        <v>-28.650000000000006</v>
      </c>
      <c r="HA24" s="250">
        <f t="shared" si="2"/>
        <v>-30.939860465116276</v>
      </c>
      <c r="HB24" s="250">
        <f t="shared" si="2"/>
        <v>-32.460256410256413</v>
      </c>
      <c r="HC24" s="250">
        <f t="shared" ref="HC24:HL24" si="3">HC20-HC15</f>
        <v>-31.139749999999999</v>
      </c>
      <c r="HD24" s="250">
        <f t="shared" si="3"/>
        <v>-29.259790697674415</v>
      </c>
      <c r="HE24" s="250">
        <f t="shared" si="3"/>
        <v>-28.140000000000004</v>
      </c>
      <c r="HF24" s="250">
        <f t="shared" si="3"/>
        <v>-28.339674418604648</v>
      </c>
      <c r="HG24" s="250">
        <f t="shared" si="3"/>
        <v>-28.610441860465112</v>
      </c>
      <c r="HH24" s="250">
        <f t="shared" si="3"/>
        <v>-28.619789473684207</v>
      </c>
      <c r="HI24" s="250">
        <f t="shared" si="3"/>
        <v>-28.439975609756104</v>
      </c>
      <c r="HJ24" s="250">
        <f t="shared" si="3"/>
        <v>-28.26</v>
      </c>
      <c r="HK24" s="250">
        <f t="shared" si="3"/>
        <v>-28.269853658536583</v>
      </c>
      <c r="HL24" s="250">
        <f t="shared" si="3"/>
        <v>-28.849736842105266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33</v>
      </c>
      <c r="D4">
        <v>35.299999999999997</v>
      </c>
      <c r="E4">
        <v>42.75</v>
      </c>
      <c r="F4">
        <v>42.75</v>
      </c>
      <c r="G4">
        <v>39</v>
      </c>
      <c r="H4">
        <v>34.25</v>
      </c>
      <c r="I4">
        <v>30.5</v>
      </c>
      <c r="J4">
        <v>29</v>
      </c>
      <c r="K4">
        <v>29.5</v>
      </c>
      <c r="L4">
        <v>43.5</v>
      </c>
      <c r="M4">
        <v>50.5</v>
      </c>
      <c r="N4">
        <v>43.5</v>
      </c>
      <c r="O4">
        <v>39</v>
      </c>
      <c r="P4">
        <v>37</v>
      </c>
      <c r="Q4">
        <v>38.5</v>
      </c>
      <c r="R4">
        <v>42</v>
      </c>
      <c r="S4">
        <v>41</v>
      </c>
      <c r="T4">
        <v>36</v>
      </c>
      <c r="U4">
        <v>33</v>
      </c>
      <c r="V4">
        <v>29</v>
      </c>
      <c r="W4">
        <v>30</v>
      </c>
      <c r="X4">
        <v>49</v>
      </c>
      <c r="Y4">
        <v>57</v>
      </c>
      <c r="Z4">
        <v>47</v>
      </c>
      <c r="AA4">
        <v>41</v>
      </c>
      <c r="AB4">
        <v>37</v>
      </c>
      <c r="AC4">
        <v>39</v>
      </c>
      <c r="AD4">
        <v>42.13</v>
      </c>
      <c r="AE4">
        <v>41.27</v>
      </c>
      <c r="AF4">
        <v>36.979999999999997</v>
      </c>
      <c r="AG4">
        <v>34.4</v>
      </c>
      <c r="AH4">
        <v>30.97</v>
      </c>
      <c r="AI4">
        <v>31.83</v>
      </c>
      <c r="AJ4">
        <v>48.14</v>
      </c>
      <c r="AK4">
        <v>55.01</v>
      </c>
      <c r="AL4">
        <v>46.42</v>
      </c>
      <c r="AM4">
        <v>41.27</v>
      </c>
      <c r="AN4">
        <v>37.840000000000003</v>
      </c>
      <c r="AO4">
        <v>39.56</v>
      </c>
      <c r="AP4">
        <v>42.24</v>
      </c>
      <c r="AQ4">
        <v>41.5</v>
      </c>
      <c r="AR4">
        <v>37.83</v>
      </c>
      <c r="AS4">
        <v>35.619999999999997</v>
      </c>
      <c r="AT4">
        <v>32.68</v>
      </c>
      <c r="AU4">
        <v>33.409999999999997</v>
      </c>
      <c r="AV4">
        <v>47.4</v>
      </c>
      <c r="AW4">
        <v>53.29</v>
      </c>
      <c r="AX4">
        <v>45.93</v>
      </c>
      <c r="AY4">
        <v>41.52</v>
      </c>
      <c r="AZ4">
        <v>38.57</v>
      </c>
      <c r="BA4">
        <v>40.049999999999997</v>
      </c>
      <c r="BB4">
        <v>42.51</v>
      </c>
      <c r="BC4">
        <v>41.84</v>
      </c>
      <c r="BD4">
        <v>38.5</v>
      </c>
      <c r="BE4">
        <v>36.49</v>
      </c>
      <c r="BF4">
        <v>33.82</v>
      </c>
      <c r="BG4">
        <v>34.49</v>
      </c>
      <c r="BH4">
        <v>47.2</v>
      </c>
      <c r="BI4">
        <v>52.56</v>
      </c>
      <c r="BJ4">
        <v>45.87</v>
      </c>
      <c r="BK4">
        <v>41.86</v>
      </c>
      <c r="BL4">
        <v>39.18</v>
      </c>
      <c r="BM4">
        <v>40.520000000000003</v>
      </c>
      <c r="BN4">
        <v>42.78</v>
      </c>
      <c r="BO4">
        <v>42.18</v>
      </c>
      <c r="BP4">
        <v>39.14</v>
      </c>
      <c r="BQ4">
        <v>37.32</v>
      </c>
      <c r="BR4">
        <v>34.89</v>
      </c>
      <c r="BS4">
        <v>35.51</v>
      </c>
      <c r="BT4">
        <v>47.06</v>
      </c>
      <c r="BU4">
        <v>51.93</v>
      </c>
      <c r="BV4">
        <v>45.85</v>
      </c>
      <c r="BW4">
        <v>42.21</v>
      </c>
      <c r="BX4">
        <v>39.78</v>
      </c>
      <c r="BY4">
        <v>41</v>
      </c>
      <c r="BZ4">
        <v>43.2</v>
      </c>
      <c r="CA4">
        <v>42.64</v>
      </c>
      <c r="CB4">
        <v>39.81</v>
      </c>
      <c r="CC4">
        <v>38.119999999999997</v>
      </c>
      <c r="CD4">
        <v>35.86</v>
      </c>
      <c r="CE4">
        <v>36.43</v>
      </c>
      <c r="CF4">
        <v>47.19</v>
      </c>
      <c r="CG4">
        <v>51.72</v>
      </c>
      <c r="CH4">
        <v>46.06</v>
      </c>
      <c r="CI4">
        <v>42.67</v>
      </c>
      <c r="CJ4">
        <v>40.409999999999997</v>
      </c>
      <c r="CK4">
        <v>41.54</v>
      </c>
      <c r="CL4">
        <v>43.62</v>
      </c>
      <c r="CM4">
        <v>43.1</v>
      </c>
      <c r="CN4">
        <v>40.47</v>
      </c>
      <c r="CO4">
        <v>38.9</v>
      </c>
      <c r="CP4">
        <v>36.79</v>
      </c>
      <c r="CQ4">
        <v>37.32</v>
      </c>
      <c r="CR4">
        <v>47.34</v>
      </c>
      <c r="CS4">
        <v>51.56</v>
      </c>
      <c r="CT4">
        <v>46.29</v>
      </c>
      <c r="CU4">
        <v>43.13</v>
      </c>
      <c r="CV4">
        <v>41.03</v>
      </c>
      <c r="CW4">
        <v>42.09</v>
      </c>
      <c r="CX4">
        <v>44.05</v>
      </c>
      <c r="CY4">
        <v>43.57</v>
      </c>
      <c r="CZ4">
        <v>41.12</v>
      </c>
      <c r="DA4">
        <v>39.65</v>
      </c>
      <c r="DB4">
        <v>37.700000000000003</v>
      </c>
      <c r="DC4">
        <v>38.19</v>
      </c>
      <c r="DD4">
        <v>47.51</v>
      </c>
      <c r="DE4">
        <v>51.44</v>
      </c>
      <c r="DF4">
        <v>46.54</v>
      </c>
      <c r="DG4">
        <v>43.6</v>
      </c>
      <c r="DH4">
        <v>41.64</v>
      </c>
      <c r="DI4">
        <v>42.63</v>
      </c>
      <c r="DJ4">
        <v>44.49</v>
      </c>
      <c r="DK4">
        <v>44.04</v>
      </c>
      <c r="DL4">
        <v>41.76</v>
      </c>
      <c r="DM4">
        <v>40.39</v>
      </c>
      <c r="DN4">
        <v>38.57</v>
      </c>
      <c r="DO4">
        <v>39.03</v>
      </c>
      <c r="DP4">
        <v>47.71</v>
      </c>
      <c r="DQ4">
        <v>51.37</v>
      </c>
      <c r="DR4">
        <v>46.81</v>
      </c>
      <c r="DS4">
        <v>44.07</v>
      </c>
      <c r="DT4">
        <v>42.25</v>
      </c>
      <c r="DU4">
        <v>43.17</v>
      </c>
      <c r="DV4">
        <v>44.93</v>
      </c>
      <c r="DW4">
        <v>44.51</v>
      </c>
      <c r="DX4">
        <v>42.39</v>
      </c>
      <c r="DY4">
        <v>41.12</v>
      </c>
      <c r="DZ4">
        <v>39.42</v>
      </c>
      <c r="EA4">
        <v>39.85</v>
      </c>
      <c r="EB4">
        <v>47.93</v>
      </c>
      <c r="EC4">
        <v>51.33</v>
      </c>
      <c r="ED4">
        <v>47.09</v>
      </c>
      <c r="EE4">
        <v>44.54</v>
      </c>
      <c r="EF4">
        <v>42.85</v>
      </c>
      <c r="EG4">
        <v>43.7</v>
      </c>
      <c r="EH4">
        <v>45.44</v>
      </c>
      <c r="EI4">
        <v>45.01</v>
      </c>
      <c r="EJ4">
        <v>42.87</v>
      </c>
      <c r="EK4">
        <v>41.58</v>
      </c>
      <c r="EL4">
        <v>39.869999999999997</v>
      </c>
      <c r="EM4">
        <v>40.299999999999997</v>
      </c>
      <c r="EN4">
        <v>48.47</v>
      </c>
      <c r="EO4">
        <v>51.91</v>
      </c>
      <c r="EP4">
        <v>47.62</v>
      </c>
      <c r="EQ4">
        <v>45.05</v>
      </c>
      <c r="ER4">
        <v>43.33</v>
      </c>
      <c r="ES4">
        <v>44.2</v>
      </c>
      <c r="ET4">
        <v>45.94</v>
      </c>
      <c r="EU4">
        <v>45.51</v>
      </c>
      <c r="EV4">
        <v>43.35</v>
      </c>
      <c r="EW4">
        <v>42.05</v>
      </c>
      <c r="EX4">
        <v>40.32</v>
      </c>
      <c r="EY4">
        <v>40.76</v>
      </c>
      <c r="EZ4">
        <v>49.01</v>
      </c>
      <c r="FA4">
        <v>52.49</v>
      </c>
      <c r="FB4">
        <v>48.15</v>
      </c>
      <c r="FC4">
        <v>45.55</v>
      </c>
      <c r="FD4">
        <v>43.82</v>
      </c>
      <c r="FE4">
        <v>44.69</v>
      </c>
      <c r="FF4">
        <v>46.45</v>
      </c>
      <c r="FG4">
        <v>46.02</v>
      </c>
      <c r="FH4">
        <v>43.83</v>
      </c>
      <c r="FI4">
        <v>42.52</v>
      </c>
      <c r="FJ4">
        <v>40.76</v>
      </c>
      <c r="FK4">
        <v>41.21</v>
      </c>
      <c r="FL4">
        <v>49.56</v>
      </c>
      <c r="FM4">
        <v>53.07</v>
      </c>
      <c r="FN4">
        <v>48.69</v>
      </c>
      <c r="FO4">
        <v>46.06</v>
      </c>
      <c r="FP4">
        <v>44.3</v>
      </c>
      <c r="FQ4">
        <v>45.19</v>
      </c>
      <c r="FR4">
        <v>46.96</v>
      </c>
      <c r="FS4">
        <v>46.52</v>
      </c>
      <c r="FT4">
        <v>44.31</v>
      </c>
      <c r="FU4">
        <v>42.98</v>
      </c>
      <c r="FV4">
        <v>41.21</v>
      </c>
      <c r="FW4">
        <v>41.66</v>
      </c>
      <c r="FX4">
        <v>50.1</v>
      </c>
      <c r="FY4">
        <v>53.65</v>
      </c>
      <c r="FZ4">
        <v>49.22</v>
      </c>
      <c r="GA4">
        <v>46.56</v>
      </c>
      <c r="GB4">
        <v>44.79</v>
      </c>
      <c r="GC4">
        <v>45.68</v>
      </c>
      <c r="GD4">
        <v>47.47</v>
      </c>
      <c r="GE4">
        <v>47.03</v>
      </c>
      <c r="GF4">
        <v>44.79</v>
      </c>
      <c r="GG4">
        <v>43.45</v>
      </c>
      <c r="GH4">
        <v>41.66</v>
      </c>
      <c r="GI4">
        <v>42.11</v>
      </c>
      <c r="GJ4">
        <v>50.64</v>
      </c>
      <c r="GK4">
        <v>54.24</v>
      </c>
      <c r="GL4">
        <v>49.75</v>
      </c>
      <c r="GM4">
        <v>47.06</v>
      </c>
      <c r="GN4">
        <v>45.27</v>
      </c>
      <c r="GO4">
        <v>46.18</v>
      </c>
      <c r="GP4">
        <v>47.98</v>
      </c>
      <c r="GQ4">
        <v>47.53</v>
      </c>
      <c r="GR4">
        <v>45.27</v>
      </c>
      <c r="GS4">
        <v>43.91</v>
      </c>
      <c r="GT4">
        <v>42.1</v>
      </c>
      <c r="GU4">
        <v>42.56</v>
      </c>
      <c r="GV4">
        <v>51.18</v>
      </c>
      <c r="GW4">
        <v>54.82</v>
      </c>
      <c r="GX4">
        <v>50.29</v>
      </c>
    </row>
    <row r="5" spans="1:206" x14ac:dyDescent="0.15">
      <c r="A5" s="243" t="s">
        <v>130</v>
      </c>
      <c r="B5" s="244" t="s">
        <v>179</v>
      </c>
      <c r="C5">
        <v>28</v>
      </c>
      <c r="D5">
        <v>30.521000000000001</v>
      </c>
      <c r="E5">
        <v>31.976000000000003</v>
      </c>
      <c r="F5">
        <v>31.319000000000003</v>
      </c>
      <c r="G5">
        <v>29.571000000000002</v>
      </c>
      <c r="H5">
        <v>24.778000000000002</v>
      </c>
      <c r="I5">
        <v>19.233000000000001</v>
      </c>
      <c r="J5">
        <v>20.097000000000001</v>
      </c>
      <c r="K5">
        <v>21.292000000000002</v>
      </c>
      <c r="L5">
        <v>30.476000000000003</v>
      </c>
      <c r="M5">
        <v>33</v>
      </c>
      <c r="N5">
        <v>28.95</v>
      </c>
      <c r="O5">
        <v>27.677</v>
      </c>
      <c r="P5">
        <v>24.75</v>
      </c>
      <c r="Q5">
        <v>29.048000000000002</v>
      </c>
      <c r="R5">
        <v>28.855</v>
      </c>
      <c r="S5">
        <v>27.857000000000003</v>
      </c>
      <c r="T5">
        <v>25.677</v>
      </c>
      <c r="U5">
        <v>22.533000000000001</v>
      </c>
      <c r="V5">
        <v>12.823</v>
      </c>
      <c r="W5">
        <v>16.5</v>
      </c>
      <c r="X5">
        <v>35.758000000000003</v>
      </c>
      <c r="Y5">
        <v>37.79</v>
      </c>
      <c r="Z5">
        <v>32.25</v>
      </c>
      <c r="AA5">
        <v>28.548000000000002</v>
      </c>
      <c r="AB5">
        <v>23.9</v>
      </c>
      <c r="AC5">
        <v>30.242000000000001</v>
      </c>
      <c r="AD5">
        <v>28.189</v>
      </c>
      <c r="AE5">
        <v>27.291</v>
      </c>
      <c r="AF5">
        <v>25.829000000000001</v>
      </c>
      <c r="AG5">
        <v>23.254000000000001</v>
      </c>
      <c r="AH5">
        <v>14.95</v>
      </c>
      <c r="AI5">
        <v>18.638000000000002</v>
      </c>
      <c r="AJ5">
        <v>34.034999999999997</v>
      </c>
      <c r="AK5">
        <v>35.68</v>
      </c>
      <c r="AL5">
        <v>31.248000000000001</v>
      </c>
      <c r="AM5">
        <v>28.211000000000002</v>
      </c>
      <c r="AN5">
        <v>24.687000000000001</v>
      </c>
      <c r="AO5">
        <v>29.802000000000003</v>
      </c>
      <c r="AP5">
        <v>28.323</v>
      </c>
      <c r="AQ5">
        <v>27.801000000000002</v>
      </c>
      <c r="AR5">
        <v>26.268000000000001</v>
      </c>
      <c r="AS5">
        <v>23.897000000000002</v>
      </c>
      <c r="AT5">
        <v>16.215</v>
      </c>
      <c r="AU5">
        <v>19.652000000000001</v>
      </c>
      <c r="AV5">
        <v>33.788000000000004</v>
      </c>
      <c r="AW5">
        <v>35.667999999999999</v>
      </c>
      <c r="AX5">
        <v>31.304000000000002</v>
      </c>
      <c r="AY5">
        <v>28.468</v>
      </c>
      <c r="AZ5">
        <v>25.211000000000002</v>
      </c>
      <c r="BA5">
        <v>29.882000000000001</v>
      </c>
      <c r="BB5">
        <v>28.508000000000003</v>
      </c>
      <c r="BC5">
        <v>28.063000000000002</v>
      </c>
      <c r="BD5">
        <v>26.667000000000002</v>
      </c>
      <c r="BE5">
        <v>24.357000000000003</v>
      </c>
      <c r="BF5">
        <v>17.859000000000002</v>
      </c>
      <c r="BG5">
        <v>20.652000000000001</v>
      </c>
      <c r="BH5">
        <v>33.472000000000001</v>
      </c>
      <c r="BI5">
        <v>35.204999999999998</v>
      </c>
      <c r="BJ5">
        <v>31.212</v>
      </c>
      <c r="BK5">
        <v>28.637</v>
      </c>
      <c r="BL5">
        <v>25.672000000000001</v>
      </c>
      <c r="BM5">
        <v>29.891000000000002</v>
      </c>
      <c r="BN5">
        <v>28.785</v>
      </c>
      <c r="BO5">
        <v>28.247</v>
      </c>
      <c r="BP5">
        <v>26.996000000000002</v>
      </c>
      <c r="BQ5">
        <v>24.87</v>
      </c>
      <c r="BR5">
        <v>18.976000000000003</v>
      </c>
      <c r="BS5">
        <v>21.524999999999999</v>
      </c>
      <c r="BT5">
        <v>33.124000000000002</v>
      </c>
      <c r="BU5">
        <v>34.749000000000002</v>
      </c>
      <c r="BV5">
        <v>30.947000000000003</v>
      </c>
      <c r="BW5">
        <v>28.918000000000003</v>
      </c>
      <c r="BX5">
        <v>26.082000000000001</v>
      </c>
      <c r="BY5">
        <v>29.904</v>
      </c>
      <c r="BZ5">
        <v>28.908000000000001</v>
      </c>
      <c r="CA5">
        <v>28.446000000000002</v>
      </c>
      <c r="CB5">
        <v>27.136000000000003</v>
      </c>
      <c r="CC5">
        <v>25.449000000000002</v>
      </c>
      <c r="CD5">
        <v>19.826000000000001</v>
      </c>
      <c r="CE5">
        <v>21.932000000000002</v>
      </c>
      <c r="CF5">
        <v>33.034999999999997</v>
      </c>
      <c r="CG5">
        <v>34.254000000000005</v>
      </c>
      <c r="CH5">
        <v>31.072000000000003</v>
      </c>
      <c r="CI5">
        <v>29.068000000000001</v>
      </c>
      <c r="CJ5">
        <v>26.223000000000003</v>
      </c>
      <c r="CK5">
        <v>29.998000000000001</v>
      </c>
      <c r="CL5">
        <v>29.032</v>
      </c>
      <c r="CM5">
        <v>28.603000000000002</v>
      </c>
      <c r="CN5">
        <v>27.4</v>
      </c>
      <c r="CO5">
        <v>25.85</v>
      </c>
      <c r="CP5">
        <v>20.279</v>
      </c>
      <c r="CQ5">
        <v>22.847000000000001</v>
      </c>
      <c r="CR5">
        <v>32.880000000000003</v>
      </c>
      <c r="CS5">
        <v>34.001000000000005</v>
      </c>
      <c r="CT5">
        <v>31.054000000000002</v>
      </c>
      <c r="CU5">
        <v>29.218</v>
      </c>
      <c r="CV5">
        <v>26.541</v>
      </c>
      <c r="CW5">
        <v>30.076000000000001</v>
      </c>
      <c r="CX5">
        <v>28.977</v>
      </c>
      <c r="CY5">
        <v>28.772000000000002</v>
      </c>
      <c r="CZ5">
        <v>27.808</v>
      </c>
      <c r="DA5">
        <v>26.245000000000001</v>
      </c>
      <c r="DB5">
        <v>21.027000000000001</v>
      </c>
      <c r="DC5">
        <v>23.459</v>
      </c>
      <c r="DD5">
        <v>32.746000000000002</v>
      </c>
      <c r="DE5">
        <v>33.792000000000002</v>
      </c>
      <c r="DF5">
        <v>31.058</v>
      </c>
      <c r="DG5">
        <v>29.208000000000002</v>
      </c>
      <c r="DH5">
        <v>27.057000000000002</v>
      </c>
      <c r="DI5">
        <v>30.157</v>
      </c>
      <c r="DJ5">
        <v>29.14</v>
      </c>
      <c r="DK5">
        <v>28.967000000000002</v>
      </c>
      <c r="DL5">
        <v>28.062000000000001</v>
      </c>
      <c r="DM5">
        <v>26.565000000000001</v>
      </c>
      <c r="DN5">
        <v>21.579000000000001</v>
      </c>
      <c r="DO5">
        <v>23.923999999999999</v>
      </c>
      <c r="DP5">
        <v>32.603000000000002</v>
      </c>
      <c r="DQ5">
        <v>33.989000000000004</v>
      </c>
      <c r="DR5">
        <v>31.138000000000002</v>
      </c>
      <c r="DS5">
        <v>29.386000000000003</v>
      </c>
      <c r="DT5">
        <v>27.331000000000003</v>
      </c>
      <c r="DU5">
        <v>30.278000000000002</v>
      </c>
      <c r="DV5">
        <v>29.29</v>
      </c>
      <c r="DW5">
        <v>29.194000000000003</v>
      </c>
      <c r="DX5">
        <v>28.305</v>
      </c>
      <c r="DY5">
        <v>26.667000000000002</v>
      </c>
      <c r="DZ5">
        <v>22.456</v>
      </c>
      <c r="EA5">
        <v>24.368000000000002</v>
      </c>
      <c r="EB5">
        <v>32.594000000000001</v>
      </c>
      <c r="EC5">
        <v>33.959000000000003</v>
      </c>
      <c r="ED5">
        <v>31.023000000000003</v>
      </c>
      <c r="EE5">
        <v>29.738000000000003</v>
      </c>
      <c r="EF5">
        <v>27.594000000000001</v>
      </c>
      <c r="EG5">
        <v>30.285</v>
      </c>
      <c r="EH5">
        <v>29.649000000000001</v>
      </c>
      <c r="EI5">
        <v>29.351000000000003</v>
      </c>
      <c r="EJ5">
        <v>28.393000000000001</v>
      </c>
      <c r="EK5">
        <v>27.239000000000001</v>
      </c>
      <c r="EL5">
        <v>23.061</v>
      </c>
      <c r="EM5">
        <v>24.605</v>
      </c>
      <c r="EN5">
        <v>32.698999999999998</v>
      </c>
      <c r="EO5">
        <v>33.834000000000003</v>
      </c>
      <c r="EP5">
        <v>31.032</v>
      </c>
      <c r="EQ5">
        <v>29.916</v>
      </c>
      <c r="ER5">
        <v>27.901</v>
      </c>
      <c r="ES5">
        <v>30.417000000000002</v>
      </c>
      <c r="ET5">
        <v>29.833000000000002</v>
      </c>
      <c r="EU5">
        <v>29.552000000000003</v>
      </c>
      <c r="EV5">
        <v>28.634</v>
      </c>
      <c r="EW5">
        <v>27.538</v>
      </c>
      <c r="EX5">
        <v>23.508000000000003</v>
      </c>
      <c r="EY5">
        <v>24.997</v>
      </c>
      <c r="EZ5">
        <v>32.753</v>
      </c>
      <c r="FA5">
        <v>33.551000000000002</v>
      </c>
      <c r="FB5">
        <v>31.362000000000002</v>
      </c>
      <c r="FC5">
        <v>30.108000000000001</v>
      </c>
      <c r="FD5">
        <v>27.916</v>
      </c>
      <c r="FE5">
        <v>30.704000000000001</v>
      </c>
      <c r="FF5">
        <v>29.764000000000003</v>
      </c>
      <c r="FG5">
        <v>29.487000000000002</v>
      </c>
      <c r="FH5">
        <v>28.875</v>
      </c>
      <c r="FI5">
        <v>27.623000000000001</v>
      </c>
      <c r="FJ5">
        <v>23.621000000000002</v>
      </c>
      <c r="FK5">
        <v>25.654</v>
      </c>
      <c r="FL5">
        <v>32.805</v>
      </c>
      <c r="FM5">
        <v>33.557000000000002</v>
      </c>
      <c r="FN5">
        <v>31.467000000000002</v>
      </c>
      <c r="FO5">
        <v>30.094999999999999</v>
      </c>
      <c r="FP5">
        <v>27.938000000000002</v>
      </c>
      <c r="FQ5">
        <v>30.874000000000002</v>
      </c>
      <c r="FR5">
        <v>29.689</v>
      </c>
      <c r="FS5">
        <v>29.726000000000003</v>
      </c>
      <c r="FT5">
        <v>29.116</v>
      </c>
      <c r="FU5">
        <v>28.137</v>
      </c>
      <c r="FV5">
        <v>24.059000000000001</v>
      </c>
      <c r="FW5">
        <v>26.033000000000001</v>
      </c>
      <c r="FX5">
        <v>32.630000000000003</v>
      </c>
      <c r="FY5">
        <v>33.875</v>
      </c>
      <c r="FZ5">
        <v>31.588000000000001</v>
      </c>
      <c r="GA5">
        <v>30.051000000000002</v>
      </c>
      <c r="GB5">
        <v>28.423000000000002</v>
      </c>
      <c r="GC5">
        <v>31.046000000000003</v>
      </c>
      <c r="GD5">
        <v>29.88</v>
      </c>
      <c r="GE5">
        <v>29.881</v>
      </c>
      <c r="GF5">
        <v>29.538</v>
      </c>
      <c r="GG5">
        <v>27.887</v>
      </c>
      <c r="GH5">
        <v>24.546000000000003</v>
      </c>
      <c r="GI5">
        <v>26.221</v>
      </c>
      <c r="GJ5">
        <v>32.862000000000002</v>
      </c>
      <c r="GK5">
        <v>34.125</v>
      </c>
      <c r="GL5">
        <v>31.802000000000003</v>
      </c>
      <c r="GM5">
        <v>30.253</v>
      </c>
      <c r="GN5">
        <v>28.614999999999998</v>
      </c>
      <c r="GO5">
        <v>31.105</v>
      </c>
      <c r="GP5">
        <v>30.346</v>
      </c>
      <c r="GQ5">
        <v>30.1</v>
      </c>
      <c r="GR5">
        <v>29.532</v>
      </c>
      <c r="GS5">
        <v>28.316000000000003</v>
      </c>
      <c r="GT5">
        <v>24.717000000000002</v>
      </c>
      <c r="GU5">
        <v>26.41</v>
      </c>
      <c r="GV5">
        <v>33.093000000000004</v>
      </c>
      <c r="GW5">
        <v>34.365000000000002</v>
      </c>
      <c r="GX5">
        <v>31.743000000000002</v>
      </c>
    </row>
    <row r="6" spans="1:206" x14ac:dyDescent="0.15">
      <c r="A6" s="243" t="s">
        <v>129</v>
      </c>
      <c r="B6" s="244" t="s">
        <v>149</v>
      </c>
      <c r="C6">
        <v>33</v>
      </c>
      <c r="D6">
        <v>35.5</v>
      </c>
      <c r="E6">
        <v>43</v>
      </c>
      <c r="F6">
        <v>42.75</v>
      </c>
      <c r="G6">
        <v>38.9</v>
      </c>
      <c r="H6">
        <v>34.25</v>
      </c>
      <c r="I6">
        <v>32.5</v>
      </c>
      <c r="J6">
        <v>31.5</v>
      </c>
      <c r="K6">
        <v>32</v>
      </c>
      <c r="L6">
        <v>46.5</v>
      </c>
      <c r="M6">
        <v>53</v>
      </c>
      <c r="N6">
        <v>47</v>
      </c>
      <c r="O6">
        <v>39</v>
      </c>
      <c r="P6">
        <v>37</v>
      </c>
      <c r="Q6">
        <v>38.5</v>
      </c>
      <c r="R6">
        <v>42.25</v>
      </c>
      <c r="S6">
        <v>41.5</v>
      </c>
      <c r="T6">
        <v>36.75</v>
      </c>
      <c r="U6">
        <v>36.5</v>
      </c>
      <c r="V6">
        <v>32.5</v>
      </c>
      <c r="W6">
        <v>30.75</v>
      </c>
      <c r="X6">
        <v>53.5</v>
      </c>
      <c r="Y6">
        <v>60.5</v>
      </c>
      <c r="Z6">
        <v>50.5</v>
      </c>
      <c r="AA6">
        <v>41.5</v>
      </c>
      <c r="AB6">
        <v>37.5</v>
      </c>
      <c r="AC6">
        <v>39.25</v>
      </c>
      <c r="AD6">
        <v>42.61</v>
      </c>
      <c r="AE6">
        <v>41.96</v>
      </c>
      <c r="AF6">
        <v>37.89</v>
      </c>
      <c r="AG6">
        <v>37.67</v>
      </c>
      <c r="AH6">
        <v>34.24</v>
      </c>
      <c r="AI6">
        <v>32.74</v>
      </c>
      <c r="AJ6">
        <v>52.26</v>
      </c>
      <c r="AK6">
        <v>58.27</v>
      </c>
      <c r="AL6">
        <v>49.69</v>
      </c>
      <c r="AM6">
        <v>41.96</v>
      </c>
      <c r="AN6">
        <v>38.53</v>
      </c>
      <c r="AO6">
        <v>40.03</v>
      </c>
      <c r="AP6">
        <v>42.88</v>
      </c>
      <c r="AQ6">
        <v>42.34</v>
      </c>
      <c r="AR6">
        <v>38.85</v>
      </c>
      <c r="AS6">
        <v>38.67</v>
      </c>
      <c r="AT6">
        <v>35.74</v>
      </c>
      <c r="AU6">
        <v>34.46</v>
      </c>
      <c r="AV6">
        <v>51.2</v>
      </c>
      <c r="AW6">
        <v>56.35</v>
      </c>
      <c r="AX6">
        <v>49</v>
      </c>
      <c r="AY6">
        <v>42.39</v>
      </c>
      <c r="AZ6">
        <v>39.450000000000003</v>
      </c>
      <c r="BA6">
        <v>40.74</v>
      </c>
      <c r="BB6">
        <v>43.61</v>
      </c>
      <c r="BC6">
        <v>43.11</v>
      </c>
      <c r="BD6">
        <v>39.92</v>
      </c>
      <c r="BE6">
        <v>39.76</v>
      </c>
      <c r="BF6">
        <v>37.07</v>
      </c>
      <c r="BG6">
        <v>35.9</v>
      </c>
      <c r="BH6">
        <v>51.23</v>
      </c>
      <c r="BI6">
        <v>55.95</v>
      </c>
      <c r="BJ6">
        <v>49.22</v>
      </c>
      <c r="BK6">
        <v>43.16</v>
      </c>
      <c r="BL6">
        <v>40.479999999999997</v>
      </c>
      <c r="BM6">
        <v>41.66</v>
      </c>
      <c r="BN6">
        <v>44.34</v>
      </c>
      <c r="BO6">
        <v>43.88</v>
      </c>
      <c r="BP6">
        <v>40.96</v>
      </c>
      <c r="BQ6">
        <v>40.82</v>
      </c>
      <c r="BR6">
        <v>38.36</v>
      </c>
      <c r="BS6">
        <v>37.28</v>
      </c>
      <c r="BT6">
        <v>51.32</v>
      </c>
      <c r="BU6">
        <v>55.65</v>
      </c>
      <c r="BV6">
        <v>49.48</v>
      </c>
      <c r="BW6">
        <v>43.94</v>
      </c>
      <c r="BX6">
        <v>41.48</v>
      </c>
      <c r="BY6">
        <v>42.57</v>
      </c>
      <c r="BZ6">
        <v>45.07</v>
      </c>
      <c r="CA6">
        <v>44.65</v>
      </c>
      <c r="CB6">
        <v>41.92</v>
      </c>
      <c r="CC6">
        <v>41.78</v>
      </c>
      <c r="CD6">
        <v>39.479999999999997</v>
      </c>
      <c r="CE6">
        <v>38.479999999999997</v>
      </c>
      <c r="CF6">
        <v>51.61</v>
      </c>
      <c r="CG6">
        <v>55.66</v>
      </c>
      <c r="CH6">
        <v>49.89</v>
      </c>
      <c r="CI6">
        <v>44.71</v>
      </c>
      <c r="CJ6">
        <v>42.41</v>
      </c>
      <c r="CK6">
        <v>43.42</v>
      </c>
      <c r="CL6">
        <v>45.81</v>
      </c>
      <c r="CM6">
        <v>45.41</v>
      </c>
      <c r="CN6">
        <v>42.86</v>
      </c>
      <c r="CO6">
        <v>42.73</v>
      </c>
      <c r="CP6">
        <v>40.58</v>
      </c>
      <c r="CQ6">
        <v>39.64</v>
      </c>
      <c r="CR6">
        <v>51.93</v>
      </c>
      <c r="CS6">
        <v>55.71</v>
      </c>
      <c r="CT6">
        <v>50.32</v>
      </c>
      <c r="CU6">
        <v>45.47</v>
      </c>
      <c r="CV6">
        <v>43.32</v>
      </c>
      <c r="CW6">
        <v>44.27</v>
      </c>
      <c r="CX6">
        <v>46.55</v>
      </c>
      <c r="CY6">
        <v>46.18</v>
      </c>
      <c r="CZ6">
        <v>43.79</v>
      </c>
      <c r="DA6">
        <v>43.67</v>
      </c>
      <c r="DB6">
        <v>41.66</v>
      </c>
      <c r="DC6">
        <v>40.78</v>
      </c>
      <c r="DD6">
        <v>52.27</v>
      </c>
      <c r="DE6">
        <v>55.81</v>
      </c>
      <c r="DF6">
        <v>50.77</v>
      </c>
      <c r="DG6">
        <v>46.24</v>
      </c>
      <c r="DH6">
        <v>44.23</v>
      </c>
      <c r="DI6">
        <v>45.12</v>
      </c>
      <c r="DJ6">
        <v>47.29</v>
      </c>
      <c r="DK6">
        <v>46.94</v>
      </c>
      <c r="DL6">
        <v>44.71</v>
      </c>
      <c r="DM6">
        <v>44.6</v>
      </c>
      <c r="DN6">
        <v>42.72</v>
      </c>
      <c r="DO6">
        <v>41.9</v>
      </c>
      <c r="DP6">
        <v>52.64</v>
      </c>
      <c r="DQ6">
        <v>55.95</v>
      </c>
      <c r="DR6">
        <v>51.24</v>
      </c>
      <c r="DS6">
        <v>47</v>
      </c>
      <c r="DT6">
        <v>45.12</v>
      </c>
      <c r="DU6">
        <v>45.96</v>
      </c>
      <c r="DV6">
        <v>48.01</v>
      </c>
      <c r="DW6">
        <v>47.69</v>
      </c>
      <c r="DX6">
        <v>45.61</v>
      </c>
      <c r="DY6">
        <v>45.51</v>
      </c>
      <c r="DZ6">
        <v>43.76</v>
      </c>
      <c r="EA6">
        <v>42.99</v>
      </c>
      <c r="EB6">
        <v>53.04</v>
      </c>
      <c r="EC6">
        <v>56.14</v>
      </c>
      <c r="ED6">
        <v>51.74</v>
      </c>
      <c r="EE6">
        <v>47.78</v>
      </c>
      <c r="EF6">
        <v>46.03</v>
      </c>
      <c r="EG6">
        <v>46.81</v>
      </c>
      <c r="EH6">
        <v>49.01</v>
      </c>
      <c r="EI6">
        <v>48.69</v>
      </c>
      <c r="EJ6">
        <v>46.56</v>
      </c>
      <c r="EK6">
        <v>46.46</v>
      </c>
      <c r="EL6">
        <v>44.67</v>
      </c>
      <c r="EM6">
        <v>43.89</v>
      </c>
      <c r="EN6">
        <v>54.14</v>
      </c>
      <c r="EO6">
        <v>57.31</v>
      </c>
      <c r="EP6">
        <v>52.82</v>
      </c>
      <c r="EQ6">
        <v>48.78</v>
      </c>
      <c r="ER6">
        <v>46.99</v>
      </c>
      <c r="ES6">
        <v>47.79</v>
      </c>
      <c r="ET6">
        <v>50.01</v>
      </c>
      <c r="EU6">
        <v>49.68</v>
      </c>
      <c r="EV6">
        <v>47.51</v>
      </c>
      <c r="EW6">
        <v>47.41</v>
      </c>
      <c r="EX6">
        <v>45.58</v>
      </c>
      <c r="EY6">
        <v>44.79</v>
      </c>
      <c r="EZ6">
        <v>55.25</v>
      </c>
      <c r="FA6">
        <v>58.48</v>
      </c>
      <c r="FB6">
        <v>53.9</v>
      </c>
      <c r="FC6">
        <v>49.77</v>
      </c>
      <c r="FD6">
        <v>47.94</v>
      </c>
      <c r="FE6">
        <v>48.76</v>
      </c>
      <c r="FF6">
        <v>51.02</v>
      </c>
      <c r="FG6">
        <v>50.68</v>
      </c>
      <c r="FH6">
        <v>48.46</v>
      </c>
      <c r="FI6">
        <v>48.36</v>
      </c>
      <c r="FJ6">
        <v>46.5</v>
      </c>
      <c r="FK6">
        <v>45.69</v>
      </c>
      <c r="FL6">
        <v>56.36</v>
      </c>
      <c r="FM6">
        <v>59.65</v>
      </c>
      <c r="FN6">
        <v>54.98</v>
      </c>
      <c r="FO6">
        <v>50.77</v>
      </c>
      <c r="FP6">
        <v>48.9</v>
      </c>
      <c r="FQ6">
        <v>49.74</v>
      </c>
      <c r="FR6">
        <v>52.02</v>
      </c>
      <c r="FS6">
        <v>51.67</v>
      </c>
      <c r="FT6">
        <v>49.42</v>
      </c>
      <c r="FU6">
        <v>49.31</v>
      </c>
      <c r="FV6">
        <v>47.41</v>
      </c>
      <c r="FW6">
        <v>46.58</v>
      </c>
      <c r="FX6">
        <v>57.46</v>
      </c>
      <c r="FY6">
        <v>60.82</v>
      </c>
      <c r="FZ6">
        <v>56.05</v>
      </c>
      <c r="GA6">
        <v>51.76</v>
      </c>
      <c r="GB6">
        <v>49.86</v>
      </c>
      <c r="GC6">
        <v>50.71</v>
      </c>
      <c r="GD6">
        <v>53.02</v>
      </c>
      <c r="GE6">
        <v>52.67</v>
      </c>
      <c r="GF6">
        <v>50.37</v>
      </c>
      <c r="GG6">
        <v>50.26</v>
      </c>
      <c r="GH6">
        <v>48.32</v>
      </c>
      <c r="GI6">
        <v>47.48</v>
      </c>
      <c r="GJ6">
        <v>58.57</v>
      </c>
      <c r="GK6">
        <v>61.99</v>
      </c>
      <c r="GL6">
        <v>57.13</v>
      </c>
      <c r="GM6">
        <v>52.76</v>
      </c>
      <c r="GN6">
        <v>50.82</v>
      </c>
      <c r="GO6">
        <v>51.69</v>
      </c>
      <c r="GP6">
        <v>54.03</v>
      </c>
      <c r="GQ6">
        <v>53.67</v>
      </c>
      <c r="GR6">
        <v>51.32</v>
      </c>
      <c r="GS6">
        <v>51.21</v>
      </c>
      <c r="GT6">
        <v>49.24</v>
      </c>
      <c r="GU6">
        <v>48.38</v>
      </c>
      <c r="GV6">
        <v>59.68</v>
      </c>
      <c r="GW6">
        <v>63.16</v>
      </c>
      <c r="GX6">
        <v>58.21</v>
      </c>
    </row>
    <row r="7" spans="1:206" x14ac:dyDescent="0.15">
      <c r="A7" s="243" t="s">
        <v>129</v>
      </c>
      <c r="B7" s="244" t="s">
        <v>179</v>
      </c>
      <c r="C7">
        <v>28.8</v>
      </c>
      <c r="D7">
        <v>30.333000000000002</v>
      </c>
      <c r="E7">
        <v>31.903000000000002</v>
      </c>
      <c r="F7">
        <v>30.657</v>
      </c>
      <c r="G7">
        <v>28.95</v>
      </c>
      <c r="H7">
        <v>25.44</v>
      </c>
      <c r="I7">
        <v>20.100000000000001</v>
      </c>
      <c r="J7">
        <v>21.476000000000003</v>
      </c>
      <c r="K7">
        <v>22.667000000000002</v>
      </c>
      <c r="L7">
        <v>31.734000000000002</v>
      </c>
      <c r="M7">
        <v>34.402999999999999</v>
      </c>
      <c r="N7">
        <v>30</v>
      </c>
      <c r="O7">
        <v>29.565000000000001</v>
      </c>
      <c r="P7">
        <v>23.417000000000002</v>
      </c>
      <c r="Q7">
        <v>27.661000000000001</v>
      </c>
      <c r="R7">
        <v>27.472000000000001</v>
      </c>
      <c r="S7">
        <v>27.429000000000002</v>
      </c>
      <c r="T7">
        <v>26.157</v>
      </c>
      <c r="U7">
        <v>24.683</v>
      </c>
      <c r="V7">
        <v>15.944000000000001</v>
      </c>
      <c r="W7">
        <v>20.979000000000003</v>
      </c>
      <c r="X7">
        <v>37.314999999999998</v>
      </c>
      <c r="Y7">
        <v>39.39</v>
      </c>
      <c r="Z7">
        <v>33.707999999999998</v>
      </c>
      <c r="AA7">
        <v>30.653000000000002</v>
      </c>
      <c r="AB7">
        <v>26.2</v>
      </c>
      <c r="AC7">
        <v>32.496000000000002</v>
      </c>
      <c r="AD7">
        <v>27.371000000000002</v>
      </c>
      <c r="AE7">
        <v>27.22</v>
      </c>
      <c r="AF7">
        <v>26.521000000000001</v>
      </c>
      <c r="AG7">
        <v>25.298000000000002</v>
      </c>
      <c r="AH7">
        <v>17.801000000000002</v>
      </c>
      <c r="AI7">
        <v>22.446000000000002</v>
      </c>
      <c r="AJ7">
        <v>35.578000000000003</v>
      </c>
      <c r="AK7">
        <v>37.271000000000001</v>
      </c>
      <c r="AL7">
        <v>32.724000000000004</v>
      </c>
      <c r="AM7">
        <v>30.319000000000003</v>
      </c>
      <c r="AN7">
        <v>26.807000000000002</v>
      </c>
      <c r="AO7">
        <v>31.963000000000001</v>
      </c>
      <c r="AP7">
        <v>27.624000000000002</v>
      </c>
      <c r="AQ7">
        <v>27.879000000000001</v>
      </c>
      <c r="AR7">
        <v>27.027000000000001</v>
      </c>
      <c r="AS7">
        <v>25.909000000000002</v>
      </c>
      <c r="AT7">
        <v>18.989000000000001</v>
      </c>
      <c r="AU7">
        <v>23.266999999999999</v>
      </c>
      <c r="AV7">
        <v>35.307000000000002</v>
      </c>
      <c r="AW7">
        <v>37.328000000000003</v>
      </c>
      <c r="AX7">
        <v>32.817</v>
      </c>
      <c r="AY7">
        <v>30.533000000000001</v>
      </c>
      <c r="AZ7">
        <v>27.298000000000002</v>
      </c>
      <c r="BA7">
        <v>32.003</v>
      </c>
      <c r="BB7">
        <v>27.912000000000003</v>
      </c>
      <c r="BC7">
        <v>28.202000000000002</v>
      </c>
      <c r="BD7">
        <v>27.462</v>
      </c>
      <c r="BE7">
        <v>26.273</v>
      </c>
      <c r="BF7">
        <v>20.484999999999999</v>
      </c>
      <c r="BG7">
        <v>24.081</v>
      </c>
      <c r="BH7">
        <v>34.978999999999999</v>
      </c>
      <c r="BI7">
        <v>36.889000000000003</v>
      </c>
      <c r="BJ7">
        <v>32.774999999999999</v>
      </c>
      <c r="BK7">
        <v>30.717000000000002</v>
      </c>
      <c r="BL7">
        <v>27.773</v>
      </c>
      <c r="BM7">
        <v>32.126000000000005</v>
      </c>
      <c r="BN7">
        <v>28.342000000000002</v>
      </c>
      <c r="BO7">
        <v>28.474</v>
      </c>
      <c r="BP7">
        <v>27.877000000000002</v>
      </c>
      <c r="BQ7">
        <v>26.808</v>
      </c>
      <c r="BR7">
        <v>21.588000000000001</v>
      </c>
      <c r="BS7">
        <v>24.945</v>
      </c>
      <c r="BT7">
        <v>34.924999999999997</v>
      </c>
      <c r="BU7">
        <v>36.783999999999999</v>
      </c>
      <c r="BV7">
        <v>32.868000000000002</v>
      </c>
      <c r="BW7">
        <v>31.313000000000002</v>
      </c>
      <c r="BX7">
        <v>28.59</v>
      </c>
      <c r="BY7">
        <v>32.652000000000001</v>
      </c>
      <c r="BZ7">
        <v>29.395</v>
      </c>
      <c r="CA7">
        <v>29.561</v>
      </c>
      <c r="CB7">
        <v>28.835000000000001</v>
      </c>
      <c r="CC7">
        <v>28.162000000000003</v>
      </c>
      <c r="CD7">
        <v>23.037000000000003</v>
      </c>
      <c r="CE7">
        <v>26.087</v>
      </c>
      <c r="CF7">
        <v>35.92</v>
      </c>
      <c r="CG7">
        <v>37.321000000000005</v>
      </c>
      <c r="CH7">
        <v>34.033999999999999</v>
      </c>
      <c r="CI7">
        <v>32.347000000000001</v>
      </c>
      <c r="CJ7">
        <v>29.683</v>
      </c>
      <c r="CK7">
        <v>33.630000000000003</v>
      </c>
      <c r="CL7">
        <v>30.631</v>
      </c>
      <c r="CM7">
        <v>30.756</v>
      </c>
      <c r="CN7">
        <v>30.102</v>
      </c>
      <c r="CO7">
        <v>29.441000000000003</v>
      </c>
      <c r="CP7">
        <v>24.311</v>
      </c>
      <c r="CQ7">
        <v>27.602</v>
      </c>
      <c r="CR7">
        <v>36.901000000000003</v>
      </c>
      <c r="CS7">
        <v>38.248000000000005</v>
      </c>
      <c r="CT7">
        <v>35.1</v>
      </c>
      <c r="CU7">
        <v>33.457999999999998</v>
      </c>
      <c r="CV7">
        <v>30.978000000000002</v>
      </c>
      <c r="CW7">
        <v>34.707000000000001</v>
      </c>
      <c r="CX7">
        <v>31.719000000000001</v>
      </c>
      <c r="CY7">
        <v>31.98</v>
      </c>
      <c r="CZ7">
        <v>31.443000000000001</v>
      </c>
      <c r="DA7">
        <v>30.723000000000003</v>
      </c>
      <c r="DB7">
        <v>25.884</v>
      </c>
      <c r="DC7">
        <v>28.983000000000001</v>
      </c>
      <c r="DD7">
        <v>37.877000000000002</v>
      </c>
      <c r="DE7">
        <v>39.176000000000002</v>
      </c>
      <c r="DF7">
        <v>36.188000000000002</v>
      </c>
      <c r="DG7">
        <v>34.574000000000005</v>
      </c>
      <c r="DH7">
        <v>32.316000000000003</v>
      </c>
      <c r="DI7">
        <v>35.797000000000004</v>
      </c>
      <c r="DJ7">
        <v>32.974000000000004</v>
      </c>
      <c r="DK7">
        <v>33.18</v>
      </c>
      <c r="DL7">
        <v>32.636000000000003</v>
      </c>
      <c r="DM7">
        <v>31.943000000000001</v>
      </c>
      <c r="DN7">
        <v>27.282</v>
      </c>
      <c r="DO7">
        <v>30.241000000000003</v>
      </c>
      <c r="DP7">
        <v>38.966999999999999</v>
      </c>
      <c r="DQ7">
        <v>40.362000000000002</v>
      </c>
      <c r="DR7">
        <v>37.35</v>
      </c>
      <c r="DS7">
        <v>35.753</v>
      </c>
      <c r="DT7">
        <v>33.547000000000004</v>
      </c>
      <c r="DU7">
        <v>36.93</v>
      </c>
      <c r="DV7">
        <v>34.249000000000002</v>
      </c>
      <c r="DW7">
        <v>34.405999999999999</v>
      </c>
      <c r="DX7">
        <v>33.846000000000004</v>
      </c>
      <c r="DY7">
        <v>33.129000000000005</v>
      </c>
      <c r="DZ7">
        <v>28.892000000000003</v>
      </c>
      <c r="EA7">
        <v>31.517000000000003</v>
      </c>
      <c r="EB7">
        <v>40.113</v>
      </c>
      <c r="EC7">
        <v>41.407000000000004</v>
      </c>
      <c r="ED7">
        <v>38.49</v>
      </c>
      <c r="EE7">
        <v>36.86</v>
      </c>
      <c r="EF7">
        <v>34.786000000000001</v>
      </c>
      <c r="EG7">
        <v>38.204000000000001</v>
      </c>
      <c r="EH7">
        <v>35.491</v>
      </c>
      <c r="EI7">
        <v>35.544000000000004</v>
      </c>
      <c r="EJ7">
        <v>35.039000000000001</v>
      </c>
      <c r="EK7">
        <v>34.395000000000003</v>
      </c>
      <c r="EL7">
        <v>30.299000000000003</v>
      </c>
      <c r="EM7">
        <v>32.814</v>
      </c>
      <c r="EN7">
        <v>41.021999999999998</v>
      </c>
      <c r="EO7">
        <v>42.262</v>
      </c>
      <c r="EP7">
        <v>39.51</v>
      </c>
      <c r="EQ7">
        <v>37.963000000000001</v>
      </c>
      <c r="ER7">
        <v>35.999000000000002</v>
      </c>
      <c r="ES7">
        <v>39.321000000000005</v>
      </c>
      <c r="ET7">
        <v>36.638000000000005</v>
      </c>
      <c r="EU7">
        <v>36.694000000000003</v>
      </c>
      <c r="EV7">
        <v>36.224000000000004</v>
      </c>
      <c r="EW7">
        <v>35.573</v>
      </c>
      <c r="EX7">
        <v>31.546000000000003</v>
      </c>
      <c r="EY7">
        <v>34.056000000000004</v>
      </c>
      <c r="EZ7">
        <v>42.076000000000001</v>
      </c>
      <c r="FA7">
        <v>43.238</v>
      </c>
      <c r="FB7">
        <v>40.591999999999999</v>
      </c>
      <c r="FC7">
        <v>39.079000000000001</v>
      </c>
      <c r="FD7">
        <v>37.236000000000004</v>
      </c>
      <c r="FE7">
        <v>40.286000000000001</v>
      </c>
      <c r="FF7">
        <v>37.773000000000003</v>
      </c>
      <c r="FG7">
        <v>37.834000000000003</v>
      </c>
      <c r="FH7">
        <v>37.396000000000001</v>
      </c>
      <c r="FI7">
        <v>36.763000000000005</v>
      </c>
      <c r="FJ7">
        <v>32.704000000000001</v>
      </c>
      <c r="FK7">
        <v>35.246000000000002</v>
      </c>
      <c r="FL7">
        <v>43.13</v>
      </c>
      <c r="FM7">
        <v>44.238</v>
      </c>
      <c r="FN7">
        <v>41.682000000000002</v>
      </c>
      <c r="FO7">
        <v>40.303000000000004</v>
      </c>
      <c r="FP7">
        <v>38.53</v>
      </c>
      <c r="FQ7">
        <v>41.411999999999999</v>
      </c>
      <c r="FR7">
        <v>38.935000000000002</v>
      </c>
      <c r="FS7">
        <v>38.991</v>
      </c>
      <c r="FT7">
        <v>38.579000000000001</v>
      </c>
      <c r="FU7">
        <v>37.917000000000002</v>
      </c>
      <c r="FV7">
        <v>34.007000000000005</v>
      </c>
      <c r="FW7">
        <v>36.460999999999999</v>
      </c>
      <c r="FX7">
        <v>44.225000000000001</v>
      </c>
      <c r="FY7">
        <v>45.256</v>
      </c>
      <c r="FZ7">
        <v>42.761000000000003</v>
      </c>
      <c r="GA7">
        <v>41.566000000000003</v>
      </c>
      <c r="GB7">
        <v>39.655999999999999</v>
      </c>
      <c r="GC7">
        <v>42.552</v>
      </c>
      <c r="GD7">
        <v>40.106000000000002</v>
      </c>
      <c r="GE7">
        <v>40.137</v>
      </c>
      <c r="GF7">
        <v>39.604999999999997</v>
      </c>
      <c r="GG7">
        <v>39.130000000000003</v>
      </c>
      <c r="GH7">
        <v>35.063000000000002</v>
      </c>
      <c r="GI7">
        <v>37.497</v>
      </c>
      <c r="GJ7">
        <v>45.512</v>
      </c>
      <c r="GK7">
        <v>46.54</v>
      </c>
      <c r="GL7">
        <v>43.984000000000002</v>
      </c>
      <c r="GM7">
        <v>42.76</v>
      </c>
      <c r="GN7">
        <v>40.795999999999999</v>
      </c>
      <c r="GO7">
        <v>43.986000000000004</v>
      </c>
      <c r="GP7">
        <v>41.24</v>
      </c>
      <c r="GQ7">
        <v>41.280999999999999</v>
      </c>
      <c r="GR7">
        <v>40.805</v>
      </c>
      <c r="GS7">
        <v>40.158000000000001</v>
      </c>
      <c r="GT7">
        <v>36.044000000000004</v>
      </c>
      <c r="GU7">
        <v>38.521000000000001</v>
      </c>
      <c r="GV7">
        <v>46.784999999999997</v>
      </c>
      <c r="GW7">
        <v>47.81</v>
      </c>
      <c r="GX7">
        <v>45.284999999999997</v>
      </c>
    </row>
    <row r="8" spans="1:206" x14ac:dyDescent="0.15">
      <c r="A8" s="243" t="s">
        <v>131</v>
      </c>
      <c r="B8" s="244" t="s">
        <v>149</v>
      </c>
      <c r="C8">
        <v>34.700000000000003</v>
      </c>
      <c r="D8">
        <v>35.35</v>
      </c>
      <c r="E8">
        <v>42.5</v>
      </c>
      <c r="F8">
        <v>42.75</v>
      </c>
      <c r="G8">
        <v>40.5</v>
      </c>
      <c r="H8">
        <v>38.25</v>
      </c>
      <c r="I8">
        <v>33.75</v>
      </c>
      <c r="J8">
        <v>33.5</v>
      </c>
      <c r="K8">
        <v>40</v>
      </c>
      <c r="L8">
        <v>49.75</v>
      </c>
      <c r="M8">
        <v>56</v>
      </c>
      <c r="N8">
        <v>48.75</v>
      </c>
      <c r="O8">
        <v>42.25</v>
      </c>
      <c r="P8">
        <v>41.25</v>
      </c>
      <c r="Q8">
        <v>43.25</v>
      </c>
      <c r="R8">
        <v>44.5</v>
      </c>
      <c r="S8">
        <v>42.5</v>
      </c>
      <c r="T8">
        <v>40.5</v>
      </c>
      <c r="U8">
        <v>35.75</v>
      </c>
      <c r="V8">
        <v>36.25</v>
      </c>
      <c r="W8">
        <v>41.25</v>
      </c>
      <c r="X8">
        <v>52</v>
      </c>
      <c r="Y8">
        <v>60.5</v>
      </c>
      <c r="Z8">
        <v>55.5</v>
      </c>
      <c r="AA8">
        <v>41.75</v>
      </c>
      <c r="AB8">
        <v>41.75</v>
      </c>
      <c r="AC8">
        <v>44.75</v>
      </c>
      <c r="AD8">
        <v>44.77</v>
      </c>
      <c r="AE8">
        <v>42.75</v>
      </c>
      <c r="AF8">
        <v>40.74</v>
      </c>
      <c r="AG8">
        <v>35.96</v>
      </c>
      <c r="AH8">
        <v>36.46</v>
      </c>
      <c r="AI8">
        <v>41.48</v>
      </c>
      <c r="AJ8">
        <v>52.29</v>
      </c>
      <c r="AK8">
        <v>60.83</v>
      </c>
      <c r="AL8">
        <v>55.79</v>
      </c>
      <c r="AM8">
        <v>41.97</v>
      </c>
      <c r="AN8">
        <v>41.96</v>
      </c>
      <c r="AO8">
        <v>44.97</v>
      </c>
      <c r="AP8">
        <v>44.97</v>
      </c>
      <c r="AQ8">
        <v>42.94</v>
      </c>
      <c r="AR8">
        <v>40.92</v>
      </c>
      <c r="AS8">
        <v>36.119999999999997</v>
      </c>
      <c r="AT8">
        <v>36.619999999999997</v>
      </c>
      <c r="AU8">
        <v>41.66</v>
      </c>
      <c r="AV8">
        <v>52.52</v>
      </c>
      <c r="AW8">
        <v>61.1</v>
      </c>
      <c r="AX8">
        <v>56.04</v>
      </c>
      <c r="AY8">
        <v>42.15</v>
      </c>
      <c r="AZ8">
        <v>42.15</v>
      </c>
      <c r="BA8">
        <v>45.17</v>
      </c>
      <c r="BB8">
        <v>45.17</v>
      </c>
      <c r="BC8">
        <v>43.13</v>
      </c>
      <c r="BD8">
        <v>41.1</v>
      </c>
      <c r="BE8">
        <v>36.28</v>
      </c>
      <c r="BF8">
        <v>36.78</v>
      </c>
      <c r="BG8">
        <v>41.85</v>
      </c>
      <c r="BH8">
        <v>52.75</v>
      </c>
      <c r="BI8">
        <v>61.37</v>
      </c>
      <c r="BJ8">
        <v>56.29</v>
      </c>
      <c r="BK8">
        <v>42.34</v>
      </c>
      <c r="BL8">
        <v>42.34</v>
      </c>
      <c r="BM8">
        <v>45.37</v>
      </c>
      <c r="BN8">
        <v>45.37</v>
      </c>
      <c r="BO8">
        <v>43.32</v>
      </c>
      <c r="BP8">
        <v>41.28</v>
      </c>
      <c r="BQ8">
        <v>36.44</v>
      </c>
      <c r="BR8">
        <v>36.94</v>
      </c>
      <c r="BS8">
        <v>42.03</v>
      </c>
      <c r="BT8">
        <v>52.98</v>
      </c>
      <c r="BU8">
        <v>61.64</v>
      </c>
      <c r="BV8">
        <v>56.54</v>
      </c>
      <c r="BW8">
        <v>42.53</v>
      </c>
      <c r="BX8">
        <v>42.52</v>
      </c>
      <c r="BY8">
        <v>45.57</v>
      </c>
      <c r="BZ8">
        <v>45.57</v>
      </c>
      <c r="CA8">
        <v>43.51</v>
      </c>
      <c r="CB8">
        <v>41.46</v>
      </c>
      <c r="CC8">
        <v>36.6</v>
      </c>
      <c r="CD8">
        <v>37.1</v>
      </c>
      <c r="CE8">
        <v>42.22</v>
      </c>
      <c r="CF8">
        <v>53.21</v>
      </c>
      <c r="CG8">
        <v>61.91</v>
      </c>
      <c r="CH8">
        <v>56.78</v>
      </c>
      <c r="CI8">
        <v>42.71</v>
      </c>
      <c r="CJ8">
        <v>42.71</v>
      </c>
      <c r="CK8">
        <v>45.77</v>
      </c>
      <c r="CL8">
        <v>45.77</v>
      </c>
      <c r="CM8">
        <v>43.71</v>
      </c>
      <c r="CN8">
        <v>41.64</v>
      </c>
      <c r="CO8">
        <v>36.76</v>
      </c>
      <c r="CP8">
        <v>37.270000000000003</v>
      </c>
      <c r="CQ8">
        <v>42.4</v>
      </c>
      <c r="CR8">
        <v>53.45</v>
      </c>
      <c r="CS8">
        <v>62.18</v>
      </c>
      <c r="CT8">
        <v>57.03</v>
      </c>
      <c r="CU8">
        <v>42.9</v>
      </c>
      <c r="CV8">
        <v>42.89</v>
      </c>
      <c r="CW8">
        <v>45.97</v>
      </c>
      <c r="CX8">
        <v>45.97</v>
      </c>
      <c r="CY8">
        <v>43.9</v>
      </c>
      <c r="CZ8">
        <v>41.83</v>
      </c>
      <c r="DA8">
        <v>36.92</v>
      </c>
      <c r="DB8">
        <v>37.43</v>
      </c>
      <c r="DC8">
        <v>42.59</v>
      </c>
      <c r="DD8">
        <v>53.68</v>
      </c>
      <c r="DE8">
        <v>62.45</v>
      </c>
      <c r="DF8">
        <v>57.28</v>
      </c>
      <c r="DG8">
        <v>43.08</v>
      </c>
      <c r="DH8">
        <v>43.08</v>
      </c>
      <c r="DI8">
        <v>46.17</v>
      </c>
      <c r="DJ8">
        <v>46.17</v>
      </c>
      <c r="DK8">
        <v>44.09</v>
      </c>
      <c r="DL8">
        <v>42.01</v>
      </c>
      <c r="DM8">
        <v>37.08</v>
      </c>
      <c r="DN8">
        <v>37.590000000000003</v>
      </c>
      <c r="DO8">
        <v>42.77</v>
      </c>
      <c r="DP8">
        <v>53.91</v>
      </c>
      <c r="DQ8">
        <v>62.72</v>
      </c>
      <c r="DR8">
        <v>57.53</v>
      </c>
      <c r="DS8">
        <v>43.27</v>
      </c>
      <c r="DT8">
        <v>43.27</v>
      </c>
      <c r="DU8">
        <v>46.37</v>
      </c>
      <c r="DV8">
        <v>46.36</v>
      </c>
      <c r="DW8">
        <v>44.28</v>
      </c>
      <c r="DX8">
        <v>42.19</v>
      </c>
      <c r="DY8">
        <v>37.24</v>
      </c>
      <c r="DZ8">
        <v>37.75</v>
      </c>
      <c r="EA8">
        <v>42.96</v>
      </c>
      <c r="EB8">
        <v>54.14</v>
      </c>
      <c r="EC8">
        <v>62.99</v>
      </c>
      <c r="ED8">
        <v>57.78</v>
      </c>
      <c r="EE8">
        <v>43.46</v>
      </c>
      <c r="EF8">
        <v>43.45</v>
      </c>
      <c r="EG8">
        <v>46.57</v>
      </c>
      <c r="EH8">
        <v>46.56</v>
      </c>
      <c r="EI8">
        <v>44.47</v>
      </c>
      <c r="EJ8">
        <v>42.37</v>
      </c>
      <c r="EK8">
        <v>37.4</v>
      </c>
      <c r="EL8">
        <v>37.909999999999997</v>
      </c>
      <c r="EM8">
        <v>43.14</v>
      </c>
      <c r="EN8">
        <v>54.38</v>
      </c>
      <c r="EO8">
        <v>63.26</v>
      </c>
      <c r="EP8">
        <v>58.02</v>
      </c>
      <c r="EQ8">
        <v>43.64</v>
      </c>
      <c r="ER8">
        <v>43.64</v>
      </c>
      <c r="ES8">
        <v>46.77</v>
      </c>
      <c r="ET8">
        <v>46.76</v>
      </c>
      <c r="EU8">
        <v>44.66</v>
      </c>
      <c r="EV8">
        <v>42.55</v>
      </c>
      <c r="EW8">
        <v>37.56</v>
      </c>
      <c r="EX8">
        <v>38.08</v>
      </c>
      <c r="EY8">
        <v>43.32</v>
      </c>
      <c r="EZ8">
        <v>54.61</v>
      </c>
      <c r="FA8">
        <v>63.53</v>
      </c>
      <c r="FB8">
        <v>58.27</v>
      </c>
      <c r="FC8">
        <v>43.83</v>
      </c>
      <c r="FD8">
        <v>43.82</v>
      </c>
      <c r="FE8">
        <v>46.97</v>
      </c>
      <c r="FF8">
        <v>46.96</v>
      </c>
      <c r="FG8">
        <v>44.85</v>
      </c>
      <c r="FH8">
        <v>42.73</v>
      </c>
      <c r="FI8">
        <v>37.72</v>
      </c>
      <c r="FJ8">
        <v>38.24</v>
      </c>
      <c r="FK8">
        <v>43.51</v>
      </c>
      <c r="FL8">
        <v>54.84</v>
      </c>
      <c r="FM8">
        <v>63.8</v>
      </c>
      <c r="FN8">
        <v>58.52</v>
      </c>
      <c r="FO8">
        <v>44.02</v>
      </c>
      <c r="FP8">
        <v>44.01</v>
      </c>
      <c r="FQ8">
        <v>47.17</v>
      </c>
      <c r="FR8">
        <v>47.16</v>
      </c>
      <c r="FS8">
        <v>45.04</v>
      </c>
      <c r="FT8">
        <v>42.91</v>
      </c>
      <c r="FU8">
        <v>37.880000000000003</v>
      </c>
      <c r="FV8">
        <v>38.4</v>
      </c>
      <c r="FW8">
        <v>43.69</v>
      </c>
      <c r="FX8">
        <v>55.07</v>
      </c>
      <c r="FY8">
        <v>64.069999999999993</v>
      </c>
      <c r="FZ8">
        <v>58.77</v>
      </c>
      <c r="GA8">
        <v>44.2</v>
      </c>
      <c r="GB8">
        <v>44.2</v>
      </c>
      <c r="GC8">
        <v>47.37</v>
      </c>
      <c r="GD8">
        <v>47.36</v>
      </c>
      <c r="GE8">
        <v>45.23</v>
      </c>
      <c r="GF8">
        <v>43.09</v>
      </c>
      <c r="GG8">
        <v>38.04</v>
      </c>
      <c r="GH8">
        <v>38.56</v>
      </c>
      <c r="GI8">
        <v>43.88</v>
      </c>
      <c r="GJ8">
        <v>55.31</v>
      </c>
      <c r="GK8">
        <v>64.34</v>
      </c>
      <c r="GL8">
        <v>59.01</v>
      </c>
      <c r="GM8">
        <v>44.39</v>
      </c>
      <c r="GN8">
        <v>44.38</v>
      </c>
      <c r="GO8">
        <v>47.57</v>
      </c>
      <c r="GP8">
        <v>47.56</v>
      </c>
      <c r="GQ8">
        <v>45.42</v>
      </c>
      <c r="GR8">
        <v>43.28</v>
      </c>
      <c r="GS8">
        <v>38.200000000000003</v>
      </c>
      <c r="GT8">
        <v>38.729999999999997</v>
      </c>
      <c r="GU8">
        <v>44.06</v>
      </c>
      <c r="GV8">
        <v>55.54</v>
      </c>
      <c r="GW8">
        <v>64.61</v>
      </c>
      <c r="GX8">
        <v>59.26</v>
      </c>
    </row>
    <row r="9" spans="1:206" x14ac:dyDescent="0.15">
      <c r="A9" s="243" t="s">
        <v>131</v>
      </c>
      <c r="B9" s="244" t="s">
        <v>179</v>
      </c>
      <c r="C9">
        <v>25</v>
      </c>
      <c r="D9">
        <v>28.163</v>
      </c>
      <c r="E9">
        <v>30.315000000000001</v>
      </c>
      <c r="F9">
        <v>30.657</v>
      </c>
      <c r="G9">
        <v>30.214000000000002</v>
      </c>
      <c r="H9">
        <v>28.77</v>
      </c>
      <c r="I9">
        <v>24.917000000000002</v>
      </c>
      <c r="J9">
        <v>27.274000000000001</v>
      </c>
      <c r="K9">
        <v>29</v>
      </c>
      <c r="L9">
        <v>32.600999999999999</v>
      </c>
      <c r="M9">
        <v>33.508000000000003</v>
      </c>
      <c r="N9">
        <v>32.625</v>
      </c>
      <c r="O9">
        <v>26.734000000000002</v>
      </c>
      <c r="P9">
        <v>28.021000000000001</v>
      </c>
      <c r="Q9">
        <v>29.75</v>
      </c>
      <c r="R9">
        <v>29.903000000000002</v>
      </c>
      <c r="S9">
        <v>28.179000000000002</v>
      </c>
      <c r="T9">
        <v>27.234000000000002</v>
      </c>
      <c r="U9">
        <v>26.417000000000002</v>
      </c>
      <c r="V9">
        <v>27.27</v>
      </c>
      <c r="W9">
        <v>29.021000000000001</v>
      </c>
      <c r="X9">
        <v>31.726000000000003</v>
      </c>
      <c r="Y9">
        <v>31.653000000000002</v>
      </c>
      <c r="Z9">
        <v>30.792000000000002</v>
      </c>
      <c r="AA9">
        <v>29.032</v>
      </c>
      <c r="AB9">
        <v>28.425000000000001</v>
      </c>
      <c r="AC9">
        <v>30.504000000000001</v>
      </c>
      <c r="AD9">
        <v>29.838000000000001</v>
      </c>
      <c r="AE9">
        <v>27.944000000000003</v>
      </c>
      <c r="AF9">
        <v>27.341000000000001</v>
      </c>
      <c r="AG9">
        <v>26.375</v>
      </c>
      <c r="AH9">
        <v>27.213000000000001</v>
      </c>
      <c r="AI9">
        <v>29.071000000000002</v>
      </c>
      <c r="AJ9">
        <v>31.656000000000002</v>
      </c>
      <c r="AK9">
        <v>31.573</v>
      </c>
      <c r="AL9">
        <v>30.719000000000001</v>
      </c>
      <c r="AM9">
        <v>28.862000000000002</v>
      </c>
      <c r="AN9">
        <v>28.51</v>
      </c>
      <c r="AO9">
        <v>30.451000000000001</v>
      </c>
      <c r="AP9">
        <v>29.597000000000001</v>
      </c>
      <c r="AQ9">
        <v>28.084</v>
      </c>
      <c r="AR9">
        <v>27.306000000000001</v>
      </c>
      <c r="AS9">
        <v>26.343</v>
      </c>
      <c r="AT9">
        <v>27.167000000000002</v>
      </c>
      <c r="AU9">
        <v>29.035</v>
      </c>
      <c r="AV9">
        <v>31.22</v>
      </c>
      <c r="AW9">
        <v>32.206000000000003</v>
      </c>
      <c r="AX9">
        <v>30.657</v>
      </c>
      <c r="AY9">
        <v>28.819000000000003</v>
      </c>
      <c r="AZ9">
        <v>28.462</v>
      </c>
      <c r="BA9">
        <v>30.402000000000001</v>
      </c>
      <c r="BB9">
        <v>29.539000000000001</v>
      </c>
      <c r="BC9">
        <v>28.044</v>
      </c>
      <c r="BD9">
        <v>27.271000000000001</v>
      </c>
      <c r="BE9">
        <v>26.263000000000002</v>
      </c>
      <c r="BF9">
        <v>27.142000000000003</v>
      </c>
      <c r="BG9">
        <v>28.997</v>
      </c>
      <c r="BH9">
        <v>31.153000000000002</v>
      </c>
      <c r="BI9">
        <v>32.154000000000003</v>
      </c>
      <c r="BJ9">
        <v>30.594000000000001</v>
      </c>
      <c r="BK9">
        <v>28.773</v>
      </c>
      <c r="BL9">
        <v>28.414999999999999</v>
      </c>
      <c r="BM9">
        <v>30.175000000000001</v>
      </c>
      <c r="BN9">
        <v>29.693000000000001</v>
      </c>
      <c r="BO9">
        <v>28.003</v>
      </c>
      <c r="BP9">
        <v>27.236000000000001</v>
      </c>
      <c r="BQ9">
        <v>26.223000000000003</v>
      </c>
      <c r="BR9">
        <v>27.103000000000002</v>
      </c>
      <c r="BS9">
        <v>28.961000000000002</v>
      </c>
      <c r="BT9">
        <v>31.086000000000002</v>
      </c>
      <c r="BU9">
        <v>32.102000000000004</v>
      </c>
      <c r="BV9">
        <v>29.938000000000002</v>
      </c>
      <c r="BW9">
        <v>28.881</v>
      </c>
      <c r="BX9">
        <v>28.37</v>
      </c>
      <c r="BY9">
        <v>30.117000000000001</v>
      </c>
      <c r="BZ9">
        <v>29.644000000000002</v>
      </c>
      <c r="CA9">
        <v>27.998000000000001</v>
      </c>
      <c r="CB9">
        <v>27.002000000000002</v>
      </c>
      <c r="CC9">
        <v>26.247</v>
      </c>
      <c r="CD9">
        <v>27.065000000000001</v>
      </c>
      <c r="CE9">
        <v>28.778000000000002</v>
      </c>
      <c r="CF9">
        <v>31.433</v>
      </c>
      <c r="CG9">
        <v>31.312000000000001</v>
      </c>
      <c r="CH9">
        <v>30.472000000000001</v>
      </c>
      <c r="CI9">
        <v>28.846</v>
      </c>
      <c r="CJ9">
        <v>28.137</v>
      </c>
      <c r="CK9">
        <v>30.257000000000001</v>
      </c>
      <c r="CL9">
        <v>29.596</v>
      </c>
      <c r="CM9">
        <v>27.919</v>
      </c>
      <c r="CN9">
        <v>26.958000000000002</v>
      </c>
      <c r="CO9">
        <v>26.215</v>
      </c>
      <c r="CP9">
        <v>26.978000000000002</v>
      </c>
      <c r="CQ9">
        <v>28.887</v>
      </c>
      <c r="CR9">
        <v>31.375</v>
      </c>
      <c r="CS9">
        <v>31.247</v>
      </c>
      <c r="CT9">
        <v>30.409000000000002</v>
      </c>
      <c r="CU9">
        <v>28.81</v>
      </c>
      <c r="CV9">
        <v>28.083000000000002</v>
      </c>
      <c r="CW9">
        <v>30.209000000000003</v>
      </c>
      <c r="CX9">
        <v>29.307000000000002</v>
      </c>
      <c r="CY9">
        <v>27.879000000000001</v>
      </c>
      <c r="CZ9">
        <v>27.13</v>
      </c>
      <c r="DA9">
        <v>26.183</v>
      </c>
      <c r="DB9">
        <v>26.932000000000002</v>
      </c>
      <c r="DC9">
        <v>28.849</v>
      </c>
      <c r="DD9">
        <v>31.319000000000003</v>
      </c>
      <c r="DE9">
        <v>31.181000000000001</v>
      </c>
      <c r="DF9">
        <v>30.347000000000001</v>
      </c>
      <c r="DG9">
        <v>28.594000000000001</v>
      </c>
      <c r="DH9">
        <v>28.23</v>
      </c>
      <c r="DI9">
        <v>30.16</v>
      </c>
      <c r="DJ9">
        <v>29.221</v>
      </c>
      <c r="DK9">
        <v>27.812000000000001</v>
      </c>
      <c r="DL9">
        <v>27.082000000000001</v>
      </c>
      <c r="DM9">
        <v>26.138000000000002</v>
      </c>
      <c r="DN9">
        <v>26.885000000000002</v>
      </c>
      <c r="DO9">
        <v>28.813000000000002</v>
      </c>
      <c r="DP9">
        <v>30.816000000000003</v>
      </c>
      <c r="DQ9">
        <v>31.905000000000001</v>
      </c>
      <c r="DR9">
        <v>30.297000000000001</v>
      </c>
      <c r="DS9">
        <v>28.574000000000002</v>
      </c>
      <c r="DT9">
        <v>28.209</v>
      </c>
      <c r="DU9">
        <v>30.152000000000001</v>
      </c>
      <c r="DV9">
        <v>29.234999999999999</v>
      </c>
      <c r="DW9">
        <v>27.877000000000002</v>
      </c>
      <c r="DX9">
        <v>27.098000000000003</v>
      </c>
      <c r="DY9">
        <v>26.077000000000002</v>
      </c>
      <c r="DZ9">
        <v>26.96</v>
      </c>
      <c r="EA9">
        <v>28.838000000000001</v>
      </c>
      <c r="EB9">
        <v>30.833000000000002</v>
      </c>
      <c r="EC9">
        <v>31.929000000000002</v>
      </c>
      <c r="ED9">
        <v>29.664000000000001</v>
      </c>
      <c r="EE9">
        <v>28.789000000000001</v>
      </c>
      <c r="EF9">
        <v>28.231000000000002</v>
      </c>
      <c r="EG9">
        <v>29.937000000000001</v>
      </c>
      <c r="EH9">
        <v>29.511000000000003</v>
      </c>
      <c r="EI9">
        <v>27.859000000000002</v>
      </c>
      <c r="EJ9">
        <v>26.887</v>
      </c>
      <c r="EK9">
        <v>26.188000000000002</v>
      </c>
      <c r="EL9">
        <v>26.988</v>
      </c>
      <c r="EM9">
        <v>28.682000000000002</v>
      </c>
      <c r="EN9">
        <v>31.309000000000001</v>
      </c>
      <c r="EO9">
        <v>31.952000000000002</v>
      </c>
      <c r="EP9">
        <v>29.662000000000003</v>
      </c>
      <c r="EQ9">
        <v>28.805</v>
      </c>
      <c r="ER9">
        <v>28.25</v>
      </c>
      <c r="ES9">
        <v>29.949000000000002</v>
      </c>
      <c r="ET9">
        <v>29.528000000000002</v>
      </c>
      <c r="EU9">
        <v>27.883000000000003</v>
      </c>
      <c r="EV9">
        <v>26.91</v>
      </c>
      <c r="EW9">
        <v>26.207000000000001</v>
      </c>
      <c r="EX9">
        <v>26.999000000000002</v>
      </c>
      <c r="EY9">
        <v>28.703000000000003</v>
      </c>
      <c r="EZ9">
        <v>31.319000000000003</v>
      </c>
      <c r="FA9">
        <v>31.158000000000001</v>
      </c>
      <c r="FB9">
        <v>30.339000000000002</v>
      </c>
      <c r="FC9">
        <v>28.831000000000003</v>
      </c>
      <c r="FD9">
        <v>28.042000000000002</v>
      </c>
      <c r="FE9">
        <v>30.204999999999998</v>
      </c>
      <c r="FF9">
        <v>29.269000000000002</v>
      </c>
      <c r="FG9">
        <v>27.588000000000001</v>
      </c>
      <c r="FH9">
        <v>26.919</v>
      </c>
      <c r="FI9">
        <v>26.13</v>
      </c>
      <c r="FJ9">
        <v>26.946000000000002</v>
      </c>
      <c r="FK9">
        <v>28.918000000000003</v>
      </c>
      <c r="FL9">
        <v>31.343</v>
      </c>
      <c r="FM9">
        <v>31.172000000000001</v>
      </c>
      <c r="FN9">
        <v>30.357000000000003</v>
      </c>
      <c r="FO9">
        <v>28.644000000000002</v>
      </c>
      <c r="FP9">
        <v>27.805</v>
      </c>
      <c r="FQ9">
        <v>30.223000000000003</v>
      </c>
      <c r="FR9">
        <v>28.997</v>
      </c>
      <c r="FS9">
        <v>27.648</v>
      </c>
      <c r="FT9">
        <v>26.942</v>
      </c>
      <c r="FU9">
        <v>26.257000000000001</v>
      </c>
      <c r="FV9">
        <v>26.954999999999998</v>
      </c>
      <c r="FW9">
        <v>28.933</v>
      </c>
      <c r="FX9">
        <v>30.868000000000002</v>
      </c>
      <c r="FY9">
        <v>32.009</v>
      </c>
      <c r="FZ9">
        <v>30.361000000000001</v>
      </c>
      <c r="GA9">
        <v>28.448</v>
      </c>
      <c r="GB9">
        <v>28.054000000000002</v>
      </c>
      <c r="GC9">
        <v>30.24</v>
      </c>
      <c r="GD9">
        <v>29.002000000000002</v>
      </c>
      <c r="GE9">
        <v>27.608000000000001</v>
      </c>
      <c r="GF9">
        <v>27.225000000000001</v>
      </c>
      <c r="GG9">
        <v>26.052</v>
      </c>
      <c r="GH9">
        <v>27.068000000000001</v>
      </c>
      <c r="GI9">
        <v>28.958000000000002</v>
      </c>
      <c r="GJ9">
        <v>30.882000000000001</v>
      </c>
      <c r="GK9">
        <v>32.032000000000004</v>
      </c>
      <c r="GL9">
        <v>30.381</v>
      </c>
      <c r="GM9">
        <v>28.462</v>
      </c>
      <c r="GN9">
        <v>28.07</v>
      </c>
      <c r="GO9">
        <v>30.008000000000003</v>
      </c>
      <c r="GP9">
        <v>29.303000000000001</v>
      </c>
      <c r="GQ9">
        <v>27.625</v>
      </c>
      <c r="GR9">
        <v>26.971</v>
      </c>
      <c r="GS9">
        <v>26.183</v>
      </c>
      <c r="GT9">
        <v>27.08</v>
      </c>
      <c r="GU9">
        <v>28.984999999999999</v>
      </c>
      <c r="GV9">
        <v>30.884</v>
      </c>
      <c r="GW9">
        <v>32.042999999999999</v>
      </c>
      <c r="GX9">
        <v>29.682000000000002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38.5</v>
      </c>
      <c r="F10">
        <v>39.25</v>
      </c>
      <c r="G10">
        <v>37.25</v>
      </c>
      <c r="H10">
        <v>36</v>
      </c>
      <c r="I10">
        <v>33.75</v>
      </c>
      <c r="J10">
        <v>33.5</v>
      </c>
      <c r="K10">
        <v>40</v>
      </c>
      <c r="L10">
        <v>49.25</v>
      </c>
      <c r="M10">
        <v>56</v>
      </c>
      <c r="N10">
        <v>48.75</v>
      </c>
      <c r="O10">
        <v>41</v>
      </c>
      <c r="P10">
        <v>40</v>
      </c>
      <c r="Q10">
        <v>42</v>
      </c>
      <c r="R10">
        <v>32.25</v>
      </c>
      <c r="S10">
        <v>30.75</v>
      </c>
      <c r="T10">
        <v>30</v>
      </c>
      <c r="U10">
        <v>25.75</v>
      </c>
      <c r="V10">
        <v>26.25</v>
      </c>
      <c r="W10">
        <v>31.25</v>
      </c>
      <c r="X10">
        <v>42</v>
      </c>
      <c r="Y10">
        <v>50.5</v>
      </c>
      <c r="Z10">
        <v>39.75</v>
      </c>
      <c r="AA10">
        <v>31</v>
      </c>
      <c r="AB10">
        <v>30.75</v>
      </c>
      <c r="AC10">
        <v>32</v>
      </c>
      <c r="AD10">
        <v>31.16</v>
      </c>
      <c r="AE10">
        <v>29.61</v>
      </c>
      <c r="AF10">
        <v>28.78</v>
      </c>
      <c r="AG10">
        <v>24.62</v>
      </c>
      <c r="AH10">
        <v>25.01</v>
      </c>
      <c r="AI10">
        <v>29.67</v>
      </c>
      <c r="AJ10">
        <v>39.72</v>
      </c>
      <c r="AK10">
        <v>47.59</v>
      </c>
      <c r="AL10">
        <v>37.32</v>
      </c>
      <c r="AM10">
        <v>28.99</v>
      </c>
      <c r="AN10">
        <v>28.65</v>
      </c>
      <c r="AO10">
        <v>29.7</v>
      </c>
      <c r="AP10">
        <v>27.06</v>
      </c>
      <c r="AQ10">
        <v>25.92</v>
      </c>
      <c r="AR10">
        <v>25.42</v>
      </c>
      <c r="AS10">
        <v>21.92</v>
      </c>
      <c r="AT10">
        <v>22.46</v>
      </c>
      <c r="AU10">
        <v>26.87</v>
      </c>
      <c r="AV10">
        <v>36.29</v>
      </c>
      <c r="AW10">
        <v>43.85</v>
      </c>
      <c r="AX10">
        <v>34.69</v>
      </c>
      <c r="AY10">
        <v>27.19</v>
      </c>
      <c r="AZ10">
        <v>27.11</v>
      </c>
      <c r="BA10">
        <v>28.35</v>
      </c>
      <c r="BB10">
        <v>22.29</v>
      </c>
      <c r="BC10">
        <v>22.32</v>
      </c>
      <c r="BD10">
        <v>22.82</v>
      </c>
      <c r="BE10">
        <v>20.49</v>
      </c>
      <c r="BF10">
        <v>21.82</v>
      </c>
      <c r="BG10">
        <v>27.1</v>
      </c>
      <c r="BH10">
        <v>37.94</v>
      </c>
      <c r="BI10">
        <v>47.46</v>
      </c>
      <c r="BJ10">
        <v>38.82</v>
      </c>
      <c r="BK10">
        <v>31.42</v>
      </c>
      <c r="BL10">
        <v>32.32</v>
      </c>
      <c r="BM10">
        <v>34.840000000000003</v>
      </c>
      <c r="BN10">
        <v>39.520000000000003</v>
      </c>
      <c r="BO10">
        <v>37.86</v>
      </c>
      <c r="BP10">
        <v>37.11</v>
      </c>
      <c r="BQ10">
        <v>32.01</v>
      </c>
      <c r="BR10">
        <v>32.79</v>
      </c>
      <c r="BS10">
        <v>39.22</v>
      </c>
      <c r="BT10">
        <v>52.97</v>
      </c>
      <c r="BU10">
        <v>64</v>
      </c>
      <c r="BV10">
        <v>50.62</v>
      </c>
      <c r="BW10">
        <v>39.67</v>
      </c>
      <c r="BX10">
        <v>39.54</v>
      </c>
      <c r="BY10">
        <v>41.35</v>
      </c>
      <c r="BZ10">
        <v>39.799999999999997</v>
      </c>
      <c r="CA10">
        <v>38.130000000000003</v>
      </c>
      <c r="CB10">
        <v>37.380000000000003</v>
      </c>
      <c r="CC10">
        <v>32.24</v>
      </c>
      <c r="CD10">
        <v>33.020000000000003</v>
      </c>
      <c r="CE10">
        <v>39.5</v>
      </c>
      <c r="CF10">
        <v>53.35</v>
      </c>
      <c r="CG10">
        <v>64.45</v>
      </c>
      <c r="CH10">
        <v>50.98</v>
      </c>
      <c r="CI10">
        <v>39.950000000000003</v>
      </c>
      <c r="CJ10">
        <v>39.82</v>
      </c>
      <c r="CK10">
        <v>41.65</v>
      </c>
      <c r="CL10">
        <v>40.090000000000003</v>
      </c>
      <c r="CM10">
        <v>38.4</v>
      </c>
      <c r="CN10">
        <v>37.64</v>
      </c>
      <c r="CO10">
        <v>32.47</v>
      </c>
      <c r="CP10">
        <v>33.26</v>
      </c>
      <c r="CQ10">
        <v>39.78</v>
      </c>
      <c r="CR10">
        <v>53.72</v>
      </c>
      <c r="CS10">
        <v>64.91</v>
      </c>
      <c r="CT10">
        <v>51.34</v>
      </c>
      <c r="CU10">
        <v>40.229999999999997</v>
      </c>
      <c r="CV10">
        <v>40.11</v>
      </c>
      <c r="CW10">
        <v>41.94</v>
      </c>
      <c r="CX10">
        <v>40.369999999999997</v>
      </c>
      <c r="CY10">
        <v>38.67</v>
      </c>
      <c r="CZ10">
        <v>37.909999999999997</v>
      </c>
      <c r="DA10">
        <v>32.69</v>
      </c>
      <c r="DB10">
        <v>33.49</v>
      </c>
      <c r="DC10">
        <v>40.06</v>
      </c>
      <c r="DD10">
        <v>54.1</v>
      </c>
      <c r="DE10">
        <v>65.36</v>
      </c>
      <c r="DF10">
        <v>51.7</v>
      </c>
      <c r="DG10">
        <v>40.520000000000003</v>
      </c>
      <c r="DH10">
        <v>40.39</v>
      </c>
      <c r="DI10">
        <v>42.24</v>
      </c>
      <c r="DJ10">
        <v>40.65</v>
      </c>
      <c r="DK10">
        <v>38.94</v>
      </c>
      <c r="DL10">
        <v>38.17</v>
      </c>
      <c r="DM10">
        <v>32.92</v>
      </c>
      <c r="DN10">
        <v>33.72</v>
      </c>
      <c r="DO10">
        <v>40.340000000000003</v>
      </c>
      <c r="DP10">
        <v>54.48</v>
      </c>
      <c r="DQ10">
        <v>65.819999999999993</v>
      </c>
      <c r="DR10">
        <v>52.06</v>
      </c>
      <c r="DS10">
        <v>40.799999999999997</v>
      </c>
      <c r="DT10">
        <v>40.67</v>
      </c>
      <c r="DU10">
        <v>42.53</v>
      </c>
      <c r="DV10">
        <v>40.93</v>
      </c>
      <c r="DW10">
        <v>39.21</v>
      </c>
      <c r="DX10">
        <v>38.44</v>
      </c>
      <c r="DY10">
        <v>33.15</v>
      </c>
      <c r="DZ10">
        <v>33.96</v>
      </c>
      <c r="EA10">
        <v>40.619999999999997</v>
      </c>
      <c r="EB10">
        <v>54.86</v>
      </c>
      <c r="EC10">
        <v>66.28</v>
      </c>
      <c r="ED10">
        <v>52.42</v>
      </c>
      <c r="EE10">
        <v>41.08</v>
      </c>
      <c r="EF10">
        <v>40.950000000000003</v>
      </c>
      <c r="EG10">
        <v>42.82</v>
      </c>
      <c r="EH10">
        <v>41.22</v>
      </c>
      <c r="EI10">
        <v>39.49</v>
      </c>
      <c r="EJ10">
        <v>38.71</v>
      </c>
      <c r="EK10">
        <v>33.380000000000003</v>
      </c>
      <c r="EL10">
        <v>34.19</v>
      </c>
      <c r="EM10">
        <v>40.9</v>
      </c>
      <c r="EN10">
        <v>55.23</v>
      </c>
      <c r="EO10">
        <v>66.73</v>
      </c>
      <c r="EP10">
        <v>52.78</v>
      </c>
      <c r="EQ10">
        <v>41.36</v>
      </c>
      <c r="ER10">
        <v>41.23</v>
      </c>
      <c r="ES10">
        <v>43.12</v>
      </c>
      <c r="ET10">
        <v>41.5</v>
      </c>
      <c r="EU10">
        <v>39.76</v>
      </c>
      <c r="EV10">
        <v>38.97</v>
      </c>
      <c r="EW10">
        <v>33.61</v>
      </c>
      <c r="EX10">
        <v>34.42</v>
      </c>
      <c r="EY10">
        <v>41.18</v>
      </c>
      <c r="EZ10">
        <v>55.61</v>
      </c>
      <c r="FA10">
        <v>67.19</v>
      </c>
      <c r="FB10">
        <v>53.14</v>
      </c>
      <c r="FC10">
        <v>41.65</v>
      </c>
      <c r="FD10">
        <v>41.51</v>
      </c>
      <c r="FE10">
        <v>43.41</v>
      </c>
      <c r="FF10">
        <v>41.78</v>
      </c>
      <c r="FG10">
        <v>40.03</v>
      </c>
      <c r="FH10">
        <v>39.24</v>
      </c>
      <c r="FI10">
        <v>33.840000000000003</v>
      </c>
      <c r="FJ10">
        <v>34.659999999999997</v>
      </c>
      <c r="FK10">
        <v>41.46</v>
      </c>
      <c r="FL10">
        <v>55.99</v>
      </c>
      <c r="FM10">
        <v>67.64</v>
      </c>
      <c r="FN10">
        <v>53.5</v>
      </c>
      <c r="FO10">
        <v>41.93</v>
      </c>
      <c r="FP10">
        <v>41.79</v>
      </c>
      <c r="FQ10">
        <v>43.7</v>
      </c>
      <c r="FR10">
        <v>42.06</v>
      </c>
      <c r="FS10">
        <v>40.299999999999997</v>
      </c>
      <c r="FT10">
        <v>39.5</v>
      </c>
      <c r="FU10">
        <v>34.07</v>
      </c>
      <c r="FV10">
        <v>34.89</v>
      </c>
      <c r="FW10">
        <v>41.74</v>
      </c>
      <c r="FX10">
        <v>56.37</v>
      </c>
      <c r="FY10">
        <v>68.099999999999994</v>
      </c>
      <c r="FZ10">
        <v>53.86</v>
      </c>
      <c r="GA10">
        <v>42.21</v>
      </c>
      <c r="GB10">
        <v>42.07</v>
      </c>
      <c r="GC10">
        <v>44</v>
      </c>
      <c r="GD10">
        <v>42.35</v>
      </c>
      <c r="GE10">
        <v>40.57</v>
      </c>
      <c r="GF10">
        <v>39.770000000000003</v>
      </c>
      <c r="GG10">
        <v>34.29</v>
      </c>
      <c r="GH10">
        <v>35.130000000000003</v>
      </c>
      <c r="GI10">
        <v>42.02</v>
      </c>
      <c r="GJ10">
        <v>56.74</v>
      </c>
      <c r="GK10">
        <v>68.56</v>
      </c>
      <c r="GL10">
        <v>54.22</v>
      </c>
      <c r="GM10">
        <v>42.49</v>
      </c>
      <c r="GN10">
        <v>42.35</v>
      </c>
      <c r="GO10">
        <v>44.29</v>
      </c>
      <c r="GP10">
        <v>42.63</v>
      </c>
      <c r="GQ10">
        <v>40.840000000000003</v>
      </c>
      <c r="GR10">
        <v>40.03</v>
      </c>
      <c r="GS10">
        <v>34.520000000000003</v>
      </c>
      <c r="GT10">
        <v>35.36</v>
      </c>
      <c r="GU10">
        <v>42.3</v>
      </c>
      <c r="GV10">
        <v>57.12</v>
      </c>
      <c r="GW10">
        <v>69.010000000000005</v>
      </c>
      <c r="GX10">
        <v>54.58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20.942</v>
      </c>
      <c r="E11">
        <v>28.008000000000003</v>
      </c>
      <c r="F11">
        <v>27.867000000000001</v>
      </c>
      <c r="G11">
        <v>26.089000000000002</v>
      </c>
      <c r="H11">
        <v>25.016000000000002</v>
      </c>
      <c r="I11">
        <v>24.917000000000002</v>
      </c>
      <c r="J11">
        <v>26.613</v>
      </c>
      <c r="K11">
        <v>28</v>
      </c>
      <c r="L11">
        <v>32.722000000000001</v>
      </c>
      <c r="M11">
        <v>33.508000000000003</v>
      </c>
      <c r="N11">
        <v>29.125</v>
      </c>
      <c r="O11">
        <v>26.661000000000001</v>
      </c>
      <c r="P11">
        <v>24.667000000000002</v>
      </c>
      <c r="Q11">
        <v>28.032</v>
      </c>
      <c r="R11">
        <v>15.673</v>
      </c>
      <c r="S11">
        <v>15.589</v>
      </c>
      <c r="T11">
        <v>14.895</v>
      </c>
      <c r="U11">
        <v>15.75</v>
      </c>
      <c r="V11">
        <v>15.802000000000001</v>
      </c>
      <c r="W11">
        <v>16.521000000000001</v>
      </c>
      <c r="X11">
        <v>19.927</v>
      </c>
      <c r="Y11">
        <v>20.847000000000001</v>
      </c>
      <c r="Z11">
        <v>21.063000000000002</v>
      </c>
      <c r="AA11">
        <v>14.758000000000001</v>
      </c>
      <c r="AB11">
        <v>13.525</v>
      </c>
      <c r="AC11">
        <v>17.387</v>
      </c>
      <c r="AD11">
        <v>14.205</v>
      </c>
      <c r="AE11">
        <v>13.927000000000001</v>
      </c>
      <c r="AF11">
        <v>14.118</v>
      </c>
      <c r="AG11">
        <v>14.697000000000001</v>
      </c>
      <c r="AH11">
        <v>14.641</v>
      </c>
      <c r="AI11">
        <v>15.954000000000001</v>
      </c>
      <c r="AJ11">
        <v>19.010999999999999</v>
      </c>
      <c r="AK11">
        <v>20.07</v>
      </c>
      <c r="AL11">
        <v>20.417000000000002</v>
      </c>
      <c r="AM11">
        <v>14.029</v>
      </c>
      <c r="AN11">
        <v>13.824</v>
      </c>
      <c r="AO11">
        <v>17.256</v>
      </c>
      <c r="AP11">
        <v>14.948</v>
      </c>
      <c r="AQ11">
        <v>15.081000000000001</v>
      </c>
      <c r="AR11">
        <v>14.769</v>
      </c>
      <c r="AS11">
        <v>15.237</v>
      </c>
      <c r="AT11">
        <v>15.382000000000001</v>
      </c>
      <c r="AU11">
        <v>16.513999999999999</v>
      </c>
      <c r="AV11">
        <v>19.481000000000002</v>
      </c>
      <c r="AW11">
        <v>21.555</v>
      </c>
      <c r="AX11">
        <v>21.074000000000002</v>
      </c>
      <c r="AY11">
        <v>14.464</v>
      </c>
      <c r="AZ11">
        <v>14.209000000000001</v>
      </c>
      <c r="BA11">
        <v>17.582000000000001</v>
      </c>
      <c r="BB11">
        <v>11.006</v>
      </c>
      <c r="BC11">
        <v>11.996</v>
      </c>
      <c r="BD11">
        <v>12.517000000000001</v>
      </c>
      <c r="BE11">
        <v>13.597000000000001</v>
      </c>
      <c r="BF11">
        <v>14.626000000000001</v>
      </c>
      <c r="BG11">
        <v>16.468</v>
      </c>
      <c r="BH11">
        <v>20.403000000000002</v>
      </c>
      <c r="BI11">
        <v>23.675000000000001</v>
      </c>
      <c r="BJ11">
        <v>24.215</v>
      </c>
      <c r="BK11">
        <v>17.369</v>
      </c>
      <c r="BL11">
        <v>17.8</v>
      </c>
      <c r="BM11">
        <v>22.704000000000001</v>
      </c>
      <c r="BN11">
        <v>24.363</v>
      </c>
      <c r="BO11">
        <v>24.081</v>
      </c>
      <c r="BP11">
        <v>23.539000000000001</v>
      </c>
      <c r="BQ11">
        <v>24.211000000000002</v>
      </c>
      <c r="BR11">
        <v>24.655000000000001</v>
      </c>
      <c r="BS11">
        <v>26.318000000000001</v>
      </c>
      <c r="BT11">
        <v>31.478000000000002</v>
      </c>
      <c r="BU11">
        <v>34.526000000000003</v>
      </c>
      <c r="BV11">
        <v>33.590000000000003</v>
      </c>
      <c r="BW11">
        <v>23.572000000000003</v>
      </c>
      <c r="BX11">
        <v>22.888000000000002</v>
      </c>
      <c r="BY11">
        <v>28.041</v>
      </c>
      <c r="BZ11">
        <v>24.348000000000003</v>
      </c>
      <c r="CA11">
        <v>24.11</v>
      </c>
      <c r="CB11">
        <v>23.307000000000002</v>
      </c>
      <c r="CC11">
        <v>24.218</v>
      </c>
      <c r="CD11">
        <v>24.666</v>
      </c>
      <c r="CE11">
        <v>26.152000000000001</v>
      </c>
      <c r="CF11">
        <v>31.849</v>
      </c>
      <c r="CG11">
        <v>33.806000000000004</v>
      </c>
      <c r="CH11">
        <v>33.788000000000004</v>
      </c>
      <c r="CI11">
        <v>23.568000000000001</v>
      </c>
      <c r="CJ11">
        <v>22.522000000000002</v>
      </c>
      <c r="CK11">
        <v>28.172000000000001</v>
      </c>
      <c r="CL11">
        <v>24.344000000000001</v>
      </c>
      <c r="CM11">
        <v>24.081</v>
      </c>
      <c r="CN11">
        <v>23.31</v>
      </c>
      <c r="CO11">
        <v>24.223000000000003</v>
      </c>
      <c r="CP11">
        <v>24.647000000000002</v>
      </c>
      <c r="CQ11">
        <v>26.333000000000002</v>
      </c>
      <c r="CR11">
        <v>31.839000000000002</v>
      </c>
      <c r="CS11">
        <v>33.786999999999999</v>
      </c>
      <c r="CT11">
        <v>33.777999999999999</v>
      </c>
      <c r="CU11">
        <v>23.577000000000002</v>
      </c>
      <c r="CV11">
        <v>22.504999999999999</v>
      </c>
      <c r="CW11">
        <v>28.182000000000002</v>
      </c>
      <c r="CX11">
        <v>24.039000000000001</v>
      </c>
      <c r="CY11">
        <v>24.074999999999999</v>
      </c>
      <c r="CZ11">
        <v>23.548000000000002</v>
      </c>
      <c r="DA11">
        <v>24.229000000000003</v>
      </c>
      <c r="DB11">
        <v>24.635000000000002</v>
      </c>
      <c r="DC11">
        <v>26.34</v>
      </c>
      <c r="DD11">
        <v>31.826000000000001</v>
      </c>
      <c r="DE11">
        <v>33.771000000000001</v>
      </c>
      <c r="DF11">
        <v>33.782000000000004</v>
      </c>
      <c r="DG11">
        <v>23.222000000000001</v>
      </c>
      <c r="DH11">
        <v>22.849</v>
      </c>
      <c r="DI11">
        <v>28.175000000000001</v>
      </c>
      <c r="DJ11">
        <v>24.027000000000001</v>
      </c>
      <c r="DK11">
        <v>24.081</v>
      </c>
      <c r="DL11">
        <v>23.548000000000002</v>
      </c>
      <c r="DM11">
        <v>24.247</v>
      </c>
      <c r="DN11">
        <v>24.638000000000002</v>
      </c>
      <c r="DO11">
        <v>26.347000000000001</v>
      </c>
      <c r="DP11">
        <v>31.372</v>
      </c>
      <c r="DQ11">
        <v>34.514000000000003</v>
      </c>
      <c r="DR11">
        <v>33.771999999999998</v>
      </c>
      <c r="DS11">
        <v>23.22</v>
      </c>
      <c r="DT11">
        <v>22.832000000000001</v>
      </c>
      <c r="DU11">
        <v>28.171000000000003</v>
      </c>
      <c r="DV11">
        <v>24.015000000000001</v>
      </c>
      <c r="DW11">
        <v>24.116</v>
      </c>
      <c r="DX11">
        <v>23.559000000000001</v>
      </c>
      <c r="DY11">
        <v>24.219000000000001</v>
      </c>
      <c r="DZ11">
        <v>24.663</v>
      </c>
      <c r="EA11">
        <v>26.342000000000002</v>
      </c>
      <c r="EB11">
        <v>31.344999999999999</v>
      </c>
      <c r="EC11">
        <v>34.5</v>
      </c>
      <c r="ED11">
        <v>33.484000000000002</v>
      </c>
      <c r="EE11">
        <v>23.576000000000001</v>
      </c>
      <c r="EF11">
        <v>22.829000000000001</v>
      </c>
      <c r="EG11">
        <v>27.975000000000001</v>
      </c>
      <c r="EH11">
        <v>24.309000000000001</v>
      </c>
      <c r="EI11">
        <v>24.079000000000001</v>
      </c>
      <c r="EJ11">
        <v>23.276</v>
      </c>
      <c r="EK11">
        <v>24.256</v>
      </c>
      <c r="EL11">
        <v>24.673999999999999</v>
      </c>
      <c r="EM11">
        <v>26.122</v>
      </c>
      <c r="EN11">
        <v>31.791</v>
      </c>
      <c r="EO11">
        <v>34.501000000000005</v>
      </c>
      <c r="EP11">
        <v>33.46</v>
      </c>
      <c r="EQ11">
        <v>23.585000000000001</v>
      </c>
      <c r="ER11">
        <v>22.813000000000002</v>
      </c>
      <c r="ES11">
        <v>27.957000000000001</v>
      </c>
      <c r="ET11">
        <v>24.307000000000002</v>
      </c>
      <c r="EU11">
        <v>24.073</v>
      </c>
      <c r="EV11">
        <v>23.279</v>
      </c>
      <c r="EW11">
        <v>24.273</v>
      </c>
      <c r="EX11">
        <v>24.671000000000003</v>
      </c>
      <c r="EY11">
        <v>26.118000000000002</v>
      </c>
      <c r="EZ11">
        <v>31.778000000000002</v>
      </c>
      <c r="FA11">
        <v>33.685000000000002</v>
      </c>
      <c r="FB11">
        <v>33.755000000000003</v>
      </c>
      <c r="FC11">
        <v>23.579000000000001</v>
      </c>
      <c r="FD11">
        <v>22.393000000000001</v>
      </c>
      <c r="FE11">
        <v>28.157</v>
      </c>
      <c r="FF11">
        <v>23.949000000000002</v>
      </c>
      <c r="FG11">
        <v>23.749000000000002</v>
      </c>
      <c r="FH11">
        <v>23.266999999999999</v>
      </c>
      <c r="FI11">
        <v>24.22</v>
      </c>
      <c r="FJ11">
        <v>24.614999999999998</v>
      </c>
      <c r="FK11">
        <v>26.364000000000001</v>
      </c>
      <c r="FL11">
        <v>31.766000000000002</v>
      </c>
      <c r="FM11">
        <v>33.655000000000001</v>
      </c>
      <c r="FN11">
        <v>33.744999999999997</v>
      </c>
      <c r="FO11">
        <v>23.184999999999999</v>
      </c>
      <c r="FP11">
        <v>21.938000000000002</v>
      </c>
      <c r="FQ11">
        <v>28.166</v>
      </c>
      <c r="FR11">
        <v>23.583000000000002</v>
      </c>
      <c r="FS11">
        <v>23.79</v>
      </c>
      <c r="FT11">
        <v>23.257000000000001</v>
      </c>
      <c r="FU11">
        <v>24.283000000000001</v>
      </c>
      <c r="FV11">
        <v>24.604000000000003</v>
      </c>
      <c r="FW11">
        <v>26.371000000000002</v>
      </c>
      <c r="FX11">
        <v>31.24</v>
      </c>
      <c r="FY11">
        <v>34.487000000000002</v>
      </c>
      <c r="FZ11">
        <v>33.734999999999999</v>
      </c>
      <c r="GA11">
        <v>22.756</v>
      </c>
      <c r="GB11">
        <v>22.337</v>
      </c>
      <c r="GC11">
        <v>28.159000000000002</v>
      </c>
      <c r="GD11">
        <v>23.557000000000002</v>
      </c>
      <c r="GE11">
        <v>23.727</v>
      </c>
      <c r="GF11">
        <v>23.577999999999999</v>
      </c>
      <c r="GG11">
        <v>24.153000000000002</v>
      </c>
      <c r="GH11">
        <v>24.671000000000003</v>
      </c>
      <c r="GI11">
        <v>26.379000000000001</v>
      </c>
      <c r="GJ11">
        <v>31.215</v>
      </c>
      <c r="GK11">
        <v>34.486000000000004</v>
      </c>
      <c r="GL11">
        <v>33.725000000000001</v>
      </c>
      <c r="GM11">
        <v>22.744</v>
      </c>
      <c r="GN11">
        <v>22.323</v>
      </c>
      <c r="GO11">
        <v>27.908000000000001</v>
      </c>
      <c r="GP11">
        <v>23.896000000000001</v>
      </c>
      <c r="GQ11">
        <v>23.709</v>
      </c>
      <c r="GR11">
        <v>23.248000000000001</v>
      </c>
      <c r="GS11">
        <v>24.223000000000003</v>
      </c>
      <c r="GT11">
        <v>24.682000000000002</v>
      </c>
      <c r="GU11">
        <v>26.373000000000001</v>
      </c>
      <c r="GV11">
        <v>31.188000000000002</v>
      </c>
      <c r="GW11">
        <v>34.475000000000001</v>
      </c>
      <c r="GX11">
        <v>33.368000000000002</v>
      </c>
    </row>
    <row r="12" spans="1:206" x14ac:dyDescent="0.15">
      <c r="A12" s="243" t="s">
        <v>132</v>
      </c>
      <c r="B12" s="244" t="s">
        <v>149</v>
      </c>
      <c r="C12">
        <v>34.700000000000003</v>
      </c>
      <c r="D12">
        <v>34.1</v>
      </c>
      <c r="E12">
        <v>38.5</v>
      </c>
      <c r="F12">
        <v>39.25</v>
      </c>
      <c r="G12">
        <v>37.25</v>
      </c>
      <c r="H12">
        <v>36</v>
      </c>
      <c r="I12">
        <v>34.5</v>
      </c>
      <c r="J12">
        <v>36</v>
      </c>
      <c r="K12">
        <v>42</v>
      </c>
      <c r="L12">
        <v>49.25</v>
      </c>
      <c r="M12">
        <v>57.25</v>
      </c>
      <c r="N12">
        <v>48.75</v>
      </c>
      <c r="O12">
        <v>41</v>
      </c>
      <c r="P12">
        <v>40</v>
      </c>
      <c r="Q12">
        <v>42</v>
      </c>
      <c r="R12">
        <v>42.25</v>
      </c>
      <c r="S12">
        <v>40.75</v>
      </c>
      <c r="T12">
        <v>40</v>
      </c>
      <c r="U12">
        <v>38.25</v>
      </c>
      <c r="V12">
        <v>39</v>
      </c>
      <c r="W12">
        <v>43.5</v>
      </c>
      <c r="X12">
        <v>57</v>
      </c>
      <c r="Y12">
        <v>62.75</v>
      </c>
      <c r="Z12">
        <v>49.75</v>
      </c>
      <c r="AA12">
        <v>41</v>
      </c>
      <c r="AB12">
        <v>40.75</v>
      </c>
      <c r="AC12">
        <v>42</v>
      </c>
      <c r="AD12">
        <v>42.51</v>
      </c>
      <c r="AE12">
        <v>40.99</v>
      </c>
      <c r="AF12">
        <v>40.229999999999997</v>
      </c>
      <c r="AG12">
        <v>38.47</v>
      </c>
      <c r="AH12">
        <v>39.22</v>
      </c>
      <c r="AI12">
        <v>43.74</v>
      </c>
      <c r="AJ12">
        <v>57.31</v>
      </c>
      <c r="AK12">
        <v>63.09</v>
      </c>
      <c r="AL12">
        <v>50.01</v>
      </c>
      <c r="AM12">
        <v>41.21</v>
      </c>
      <c r="AN12">
        <v>40.96</v>
      </c>
      <c r="AO12">
        <v>42.21</v>
      </c>
      <c r="AP12">
        <v>42.7</v>
      </c>
      <c r="AQ12">
        <v>41.18</v>
      </c>
      <c r="AR12">
        <v>40.409999999999997</v>
      </c>
      <c r="AS12">
        <v>38.64</v>
      </c>
      <c r="AT12">
        <v>39.4</v>
      </c>
      <c r="AU12">
        <v>43.94</v>
      </c>
      <c r="AV12">
        <v>57.57</v>
      </c>
      <c r="AW12">
        <v>63.37</v>
      </c>
      <c r="AX12">
        <v>50.24</v>
      </c>
      <c r="AY12">
        <v>41.4</v>
      </c>
      <c r="AZ12">
        <v>41.14</v>
      </c>
      <c r="BA12">
        <v>42.4</v>
      </c>
      <c r="BB12">
        <v>42.88</v>
      </c>
      <c r="BC12">
        <v>41.36</v>
      </c>
      <c r="BD12">
        <v>40.590000000000003</v>
      </c>
      <c r="BE12">
        <v>38.81</v>
      </c>
      <c r="BF12">
        <v>39.57</v>
      </c>
      <c r="BG12">
        <v>44.13</v>
      </c>
      <c r="BH12">
        <v>57.82</v>
      </c>
      <c r="BI12">
        <v>63.65</v>
      </c>
      <c r="BJ12">
        <v>50.46</v>
      </c>
      <c r="BK12">
        <v>41.58</v>
      </c>
      <c r="BL12">
        <v>41.32</v>
      </c>
      <c r="BM12">
        <v>42.58</v>
      </c>
      <c r="BN12">
        <v>43.07</v>
      </c>
      <c r="BO12">
        <v>41.54</v>
      </c>
      <c r="BP12">
        <v>40.770000000000003</v>
      </c>
      <c r="BQ12">
        <v>38.979999999999997</v>
      </c>
      <c r="BR12">
        <v>39.74</v>
      </c>
      <c r="BS12">
        <v>44.33</v>
      </c>
      <c r="BT12">
        <v>58.08</v>
      </c>
      <c r="BU12">
        <v>63.93</v>
      </c>
      <c r="BV12">
        <v>50.68</v>
      </c>
      <c r="BW12">
        <v>41.76</v>
      </c>
      <c r="BX12">
        <v>41.5</v>
      </c>
      <c r="BY12">
        <v>42.77</v>
      </c>
      <c r="BZ12">
        <v>43.26</v>
      </c>
      <c r="CA12">
        <v>41.72</v>
      </c>
      <c r="CB12">
        <v>40.950000000000003</v>
      </c>
      <c r="CC12">
        <v>39.159999999999997</v>
      </c>
      <c r="CD12">
        <v>39.92</v>
      </c>
      <c r="CE12">
        <v>44.52</v>
      </c>
      <c r="CF12">
        <v>58.33</v>
      </c>
      <c r="CG12">
        <v>64.209999999999994</v>
      </c>
      <c r="CH12">
        <v>50.9</v>
      </c>
      <c r="CI12">
        <v>41.94</v>
      </c>
      <c r="CJ12">
        <v>41.68</v>
      </c>
      <c r="CK12">
        <v>42.96</v>
      </c>
      <c r="CL12">
        <v>43.45</v>
      </c>
      <c r="CM12">
        <v>41.91</v>
      </c>
      <c r="CN12">
        <v>41.13</v>
      </c>
      <c r="CO12">
        <v>39.33</v>
      </c>
      <c r="CP12">
        <v>40.090000000000003</v>
      </c>
      <c r="CQ12">
        <v>44.72</v>
      </c>
      <c r="CR12">
        <v>58.59</v>
      </c>
      <c r="CS12">
        <v>64.489999999999995</v>
      </c>
      <c r="CT12">
        <v>51.12</v>
      </c>
      <c r="CU12">
        <v>42.13</v>
      </c>
      <c r="CV12">
        <v>41.87</v>
      </c>
      <c r="CW12">
        <v>43.15</v>
      </c>
      <c r="CX12">
        <v>43.64</v>
      </c>
      <c r="CY12">
        <v>42.09</v>
      </c>
      <c r="CZ12">
        <v>41.31</v>
      </c>
      <c r="DA12">
        <v>39.5</v>
      </c>
      <c r="DB12">
        <v>40.270000000000003</v>
      </c>
      <c r="DC12">
        <v>44.91</v>
      </c>
      <c r="DD12">
        <v>58.84</v>
      </c>
      <c r="DE12">
        <v>64.77</v>
      </c>
      <c r="DF12">
        <v>51.35</v>
      </c>
      <c r="DG12">
        <v>42.31</v>
      </c>
      <c r="DH12">
        <v>42.05</v>
      </c>
      <c r="DI12">
        <v>43.33</v>
      </c>
      <c r="DJ12">
        <v>43.83</v>
      </c>
      <c r="DK12">
        <v>42.27</v>
      </c>
      <c r="DL12">
        <v>41.49</v>
      </c>
      <c r="DM12">
        <v>39.67</v>
      </c>
      <c r="DN12">
        <v>40.44</v>
      </c>
      <c r="DO12">
        <v>45.1</v>
      </c>
      <c r="DP12">
        <v>59.1</v>
      </c>
      <c r="DQ12">
        <v>65.05</v>
      </c>
      <c r="DR12">
        <v>51.57</v>
      </c>
      <c r="DS12">
        <v>42.49</v>
      </c>
      <c r="DT12">
        <v>42.23</v>
      </c>
      <c r="DU12">
        <v>43.52</v>
      </c>
      <c r="DV12">
        <v>44.02</v>
      </c>
      <c r="DW12">
        <v>42.45</v>
      </c>
      <c r="DX12">
        <v>41.67</v>
      </c>
      <c r="DY12">
        <v>39.840000000000003</v>
      </c>
      <c r="DZ12">
        <v>40.619999999999997</v>
      </c>
      <c r="EA12">
        <v>45.3</v>
      </c>
      <c r="EB12">
        <v>59.35</v>
      </c>
      <c r="EC12">
        <v>65.33</v>
      </c>
      <c r="ED12">
        <v>51.79</v>
      </c>
      <c r="EE12">
        <v>42.68</v>
      </c>
      <c r="EF12">
        <v>42.41</v>
      </c>
      <c r="EG12">
        <v>43.71</v>
      </c>
      <c r="EH12">
        <v>44.21</v>
      </c>
      <c r="EI12">
        <v>42.64</v>
      </c>
      <c r="EJ12">
        <v>41.85</v>
      </c>
      <c r="EK12">
        <v>40.01</v>
      </c>
      <c r="EL12">
        <v>40.79</v>
      </c>
      <c r="EM12">
        <v>45.49</v>
      </c>
      <c r="EN12">
        <v>59.6</v>
      </c>
      <c r="EO12">
        <v>65.61</v>
      </c>
      <c r="EP12">
        <v>52.01</v>
      </c>
      <c r="EQ12">
        <v>42.86</v>
      </c>
      <c r="ER12">
        <v>42.59</v>
      </c>
      <c r="ES12">
        <v>43.9</v>
      </c>
      <c r="ET12">
        <v>44.4</v>
      </c>
      <c r="EU12">
        <v>42.82</v>
      </c>
      <c r="EV12">
        <v>42.03</v>
      </c>
      <c r="EW12">
        <v>40.18</v>
      </c>
      <c r="EX12">
        <v>40.97</v>
      </c>
      <c r="EY12">
        <v>45.69</v>
      </c>
      <c r="EZ12">
        <v>59.86</v>
      </c>
      <c r="FA12">
        <v>65.89</v>
      </c>
      <c r="FB12">
        <v>52.23</v>
      </c>
      <c r="FC12">
        <v>43.04</v>
      </c>
      <c r="FD12">
        <v>42.78</v>
      </c>
      <c r="FE12">
        <v>44.08</v>
      </c>
      <c r="FF12">
        <v>44.59</v>
      </c>
      <c r="FG12">
        <v>43</v>
      </c>
      <c r="FH12">
        <v>42.2</v>
      </c>
      <c r="FI12">
        <v>40.35</v>
      </c>
      <c r="FJ12">
        <v>41.14</v>
      </c>
      <c r="FK12">
        <v>45.88</v>
      </c>
      <c r="FL12">
        <v>60.11</v>
      </c>
      <c r="FM12">
        <v>66.17</v>
      </c>
      <c r="FN12">
        <v>52.46</v>
      </c>
      <c r="FO12">
        <v>43.23</v>
      </c>
      <c r="FP12">
        <v>42.96</v>
      </c>
      <c r="FQ12">
        <v>44.27</v>
      </c>
      <c r="FR12">
        <v>44.78</v>
      </c>
      <c r="FS12">
        <v>43.18</v>
      </c>
      <c r="FT12">
        <v>42.38</v>
      </c>
      <c r="FU12">
        <v>40.520000000000003</v>
      </c>
      <c r="FV12">
        <v>41.31</v>
      </c>
      <c r="FW12">
        <v>46.08</v>
      </c>
      <c r="FX12">
        <v>60.37</v>
      </c>
      <c r="FY12">
        <v>66.45</v>
      </c>
      <c r="FZ12">
        <v>52.68</v>
      </c>
      <c r="GA12">
        <v>43.41</v>
      </c>
      <c r="GB12">
        <v>43.14</v>
      </c>
      <c r="GC12">
        <v>44.46</v>
      </c>
      <c r="GD12">
        <v>44.97</v>
      </c>
      <c r="GE12">
        <v>43.37</v>
      </c>
      <c r="GF12">
        <v>42.56</v>
      </c>
      <c r="GG12">
        <v>40.700000000000003</v>
      </c>
      <c r="GH12">
        <v>41.49</v>
      </c>
      <c r="GI12">
        <v>46.27</v>
      </c>
      <c r="GJ12">
        <v>60.62</v>
      </c>
      <c r="GK12">
        <v>66.73</v>
      </c>
      <c r="GL12">
        <v>52.9</v>
      </c>
      <c r="GM12">
        <v>43.59</v>
      </c>
      <c r="GN12">
        <v>43.32</v>
      </c>
      <c r="GO12">
        <v>44.64</v>
      </c>
      <c r="GP12">
        <v>45.16</v>
      </c>
      <c r="GQ12">
        <v>43.55</v>
      </c>
      <c r="GR12">
        <v>42.74</v>
      </c>
      <c r="GS12">
        <v>40.869999999999997</v>
      </c>
      <c r="GT12">
        <v>41.66</v>
      </c>
      <c r="GU12">
        <v>46.46</v>
      </c>
      <c r="GV12">
        <v>60.88</v>
      </c>
      <c r="GW12">
        <v>67.010000000000005</v>
      </c>
      <c r="GX12">
        <v>53.12</v>
      </c>
    </row>
    <row r="13" spans="1:206" x14ac:dyDescent="0.15">
      <c r="A13" s="243" t="s">
        <v>132</v>
      </c>
      <c r="B13" s="244" t="s">
        <v>179</v>
      </c>
      <c r="C13">
        <v>24.5</v>
      </c>
      <c r="D13">
        <v>23.473000000000003</v>
      </c>
      <c r="E13">
        <v>28.008000000000003</v>
      </c>
      <c r="F13">
        <v>27.867000000000001</v>
      </c>
      <c r="G13">
        <v>26.089000000000002</v>
      </c>
      <c r="H13">
        <v>25.016000000000002</v>
      </c>
      <c r="I13">
        <v>25.4</v>
      </c>
      <c r="J13">
        <v>26.008000000000003</v>
      </c>
      <c r="K13">
        <v>27.5</v>
      </c>
      <c r="L13">
        <v>33.383000000000003</v>
      </c>
      <c r="M13">
        <v>33.895000000000003</v>
      </c>
      <c r="N13">
        <v>29.125</v>
      </c>
      <c r="O13">
        <v>26.661000000000001</v>
      </c>
      <c r="P13">
        <v>24.667000000000002</v>
      </c>
      <c r="Q13">
        <v>28.032</v>
      </c>
      <c r="R13">
        <v>26.48</v>
      </c>
      <c r="S13">
        <v>26.304000000000002</v>
      </c>
      <c r="T13">
        <v>25.702000000000002</v>
      </c>
      <c r="U13">
        <v>26.233000000000001</v>
      </c>
      <c r="V13">
        <v>25.944000000000003</v>
      </c>
      <c r="W13">
        <v>26.792000000000002</v>
      </c>
      <c r="X13">
        <v>29.524000000000001</v>
      </c>
      <c r="Y13">
        <v>33.423000000000002</v>
      </c>
      <c r="Z13">
        <v>31.896000000000001</v>
      </c>
      <c r="AA13">
        <v>25.403000000000002</v>
      </c>
      <c r="AB13">
        <v>24.524999999999999</v>
      </c>
      <c r="AC13">
        <v>28.194000000000003</v>
      </c>
      <c r="AD13">
        <v>26.1</v>
      </c>
      <c r="AE13">
        <v>25.736000000000001</v>
      </c>
      <c r="AF13">
        <v>25.577000000000002</v>
      </c>
      <c r="AG13">
        <v>25.898</v>
      </c>
      <c r="AH13">
        <v>25.399000000000001</v>
      </c>
      <c r="AI13">
        <v>26.731000000000002</v>
      </c>
      <c r="AJ13">
        <v>29.079000000000001</v>
      </c>
      <c r="AK13">
        <v>32.917999999999999</v>
      </c>
      <c r="AL13">
        <v>31.444000000000003</v>
      </c>
      <c r="AM13">
        <v>24.774000000000001</v>
      </c>
      <c r="AN13">
        <v>24.452999999999999</v>
      </c>
      <c r="AO13">
        <v>27.812000000000001</v>
      </c>
      <c r="AP13">
        <v>25.263000000000002</v>
      </c>
      <c r="AQ13">
        <v>25.491</v>
      </c>
      <c r="AR13">
        <v>25.164999999999999</v>
      </c>
      <c r="AS13">
        <v>25.509</v>
      </c>
      <c r="AT13">
        <v>25</v>
      </c>
      <c r="AU13">
        <v>26.375</v>
      </c>
      <c r="AV13">
        <v>27.965</v>
      </c>
      <c r="AW13">
        <v>33.252000000000002</v>
      </c>
      <c r="AX13">
        <v>31.12</v>
      </c>
      <c r="AY13">
        <v>24.543000000000003</v>
      </c>
      <c r="AZ13">
        <v>24.262</v>
      </c>
      <c r="BA13">
        <v>27.634</v>
      </c>
      <c r="BB13">
        <v>25.28</v>
      </c>
      <c r="BC13">
        <v>25.504000000000001</v>
      </c>
      <c r="BD13">
        <v>25.193000000000001</v>
      </c>
      <c r="BE13">
        <v>25.351000000000003</v>
      </c>
      <c r="BF13">
        <v>25.224</v>
      </c>
      <c r="BG13">
        <v>26.4</v>
      </c>
      <c r="BH13">
        <v>27.975000000000001</v>
      </c>
      <c r="BI13">
        <v>33.273000000000003</v>
      </c>
      <c r="BJ13">
        <v>31.145</v>
      </c>
      <c r="BK13">
        <v>24.565000000000001</v>
      </c>
      <c r="BL13">
        <v>24.27</v>
      </c>
      <c r="BM13">
        <v>27.448</v>
      </c>
      <c r="BN13">
        <v>25.62</v>
      </c>
      <c r="BO13">
        <v>25.53</v>
      </c>
      <c r="BP13">
        <v>25.209</v>
      </c>
      <c r="BQ13">
        <v>25.375</v>
      </c>
      <c r="BR13">
        <v>25.249000000000002</v>
      </c>
      <c r="BS13">
        <v>26.423000000000002</v>
      </c>
      <c r="BT13">
        <v>27.983000000000001</v>
      </c>
      <c r="BU13">
        <v>33.307000000000002</v>
      </c>
      <c r="BV13">
        <v>30.828000000000003</v>
      </c>
      <c r="BW13">
        <v>24.916</v>
      </c>
      <c r="BX13">
        <v>24.292000000000002</v>
      </c>
      <c r="BY13">
        <v>27.462</v>
      </c>
      <c r="BZ13">
        <v>25.64</v>
      </c>
      <c r="CA13">
        <v>25.6</v>
      </c>
      <c r="CB13">
        <v>24.956</v>
      </c>
      <c r="CC13">
        <v>25.583000000000002</v>
      </c>
      <c r="CD13">
        <v>25.258000000000003</v>
      </c>
      <c r="CE13">
        <v>26.083000000000002</v>
      </c>
      <c r="CF13">
        <v>28.713000000000001</v>
      </c>
      <c r="CG13">
        <v>32.568000000000005</v>
      </c>
      <c r="CH13">
        <v>31.182000000000002</v>
      </c>
      <c r="CI13">
        <v>24.932000000000002</v>
      </c>
      <c r="CJ13">
        <v>23.966000000000001</v>
      </c>
      <c r="CK13">
        <v>27.697000000000003</v>
      </c>
      <c r="CL13">
        <v>25.647000000000002</v>
      </c>
      <c r="CM13">
        <v>25.579000000000001</v>
      </c>
      <c r="CN13">
        <v>24.965</v>
      </c>
      <c r="CO13">
        <v>25.612000000000002</v>
      </c>
      <c r="CP13">
        <v>25.05</v>
      </c>
      <c r="CQ13">
        <v>26.472000000000001</v>
      </c>
      <c r="CR13">
        <v>28.73</v>
      </c>
      <c r="CS13">
        <v>32.579000000000001</v>
      </c>
      <c r="CT13">
        <v>31.207000000000001</v>
      </c>
      <c r="CU13">
        <v>24.958000000000002</v>
      </c>
      <c r="CV13">
        <v>23.965</v>
      </c>
      <c r="CW13">
        <v>27.717000000000002</v>
      </c>
      <c r="CX13">
        <v>25.323</v>
      </c>
      <c r="CY13">
        <v>25.592000000000002</v>
      </c>
      <c r="CZ13">
        <v>25.28</v>
      </c>
      <c r="DA13">
        <v>25.629000000000001</v>
      </c>
      <c r="DB13">
        <v>25.067</v>
      </c>
      <c r="DC13">
        <v>26.497</v>
      </c>
      <c r="DD13">
        <v>28.748000000000001</v>
      </c>
      <c r="DE13">
        <v>32.603999999999999</v>
      </c>
      <c r="DF13">
        <v>31.229000000000003</v>
      </c>
      <c r="DG13">
        <v>24.627000000000002</v>
      </c>
      <c r="DH13">
        <v>24.341000000000001</v>
      </c>
      <c r="DI13">
        <v>27.74</v>
      </c>
      <c r="DJ13">
        <v>25.337</v>
      </c>
      <c r="DK13">
        <v>25.618000000000002</v>
      </c>
      <c r="DL13">
        <v>25.308</v>
      </c>
      <c r="DM13">
        <v>25.658000000000001</v>
      </c>
      <c r="DN13">
        <v>25.073</v>
      </c>
      <c r="DO13">
        <v>26.523</v>
      </c>
      <c r="DP13">
        <v>27.992000000000001</v>
      </c>
      <c r="DQ13">
        <v>33.405000000000001</v>
      </c>
      <c r="DR13">
        <v>31.254000000000001</v>
      </c>
      <c r="DS13">
        <v>24.65</v>
      </c>
      <c r="DT13">
        <v>24.349</v>
      </c>
      <c r="DU13">
        <v>27.76</v>
      </c>
      <c r="DV13">
        <v>25.351000000000003</v>
      </c>
      <c r="DW13">
        <v>25.691000000000003</v>
      </c>
      <c r="DX13">
        <v>25.324000000000002</v>
      </c>
      <c r="DY13">
        <v>25.467000000000002</v>
      </c>
      <c r="DZ13">
        <v>25.34</v>
      </c>
      <c r="EA13">
        <v>26.533000000000001</v>
      </c>
      <c r="EB13">
        <v>28.003</v>
      </c>
      <c r="EC13">
        <v>33.426000000000002</v>
      </c>
      <c r="ED13">
        <v>30.887</v>
      </c>
      <c r="EE13">
        <v>25.015000000000001</v>
      </c>
      <c r="EF13">
        <v>24.371000000000002</v>
      </c>
      <c r="EG13">
        <v>27.536000000000001</v>
      </c>
      <c r="EH13">
        <v>25.728000000000002</v>
      </c>
      <c r="EI13">
        <v>25.654</v>
      </c>
      <c r="EJ13">
        <v>25.042000000000002</v>
      </c>
      <c r="EK13">
        <v>25.704000000000001</v>
      </c>
      <c r="EL13">
        <v>25.352</v>
      </c>
      <c r="EM13">
        <v>26.161000000000001</v>
      </c>
      <c r="EN13">
        <v>28.789000000000001</v>
      </c>
      <c r="EO13">
        <v>33.46</v>
      </c>
      <c r="EP13">
        <v>30.905000000000001</v>
      </c>
      <c r="EQ13">
        <v>25.043000000000003</v>
      </c>
      <c r="ER13">
        <v>24.379000000000001</v>
      </c>
      <c r="ES13">
        <v>27.55</v>
      </c>
      <c r="ET13">
        <v>25.734999999999999</v>
      </c>
      <c r="EU13">
        <v>25.68</v>
      </c>
      <c r="EV13">
        <v>25.052</v>
      </c>
      <c r="EW13">
        <v>25.733000000000001</v>
      </c>
      <c r="EX13">
        <v>25.374000000000002</v>
      </c>
      <c r="EY13">
        <v>26.177</v>
      </c>
      <c r="EZ13">
        <v>28.793000000000003</v>
      </c>
      <c r="FA13">
        <v>32.664000000000001</v>
      </c>
      <c r="FB13">
        <v>31.316000000000003</v>
      </c>
      <c r="FC13">
        <v>25.071000000000002</v>
      </c>
      <c r="FD13">
        <v>24.014000000000003</v>
      </c>
      <c r="FE13">
        <v>27.823</v>
      </c>
      <c r="FF13">
        <v>25.38</v>
      </c>
      <c r="FG13">
        <v>25.342000000000002</v>
      </c>
      <c r="FH13">
        <v>25.077000000000002</v>
      </c>
      <c r="FI13">
        <v>25.512</v>
      </c>
      <c r="FJ13">
        <v>25.133000000000003</v>
      </c>
      <c r="FK13">
        <v>26.607000000000003</v>
      </c>
      <c r="FL13">
        <v>28.811</v>
      </c>
      <c r="FM13">
        <v>32.674999999999997</v>
      </c>
      <c r="FN13">
        <v>31.338000000000001</v>
      </c>
      <c r="FO13">
        <v>24.709</v>
      </c>
      <c r="FP13">
        <v>23.625</v>
      </c>
      <c r="FQ13">
        <v>27.843</v>
      </c>
      <c r="FR13">
        <v>25.013000000000002</v>
      </c>
      <c r="FS13">
        <v>25.412000000000003</v>
      </c>
      <c r="FT13">
        <v>25.099</v>
      </c>
      <c r="FU13">
        <v>25.779</v>
      </c>
      <c r="FV13">
        <v>25.139000000000003</v>
      </c>
      <c r="FW13">
        <v>26.631</v>
      </c>
      <c r="FX13">
        <v>28.012</v>
      </c>
      <c r="FY13">
        <v>33.536000000000001</v>
      </c>
      <c r="FZ13">
        <v>31.35</v>
      </c>
      <c r="GA13">
        <v>24.349</v>
      </c>
      <c r="GB13">
        <v>24.032</v>
      </c>
      <c r="GC13">
        <v>27.863000000000003</v>
      </c>
      <c r="GD13">
        <v>25.021000000000001</v>
      </c>
      <c r="GE13">
        <v>25.364999999999998</v>
      </c>
      <c r="GF13">
        <v>25.441000000000003</v>
      </c>
      <c r="GG13">
        <v>25.31</v>
      </c>
      <c r="GH13">
        <v>25.434000000000001</v>
      </c>
      <c r="GI13">
        <v>26.656000000000002</v>
      </c>
      <c r="GJ13">
        <v>28.022000000000002</v>
      </c>
      <c r="GK13">
        <v>33.557000000000002</v>
      </c>
      <c r="GL13">
        <v>31.375</v>
      </c>
      <c r="GM13">
        <v>24.353000000000002</v>
      </c>
      <c r="GN13">
        <v>24.034000000000002</v>
      </c>
      <c r="GO13">
        <v>27.613000000000003</v>
      </c>
      <c r="GP13">
        <v>25.409000000000002</v>
      </c>
      <c r="GQ13">
        <v>25.385000000000002</v>
      </c>
      <c r="GR13">
        <v>25.131</v>
      </c>
      <c r="GS13">
        <v>25.569000000000003</v>
      </c>
      <c r="GT13">
        <v>25.459</v>
      </c>
      <c r="GU13">
        <v>26.681000000000001</v>
      </c>
      <c r="GV13">
        <v>28.03</v>
      </c>
      <c r="GW13">
        <v>33.579000000000001</v>
      </c>
      <c r="GX13">
        <v>30.978000000000002</v>
      </c>
    </row>
    <row r="14" spans="1:206" x14ac:dyDescent="0.15">
      <c r="A14" s="243" t="s">
        <v>128</v>
      </c>
      <c r="B14" s="244" t="s">
        <v>149</v>
      </c>
      <c r="C14">
        <v>34.5</v>
      </c>
      <c r="D14">
        <v>32.75</v>
      </c>
      <c r="E14">
        <v>36.5</v>
      </c>
      <c r="F14">
        <v>36.75</v>
      </c>
      <c r="G14">
        <v>35.5</v>
      </c>
      <c r="H14">
        <v>35</v>
      </c>
      <c r="I14">
        <v>32.5</v>
      </c>
      <c r="J14">
        <v>37.5</v>
      </c>
      <c r="K14">
        <v>45</v>
      </c>
      <c r="L14">
        <v>53.5</v>
      </c>
      <c r="M14">
        <v>63.5</v>
      </c>
      <c r="N14">
        <v>51</v>
      </c>
      <c r="O14">
        <v>38.5</v>
      </c>
      <c r="P14">
        <v>36.5</v>
      </c>
      <c r="Q14">
        <v>37</v>
      </c>
      <c r="R14">
        <v>37</v>
      </c>
      <c r="S14">
        <v>37</v>
      </c>
      <c r="T14">
        <v>36.5</v>
      </c>
      <c r="U14">
        <v>35.5</v>
      </c>
      <c r="V14">
        <v>36.5</v>
      </c>
      <c r="W14">
        <v>43.5</v>
      </c>
      <c r="X14">
        <v>54.5</v>
      </c>
      <c r="Y14">
        <v>63</v>
      </c>
      <c r="Z14">
        <v>52</v>
      </c>
      <c r="AA14">
        <v>38.5</v>
      </c>
      <c r="AB14">
        <v>37.5</v>
      </c>
      <c r="AC14">
        <v>37</v>
      </c>
      <c r="AD14">
        <v>37.700000000000003</v>
      </c>
      <c r="AE14">
        <v>37.700000000000003</v>
      </c>
      <c r="AF14">
        <v>37.229999999999997</v>
      </c>
      <c r="AG14">
        <v>36.31</v>
      </c>
      <c r="AH14">
        <v>37.229999999999997</v>
      </c>
      <c r="AI14">
        <v>43.72</v>
      </c>
      <c r="AJ14">
        <v>53.91</v>
      </c>
      <c r="AK14">
        <v>61.79</v>
      </c>
      <c r="AL14">
        <v>51.6</v>
      </c>
      <c r="AM14">
        <v>39.090000000000003</v>
      </c>
      <c r="AN14">
        <v>38.159999999999997</v>
      </c>
      <c r="AO14">
        <v>37.700000000000003</v>
      </c>
      <c r="AP14">
        <v>37.96</v>
      </c>
      <c r="AQ14">
        <v>37.96</v>
      </c>
      <c r="AR14">
        <v>37.49</v>
      </c>
      <c r="AS14">
        <v>36.56</v>
      </c>
      <c r="AT14">
        <v>37.5</v>
      </c>
      <c r="AU14">
        <v>44.03</v>
      </c>
      <c r="AV14">
        <v>54.29</v>
      </c>
      <c r="AW14">
        <v>62.22</v>
      </c>
      <c r="AX14">
        <v>51.96</v>
      </c>
      <c r="AY14">
        <v>39.36</v>
      </c>
      <c r="AZ14">
        <v>38.43</v>
      </c>
      <c r="BA14">
        <v>37.96</v>
      </c>
      <c r="BB14">
        <v>38.229999999999997</v>
      </c>
      <c r="BC14">
        <v>38.229999999999997</v>
      </c>
      <c r="BD14">
        <v>37.76</v>
      </c>
      <c r="BE14">
        <v>36.82</v>
      </c>
      <c r="BF14">
        <v>37.76</v>
      </c>
      <c r="BG14">
        <v>44.33</v>
      </c>
      <c r="BH14">
        <v>54.67</v>
      </c>
      <c r="BI14">
        <v>62.66</v>
      </c>
      <c r="BJ14">
        <v>52.32</v>
      </c>
      <c r="BK14">
        <v>39.64</v>
      </c>
      <c r="BL14">
        <v>38.700000000000003</v>
      </c>
      <c r="BM14">
        <v>38.229999999999997</v>
      </c>
      <c r="BN14">
        <v>38.49</v>
      </c>
      <c r="BO14">
        <v>38.49</v>
      </c>
      <c r="BP14">
        <v>38.020000000000003</v>
      </c>
      <c r="BQ14">
        <v>37.07</v>
      </c>
      <c r="BR14">
        <v>38.020000000000003</v>
      </c>
      <c r="BS14">
        <v>44.64</v>
      </c>
      <c r="BT14">
        <v>55.05</v>
      </c>
      <c r="BU14">
        <v>63.09</v>
      </c>
      <c r="BV14">
        <v>52.68</v>
      </c>
      <c r="BW14">
        <v>39.909999999999997</v>
      </c>
      <c r="BX14">
        <v>38.97</v>
      </c>
      <c r="BY14">
        <v>38.49</v>
      </c>
      <c r="BZ14">
        <v>38.76</v>
      </c>
      <c r="CA14">
        <v>38.76</v>
      </c>
      <c r="CB14">
        <v>38.28</v>
      </c>
      <c r="CC14">
        <v>37.33</v>
      </c>
      <c r="CD14">
        <v>38.28</v>
      </c>
      <c r="CE14">
        <v>44.95</v>
      </c>
      <c r="CF14">
        <v>55.43</v>
      </c>
      <c r="CG14">
        <v>63.53</v>
      </c>
      <c r="CH14">
        <v>53.05</v>
      </c>
      <c r="CI14">
        <v>40.19</v>
      </c>
      <c r="CJ14">
        <v>39.229999999999997</v>
      </c>
      <c r="CK14">
        <v>38.76</v>
      </c>
      <c r="CL14">
        <v>39.020000000000003</v>
      </c>
      <c r="CM14">
        <v>39.020000000000003</v>
      </c>
      <c r="CN14">
        <v>38.54</v>
      </c>
      <c r="CO14">
        <v>37.58</v>
      </c>
      <c r="CP14">
        <v>38.54</v>
      </c>
      <c r="CQ14">
        <v>45.26</v>
      </c>
      <c r="CR14">
        <v>55.81</v>
      </c>
      <c r="CS14">
        <v>63.96</v>
      </c>
      <c r="CT14">
        <v>53.41</v>
      </c>
      <c r="CU14">
        <v>40.46</v>
      </c>
      <c r="CV14">
        <v>39.5</v>
      </c>
      <c r="CW14">
        <v>39.020000000000003</v>
      </c>
      <c r="CX14">
        <v>39.29</v>
      </c>
      <c r="CY14">
        <v>39.29</v>
      </c>
      <c r="CZ14">
        <v>38.799999999999997</v>
      </c>
      <c r="DA14">
        <v>37.840000000000003</v>
      </c>
      <c r="DB14">
        <v>38.799999999999997</v>
      </c>
      <c r="DC14">
        <v>45.56</v>
      </c>
      <c r="DD14">
        <v>56.19</v>
      </c>
      <c r="DE14">
        <v>64.39</v>
      </c>
      <c r="DF14">
        <v>53.77</v>
      </c>
      <c r="DG14">
        <v>40.74</v>
      </c>
      <c r="DH14">
        <v>39.770000000000003</v>
      </c>
      <c r="DI14">
        <v>39.29</v>
      </c>
      <c r="DJ14">
        <v>39.549999999999997</v>
      </c>
      <c r="DK14">
        <v>39.549999999999997</v>
      </c>
      <c r="DL14">
        <v>39.07</v>
      </c>
      <c r="DM14">
        <v>38.090000000000003</v>
      </c>
      <c r="DN14">
        <v>39.07</v>
      </c>
      <c r="DO14">
        <v>45.87</v>
      </c>
      <c r="DP14">
        <v>56.57</v>
      </c>
      <c r="DQ14">
        <v>64.83</v>
      </c>
      <c r="DR14">
        <v>54.14</v>
      </c>
      <c r="DS14">
        <v>41.01</v>
      </c>
      <c r="DT14">
        <v>40.04</v>
      </c>
      <c r="DU14">
        <v>39.549999999999997</v>
      </c>
      <c r="DV14">
        <v>39.82</v>
      </c>
      <c r="DW14">
        <v>39.82</v>
      </c>
      <c r="DX14">
        <v>39.33</v>
      </c>
      <c r="DY14">
        <v>38.35</v>
      </c>
      <c r="DZ14">
        <v>39.33</v>
      </c>
      <c r="EA14">
        <v>46.18</v>
      </c>
      <c r="EB14">
        <v>56.94</v>
      </c>
      <c r="EC14">
        <v>65.260000000000005</v>
      </c>
      <c r="ED14">
        <v>54.5</v>
      </c>
      <c r="EE14">
        <v>41.29</v>
      </c>
      <c r="EF14">
        <v>40.31</v>
      </c>
      <c r="EG14">
        <v>39.82</v>
      </c>
      <c r="EH14">
        <v>40.08</v>
      </c>
      <c r="EI14">
        <v>40.08</v>
      </c>
      <c r="EJ14">
        <v>39.590000000000003</v>
      </c>
      <c r="EK14">
        <v>38.6</v>
      </c>
      <c r="EL14">
        <v>39.590000000000003</v>
      </c>
      <c r="EM14">
        <v>46.49</v>
      </c>
      <c r="EN14">
        <v>57.32</v>
      </c>
      <c r="EO14">
        <v>65.7</v>
      </c>
      <c r="EP14">
        <v>54.86</v>
      </c>
      <c r="EQ14">
        <v>41.56</v>
      </c>
      <c r="ER14">
        <v>40.58</v>
      </c>
      <c r="ES14">
        <v>40.08</v>
      </c>
      <c r="ET14">
        <v>40.35</v>
      </c>
      <c r="EU14">
        <v>40.35</v>
      </c>
      <c r="EV14">
        <v>39.85</v>
      </c>
      <c r="EW14">
        <v>38.86</v>
      </c>
      <c r="EX14">
        <v>39.85</v>
      </c>
      <c r="EY14">
        <v>46.79</v>
      </c>
      <c r="EZ14">
        <v>57.7</v>
      </c>
      <c r="FA14">
        <v>66.13</v>
      </c>
      <c r="FB14">
        <v>55.22</v>
      </c>
      <c r="FC14">
        <v>41.84</v>
      </c>
      <c r="FD14">
        <v>40.840000000000003</v>
      </c>
      <c r="FE14">
        <v>40.35</v>
      </c>
      <c r="FF14">
        <v>40.61</v>
      </c>
      <c r="FG14">
        <v>40.61</v>
      </c>
      <c r="FH14">
        <v>40.11</v>
      </c>
      <c r="FI14">
        <v>39.11</v>
      </c>
      <c r="FJ14">
        <v>40.11</v>
      </c>
      <c r="FK14">
        <v>47.1</v>
      </c>
      <c r="FL14">
        <v>58.08</v>
      </c>
      <c r="FM14">
        <v>66.569999999999993</v>
      </c>
      <c r="FN14">
        <v>55.59</v>
      </c>
      <c r="FO14">
        <v>42.11</v>
      </c>
      <c r="FP14">
        <v>41.11</v>
      </c>
      <c r="FQ14">
        <v>40.61</v>
      </c>
      <c r="FR14">
        <v>40.880000000000003</v>
      </c>
      <c r="FS14">
        <v>40.880000000000003</v>
      </c>
      <c r="FT14">
        <v>40.369999999999997</v>
      </c>
      <c r="FU14">
        <v>39.369999999999997</v>
      </c>
      <c r="FV14">
        <v>40.380000000000003</v>
      </c>
      <c r="FW14">
        <v>47.41</v>
      </c>
      <c r="FX14">
        <v>58.46</v>
      </c>
      <c r="FY14">
        <v>67</v>
      </c>
      <c r="FZ14">
        <v>55.95</v>
      </c>
      <c r="GA14">
        <v>42.38</v>
      </c>
      <c r="GB14">
        <v>41.38</v>
      </c>
      <c r="GC14">
        <v>40.880000000000003</v>
      </c>
      <c r="GD14">
        <v>41.14</v>
      </c>
      <c r="GE14">
        <v>41.14</v>
      </c>
      <c r="GF14">
        <v>40.64</v>
      </c>
      <c r="GG14">
        <v>39.630000000000003</v>
      </c>
      <c r="GH14">
        <v>40.64</v>
      </c>
      <c r="GI14">
        <v>47.72</v>
      </c>
      <c r="GJ14">
        <v>58.84</v>
      </c>
      <c r="GK14">
        <v>67.430000000000007</v>
      </c>
      <c r="GL14">
        <v>56.31</v>
      </c>
      <c r="GM14">
        <v>42.66</v>
      </c>
      <c r="GN14">
        <v>41.65</v>
      </c>
      <c r="GO14">
        <v>41.14</v>
      </c>
      <c r="GP14">
        <v>41.41</v>
      </c>
      <c r="GQ14">
        <v>41.41</v>
      </c>
      <c r="GR14">
        <v>40.9</v>
      </c>
      <c r="GS14">
        <v>39.880000000000003</v>
      </c>
      <c r="GT14">
        <v>40.9</v>
      </c>
      <c r="GU14">
        <v>48.02</v>
      </c>
      <c r="GV14">
        <v>59.22</v>
      </c>
      <c r="GW14">
        <v>67.87</v>
      </c>
      <c r="GX14">
        <v>56.67</v>
      </c>
    </row>
    <row r="15" spans="1:206" x14ac:dyDescent="0.15">
      <c r="A15" s="243" t="s">
        <v>128</v>
      </c>
      <c r="B15" s="244" t="s">
        <v>179</v>
      </c>
      <c r="C15">
        <v>23.75</v>
      </c>
      <c r="D15">
        <v>21.396000000000001</v>
      </c>
      <c r="E15">
        <v>24.427</v>
      </c>
      <c r="F15">
        <v>24.173000000000002</v>
      </c>
      <c r="G15">
        <v>23.893000000000001</v>
      </c>
      <c r="H15">
        <v>23.274000000000001</v>
      </c>
      <c r="I15">
        <v>23.9</v>
      </c>
      <c r="J15">
        <v>23.331</v>
      </c>
      <c r="K15">
        <v>22.083000000000002</v>
      </c>
      <c r="L15">
        <v>30.702000000000002</v>
      </c>
      <c r="M15">
        <v>33</v>
      </c>
      <c r="N15">
        <v>28.1</v>
      </c>
      <c r="O15">
        <v>25.258000000000003</v>
      </c>
      <c r="P15">
        <v>24.208000000000002</v>
      </c>
      <c r="Q15">
        <v>23.934999999999999</v>
      </c>
      <c r="R15">
        <v>23.452000000000002</v>
      </c>
      <c r="S15">
        <v>23.571000000000002</v>
      </c>
      <c r="T15">
        <v>22.911000000000001</v>
      </c>
      <c r="U15">
        <v>22.667000000000002</v>
      </c>
      <c r="V15">
        <v>22.25</v>
      </c>
      <c r="W15">
        <v>22.458000000000002</v>
      </c>
      <c r="X15">
        <v>27.815000000000001</v>
      </c>
      <c r="Y15">
        <v>31.048000000000002</v>
      </c>
      <c r="Z15">
        <v>29</v>
      </c>
      <c r="AA15">
        <v>25.887</v>
      </c>
      <c r="AB15">
        <v>21.65</v>
      </c>
      <c r="AC15">
        <v>22.79</v>
      </c>
      <c r="AD15">
        <v>23.957000000000001</v>
      </c>
      <c r="AE15">
        <v>23.884</v>
      </c>
      <c r="AF15">
        <v>23.743000000000002</v>
      </c>
      <c r="AG15">
        <v>23.379000000000001</v>
      </c>
      <c r="AH15">
        <v>22.759</v>
      </c>
      <c r="AI15">
        <v>23.48</v>
      </c>
      <c r="AJ15">
        <v>27.164000000000001</v>
      </c>
      <c r="AK15">
        <v>29.635000000000002</v>
      </c>
      <c r="AL15">
        <v>28.193000000000001</v>
      </c>
      <c r="AM15">
        <v>25.842000000000002</v>
      </c>
      <c r="AN15">
        <v>22.74</v>
      </c>
      <c r="AO15">
        <v>23.454000000000001</v>
      </c>
      <c r="AP15">
        <v>24.141999999999999</v>
      </c>
      <c r="AQ15">
        <v>24.459</v>
      </c>
      <c r="AR15">
        <v>24.17</v>
      </c>
      <c r="AS15">
        <v>23.861000000000001</v>
      </c>
      <c r="AT15">
        <v>23.263000000000002</v>
      </c>
      <c r="AU15">
        <v>23.798000000000002</v>
      </c>
      <c r="AV15">
        <v>26.184000000000001</v>
      </c>
      <c r="AW15">
        <v>29.788</v>
      </c>
      <c r="AX15">
        <v>27.85</v>
      </c>
      <c r="AY15">
        <v>26.042000000000002</v>
      </c>
      <c r="AZ15">
        <v>23.246000000000002</v>
      </c>
      <c r="BA15">
        <v>23.907</v>
      </c>
      <c r="BB15">
        <v>24.508000000000003</v>
      </c>
      <c r="BC15">
        <v>24.824999999999999</v>
      </c>
      <c r="BD15">
        <v>24.584</v>
      </c>
      <c r="BE15">
        <v>24.141999999999999</v>
      </c>
      <c r="BF15">
        <v>23.954999999999998</v>
      </c>
      <c r="BG15">
        <v>24.118000000000002</v>
      </c>
      <c r="BH15">
        <v>25.907</v>
      </c>
      <c r="BI15">
        <v>29.187000000000001</v>
      </c>
      <c r="BJ15">
        <v>27.547000000000001</v>
      </c>
      <c r="BK15">
        <v>26.225000000000001</v>
      </c>
      <c r="BL15">
        <v>23.725000000000001</v>
      </c>
      <c r="BM15">
        <v>24.119</v>
      </c>
      <c r="BN15">
        <v>25.062000000000001</v>
      </c>
      <c r="BO15">
        <v>25.168000000000003</v>
      </c>
      <c r="BP15">
        <v>24.961000000000002</v>
      </c>
      <c r="BQ15">
        <v>24.586000000000002</v>
      </c>
      <c r="BR15">
        <v>24.395</v>
      </c>
      <c r="BS15">
        <v>24.423000000000002</v>
      </c>
      <c r="BT15">
        <v>25.672000000000001</v>
      </c>
      <c r="BU15">
        <v>28.676000000000002</v>
      </c>
      <c r="BV15">
        <v>26.686</v>
      </c>
      <c r="BW15">
        <v>26.594999999999999</v>
      </c>
      <c r="BX15">
        <v>24.178000000000001</v>
      </c>
      <c r="BY15">
        <v>24.543000000000003</v>
      </c>
      <c r="BZ15">
        <v>25.367000000000001</v>
      </c>
      <c r="CA15">
        <v>25.51</v>
      </c>
      <c r="CB15">
        <v>25.126000000000001</v>
      </c>
      <c r="CC15">
        <v>25.113</v>
      </c>
      <c r="CD15">
        <v>24.769000000000002</v>
      </c>
      <c r="CE15">
        <v>24.216000000000001</v>
      </c>
      <c r="CF15">
        <v>26.293000000000003</v>
      </c>
      <c r="CG15">
        <v>27.362000000000002</v>
      </c>
      <c r="CH15">
        <v>27.164000000000001</v>
      </c>
      <c r="CI15">
        <v>26.78</v>
      </c>
      <c r="CJ15">
        <v>24.309000000000001</v>
      </c>
      <c r="CK15">
        <v>25.089000000000002</v>
      </c>
      <c r="CL15">
        <v>25.661000000000001</v>
      </c>
      <c r="CM15">
        <v>25.774000000000001</v>
      </c>
      <c r="CN15">
        <v>25.46</v>
      </c>
      <c r="CO15">
        <v>25.468</v>
      </c>
      <c r="CP15">
        <v>24.945</v>
      </c>
      <c r="CQ15">
        <v>24.958000000000002</v>
      </c>
      <c r="CR15">
        <v>26.215</v>
      </c>
      <c r="CS15">
        <v>27.047000000000001</v>
      </c>
      <c r="CT15">
        <v>27.061</v>
      </c>
      <c r="CU15">
        <v>26.98</v>
      </c>
      <c r="CV15">
        <v>24.676000000000002</v>
      </c>
      <c r="CW15">
        <v>25.436</v>
      </c>
      <c r="CX15">
        <v>25.781000000000002</v>
      </c>
      <c r="CY15">
        <v>26.064</v>
      </c>
      <c r="CZ15">
        <v>25.942</v>
      </c>
      <c r="DA15">
        <v>25.809000000000001</v>
      </c>
      <c r="DB15">
        <v>25.298999999999999</v>
      </c>
      <c r="DC15">
        <v>25.215</v>
      </c>
      <c r="DD15">
        <v>26.149000000000001</v>
      </c>
      <c r="DE15">
        <v>26.771000000000001</v>
      </c>
      <c r="DF15">
        <v>26.971</v>
      </c>
      <c r="DG15">
        <v>27.004000000000001</v>
      </c>
      <c r="DH15">
        <v>25.271000000000001</v>
      </c>
      <c r="DI15">
        <v>25.754000000000001</v>
      </c>
      <c r="DJ15">
        <v>26.053000000000001</v>
      </c>
      <c r="DK15">
        <v>26.329000000000001</v>
      </c>
      <c r="DL15">
        <v>26.217000000000002</v>
      </c>
      <c r="DM15">
        <v>26.101000000000003</v>
      </c>
      <c r="DN15">
        <v>25.594999999999999</v>
      </c>
      <c r="DO15">
        <v>25.457000000000001</v>
      </c>
      <c r="DP15">
        <v>25.37</v>
      </c>
      <c r="DQ15">
        <v>27.71</v>
      </c>
      <c r="DR15">
        <v>26.972000000000001</v>
      </c>
      <c r="DS15">
        <v>27.203000000000003</v>
      </c>
      <c r="DT15">
        <v>25.577000000000002</v>
      </c>
      <c r="DU15">
        <v>26.048999999999999</v>
      </c>
      <c r="DV15">
        <v>26.307000000000002</v>
      </c>
      <c r="DW15">
        <v>26.605</v>
      </c>
      <c r="DX15">
        <v>26.481000000000002</v>
      </c>
      <c r="DY15">
        <v>26.266000000000002</v>
      </c>
      <c r="DZ15">
        <v>26.062000000000001</v>
      </c>
      <c r="EA15">
        <v>25.686</v>
      </c>
      <c r="EB15">
        <v>25.387</v>
      </c>
      <c r="EC15">
        <v>27.602</v>
      </c>
      <c r="ED15">
        <v>26.28</v>
      </c>
      <c r="EE15">
        <v>27.574000000000002</v>
      </c>
      <c r="EF15">
        <v>25.869</v>
      </c>
      <c r="EG15">
        <v>26.155000000000001</v>
      </c>
      <c r="EH15">
        <v>26.74</v>
      </c>
      <c r="EI15">
        <v>26.846</v>
      </c>
      <c r="EJ15">
        <v>26.608000000000001</v>
      </c>
      <c r="EK15">
        <v>26.683</v>
      </c>
      <c r="EL15">
        <v>26.356000000000002</v>
      </c>
      <c r="EM15">
        <v>25.444000000000003</v>
      </c>
      <c r="EN15">
        <v>26.22</v>
      </c>
      <c r="EO15">
        <v>27.517000000000003</v>
      </c>
      <c r="EP15">
        <v>26.298000000000002</v>
      </c>
      <c r="EQ15">
        <v>27.773</v>
      </c>
      <c r="ER15">
        <v>26.162000000000003</v>
      </c>
      <c r="ES15">
        <v>26.44</v>
      </c>
      <c r="ET15">
        <v>26.966000000000001</v>
      </c>
      <c r="EU15">
        <v>27.071000000000002</v>
      </c>
      <c r="EV15">
        <v>26.849</v>
      </c>
      <c r="EW15">
        <v>26.934999999999999</v>
      </c>
      <c r="EX15">
        <v>26.611000000000001</v>
      </c>
      <c r="EY15">
        <v>25.663</v>
      </c>
      <c r="EZ15">
        <v>26.3</v>
      </c>
      <c r="FA15">
        <v>26.403000000000002</v>
      </c>
      <c r="FB15">
        <v>27.088000000000001</v>
      </c>
      <c r="FC15">
        <v>27.971</v>
      </c>
      <c r="FD15">
        <v>26.206</v>
      </c>
      <c r="FE15">
        <v>26.847000000000001</v>
      </c>
      <c r="FF15">
        <v>27.035</v>
      </c>
      <c r="FG15">
        <v>27.136000000000003</v>
      </c>
      <c r="FH15">
        <v>27.09</v>
      </c>
      <c r="FI15">
        <v>27.076000000000001</v>
      </c>
      <c r="FJ15">
        <v>26.708000000000002</v>
      </c>
      <c r="FK15">
        <v>26.351000000000003</v>
      </c>
      <c r="FL15">
        <v>26.393000000000001</v>
      </c>
      <c r="FM15">
        <v>26.414999999999999</v>
      </c>
      <c r="FN15">
        <v>27.169</v>
      </c>
      <c r="FO15">
        <v>27.982000000000003</v>
      </c>
      <c r="FP15">
        <v>26.253</v>
      </c>
      <c r="FQ15">
        <v>27.088000000000001</v>
      </c>
      <c r="FR15">
        <v>27.118000000000002</v>
      </c>
      <c r="FS15">
        <v>27.392000000000003</v>
      </c>
      <c r="FT15">
        <v>27.331000000000003</v>
      </c>
      <c r="FU15">
        <v>27.428000000000001</v>
      </c>
      <c r="FV15">
        <v>26.949000000000002</v>
      </c>
      <c r="FW15">
        <v>26.567</v>
      </c>
      <c r="FX15">
        <v>25.639000000000003</v>
      </c>
      <c r="FY15">
        <v>27.592000000000002</v>
      </c>
      <c r="FZ15">
        <v>27.252000000000002</v>
      </c>
      <c r="GA15">
        <v>28.004999999999999</v>
      </c>
      <c r="GB15">
        <v>26.716000000000001</v>
      </c>
      <c r="GC15">
        <v>27.34</v>
      </c>
      <c r="GD15">
        <v>27.306000000000001</v>
      </c>
      <c r="GE15">
        <v>27.55</v>
      </c>
      <c r="GF15">
        <v>27.675000000000001</v>
      </c>
      <c r="GG15">
        <v>27.409000000000002</v>
      </c>
      <c r="GH15">
        <v>27.306000000000001</v>
      </c>
      <c r="GI15">
        <v>26.746000000000002</v>
      </c>
      <c r="GJ15">
        <v>25.834</v>
      </c>
      <c r="GK15">
        <v>27.786000000000001</v>
      </c>
      <c r="GL15">
        <v>27.442</v>
      </c>
      <c r="GM15">
        <v>28.201000000000001</v>
      </c>
      <c r="GN15">
        <v>26.901</v>
      </c>
      <c r="GO15">
        <v>27.366</v>
      </c>
      <c r="GP15">
        <v>27.663</v>
      </c>
      <c r="GQ15">
        <v>27.749000000000002</v>
      </c>
      <c r="GR15">
        <v>27.719000000000001</v>
      </c>
      <c r="GS15">
        <v>27.71</v>
      </c>
      <c r="GT15">
        <v>27.494</v>
      </c>
      <c r="GU15">
        <v>26.939</v>
      </c>
      <c r="GV15">
        <v>26.015000000000001</v>
      </c>
      <c r="GW15">
        <v>27.977</v>
      </c>
      <c r="GX15">
        <v>26.903000000000002</v>
      </c>
    </row>
    <row r="16" spans="1:206" x14ac:dyDescent="0.15">
      <c r="A16" s="243" t="s">
        <v>133</v>
      </c>
      <c r="B16" s="244" t="s">
        <v>149</v>
      </c>
      <c r="C16">
        <v>35.5</v>
      </c>
      <c r="D16">
        <v>33.75</v>
      </c>
      <c r="E16">
        <v>38.5</v>
      </c>
      <c r="F16">
        <v>38.25</v>
      </c>
      <c r="G16">
        <v>36.75</v>
      </c>
      <c r="H16">
        <v>36.25</v>
      </c>
      <c r="I16">
        <v>34.5</v>
      </c>
      <c r="J16">
        <v>40.5</v>
      </c>
      <c r="K16">
        <v>50</v>
      </c>
      <c r="L16">
        <v>60.5</v>
      </c>
      <c r="M16">
        <v>73.5</v>
      </c>
      <c r="N16">
        <v>58</v>
      </c>
      <c r="O16">
        <v>41</v>
      </c>
      <c r="P16">
        <v>38.5</v>
      </c>
      <c r="Q16">
        <v>39</v>
      </c>
      <c r="R16">
        <v>39</v>
      </c>
      <c r="S16">
        <v>39</v>
      </c>
      <c r="T16">
        <v>38.5</v>
      </c>
      <c r="U16">
        <v>37.5</v>
      </c>
      <c r="V16">
        <v>38.5</v>
      </c>
      <c r="W16">
        <v>48</v>
      </c>
      <c r="X16">
        <v>60.5</v>
      </c>
      <c r="Y16">
        <v>71</v>
      </c>
      <c r="Z16">
        <v>58</v>
      </c>
      <c r="AA16">
        <v>40.75</v>
      </c>
      <c r="AB16">
        <v>39.25</v>
      </c>
      <c r="AC16">
        <v>38.5</v>
      </c>
      <c r="AD16">
        <v>39.9</v>
      </c>
      <c r="AE16">
        <v>39.9</v>
      </c>
      <c r="AF16">
        <v>39.43</v>
      </c>
      <c r="AG16">
        <v>38.51</v>
      </c>
      <c r="AH16">
        <v>39.43</v>
      </c>
      <c r="AI16">
        <v>48.05</v>
      </c>
      <c r="AJ16">
        <v>59.51</v>
      </c>
      <c r="AK16">
        <v>69.09</v>
      </c>
      <c r="AL16">
        <v>57.2</v>
      </c>
      <c r="AM16">
        <v>41.5</v>
      </c>
      <c r="AN16">
        <v>40.14</v>
      </c>
      <c r="AO16">
        <v>39.47</v>
      </c>
      <c r="AP16">
        <v>40.28</v>
      </c>
      <c r="AQ16">
        <v>40.28</v>
      </c>
      <c r="AR16">
        <v>39.81</v>
      </c>
      <c r="AS16">
        <v>38.880000000000003</v>
      </c>
      <c r="AT16">
        <v>39.82</v>
      </c>
      <c r="AU16">
        <v>48.16</v>
      </c>
      <c r="AV16">
        <v>59.49</v>
      </c>
      <c r="AW16">
        <v>68.86</v>
      </c>
      <c r="AX16">
        <v>57.16</v>
      </c>
      <c r="AY16">
        <v>41.86</v>
      </c>
      <c r="AZ16">
        <v>40.57</v>
      </c>
      <c r="BA16">
        <v>39.92</v>
      </c>
      <c r="BB16">
        <v>40.65</v>
      </c>
      <c r="BC16">
        <v>40.65</v>
      </c>
      <c r="BD16">
        <v>40.18</v>
      </c>
      <c r="BE16">
        <v>39.24</v>
      </c>
      <c r="BF16">
        <v>40.18</v>
      </c>
      <c r="BG16">
        <v>48.29</v>
      </c>
      <c r="BH16">
        <v>59.53</v>
      </c>
      <c r="BI16">
        <v>68.739999999999995</v>
      </c>
      <c r="BJ16">
        <v>57.18</v>
      </c>
      <c r="BK16">
        <v>42.21</v>
      </c>
      <c r="BL16">
        <v>40.96</v>
      </c>
      <c r="BM16">
        <v>40.340000000000003</v>
      </c>
      <c r="BN16">
        <v>40.94</v>
      </c>
      <c r="BO16">
        <v>40.94</v>
      </c>
      <c r="BP16">
        <v>40.47</v>
      </c>
      <c r="BQ16">
        <v>39.53</v>
      </c>
      <c r="BR16">
        <v>40.47</v>
      </c>
      <c r="BS16">
        <v>48.48</v>
      </c>
      <c r="BT16">
        <v>59.69</v>
      </c>
      <c r="BU16">
        <v>68.83</v>
      </c>
      <c r="BV16">
        <v>57.32</v>
      </c>
      <c r="BW16">
        <v>42.49</v>
      </c>
      <c r="BX16">
        <v>41.28</v>
      </c>
      <c r="BY16">
        <v>40.659999999999997</v>
      </c>
      <c r="BZ16">
        <v>41.22</v>
      </c>
      <c r="CA16">
        <v>41.22</v>
      </c>
      <c r="CB16">
        <v>40.74</v>
      </c>
      <c r="CC16">
        <v>39.799999999999997</v>
      </c>
      <c r="CD16">
        <v>40.75</v>
      </c>
      <c r="CE16">
        <v>48.69</v>
      </c>
      <c r="CF16">
        <v>59.9</v>
      </c>
      <c r="CG16">
        <v>69.010000000000005</v>
      </c>
      <c r="CH16">
        <v>57.52</v>
      </c>
      <c r="CI16">
        <v>42.77</v>
      </c>
      <c r="CJ16">
        <v>41.56</v>
      </c>
      <c r="CK16">
        <v>40.96</v>
      </c>
      <c r="CL16">
        <v>41.49</v>
      </c>
      <c r="CM16">
        <v>41.49</v>
      </c>
      <c r="CN16">
        <v>41.01</v>
      </c>
      <c r="CO16">
        <v>40.049999999999997</v>
      </c>
      <c r="CP16">
        <v>41.01</v>
      </c>
      <c r="CQ16">
        <v>48.91</v>
      </c>
      <c r="CR16">
        <v>60.11</v>
      </c>
      <c r="CS16">
        <v>69.19</v>
      </c>
      <c r="CT16">
        <v>57.72</v>
      </c>
      <c r="CU16">
        <v>43.03</v>
      </c>
      <c r="CV16">
        <v>41.84</v>
      </c>
      <c r="CW16">
        <v>41.24</v>
      </c>
      <c r="CX16">
        <v>41.71</v>
      </c>
      <c r="CY16">
        <v>41.71</v>
      </c>
      <c r="CZ16">
        <v>41.23</v>
      </c>
      <c r="DA16">
        <v>40.270000000000003</v>
      </c>
      <c r="DB16">
        <v>41.23</v>
      </c>
      <c r="DC16">
        <v>49.06</v>
      </c>
      <c r="DD16">
        <v>60.28</v>
      </c>
      <c r="DE16">
        <v>69.33</v>
      </c>
      <c r="DF16">
        <v>57.87</v>
      </c>
      <c r="DG16">
        <v>43.26</v>
      </c>
      <c r="DH16">
        <v>42.08</v>
      </c>
      <c r="DI16">
        <v>41.49</v>
      </c>
      <c r="DJ16">
        <v>41.92</v>
      </c>
      <c r="DK16">
        <v>41.92</v>
      </c>
      <c r="DL16">
        <v>41.45</v>
      </c>
      <c r="DM16">
        <v>40.47</v>
      </c>
      <c r="DN16">
        <v>41.45</v>
      </c>
      <c r="DO16">
        <v>49.23</v>
      </c>
      <c r="DP16">
        <v>60.46</v>
      </c>
      <c r="DQ16">
        <v>69.5</v>
      </c>
      <c r="DR16">
        <v>58.04</v>
      </c>
      <c r="DS16">
        <v>43.47</v>
      </c>
      <c r="DT16">
        <v>42.31</v>
      </c>
      <c r="DU16">
        <v>41.71</v>
      </c>
      <c r="DV16">
        <v>42.14</v>
      </c>
      <c r="DW16">
        <v>42.14</v>
      </c>
      <c r="DX16">
        <v>41.65</v>
      </c>
      <c r="DY16">
        <v>40.67</v>
      </c>
      <c r="DZ16">
        <v>41.65</v>
      </c>
      <c r="EA16">
        <v>49.41</v>
      </c>
      <c r="EB16">
        <v>60.64</v>
      </c>
      <c r="EC16">
        <v>69.67</v>
      </c>
      <c r="ED16">
        <v>58.21</v>
      </c>
      <c r="EE16">
        <v>43.68</v>
      </c>
      <c r="EF16">
        <v>42.53</v>
      </c>
      <c r="EG16">
        <v>41.94</v>
      </c>
      <c r="EH16">
        <v>42.3</v>
      </c>
      <c r="EI16">
        <v>42.3</v>
      </c>
      <c r="EJ16">
        <v>41.82</v>
      </c>
      <c r="EK16">
        <v>40.83</v>
      </c>
      <c r="EL16">
        <v>41.82</v>
      </c>
      <c r="EM16">
        <v>49.62</v>
      </c>
      <c r="EN16">
        <v>60.91</v>
      </c>
      <c r="EO16">
        <v>70</v>
      </c>
      <c r="EP16">
        <v>58.46</v>
      </c>
      <c r="EQ16">
        <v>43.86</v>
      </c>
      <c r="ER16">
        <v>42.71</v>
      </c>
      <c r="ES16">
        <v>42.11</v>
      </c>
      <c r="ET16">
        <v>42.47</v>
      </c>
      <c r="EU16">
        <v>42.48</v>
      </c>
      <c r="EV16">
        <v>41.98</v>
      </c>
      <c r="EW16">
        <v>41</v>
      </c>
      <c r="EX16">
        <v>41.98</v>
      </c>
      <c r="EY16">
        <v>49.82</v>
      </c>
      <c r="EZ16">
        <v>61.17</v>
      </c>
      <c r="FA16">
        <v>70.31</v>
      </c>
      <c r="FB16">
        <v>58.71</v>
      </c>
      <c r="FC16">
        <v>44.04</v>
      </c>
      <c r="FD16">
        <v>42.87</v>
      </c>
      <c r="FE16">
        <v>42.28</v>
      </c>
      <c r="FF16">
        <v>42.59</v>
      </c>
      <c r="FG16">
        <v>42.59</v>
      </c>
      <c r="FH16">
        <v>42.1</v>
      </c>
      <c r="FI16">
        <v>41.1</v>
      </c>
      <c r="FJ16">
        <v>42.1</v>
      </c>
      <c r="FK16">
        <v>49.99</v>
      </c>
      <c r="FL16">
        <v>61.39</v>
      </c>
      <c r="FM16">
        <v>70.569999999999993</v>
      </c>
      <c r="FN16">
        <v>58.92</v>
      </c>
      <c r="FO16">
        <v>44.16</v>
      </c>
      <c r="FP16">
        <v>43</v>
      </c>
      <c r="FQ16">
        <v>42.4</v>
      </c>
      <c r="FR16">
        <v>42.72</v>
      </c>
      <c r="FS16">
        <v>42.72</v>
      </c>
      <c r="FT16">
        <v>42.22</v>
      </c>
      <c r="FU16">
        <v>41.22</v>
      </c>
      <c r="FV16">
        <v>42.23</v>
      </c>
      <c r="FW16">
        <v>50.15</v>
      </c>
      <c r="FX16">
        <v>61.6</v>
      </c>
      <c r="FY16">
        <v>70.83</v>
      </c>
      <c r="FZ16">
        <v>59.11</v>
      </c>
      <c r="GA16">
        <v>44.29</v>
      </c>
      <c r="GB16">
        <v>43.12</v>
      </c>
      <c r="GC16">
        <v>42.53</v>
      </c>
      <c r="GD16">
        <v>42.83</v>
      </c>
      <c r="GE16">
        <v>42.84</v>
      </c>
      <c r="GF16">
        <v>42.35</v>
      </c>
      <c r="GG16">
        <v>41.34</v>
      </c>
      <c r="GH16">
        <v>42.35</v>
      </c>
      <c r="GI16">
        <v>50.31</v>
      </c>
      <c r="GJ16">
        <v>61.81</v>
      </c>
      <c r="GK16">
        <v>71.08</v>
      </c>
      <c r="GL16">
        <v>59.31</v>
      </c>
      <c r="GM16">
        <v>44.42</v>
      </c>
      <c r="GN16">
        <v>43.25</v>
      </c>
      <c r="GO16">
        <v>42.64</v>
      </c>
      <c r="GP16">
        <v>42.96</v>
      </c>
      <c r="GQ16">
        <v>42.96</v>
      </c>
      <c r="GR16">
        <v>42.46</v>
      </c>
      <c r="GS16">
        <v>41.45</v>
      </c>
      <c r="GT16">
        <v>42.47</v>
      </c>
      <c r="GU16">
        <v>50.46</v>
      </c>
      <c r="GV16">
        <v>62.02</v>
      </c>
      <c r="GW16">
        <v>71.34</v>
      </c>
      <c r="GX16">
        <v>59.5</v>
      </c>
    </row>
    <row r="17" spans="1:235" x14ac:dyDescent="0.15">
      <c r="A17" s="243" t="s">
        <v>133</v>
      </c>
      <c r="B17" s="244" t="s">
        <v>179</v>
      </c>
      <c r="C17">
        <v>24.25</v>
      </c>
      <c r="D17">
        <v>21.896000000000001</v>
      </c>
      <c r="E17">
        <v>25.427</v>
      </c>
      <c r="F17">
        <v>24.923000000000002</v>
      </c>
      <c r="G17">
        <v>24.523</v>
      </c>
      <c r="H17">
        <v>23.904</v>
      </c>
      <c r="I17">
        <v>24.9</v>
      </c>
      <c r="J17">
        <v>24.831</v>
      </c>
      <c r="K17">
        <v>24.583000000000002</v>
      </c>
      <c r="L17">
        <v>34.201999999999998</v>
      </c>
      <c r="M17">
        <v>38</v>
      </c>
      <c r="N17">
        <v>31.6</v>
      </c>
      <c r="O17">
        <v>26.508000000000003</v>
      </c>
      <c r="P17">
        <v>25.208000000000002</v>
      </c>
      <c r="Q17">
        <v>24.934999999999999</v>
      </c>
      <c r="R17">
        <v>24.452000000000002</v>
      </c>
      <c r="S17">
        <v>24.571000000000002</v>
      </c>
      <c r="T17">
        <v>23.911000000000001</v>
      </c>
      <c r="U17">
        <v>23.667000000000002</v>
      </c>
      <c r="V17">
        <v>23.25</v>
      </c>
      <c r="W17">
        <v>24.708000000000002</v>
      </c>
      <c r="X17">
        <v>30.815000000000001</v>
      </c>
      <c r="Y17">
        <v>35.048000000000002</v>
      </c>
      <c r="Z17">
        <v>32</v>
      </c>
      <c r="AA17">
        <v>27.017000000000003</v>
      </c>
      <c r="AB17">
        <v>22.53</v>
      </c>
      <c r="AC17">
        <v>23.54</v>
      </c>
      <c r="AD17">
        <v>25.057000000000002</v>
      </c>
      <c r="AE17">
        <v>24.984000000000002</v>
      </c>
      <c r="AF17">
        <v>24.843</v>
      </c>
      <c r="AG17">
        <v>24.479000000000003</v>
      </c>
      <c r="AH17">
        <v>23.859000000000002</v>
      </c>
      <c r="AI17">
        <v>25.64</v>
      </c>
      <c r="AJ17">
        <v>29.964000000000002</v>
      </c>
      <c r="AK17">
        <v>33.284999999999997</v>
      </c>
      <c r="AL17">
        <v>30.993000000000002</v>
      </c>
      <c r="AM17">
        <v>27.042000000000002</v>
      </c>
      <c r="AN17">
        <v>23.73</v>
      </c>
      <c r="AO17">
        <v>24.344000000000001</v>
      </c>
      <c r="AP17">
        <v>25.302</v>
      </c>
      <c r="AQ17">
        <v>25.619</v>
      </c>
      <c r="AR17">
        <v>25.33</v>
      </c>
      <c r="AS17">
        <v>25.021000000000001</v>
      </c>
      <c r="AT17">
        <v>24.423000000000002</v>
      </c>
      <c r="AU17">
        <v>25.868000000000002</v>
      </c>
      <c r="AV17">
        <v>28.784000000000002</v>
      </c>
      <c r="AW17">
        <v>33.108000000000004</v>
      </c>
      <c r="AX17">
        <v>30.45</v>
      </c>
      <c r="AY17">
        <v>27.292000000000002</v>
      </c>
      <c r="AZ17">
        <v>24.316000000000003</v>
      </c>
      <c r="BA17">
        <v>24.887</v>
      </c>
      <c r="BB17">
        <v>25.718</v>
      </c>
      <c r="BC17">
        <v>26.035</v>
      </c>
      <c r="BD17">
        <v>25.794</v>
      </c>
      <c r="BE17">
        <v>25.352</v>
      </c>
      <c r="BF17">
        <v>25.164999999999999</v>
      </c>
      <c r="BG17">
        <v>26.098000000000003</v>
      </c>
      <c r="BH17">
        <v>28.337</v>
      </c>
      <c r="BI17">
        <v>32.227000000000004</v>
      </c>
      <c r="BJ17">
        <v>29.977</v>
      </c>
      <c r="BK17">
        <v>27.504999999999999</v>
      </c>
      <c r="BL17">
        <v>24.855</v>
      </c>
      <c r="BM17">
        <v>25.169</v>
      </c>
      <c r="BN17">
        <v>26.292000000000002</v>
      </c>
      <c r="BO17">
        <v>26.398</v>
      </c>
      <c r="BP17">
        <v>26.191000000000003</v>
      </c>
      <c r="BQ17">
        <v>25.816000000000003</v>
      </c>
      <c r="BR17">
        <v>25.625</v>
      </c>
      <c r="BS17">
        <v>26.343</v>
      </c>
      <c r="BT17">
        <v>27.992000000000001</v>
      </c>
      <c r="BU17">
        <v>31.546000000000003</v>
      </c>
      <c r="BV17">
        <v>29.006</v>
      </c>
      <c r="BW17">
        <v>27.885000000000002</v>
      </c>
      <c r="BX17">
        <v>25.338000000000001</v>
      </c>
      <c r="BY17">
        <v>25.623000000000001</v>
      </c>
      <c r="BZ17">
        <v>26.597000000000001</v>
      </c>
      <c r="CA17">
        <v>26.74</v>
      </c>
      <c r="CB17">
        <v>26.356000000000002</v>
      </c>
      <c r="CC17">
        <v>26.343</v>
      </c>
      <c r="CD17">
        <v>25.999000000000002</v>
      </c>
      <c r="CE17">
        <v>26.086000000000002</v>
      </c>
      <c r="CF17">
        <v>28.523</v>
      </c>
      <c r="CG17">
        <v>30.102</v>
      </c>
      <c r="CH17">
        <v>29.404</v>
      </c>
      <c r="CI17">
        <v>28.07</v>
      </c>
      <c r="CJ17">
        <v>25.479000000000003</v>
      </c>
      <c r="CK17">
        <v>26.189</v>
      </c>
      <c r="CL17">
        <v>26.891000000000002</v>
      </c>
      <c r="CM17">
        <v>27.004000000000001</v>
      </c>
      <c r="CN17">
        <v>26.7</v>
      </c>
      <c r="CO17">
        <v>26.708000000000002</v>
      </c>
      <c r="CP17">
        <v>26.184999999999999</v>
      </c>
      <c r="CQ17">
        <v>26.778000000000002</v>
      </c>
      <c r="CR17">
        <v>28.364999999999998</v>
      </c>
      <c r="CS17">
        <v>29.667000000000002</v>
      </c>
      <c r="CT17">
        <v>29.221</v>
      </c>
      <c r="CU17">
        <v>28.27</v>
      </c>
      <c r="CV17">
        <v>25.846</v>
      </c>
      <c r="CW17">
        <v>26.546000000000003</v>
      </c>
      <c r="CX17">
        <v>26.991</v>
      </c>
      <c r="CY17">
        <v>27.274000000000001</v>
      </c>
      <c r="CZ17">
        <v>27.152000000000001</v>
      </c>
      <c r="DA17">
        <v>27.019000000000002</v>
      </c>
      <c r="DB17">
        <v>26.509</v>
      </c>
      <c r="DC17">
        <v>26.965</v>
      </c>
      <c r="DD17">
        <v>28.199000000000002</v>
      </c>
      <c r="DE17">
        <v>29.241</v>
      </c>
      <c r="DF17">
        <v>29.021000000000001</v>
      </c>
      <c r="DG17">
        <v>28.264000000000003</v>
      </c>
      <c r="DH17">
        <v>26.421000000000003</v>
      </c>
      <c r="DI17">
        <v>26.854000000000003</v>
      </c>
      <c r="DJ17">
        <v>27.243000000000002</v>
      </c>
      <c r="DK17">
        <v>27.519000000000002</v>
      </c>
      <c r="DL17">
        <v>27.407</v>
      </c>
      <c r="DM17">
        <v>27.291</v>
      </c>
      <c r="DN17">
        <v>26.785</v>
      </c>
      <c r="DO17">
        <v>27.137</v>
      </c>
      <c r="DP17">
        <v>27.32</v>
      </c>
      <c r="DQ17">
        <v>30.05</v>
      </c>
      <c r="DR17">
        <v>28.922000000000001</v>
      </c>
      <c r="DS17">
        <v>28.433</v>
      </c>
      <c r="DT17">
        <v>26.707000000000001</v>
      </c>
      <c r="DU17">
        <v>27.129000000000001</v>
      </c>
      <c r="DV17">
        <v>27.467000000000002</v>
      </c>
      <c r="DW17">
        <v>27.765000000000001</v>
      </c>
      <c r="DX17">
        <v>27.641000000000002</v>
      </c>
      <c r="DY17">
        <v>27.426000000000002</v>
      </c>
      <c r="DZ17">
        <v>27.222000000000001</v>
      </c>
      <c r="EA17">
        <v>27.296000000000003</v>
      </c>
      <c r="EB17">
        <v>27.237000000000002</v>
      </c>
      <c r="EC17">
        <v>29.812000000000001</v>
      </c>
      <c r="ED17">
        <v>28.14</v>
      </c>
      <c r="EE17">
        <v>28.774000000000001</v>
      </c>
      <c r="EF17">
        <v>26.979000000000003</v>
      </c>
      <c r="EG17">
        <v>27.215</v>
      </c>
      <c r="EH17">
        <v>27.85</v>
      </c>
      <c r="EI17">
        <v>27.956000000000003</v>
      </c>
      <c r="EJ17">
        <v>27.718</v>
      </c>
      <c r="EK17">
        <v>27.793000000000003</v>
      </c>
      <c r="EL17">
        <v>27.466000000000001</v>
      </c>
      <c r="EM17">
        <v>27.014000000000003</v>
      </c>
      <c r="EN17">
        <v>28.01</v>
      </c>
      <c r="EO17">
        <v>29.667000000000002</v>
      </c>
      <c r="EP17">
        <v>28.098000000000003</v>
      </c>
      <c r="EQ17">
        <v>28.923000000000002</v>
      </c>
      <c r="ER17">
        <v>27.222000000000001</v>
      </c>
      <c r="ES17">
        <v>27.45</v>
      </c>
      <c r="ET17">
        <v>28.026</v>
      </c>
      <c r="EU17">
        <v>28.131</v>
      </c>
      <c r="EV17">
        <v>27.919</v>
      </c>
      <c r="EW17">
        <v>28.004999999999999</v>
      </c>
      <c r="EX17">
        <v>27.681000000000001</v>
      </c>
      <c r="EY17">
        <v>27.183</v>
      </c>
      <c r="EZ17">
        <v>28.04</v>
      </c>
      <c r="FA17">
        <v>28.493000000000002</v>
      </c>
      <c r="FB17">
        <v>28.838000000000001</v>
      </c>
      <c r="FC17">
        <v>29.071000000000002</v>
      </c>
      <c r="FD17">
        <v>27.216000000000001</v>
      </c>
      <c r="FE17">
        <v>27.807000000000002</v>
      </c>
      <c r="FF17">
        <v>28.024999999999999</v>
      </c>
      <c r="FG17">
        <v>28.126000000000001</v>
      </c>
      <c r="FH17">
        <v>28.09</v>
      </c>
      <c r="FI17">
        <v>28.076000000000001</v>
      </c>
      <c r="FJ17">
        <v>27.708000000000002</v>
      </c>
      <c r="FK17">
        <v>27.791</v>
      </c>
      <c r="FL17">
        <v>28.043000000000003</v>
      </c>
      <c r="FM17">
        <v>28.414999999999999</v>
      </c>
      <c r="FN17">
        <v>28.829000000000001</v>
      </c>
      <c r="FO17">
        <v>29.012</v>
      </c>
      <c r="FP17">
        <v>27.193000000000001</v>
      </c>
      <c r="FQ17">
        <v>27.978000000000002</v>
      </c>
      <c r="FR17">
        <v>28.038</v>
      </c>
      <c r="FS17">
        <v>28.312000000000001</v>
      </c>
      <c r="FT17">
        <v>28.251000000000001</v>
      </c>
      <c r="FU17">
        <v>28.358000000000001</v>
      </c>
      <c r="FV17">
        <v>27.879000000000001</v>
      </c>
      <c r="FW17">
        <v>27.937000000000001</v>
      </c>
      <c r="FX17">
        <v>27.209</v>
      </c>
      <c r="FY17">
        <v>29.502000000000002</v>
      </c>
      <c r="FZ17">
        <v>28.832000000000001</v>
      </c>
      <c r="GA17">
        <v>28.954999999999998</v>
      </c>
      <c r="GB17">
        <v>27.586000000000002</v>
      </c>
      <c r="GC17">
        <v>28.16</v>
      </c>
      <c r="GD17">
        <v>28.156000000000002</v>
      </c>
      <c r="GE17">
        <v>28.4</v>
      </c>
      <c r="GF17">
        <v>28.524999999999999</v>
      </c>
      <c r="GG17">
        <v>28.269000000000002</v>
      </c>
      <c r="GH17">
        <v>28.156000000000002</v>
      </c>
      <c r="GI17">
        <v>28.046000000000003</v>
      </c>
      <c r="GJ17">
        <v>27.314</v>
      </c>
      <c r="GK17">
        <v>29.616</v>
      </c>
      <c r="GL17">
        <v>28.942</v>
      </c>
      <c r="GM17">
        <v>29.081000000000003</v>
      </c>
      <c r="GN17">
        <v>27.701000000000001</v>
      </c>
      <c r="GO17">
        <v>28.116</v>
      </c>
      <c r="GP17">
        <v>28.433</v>
      </c>
      <c r="GQ17">
        <v>28.529</v>
      </c>
      <c r="GR17">
        <v>28.499000000000002</v>
      </c>
      <c r="GS17">
        <v>28.49</v>
      </c>
      <c r="GT17">
        <v>28.274000000000001</v>
      </c>
      <c r="GU17">
        <v>28.159000000000002</v>
      </c>
      <c r="GV17">
        <v>27.414999999999999</v>
      </c>
      <c r="GW17">
        <v>29.717000000000002</v>
      </c>
      <c r="GX17">
        <v>28.323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32.063000000000002</v>
      </c>
      <c r="F21">
        <v>32.063000000000002</v>
      </c>
      <c r="G21">
        <v>29.25</v>
      </c>
      <c r="H21">
        <v>25.688000000000002</v>
      </c>
      <c r="I21">
        <v>22.875</v>
      </c>
      <c r="J21">
        <v>21.75</v>
      </c>
      <c r="K21">
        <v>22.125</v>
      </c>
      <c r="L21">
        <v>32.625</v>
      </c>
      <c r="M21">
        <v>37.875</v>
      </c>
      <c r="N21">
        <v>32.625</v>
      </c>
      <c r="O21">
        <v>29.25</v>
      </c>
      <c r="P21">
        <v>27.75</v>
      </c>
      <c r="Q21">
        <v>28.875</v>
      </c>
      <c r="R21">
        <v>31.5</v>
      </c>
      <c r="S21">
        <v>30.75</v>
      </c>
      <c r="T21">
        <v>27</v>
      </c>
      <c r="U21">
        <v>24.75</v>
      </c>
      <c r="V21">
        <v>21.75</v>
      </c>
      <c r="W21">
        <v>22.5</v>
      </c>
      <c r="X21">
        <v>36.75</v>
      </c>
      <c r="Y21">
        <v>42.75</v>
      </c>
      <c r="Z21">
        <v>35.25</v>
      </c>
      <c r="AA21">
        <v>30.75</v>
      </c>
      <c r="AB21">
        <v>27.75</v>
      </c>
      <c r="AC21">
        <v>29.25</v>
      </c>
      <c r="AD21">
        <v>31.5975</v>
      </c>
      <c r="AE21">
        <v>30.952500000000001</v>
      </c>
      <c r="AF21">
        <v>27.734999999999999</v>
      </c>
      <c r="AG21">
        <v>25.8</v>
      </c>
      <c r="AH21">
        <v>23.227499999999999</v>
      </c>
      <c r="AI21">
        <v>23.872499999999999</v>
      </c>
      <c r="AJ21">
        <v>36.104999999999997</v>
      </c>
      <c r="AK21">
        <v>41.2575</v>
      </c>
      <c r="AL21">
        <v>34.814999999999998</v>
      </c>
      <c r="AM21">
        <v>30.952500000000001</v>
      </c>
      <c r="AN21">
        <v>28.38</v>
      </c>
      <c r="AO21">
        <v>29.67</v>
      </c>
      <c r="AP21">
        <v>31.68</v>
      </c>
      <c r="AQ21">
        <v>31.125</v>
      </c>
      <c r="AR21">
        <v>28.372499999999999</v>
      </c>
      <c r="AS21">
        <v>26.715</v>
      </c>
      <c r="AT21">
        <v>24.51</v>
      </c>
      <c r="AU21">
        <v>25.057500000000001</v>
      </c>
      <c r="AV21">
        <v>35.549999999999997</v>
      </c>
      <c r="AW21">
        <v>39.967500000000001</v>
      </c>
      <c r="AX21">
        <v>34.447499999999998</v>
      </c>
      <c r="AY21">
        <v>31.14</v>
      </c>
      <c r="AZ21">
        <v>28.927499999999998</v>
      </c>
      <c r="BA21">
        <v>30.037500000000001</v>
      </c>
      <c r="BB21">
        <v>31.8825</v>
      </c>
      <c r="BC21">
        <v>31.38</v>
      </c>
      <c r="BD21">
        <v>28.875</v>
      </c>
      <c r="BE21">
        <v>27.3675</v>
      </c>
      <c r="BF21">
        <v>25.364999999999998</v>
      </c>
      <c r="BG21">
        <v>25.8675</v>
      </c>
      <c r="BH21">
        <v>35.4</v>
      </c>
      <c r="BI21">
        <v>39.42</v>
      </c>
      <c r="BJ21">
        <v>34.402500000000003</v>
      </c>
      <c r="BK21">
        <v>31.395</v>
      </c>
      <c r="BL21">
        <v>29.385000000000002</v>
      </c>
      <c r="BM21">
        <v>30.39</v>
      </c>
      <c r="BN21">
        <v>32.085000000000001</v>
      </c>
      <c r="BO21">
        <v>31.635000000000002</v>
      </c>
      <c r="BP21">
        <v>29.355</v>
      </c>
      <c r="BQ21">
        <v>27.99</v>
      </c>
      <c r="BR21">
        <v>26.1675</v>
      </c>
      <c r="BS21">
        <v>26.6325</v>
      </c>
      <c r="BT21">
        <v>35.295000000000002</v>
      </c>
      <c r="BU21">
        <v>38.947499999999998</v>
      </c>
      <c r="BV21">
        <v>34.387500000000003</v>
      </c>
      <c r="BW21">
        <v>31.657499999999999</v>
      </c>
      <c r="BX21">
        <v>29.835000000000001</v>
      </c>
      <c r="BY21">
        <v>30.75</v>
      </c>
      <c r="BZ21">
        <v>32.4</v>
      </c>
      <c r="CA21">
        <v>31.98</v>
      </c>
      <c r="CB21">
        <v>29.857500000000002</v>
      </c>
      <c r="CC21">
        <v>28.59</v>
      </c>
      <c r="CD21">
        <v>26.895</v>
      </c>
      <c r="CE21">
        <v>27.322500000000002</v>
      </c>
      <c r="CF21">
        <v>35.392499999999998</v>
      </c>
      <c r="CG21">
        <v>38.79</v>
      </c>
      <c r="CH21">
        <v>34.545000000000002</v>
      </c>
      <c r="CI21">
        <v>32.002499999999998</v>
      </c>
      <c r="CJ21">
        <v>30.307500000000001</v>
      </c>
      <c r="CK21">
        <v>31.155000000000001</v>
      </c>
      <c r="CL21">
        <v>32.715000000000003</v>
      </c>
      <c r="CM21">
        <v>32.325000000000003</v>
      </c>
      <c r="CN21">
        <v>30.352499999999999</v>
      </c>
      <c r="CO21">
        <v>29.175000000000001</v>
      </c>
      <c r="CP21">
        <v>27.592500000000001</v>
      </c>
      <c r="CQ21">
        <v>27.99</v>
      </c>
      <c r="CR21">
        <v>35.505000000000003</v>
      </c>
      <c r="CS21">
        <v>38.67</v>
      </c>
      <c r="CT21">
        <v>34.717500000000001</v>
      </c>
      <c r="CU21">
        <v>32.347499999999997</v>
      </c>
      <c r="CV21">
        <v>30.772500000000001</v>
      </c>
      <c r="CW21">
        <v>31.567499999999999</v>
      </c>
      <c r="CX21">
        <v>33.037500000000001</v>
      </c>
      <c r="CY21">
        <v>32.677500000000002</v>
      </c>
      <c r="CZ21">
        <v>30.84</v>
      </c>
      <c r="DA21">
        <v>29.737500000000001</v>
      </c>
      <c r="DB21">
        <v>28.274999999999999</v>
      </c>
      <c r="DC21">
        <v>28.642499999999998</v>
      </c>
      <c r="DD21">
        <v>35.6325</v>
      </c>
      <c r="DE21">
        <v>38.58</v>
      </c>
      <c r="DF21">
        <v>34.905000000000001</v>
      </c>
      <c r="DG21">
        <v>32.700000000000003</v>
      </c>
      <c r="DH21">
        <v>31.23</v>
      </c>
      <c r="DI21">
        <v>31.9725</v>
      </c>
      <c r="DJ21">
        <v>33.3675</v>
      </c>
      <c r="DK21">
        <v>33.03</v>
      </c>
      <c r="DL21">
        <v>31.32</v>
      </c>
      <c r="DM21">
        <v>30.2925</v>
      </c>
      <c r="DN21">
        <v>28.927499999999998</v>
      </c>
      <c r="DO21">
        <v>29.272500000000001</v>
      </c>
      <c r="DP21">
        <v>35.782499999999999</v>
      </c>
      <c r="DQ21">
        <v>38.527500000000003</v>
      </c>
      <c r="DR21">
        <v>35.107500000000002</v>
      </c>
      <c r="DS21">
        <v>33.052500000000002</v>
      </c>
      <c r="DT21">
        <v>31.6875</v>
      </c>
      <c r="DU21">
        <v>32.377499999999998</v>
      </c>
      <c r="DV21">
        <v>33.697499999999998</v>
      </c>
      <c r="DW21">
        <v>33.3825</v>
      </c>
      <c r="DX21">
        <v>31.7925</v>
      </c>
      <c r="DY21">
        <v>30.84</v>
      </c>
      <c r="DZ21">
        <v>29.565000000000001</v>
      </c>
      <c r="EA21">
        <v>29.887499999999999</v>
      </c>
      <c r="EB21">
        <v>35.947499999999998</v>
      </c>
      <c r="EC21">
        <v>38.497500000000002</v>
      </c>
      <c r="ED21">
        <v>35.317500000000003</v>
      </c>
      <c r="EE21">
        <v>33.405000000000001</v>
      </c>
      <c r="EF21">
        <v>32.137500000000003</v>
      </c>
      <c r="EG21">
        <v>32.774999999999999</v>
      </c>
      <c r="EH21">
        <v>34.08</v>
      </c>
      <c r="EI21">
        <v>33.7575</v>
      </c>
      <c r="EJ21">
        <v>32.152500000000003</v>
      </c>
      <c r="EK21">
        <v>31.184999999999999</v>
      </c>
      <c r="EL21">
        <v>29.9025</v>
      </c>
      <c r="EM21">
        <v>30.225000000000001</v>
      </c>
      <c r="EN21">
        <v>36.352499999999999</v>
      </c>
      <c r="EO21">
        <v>38.932499999999997</v>
      </c>
      <c r="EP21">
        <v>35.715000000000003</v>
      </c>
      <c r="EQ21">
        <v>33.787500000000001</v>
      </c>
      <c r="ER21">
        <v>32.497500000000002</v>
      </c>
      <c r="ES21">
        <v>33.15</v>
      </c>
      <c r="ET21">
        <v>34.454999999999998</v>
      </c>
      <c r="EU21">
        <v>34.1325</v>
      </c>
      <c r="EV21">
        <v>32.512500000000003</v>
      </c>
      <c r="EW21">
        <v>31.537500000000001</v>
      </c>
      <c r="EX21">
        <v>30.24</v>
      </c>
      <c r="EY21">
        <v>30.57</v>
      </c>
      <c r="EZ21">
        <v>36.7575</v>
      </c>
      <c r="FA21">
        <v>39.3675</v>
      </c>
      <c r="FB21">
        <v>36.112499999999997</v>
      </c>
      <c r="FC21">
        <v>34.162500000000001</v>
      </c>
      <c r="FD21">
        <v>32.865000000000002</v>
      </c>
      <c r="FE21">
        <v>33.517499999999998</v>
      </c>
      <c r="FF21">
        <v>34.837499999999999</v>
      </c>
      <c r="FG21">
        <v>34.515000000000001</v>
      </c>
      <c r="FH21">
        <v>32.872500000000002</v>
      </c>
      <c r="FI21">
        <v>31.89</v>
      </c>
      <c r="FJ21">
        <v>30.57</v>
      </c>
      <c r="FK21">
        <v>30.907499999999999</v>
      </c>
      <c r="FL21">
        <v>37.17</v>
      </c>
      <c r="FM21">
        <v>39.802500000000002</v>
      </c>
      <c r="FN21">
        <v>36.517499999999998</v>
      </c>
      <c r="FO21">
        <v>34.545000000000002</v>
      </c>
      <c r="FP21">
        <v>33.225000000000001</v>
      </c>
      <c r="FQ21">
        <v>33.892499999999998</v>
      </c>
      <c r="FR21">
        <v>35.22</v>
      </c>
      <c r="FS21">
        <v>34.89</v>
      </c>
      <c r="FT21">
        <v>33.232500000000002</v>
      </c>
      <c r="FU21">
        <v>32.234999999999999</v>
      </c>
      <c r="FV21">
        <v>30.907499999999999</v>
      </c>
      <c r="FW21">
        <v>31.245000000000001</v>
      </c>
      <c r="FX21">
        <v>37.575000000000003</v>
      </c>
      <c r="FY21">
        <v>40.237499999999997</v>
      </c>
      <c r="FZ21">
        <v>36.914999999999999</v>
      </c>
      <c r="GA21">
        <v>34.92</v>
      </c>
      <c r="GB21">
        <v>33.592500000000001</v>
      </c>
      <c r="GC21">
        <v>34.26</v>
      </c>
      <c r="GD21">
        <v>35.602499999999999</v>
      </c>
      <c r="GE21">
        <v>35.272500000000001</v>
      </c>
      <c r="GF21">
        <v>33.592500000000001</v>
      </c>
      <c r="GG21">
        <v>32.587499999999999</v>
      </c>
      <c r="GH21">
        <v>31.245000000000001</v>
      </c>
      <c r="GI21">
        <v>31.5825</v>
      </c>
      <c r="GJ21">
        <v>37.979999999999997</v>
      </c>
      <c r="GK21">
        <v>40.68</v>
      </c>
      <c r="GL21">
        <v>37.3125</v>
      </c>
      <c r="GM21">
        <v>35.295000000000002</v>
      </c>
      <c r="GN21">
        <v>33.952500000000001</v>
      </c>
      <c r="GO21">
        <v>34.634999999999998</v>
      </c>
      <c r="GP21">
        <v>35.984999999999999</v>
      </c>
      <c r="GQ21">
        <v>35.647500000000001</v>
      </c>
      <c r="GR21">
        <v>33.952500000000001</v>
      </c>
      <c r="GS21">
        <v>32.932499999999997</v>
      </c>
      <c r="GT21">
        <v>31.574999999999999</v>
      </c>
      <c r="GU21">
        <v>31.92</v>
      </c>
      <c r="GV21">
        <v>38.384999999999998</v>
      </c>
      <c r="GW21">
        <v>41.115000000000002</v>
      </c>
      <c r="GX21">
        <v>37.717500000000001</v>
      </c>
      <c r="GY21">
        <v>35.677500000000002</v>
      </c>
      <c r="GZ21">
        <v>34.32</v>
      </c>
      <c r="HA21">
        <v>35.002499999999998</v>
      </c>
      <c r="HB21">
        <v>36.3675</v>
      </c>
      <c r="HC21">
        <v>36.03</v>
      </c>
      <c r="HD21">
        <v>34.3125</v>
      </c>
      <c r="HE21">
        <v>33.284999999999997</v>
      </c>
      <c r="HF21">
        <v>31.912500000000001</v>
      </c>
      <c r="HG21">
        <v>32.2575</v>
      </c>
      <c r="HH21">
        <v>38.797499999999999</v>
      </c>
      <c r="HI21">
        <v>41.55</v>
      </c>
      <c r="HJ21">
        <v>38.115000000000002</v>
      </c>
      <c r="HK21">
        <v>36.052500000000002</v>
      </c>
      <c r="HL21">
        <v>34.68</v>
      </c>
      <c r="HM21">
        <v>35.369999999999997</v>
      </c>
      <c r="HN21">
        <v>36.75</v>
      </c>
      <c r="HO21">
        <v>36.405000000000001</v>
      </c>
      <c r="HP21">
        <v>34.672499999999999</v>
      </c>
      <c r="HQ21">
        <v>33.637500000000003</v>
      </c>
      <c r="HR21">
        <v>32.25</v>
      </c>
      <c r="HS21">
        <v>32.594999999999999</v>
      </c>
      <c r="HT21">
        <v>39.202500000000001</v>
      </c>
      <c r="HU21">
        <v>41.984999999999999</v>
      </c>
      <c r="HV21">
        <v>38.512500000000003</v>
      </c>
      <c r="HW21">
        <v>36.435000000000002</v>
      </c>
      <c r="HX21">
        <v>35.047499999999999</v>
      </c>
      <c r="HY21">
        <v>35.744999999999997</v>
      </c>
      <c r="HZ21">
        <v>36.344999999999999</v>
      </c>
      <c r="IA21">
        <v>36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32.25</v>
      </c>
      <c r="F22">
        <v>32.063000000000002</v>
      </c>
      <c r="G22">
        <v>29.175000000000001</v>
      </c>
      <c r="H22">
        <v>25.688000000000002</v>
      </c>
      <c r="I22">
        <v>24.375</v>
      </c>
      <c r="J22">
        <v>23.625</v>
      </c>
      <c r="K22">
        <v>24</v>
      </c>
      <c r="L22">
        <v>34.875</v>
      </c>
      <c r="M22">
        <v>39.75</v>
      </c>
      <c r="N22">
        <v>35.25</v>
      </c>
      <c r="O22">
        <v>29.25</v>
      </c>
      <c r="P22">
        <v>27.75</v>
      </c>
      <c r="Q22">
        <v>28.875</v>
      </c>
      <c r="R22">
        <v>31.6875</v>
      </c>
      <c r="S22">
        <v>31.125</v>
      </c>
      <c r="T22">
        <v>27.5625</v>
      </c>
      <c r="U22">
        <v>27.375</v>
      </c>
      <c r="V22">
        <v>24.375</v>
      </c>
      <c r="W22">
        <v>23.0625</v>
      </c>
      <c r="X22">
        <v>40.125</v>
      </c>
      <c r="Y22">
        <v>45.375</v>
      </c>
      <c r="Z22">
        <v>37.875</v>
      </c>
      <c r="AA22">
        <v>31.125</v>
      </c>
      <c r="AB22">
        <v>28.125</v>
      </c>
      <c r="AC22">
        <v>29.4375</v>
      </c>
      <c r="AD22">
        <v>31.9575</v>
      </c>
      <c r="AE22">
        <v>31.47</v>
      </c>
      <c r="AF22">
        <v>28.4175</v>
      </c>
      <c r="AG22">
        <v>28.252500000000001</v>
      </c>
      <c r="AH22">
        <v>25.68</v>
      </c>
      <c r="AI22">
        <v>24.555</v>
      </c>
      <c r="AJ22">
        <v>39.195</v>
      </c>
      <c r="AK22">
        <v>43.702500000000001</v>
      </c>
      <c r="AL22">
        <v>37.267499999999998</v>
      </c>
      <c r="AM22">
        <v>31.47</v>
      </c>
      <c r="AN22">
        <v>28.897500000000001</v>
      </c>
      <c r="AO22">
        <v>30.022500000000001</v>
      </c>
      <c r="AP22">
        <v>32.159999999999997</v>
      </c>
      <c r="AQ22">
        <v>31.754999999999999</v>
      </c>
      <c r="AR22">
        <v>29.137499999999999</v>
      </c>
      <c r="AS22">
        <v>29.002500000000001</v>
      </c>
      <c r="AT22">
        <v>26.805</v>
      </c>
      <c r="AU22">
        <v>25.844999999999999</v>
      </c>
      <c r="AV22">
        <v>38.4</v>
      </c>
      <c r="AW22">
        <v>42.262500000000003</v>
      </c>
      <c r="AX22">
        <v>36.75</v>
      </c>
      <c r="AY22">
        <v>31.7925</v>
      </c>
      <c r="AZ22">
        <v>29.587499999999999</v>
      </c>
      <c r="BA22">
        <v>30.555</v>
      </c>
      <c r="BB22">
        <v>32.707500000000003</v>
      </c>
      <c r="BC22">
        <v>32.332500000000003</v>
      </c>
      <c r="BD22">
        <v>29.94</v>
      </c>
      <c r="BE22">
        <v>29.82</v>
      </c>
      <c r="BF22">
        <v>27.802499999999998</v>
      </c>
      <c r="BG22">
        <v>26.925000000000001</v>
      </c>
      <c r="BH22">
        <v>38.422499999999999</v>
      </c>
      <c r="BI22">
        <v>41.962499999999999</v>
      </c>
      <c r="BJ22">
        <v>36.914999999999999</v>
      </c>
      <c r="BK22">
        <v>32.369999999999997</v>
      </c>
      <c r="BL22">
        <v>30.36</v>
      </c>
      <c r="BM22">
        <v>31.245000000000001</v>
      </c>
      <c r="BN22">
        <v>33.255000000000003</v>
      </c>
      <c r="BO22">
        <v>32.909999999999997</v>
      </c>
      <c r="BP22">
        <v>30.72</v>
      </c>
      <c r="BQ22">
        <v>30.614999999999998</v>
      </c>
      <c r="BR22">
        <v>28.77</v>
      </c>
      <c r="BS22">
        <v>27.96</v>
      </c>
      <c r="BT22">
        <v>38.49</v>
      </c>
      <c r="BU22">
        <v>41.737499999999997</v>
      </c>
      <c r="BV22">
        <v>37.11</v>
      </c>
      <c r="BW22">
        <v>32.954999999999998</v>
      </c>
      <c r="BX22">
        <v>31.11</v>
      </c>
      <c r="BY22">
        <v>31.927499999999998</v>
      </c>
      <c r="BZ22">
        <v>33.802500000000002</v>
      </c>
      <c r="CA22">
        <v>33.487499999999997</v>
      </c>
      <c r="CB22">
        <v>31.44</v>
      </c>
      <c r="CC22">
        <v>31.335000000000001</v>
      </c>
      <c r="CD22">
        <v>29.61</v>
      </c>
      <c r="CE22">
        <v>28.86</v>
      </c>
      <c r="CF22">
        <v>38.707500000000003</v>
      </c>
      <c r="CG22">
        <v>41.744999999999997</v>
      </c>
      <c r="CH22">
        <v>37.417499999999997</v>
      </c>
      <c r="CI22">
        <v>33.532499999999999</v>
      </c>
      <c r="CJ22">
        <v>31.807500000000001</v>
      </c>
      <c r="CK22">
        <v>32.564999999999998</v>
      </c>
      <c r="CL22">
        <v>34.357500000000002</v>
      </c>
      <c r="CM22">
        <v>34.057499999999997</v>
      </c>
      <c r="CN22">
        <v>32.145000000000003</v>
      </c>
      <c r="CO22">
        <v>32.047499999999999</v>
      </c>
      <c r="CP22">
        <v>30.434999999999999</v>
      </c>
      <c r="CQ22">
        <v>29.73</v>
      </c>
      <c r="CR22">
        <v>38.947499999999998</v>
      </c>
      <c r="CS22">
        <v>41.782499999999999</v>
      </c>
      <c r="CT22">
        <v>37.74</v>
      </c>
      <c r="CU22">
        <v>34.102499999999999</v>
      </c>
      <c r="CV22">
        <v>32.49</v>
      </c>
      <c r="CW22">
        <v>33.202500000000001</v>
      </c>
      <c r="CX22">
        <v>34.912500000000001</v>
      </c>
      <c r="CY22">
        <v>34.634999999999998</v>
      </c>
      <c r="CZ22">
        <v>32.842500000000001</v>
      </c>
      <c r="DA22">
        <v>32.752499999999998</v>
      </c>
      <c r="DB22">
        <v>31.245000000000001</v>
      </c>
      <c r="DC22">
        <v>30.585000000000001</v>
      </c>
      <c r="DD22">
        <v>39.202500000000001</v>
      </c>
      <c r="DE22">
        <v>41.857500000000002</v>
      </c>
      <c r="DF22">
        <v>38.077500000000001</v>
      </c>
      <c r="DG22">
        <v>34.68</v>
      </c>
      <c r="DH22">
        <v>33.172499999999999</v>
      </c>
      <c r="DI22">
        <v>33.840000000000003</v>
      </c>
      <c r="DJ22">
        <v>35.467500000000001</v>
      </c>
      <c r="DK22">
        <v>35.204999999999998</v>
      </c>
      <c r="DL22">
        <v>33.532499999999999</v>
      </c>
      <c r="DM22">
        <v>33.450000000000003</v>
      </c>
      <c r="DN22">
        <v>32.04</v>
      </c>
      <c r="DO22">
        <v>31.425000000000001</v>
      </c>
      <c r="DP22">
        <v>39.479999999999997</v>
      </c>
      <c r="DQ22">
        <v>41.962499999999999</v>
      </c>
      <c r="DR22">
        <v>38.43</v>
      </c>
      <c r="DS22">
        <v>35.25</v>
      </c>
      <c r="DT22">
        <v>33.840000000000003</v>
      </c>
      <c r="DU22">
        <v>34.47</v>
      </c>
      <c r="DV22">
        <v>36.0075</v>
      </c>
      <c r="DW22">
        <v>35.767499999999998</v>
      </c>
      <c r="DX22">
        <v>34.207500000000003</v>
      </c>
      <c r="DY22">
        <v>34.1325</v>
      </c>
      <c r="DZ22">
        <v>32.82</v>
      </c>
      <c r="EA22">
        <v>32.2425</v>
      </c>
      <c r="EB22">
        <v>39.78</v>
      </c>
      <c r="EC22">
        <v>42.104999999999997</v>
      </c>
      <c r="ED22">
        <v>38.805</v>
      </c>
      <c r="EE22">
        <v>35.835000000000001</v>
      </c>
      <c r="EF22">
        <v>34.522500000000001</v>
      </c>
      <c r="EG22">
        <v>35.107500000000002</v>
      </c>
      <c r="EH22">
        <v>36.7575</v>
      </c>
      <c r="EI22">
        <v>36.517499999999998</v>
      </c>
      <c r="EJ22">
        <v>34.92</v>
      </c>
      <c r="EK22">
        <v>34.844999999999999</v>
      </c>
      <c r="EL22">
        <v>33.502499999999998</v>
      </c>
      <c r="EM22">
        <v>32.917499999999997</v>
      </c>
      <c r="EN22">
        <v>40.604999999999997</v>
      </c>
      <c r="EO22">
        <v>42.982500000000002</v>
      </c>
      <c r="EP22">
        <v>39.615000000000002</v>
      </c>
      <c r="EQ22">
        <v>36.585000000000001</v>
      </c>
      <c r="ER22">
        <v>35.2425</v>
      </c>
      <c r="ES22">
        <v>35.842500000000001</v>
      </c>
      <c r="ET22">
        <v>37.5075</v>
      </c>
      <c r="EU22">
        <v>37.26</v>
      </c>
      <c r="EV22">
        <v>35.6325</v>
      </c>
      <c r="EW22">
        <v>35.557499999999997</v>
      </c>
      <c r="EX22">
        <v>34.185000000000002</v>
      </c>
      <c r="EY22">
        <v>33.592500000000001</v>
      </c>
      <c r="EZ22">
        <v>41.4375</v>
      </c>
      <c r="FA22">
        <v>43.86</v>
      </c>
      <c r="FB22">
        <v>40.424999999999997</v>
      </c>
      <c r="FC22">
        <v>37.327500000000001</v>
      </c>
      <c r="FD22">
        <v>35.954999999999998</v>
      </c>
      <c r="FE22">
        <v>36.57</v>
      </c>
      <c r="FF22">
        <v>38.265000000000001</v>
      </c>
      <c r="FG22">
        <v>38.01</v>
      </c>
      <c r="FH22">
        <v>36.344999999999999</v>
      </c>
      <c r="FI22">
        <v>36.270000000000003</v>
      </c>
      <c r="FJ22">
        <v>34.875</v>
      </c>
      <c r="FK22">
        <v>34.267499999999998</v>
      </c>
      <c r="FL22">
        <v>42.27</v>
      </c>
      <c r="FM22">
        <v>44.737499999999997</v>
      </c>
      <c r="FN22">
        <v>41.234999999999999</v>
      </c>
      <c r="FO22">
        <v>38.077500000000001</v>
      </c>
      <c r="FP22">
        <v>36.674999999999997</v>
      </c>
      <c r="FQ22">
        <v>37.305</v>
      </c>
      <c r="FR22">
        <v>39.015000000000001</v>
      </c>
      <c r="FS22">
        <v>38.752499999999998</v>
      </c>
      <c r="FT22">
        <v>37.064999999999998</v>
      </c>
      <c r="FU22">
        <v>36.982500000000002</v>
      </c>
      <c r="FV22">
        <v>35.557499999999997</v>
      </c>
      <c r="FW22">
        <v>34.935000000000002</v>
      </c>
      <c r="FX22">
        <v>43.094999999999999</v>
      </c>
      <c r="FY22">
        <v>45.615000000000002</v>
      </c>
      <c r="FZ22">
        <v>42.037500000000001</v>
      </c>
      <c r="GA22">
        <v>38.82</v>
      </c>
      <c r="GB22">
        <v>37.395000000000003</v>
      </c>
      <c r="GC22">
        <v>38.032499999999999</v>
      </c>
      <c r="GD22">
        <v>39.765000000000001</v>
      </c>
      <c r="GE22">
        <v>39.502499999999998</v>
      </c>
      <c r="GF22">
        <v>37.777500000000003</v>
      </c>
      <c r="GG22">
        <v>37.695</v>
      </c>
      <c r="GH22">
        <v>36.24</v>
      </c>
      <c r="GI22">
        <v>35.61</v>
      </c>
      <c r="GJ22">
        <v>43.927500000000002</v>
      </c>
      <c r="GK22">
        <v>46.4925</v>
      </c>
      <c r="GL22">
        <v>42.847499999999997</v>
      </c>
      <c r="GM22">
        <v>39.57</v>
      </c>
      <c r="GN22">
        <v>38.115000000000002</v>
      </c>
      <c r="GO22">
        <v>38.767499999999998</v>
      </c>
      <c r="GP22">
        <v>40.522500000000001</v>
      </c>
      <c r="GQ22">
        <v>40.252499999999998</v>
      </c>
      <c r="GR22">
        <v>38.49</v>
      </c>
      <c r="GS22">
        <v>38.407499999999999</v>
      </c>
      <c r="GT22">
        <v>36.93</v>
      </c>
      <c r="GU22">
        <v>36.284999999999997</v>
      </c>
      <c r="GV22">
        <v>44.76</v>
      </c>
      <c r="GW22">
        <v>47.37</v>
      </c>
      <c r="GX22">
        <v>43.657499999999999</v>
      </c>
      <c r="GY22">
        <v>40.32</v>
      </c>
      <c r="GZ22">
        <v>38.835000000000001</v>
      </c>
      <c r="HA22">
        <v>39.494999999999997</v>
      </c>
      <c r="HB22">
        <v>41.272500000000001</v>
      </c>
      <c r="HC22">
        <v>40.994999999999997</v>
      </c>
      <c r="HD22">
        <v>39.21</v>
      </c>
      <c r="HE22">
        <v>39.119999999999997</v>
      </c>
      <c r="HF22">
        <v>37.612499999999997</v>
      </c>
      <c r="HG22">
        <v>36.96</v>
      </c>
      <c r="HH22">
        <v>45.585000000000001</v>
      </c>
      <c r="HI22">
        <v>48.247500000000002</v>
      </c>
      <c r="HJ22">
        <v>44.467500000000001</v>
      </c>
      <c r="HK22">
        <v>41.0625</v>
      </c>
      <c r="HL22">
        <v>39.555</v>
      </c>
      <c r="HM22">
        <v>40.229999999999997</v>
      </c>
      <c r="HN22">
        <v>42.022500000000001</v>
      </c>
      <c r="HO22">
        <v>41.744999999999997</v>
      </c>
      <c r="HP22">
        <v>39.922499999999999</v>
      </c>
      <c r="HQ22">
        <v>39.832500000000003</v>
      </c>
      <c r="HR22">
        <v>38.295000000000002</v>
      </c>
      <c r="HS22">
        <v>37.627499999999998</v>
      </c>
      <c r="HT22">
        <v>46.417499999999997</v>
      </c>
      <c r="HU22">
        <v>49.1325</v>
      </c>
      <c r="HV22">
        <v>45.277500000000003</v>
      </c>
      <c r="HW22">
        <v>41.8125</v>
      </c>
      <c r="HX22">
        <v>40.274999999999999</v>
      </c>
      <c r="HY22">
        <v>40.957500000000003</v>
      </c>
      <c r="HZ22">
        <v>42.322499999999998</v>
      </c>
      <c r="IA22">
        <v>42.037500000000001</v>
      </c>
    </row>
    <row r="23" spans="1:235" ht="12.75" x14ac:dyDescent="0.2">
      <c r="A23" t="s">
        <v>131</v>
      </c>
      <c r="B23" s="248" t="s">
        <v>181</v>
      </c>
      <c r="C23">
        <v>26.02</v>
      </c>
      <c r="D23">
        <v>26.51</v>
      </c>
      <c r="E23">
        <v>31.875</v>
      </c>
      <c r="F23">
        <v>32.063000000000002</v>
      </c>
      <c r="G23">
        <v>30.375</v>
      </c>
      <c r="H23">
        <v>28.688000000000002</v>
      </c>
      <c r="I23">
        <v>25.313000000000002</v>
      </c>
      <c r="J23">
        <v>25.125</v>
      </c>
      <c r="K23">
        <v>30</v>
      </c>
      <c r="L23">
        <v>37.313000000000002</v>
      </c>
      <c r="M23">
        <v>42</v>
      </c>
      <c r="N23">
        <v>36.563000000000002</v>
      </c>
      <c r="O23">
        <v>31.688000000000002</v>
      </c>
      <c r="P23">
        <v>30.938000000000002</v>
      </c>
      <c r="Q23">
        <v>32.438000000000002</v>
      </c>
      <c r="R23">
        <v>33.375</v>
      </c>
      <c r="S23">
        <v>31.875</v>
      </c>
      <c r="T23">
        <v>30.375</v>
      </c>
      <c r="U23">
        <v>26.813000000000002</v>
      </c>
      <c r="V23">
        <v>27.188000000000002</v>
      </c>
      <c r="W23">
        <v>30.938000000000002</v>
      </c>
      <c r="X23">
        <v>39</v>
      </c>
      <c r="Y23">
        <v>45.375</v>
      </c>
      <c r="Z23">
        <v>41.625</v>
      </c>
      <c r="AA23">
        <v>31.313000000000002</v>
      </c>
      <c r="AB23">
        <v>31.313000000000002</v>
      </c>
      <c r="AC23">
        <v>33.563000000000002</v>
      </c>
      <c r="AD23">
        <v>33.578000000000003</v>
      </c>
      <c r="AE23">
        <v>32.063000000000002</v>
      </c>
      <c r="AF23">
        <v>30.555</v>
      </c>
      <c r="AG23">
        <v>26.97</v>
      </c>
      <c r="AH23">
        <v>27.344999999999999</v>
      </c>
      <c r="AI23">
        <v>31.11</v>
      </c>
      <c r="AJ23">
        <v>39.218000000000004</v>
      </c>
      <c r="AK23">
        <v>45.623000000000005</v>
      </c>
      <c r="AL23">
        <v>41.843000000000004</v>
      </c>
      <c r="AM23">
        <v>31.477</v>
      </c>
      <c r="AN23">
        <v>31.47</v>
      </c>
      <c r="AO23">
        <v>33.727000000000004</v>
      </c>
      <c r="AP23">
        <v>33.727000000000004</v>
      </c>
      <c r="AQ23">
        <v>32.204999999999998</v>
      </c>
      <c r="AR23">
        <v>30.69</v>
      </c>
      <c r="AS23">
        <v>27.09</v>
      </c>
      <c r="AT23">
        <v>27.465</v>
      </c>
      <c r="AU23">
        <v>31.245000000000001</v>
      </c>
      <c r="AV23">
        <v>39.39</v>
      </c>
      <c r="AW23">
        <v>45.825000000000003</v>
      </c>
      <c r="AX23">
        <v>42.03</v>
      </c>
      <c r="AY23">
        <v>31.613000000000003</v>
      </c>
      <c r="AZ23">
        <v>31.613000000000003</v>
      </c>
      <c r="BA23">
        <v>33.877000000000002</v>
      </c>
      <c r="BB23">
        <v>33.877000000000002</v>
      </c>
      <c r="BC23">
        <v>32.347000000000001</v>
      </c>
      <c r="BD23">
        <v>30.824999999999999</v>
      </c>
      <c r="BE23">
        <v>27.21</v>
      </c>
      <c r="BF23">
        <v>27.585000000000001</v>
      </c>
      <c r="BG23">
        <v>31.387</v>
      </c>
      <c r="BH23">
        <v>39.563000000000002</v>
      </c>
      <c r="BI23">
        <v>46.027999999999999</v>
      </c>
      <c r="BJ23">
        <v>42.218000000000004</v>
      </c>
      <c r="BK23">
        <v>31.754999999999999</v>
      </c>
      <c r="BL23">
        <v>31.754999999999999</v>
      </c>
      <c r="BM23">
        <v>34.027999999999999</v>
      </c>
      <c r="BN23">
        <v>34.027999999999999</v>
      </c>
      <c r="BO23">
        <v>32.49</v>
      </c>
      <c r="BP23">
        <v>30.96</v>
      </c>
      <c r="BQ23">
        <v>27.33</v>
      </c>
      <c r="BR23">
        <v>27.704999999999998</v>
      </c>
      <c r="BS23">
        <v>31.523000000000003</v>
      </c>
      <c r="BT23">
        <v>39.734999999999999</v>
      </c>
      <c r="BU23">
        <v>46.23</v>
      </c>
      <c r="BV23">
        <v>42.405000000000001</v>
      </c>
      <c r="BW23">
        <v>31.898000000000003</v>
      </c>
      <c r="BX23">
        <v>31.89</v>
      </c>
      <c r="BY23">
        <v>34.178000000000004</v>
      </c>
      <c r="BZ23">
        <v>34.178000000000004</v>
      </c>
      <c r="CA23">
        <v>32.633000000000003</v>
      </c>
      <c r="CB23">
        <v>31.094999999999999</v>
      </c>
      <c r="CC23">
        <v>27.45</v>
      </c>
      <c r="CD23">
        <v>27.824999999999999</v>
      </c>
      <c r="CE23">
        <v>31.664999999999999</v>
      </c>
      <c r="CF23">
        <v>39.907000000000004</v>
      </c>
      <c r="CG23">
        <v>46.432000000000002</v>
      </c>
      <c r="CH23">
        <v>42.585000000000001</v>
      </c>
      <c r="CI23">
        <v>32.032000000000004</v>
      </c>
      <c r="CJ23">
        <v>32.032000000000004</v>
      </c>
      <c r="CK23">
        <v>34.328000000000003</v>
      </c>
      <c r="CL23">
        <v>34.328000000000003</v>
      </c>
      <c r="CM23">
        <v>32.782000000000004</v>
      </c>
      <c r="CN23">
        <v>31.23</v>
      </c>
      <c r="CO23">
        <v>27.57</v>
      </c>
      <c r="CP23">
        <v>27.953000000000003</v>
      </c>
      <c r="CQ23">
        <v>31.8</v>
      </c>
      <c r="CR23">
        <v>40.087000000000003</v>
      </c>
      <c r="CS23">
        <v>46.634999999999998</v>
      </c>
      <c r="CT23">
        <v>42.773000000000003</v>
      </c>
      <c r="CU23">
        <v>32.174999999999997</v>
      </c>
      <c r="CV23">
        <v>32.167000000000002</v>
      </c>
      <c r="CW23">
        <v>34.477000000000004</v>
      </c>
      <c r="CX23">
        <v>34.477000000000004</v>
      </c>
      <c r="CY23">
        <v>32.924999999999997</v>
      </c>
      <c r="CZ23">
        <v>31.372</v>
      </c>
      <c r="DA23">
        <v>27.69</v>
      </c>
      <c r="DB23">
        <v>28.073</v>
      </c>
      <c r="DC23">
        <v>31.942</v>
      </c>
      <c r="DD23">
        <v>40.26</v>
      </c>
      <c r="DE23">
        <v>46.837000000000003</v>
      </c>
      <c r="DF23">
        <v>42.96</v>
      </c>
      <c r="DG23">
        <v>32.31</v>
      </c>
      <c r="DH23">
        <v>32.31</v>
      </c>
      <c r="DI23">
        <v>34.627000000000002</v>
      </c>
      <c r="DJ23">
        <v>34.627000000000002</v>
      </c>
      <c r="DK23">
        <v>33.068000000000005</v>
      </c>
      <c r="DL23">
        <v>31.508000000000003</v>
      </c>
      <c r="DM23">
        <v>27.81</v>
      </c>
      <c r="DN23">
        <v>28.192</v>
      </c>
      <c r="DO23">
        <v>32.078000000000003</v>
      </c>
      <c r="DP23">
        <v>40.432000000000002</v>
      </c>
      <c r="DQ23">
        <v>47.04</v>
      </c>
      <c r="DR23">
        <v>43.148000000000003</v>
      </c>
      <c r="DS23">
        <v>32.453000000000003</v>
      </c>
      <c r="DT23">
        <v>32.453000000000003</v>
      </c>
      <c r="DU23">
        <v>34.777999999999999</v>
      </c>
      <c r="DV23">
        <v>34.770000000000003</v>
      </c>
      <c r="DW23">
        <v>33.21</v>
      </c>
      <c r="DX23">
        <v>31.642000000000003</v>
      </c>
      <c r="DY23">
        <v>27.93</v>
      </c>
      <c r="DZ23">
        <v>28.313000000000002</v>
      </c>
      <c r="EA23">
        <v>32.22</v>
      </c>
      <c r="EB23">
        <v>40.604999999999997</v>
      </c>
      <c r="EC23">
        <v>47.242000000000004</v>
      </c>
      <c r="ED23">
        <v>43.335000000000001</v>
      </c>
      <c r="EE23">
        <v>32.594999999999999</v>
      </c>
      <c r="EF23">
        <v>32.587000000000003</v>
      </c>
      <c r="EG23">
        <v>34.928000000000004</v>
      </c>
      <c r="EH23">
        <v>34.92</v>
      </c>
      <c r="EI23">
        <v>33.352000000000004</v>
      </c>
      <c r="EJ23">
        <v>31.777000000000001</v>
      </c>
      <c r="EK23">
        <v>28.05</v>
      </c>
      <c r="EL23">
        <v>28.433</v>
      </c>
      <c r="EM23">
        <v>32.354999999999997</v>
      </c>
      <c r="EN23">
        <v>40.784999999999997</v>
      </c>
      <c r="EO23">
        <v>47.445</v>
      </c>
      <c r="EP23">
        <v>43.515000000000001</v>
      </c>
      <c r="EQ23">
        <v>32.729999999999997</v>
      </c>
      <c r="ER23">
        <v>32.729999999999997</v>
      </c>
      <c r="ES23">
        <v>35.078000000000003</v>
      </c>
      <c r="ET23">
        <v>35.07</v>
      </c>
      <c r="EU23">
        <v>33.494999999999997</v>
      </c>
      <c r="EV23">
        <v>31.913</v>
      </c>
      <c r="EW23">
        <v>28.17</v>
      </c>
      <c r="EX23">
        <v>28.56</v>
      </c>
      <c r="EY23">
        <v>32.49</v>
      </c>
      <c r="EZ23">
        <v>40.957999999999998</v>
      </c>
      <c r="FA23">
        <v>47.648000000000003</v>
      </c>
      <c r="FB23">
        <v>43.703000000000003</v>
      </c>
      <c r="FC23">
        <v>32.873000000000005</v>
      </c>
      <c r="FD23">
        <v>32.865000000000002</v>
      </c>
      <c r="FE23">
        <v>35.227000000000004</v>
      </c>
      <c r="FF23">
        <v>35.22</v>
      </c>
      <c r="FG23">
        <v>33.637999999999998</v>
      </c>
      <c r="FH23">
        <v>32.047000000000004</v>
      </c>
      <c r="FI23">
        <v>28.29</v>
      </c>
      <c r="FJ23">
        <v>28.68</v>
      </c>
      <c r="FK23">
        <v>32.6325</v>
      </c>
      <c r="FL23">
        <v>41.13</v>
      </c>
      <c r="FM23">
        <v>47.85</v>
      </c>
      <c r="FN23">
        <v>43.89</v>
      </c>
      <c r="FO23">
        <v>33.015000000000001</v>
      </c>
      <c r="FP23">
        <v>33.008000000000003</v>
      </c>
      <c r="FQ23">
        <v>35.377000000000002</v>
      </c>
      <c r="FR23">
        <v>35.369999999999997</v>
      </c>
      <c r="FS23">
        <v>33.78</v>
      </c>
      <c r="FT23">
        <v>32.182000000000002</v>
      </c>
      <c r="FU23">
        <v>28.41</v>
      </c>
      <c r="FV23">
        <v>28.8</v>
      </c>
      <c r="FW23">
        <v>32.767000000000003</v>
      </c>
      <c r="FX23">
        <v>41.303000000000004</v>
      </c>
      <c r="FY23">
        <v>48.053000000000004</v>
      </c>
      <c r="FZ23">
        <v>44.078000000000003</v>
      </c>
      <c r="GA23">
        <v>33.15</v>
      </c>
      <c r="GB23">
        <v>33.15</v>
      </c>
      <c r="GC23">
        <v>35.527999999999999</v>
      </c>
      <c r="GD23">
        <v>35.520000000000003</v>
      </c>
      <c r="GE23">
        <v>33.922000000000004</v>
      </c>
      <c r="GF23">
        <v>32.318000000000005</v>
      </c>
      <c r="GG23">
        <v>28.53</v>
      </c>
      <c r="GH23">
        <v>28.92</v>
      </c>
      <c r="GI23">
        <v>32.909999999999997</v>
      </c>
      <c r="GJ23">
        <v>41.483000000000004</v>
      </c>
      <c r="GK23">
        <v>48.255000000000003</v>
      </c>
      <c r="GL23">
        <v>44.258000000000003</v>
      </c>
      <c r="GM23">
        <v>33.292000000000002</v>
      </c>
      <c r="GN23">
        <v>33.284999999999997</v>
      </c>
      <c r="GO23">
        <v>35.678000000000004</v>
      </c>
      <c r="GP23">
        <v>35.67</v>
      </c>
      <c r="GQ23">
        <v>34.064999999999998</v>
      </c>
      <c r="GR23">
        <v>32.46</v>
      </c>
      <c r="GS23">
        <v>28.65</v>
      </c>
      <c r="GT23">
        <v>29.047000000000001</v>
      </c>
      <c r="GU23">
        <v>33.045000000000002</v>
      </c>
      <c r="GV23">
        <v>41.655000000000001</v>
      </c>
      <c r="GW23">
        <v>48.458000000000006</v>
      </c>
      <c r="GX23">
        <v>44.445</v>
      </c>
      <c r="GY23">
        <v>33.428000000000004</v>
      </c>
      <c r="GZ23">
        <v>33.428000000000004</v>
      </c>
      <c r="HA23">
        <v>35.828000000000003</v>
      </c>
      <c r="HB23">
        <v>35.82</v>
      </c>
      <c r="HC23">
        <v>34.207999999999998</v>
      </c>
      <c r="HD23">
        <v>32.594999999999999</v>
      </c>
      <c r="HE23">
        <v>28.77</v>
      </c>
      <c r="HF23">
        <v>29.168000000000003</v>
      </c>
      <c r="HG23">
        <v>33.188000000000002</v>
      </c>
      <c r="HH23">
        <v>41.828000000000003</v>
      </c>
      <c r="HI23">
        <v>48.66</v>
      </c>
      <c r="HJ23">
        <v>44.633000000000003</v>
      </c>
      <c r="HK23">
        <v>33.57</v>
      </c>
      <c r="HL23">
        <v>33.57</v>
      </c>
      <c r="HM23">
        <v>35.977000000000004</v>
      </c>
      <c r="HN23">
        <v>35.97</v>
      </c>
      <c r="HO23">
        <v>34.35</v>
      </c>
      <c r="HP23">
        <v>32.729999999999997</v>
      </c>
      <c r="HQ23">
        <v>28.89</v>
      </c>
      <c r="HR23">
        <v>29.288</v>
      </c>
      <c r="HS23">
        <v>33.322000000000003</v>
      </c>
      <c r="HT23">
        <v>42</v>
      </c>
      <c r="HU23">
        <v>48.862000000000002</v>
      </c>
      <c r="HV23">
        <v>44.82</v>
      </c>
      <c r="HW23">
        <v>33.712000000000003</v>
      </c>
      <c r="HX23">
        <v>33.704999999999998</v>
      </c>
      <c r="HY23">
        <v>36.127000000000002</v>
      </c>
      <c r="HZ23">
        <v>36.119999999999997</v>
      </c>
      <c r="IA23">
        <v>34.492000000000004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28.875</v>
      </c>
      <c r="F24">
        <v>29.438000000000002</v>
      </c>
      <c r="G24">
        <v>27.9375</v>
      </c>
      <c r="H24">
        <v>27</v>
      </c>
      <c r="I24">
        <v>25.313000000000002</v>
      </c>
      <c r="J24">
        <v>25.125</v>
      </c>
      <c r="K24">
        <v>30</v>
      </c>
      <c r="L24">
        <v>36.938000000000002</v>
      </c>
      <c r="M24">
        <v>42</v>
      </c>
      <c r="N24">
        <v>36.563000000000002</v>
      </c>
      <c r="O24">
        <v>30.75</v>
      </c>
      <c r="P24">
        <v>30</v>
      </c>
      <c r="Q24">
        <v>31.5</v>
      </c>
      <c r="R24">
        <v>24.188000000000002</v>
      </c>
      <c r="S24">
        <v>23.063000000000002</v>
      </c>
      <c r="T24">
        <v>22.5</v>
      </c>
      <c r="U24">
        <v>19.313000000000002</v>
      </c>
      <c r="V24">
        <v>19.688000000000002</v>
      </c>
      <c r="W24">
        <v>23.438000000000002</v>
      </c>
      <c r="X24">
        <v>31.5</v>
      </c>
      <c r="Y24">
        <v>37.875</v>
      </c>
      <c r="Z24">
        <v>29.813000000000002</v>
      </c>
      <c r="AA24">
        <v>23.25</v>
      </c>
      <c r="AB24">
        <v>23.063000000000002</v>
      </c>
      <c r="AC24">
        <v>24</v>
      </c>
      <c r="AD24">
        <v>23.37</v>
      </c>
      <c r="AE24">
        <v>22.207000000000001</v>
      </c>
      <c r="AF24">
        <v>21.585000000000001</v>
      </c>
      <c r="AG24">
        <v>18.465</v>
      </c>
      <c r="AH24">
        <v>18.758000000000003</v>
      </c>
      <c r="AI24">
        <v>22.253</v>
      </c>
      <c r="AJ24">
        <v>29.79</v>
      </c>
      <c r="AK24">
        <v>35.693000000000005</v>
      </c>
      <c r="AL24">
        <v>27.99</v>
      </c>
      <c r="AM24">
        <v>21.742000000000001</v>
      </c>
      <c r="AN24">
        <v>21.488</v>
      </c>
      <c r="AO24">
        <v>22.274999999999999</v>
      </c>
      <c r="AP24">
        <v>20.295000000000002</v>
      </c>
      <c r="AQ24">
        <v>19.440000000000001</v>
      </c>
      <c r="AR24">
        <v>19.065000000000001</v>
      </c>
      <c r="AS24">
        <v>16.440000000000001</v>
      </c>
      <c r="AT24">
        <v>16.844999999999999</v>
      </c>
      <c r="AU24">
        <v>20.152000000000001</v>
      </c>
      <c r="AV24">
        <v>27.218</v>
      </c>
      <c r="AW24">
        <v>32.887999999999998</v>
      </c>
      <c r="AX24">
        <v>26.017000000000003</v>
      </c>
      <c r="AY24">
        <v>20.391999999999999</v>
      </c>
      <c r="AZ24">
        <v>20.332000000000001</v>
      </c>
      <c r="BA24">
        <v>21.262</v>
      </c>
      <c r="BB24">
        <v>16.718</v>
      </c>
      <c r="BC24">
        <v>16.739999999999998</v>
      </c>
      <c r="BD24">
        <v>17.114999999999998</v>
      </c>
      <c r="BE24">
        <v>15.367000000000001</v>
      </c>
      <c r="BF24">
        <v>16.364999999999998</v>
      </c>
      <c r="BG24">
        <v>20.324999999999999</v>
      </c>
      <c r="BH24">
        <v>28.454999999999998</v>
      </c>
      <c r="BI24">
        <v>35.594999999999999</v>
      </c>
      <c r="BJ24">
        <v>29.114999999999998</v>
      </c>
      <c r="BK24">
        <v>23.565000000000001</v>
      </c>
      <c r="BL24">
        <v>24.24</v>
      </c>
      <c r="BM24">
        <v>26.13</v>
      </c>
      <c r="BN24">
        <v>29.64</v>
      </c>
      <c r="BO24">
        <v>28.395</v>
      </c>
      <c r="BP24">
        <v>27.832000000000001</v>
      </c>
      <c r="BQ24">
        <v>24.008000000000003</v>
      </c>
      <c r="BR24">
        <v>24.593</v>
      </c>
      <c r="BS24">
        <v>29.414999999999999</v>
      </c>
      <c r="BT24">
        <v>39.727000000000004</v>
      </c>
      <c r="BU24">
        <v>48</v>
      </c>
      <c r="BV24">
        <v>37.965000000000003</v>
      </c>
      <c r="BW24">
        <v>29.753</v>
      </c>
      <c r="BX24">
        <v>29.655000000000001</v>
      </c>
      <c r="BY24">
        <v>31.012</v>
      </c>
      <c r="BZ24">
        <v>29.85</v>
      </c>
      <c r="CA24">
        <v>28.598000000000003</v>
      </c>
      <c r="CB24">
        <v>28.035</v>
      </c>
      <c r="CC24">
        <v>24.18</v>
      </c>
      <c r="CD24">
        <v>24.765000000000001</v>
      </c>
      <c r="CE24">
        <v>29.625</v>
      </c>
      <c r="CF24">
        <v>40.013000000000005</v>
      </c>
      <c r="CG24">
        <v>48.337000000000003</v>
      </c>
      <c r="CH24">
        <v>38.234999999999999</v>
      </c>
      <c r="CI24">
        <v>29.962</v>
      </c>
      <c r="CJ24">
        <v>29.864999999999998</v>
      </c>
      <c r="CK24">
        <v>31.238000000000003</v>
      </c>
      <c r="CL24">
        <v>30.067</v>
      </c>
      <c r="CM24">
        <v>28.8</v>
      </c>
      <c r="CN24">
        <v>28.23</v>
      </c>
      <c r="CO24">
        <v>24.352</v>
      </c>
      <c r="CP24">
        <v>24.945</v>
      </c>
      <c r="CQ24">
        <v>29.835000000000001</v>
      </c>
      <c r="CR24">
        <v>40.29</v>
      </c>
      <c r="CS24">
        <v>48.682000000000002</v>
      </c>
      <c r="CT24">
        <v>38.505000000000003</v>
      </c>
      <c r="CU24">
        <v>30.172000000000001</v>
      </c>
      <c r="CV24">
        <v>30.082000000000001</v>
      </c>
      <c r="CW24">
        <v>31.454999999999998</v>
      </c>
      <c r="CX24">
        <v>30.277000000000001</v>
      </c>
      <c r="CY24">
        <v>29.003</v>
      </c>
      <c r="CZ24">
        <v>28.433</v>
      </c>
      <c r="DA24">
        <v>24.516999999999999</v>
      </c>
      <c r="DB24">
        <v>25.117000000000001</v>
      </c>
      <c r="DC24">
        <v>30.045000000000002</v>
      </c>
      <c r="DD24">
        <v>40.575000000000003</v>
      </c>
      <c r="DE24">
        <v>49.02</v>
      </c>
      <c r="DF24">
        <v>38.774999999999999</v>
      </c>
      <c r="DG24">
        <v>30.39</v>
      </c>
      <c r="DH24">
        <v>30.293000000000003</v>
      </c>
      <c r="DI24">
        <v>31.68</v>
      </c>
      <c r="DJ24">
        <v>30.488000000000003</v>
      </c>
      <c r="DK24">
        <v>29.204999999999998</v>
      </c>
      <c r="DL24">
        <v>28.628</v>
      </c>
      <c r="DM24">
        <v>24.69</v>
      </c>
      <c r="DN24">
        <v>25.29</v>
      </c>
      <c r="DO24">
        <v>30.254999999999999</v>
      </c>
      <c r="DP24">
        <v>40.86</v>
      </c>
      <c r="DQ24">
        <v>49.365000000000002</v>
      </c>
      <c r="DR24">
        <v>39.045000000000002</v>
      </c>
      <c r="DS24">
        <v>30.6</v>
      </c>
      <c r="DT24">
        <v>30.503</v>
      </c>
      <c r="DU24">
        <v>31.898000000000003</v>
      </c>
      <c r="DV24">
        <v>30.698</v>
      </c>
      <c r="DW24">
        <v>29.407</v>
      </c>
      <c r="DX24">
        <v>28.83</v>
      </c>
      <c r="DY24">
        <v>24.863</v>
      </c>
      <c r="DZ24">
        <v>25.47</v>
      </c>
      <c r="EA24">
        <v>30.465</v>
      </c>
      <c r="EB24">
        <v>41.145000000000003</v>
      </c>
      <c r="EC24">
        <v>49.71</v>
      </c>
      <c r="ED24">
        <v>39.314999999999998</v>
      </c>
      <c r="EE24">
        <v>30.81</v>
      </c>
      <c r="EF24">
        <v>30.712</v>
      </c>
      <c r="EG24">
        <v>32.115000000000002</v>
      </c>
      <c r="EH24">
        <v>30.914999999999999</v>
      </c>
      <c r="EI24">
        <v>29.617000000000001</v>
      </c>
      <c r="EJ24">
        <v>29.032</v>
      </c>
      <c r="EK24">
        <v>25.035</v>
      </c>
      <c r="EL24">
        <v>25.641999999999999</v>
      </c>
      <c r="EM24">
        <v>30.675000000000001</v>
      </c>
      <c r="EN24">
        <v>41.422000000000004</v>
      </c>
      <c r="EO24">
        <v>50.047000000000004</v>
      </c>
      <c r="EP24">
        <v>39.585000000000001</v>
      </c>
      <c r="EQ24">
        <v>31.02</v>
      </c>
      <c r="ER24">
        <v>30.922000000000001</v>
      </c>
      <c r="ES24">
        <v>32.340000000000003</v>
      </c>
      <c r="ET24">
        <v>31.125</v>
      </c>
      <c r="EU24">
        <v>29.82</v>
      </c>
      <c r="EV24">
        <v>29.227</v>
      </c>
      <c r="EW24">
        <v>25.207000000000001</v>
      </c>
      <c r="EX24">
        <v>25.815000000000001</v>
      </c>
      <c r="EY24">
        <v>30.885000000000002</v>
      </c>
      <c r="EZ24">
        <v>41.708000000000006</v>
      </c>
      <c r="FA24">
        <v>50.392000000000003</v>
      </c>
      <c r="FB24">
        <v>39.854999999999997</v>
      </c>
      <c r="FC24">
        <v>31.238000000000003</v>
      </c>
      <c r="FD24">
        <v>31.133000000000003</v>
      </c>
      <c r="FE24">
        <v>32.557000000000002</v>
      </c>
      <c r="FF24">
        <v>31.335000000000001</v>
      </c>
      <c r="FG24">
        <v>30.023</v>
      </c>
      <c r="FH24">
        <v>29.43</v>
      </c>
      <c r="FI24">
        <v>25.38</v>
      </c>
      <c r="FJ24">
        <v>25.995000000000001</v>
      </c>
      <c r="FK24">
        <v>31.094999999999999</v>
      </c>
      <c r="FL24">
        <v>41.992000000000004</v>
      </c>
      <c r="FM24">
        <v>50.73</v>
      </c>
      <c r="FN24">
        <v>40.125</v>
      </c>
      <c r="FO24">
        <v>31.448</v>
      </c>
      <c r="FP24">
        <v>31.343</v>
      </c>
      <c r="FQ24">
        <v>32.774999999999999</v>
      </c>
      <c r="FR24">
        <v>31.545000000000002</v>
      </c>
      <c r="FS24">
        <v>30.225000000000001</v>
      </c>
      <c r="FT24">
        <v>29.625</v>
      </c>
      <c r="FU24">
        <v>25.552</v>
      </c>
      <c r="FV24">
        <v>26.168000000000003</v>
      </c>
      <c r="FW24">
        <v>31.305</v>
      </c>
      <c r="FX24">
        <v>42.277999999999999</v>
      </c>
      <c r="FY24">
        <v>51.075000000000003</v>
      </c>
      <c r="FZ24">
        <v>40.395000000000003</v>
      </c>
      <c r="GA24">
        <v>31.657</v>
      </c>
      <c r="GB24">
        <v>31.552000000000003</v>
      </c>
      <c r="GC24">
        <v>33</v>
      </c>
      <c r="GD24">
        <v>31.762</v>
      </c>
      <c r="GE24">
        <v>30.427000000000003</v>
      </c>
      <c r="GF24">
        <v>29.828000000000003</v>
      </c>
      <c r="GG24">
        <v>25.718</v>
      </c>
      <c r="GH24">
        <v>26.348000000000003</v>
      </c>
      <c r="GI24">
        <v>31.515000000000001</v>
      </c>
      <c r="GJ24">
        <v>42.555</v>
      </c>
      <c r="GK24">
        <v>51.42</v>
      </c>
      <c r="GL24">
        <v>40.664999999999999</v>
      </c>
      <c r="GM24">
        <v>31.867000000000001</v>
      </c>
      <c r="GN24">
        <v>31.762</v>
      </c>
      <c r="GO24">
        <v>33.218000000000004</v>
      </c>
      <c r="GP24">
        <v>31.973000000000003</v>
      </c>
      <c r="GQ24">
        <v>30.63</v>
      </c>
      <c r="GR24">
        <v>30.023</v>
      </c>
      <c r="GS24">
        <v>25.89</v>
      </c>
      <c r="GT24">
        <v>26.52</v>
      </c>
      <c r="GU24">
        <v>31.725000000000001</v>
      </c>
      <c r="GV24">
        <v>42.84</v>
      </c>
      <c r="GW24">
        <v>51.758000000000003</v>
      </c>
      <c r="GX24">
        <v>40.935000000000002</v>
      </c>
      <c r="GY24">
        <v>32.078000000000003</v>
      </c>
      <c r="GZ24">
        <v>31.98</v>
      </c>
      <c r="HA24">
        <v>33.443000000000005</v>
      </c>
      <c r="HB24">
        <v>32.182000000000002</v>
      </c>
      <c r="HC24">
        <v>30.832000000000001</v>
      </c>
      <c r="HD24">
        <v>30.225000000000001</v>
      </c>
      <c r="HE24">
        <v>26.063000000000002</v>
      </c>
      <c r="HF24">
        <v>26.692</v>
      </c>
      <c r="HG24">
        <v>31.934999999999999</v>
      </c>
      <c r="HH24">
        <v>43.125</v>
      </c>
      <c r="HI24">
        <v>52.102000000000004</v>
      </c>
      <c r="HJ24">
        <v>41.204999999999998</v>
      </c>
      <c r="HK24">
        <v>32.295000000000002</v>
      </c>
      <c r="HL24">
        <v>32.19</v>
      </c>
      <c r="HM24">
        <v>33.659999999999997</v>
      </c>
      <c r="HN24">
        <v>32.392000000000003</v>
      </c>
      <c r="HO24">
        <v>31.035</v>
      </c>
      <c r="HP24">
        <v>30.42</v>
      </c>
      <c r="HQ24">
        <v>26.234999999999999</v>
      </c>
      <c r="HR24">
        <v>26.872</v>
      </c>
      <c r="HS24">
        <v>32.145000000000003</v>
      </c>
      <c r="HT24">
        <v>43.41</v>
      </c>
      <c r="HU24">
        <v>52.44</v>
      </c>
      <c r="HV24">
        <v>41.475000000000001</v>
      </c>
      <c r="HW24">
        <v>32.505000000000003</v>
      </c>
      <c r="HX24">
        <v>32.4</v>
      </c>
      <c r="HY24">
        <v>33.877000000000002</v>
      </c>
      <c r="HZ24">
        <v>32.61</v>
      </c>
      <c r="IA24">
        <v>31.238000000000003</v>
      </c>
    </row>
    <row r="25" spans="1:235" ht="12.75" x14ac:dyDescent="0.2">
      <c r="A25" t="s">
        <v>132</v>
      </c>
      <c r="B25" s="248" t="s">
        <v>181</v>
      </c>
      <c r="C25">
        <v>26.02</v>
      </c>
      <c r="D25">
        <v>25.58</v>
      </c>
      <c r="E25">
        <v>28.875</v>
      </c>
      <c r="F25">
        <v>29.438000000000002</v>
      </c>
      <c r="G25">
        <v>27.9375</v>
      </c>
      <c r="H25">
        <v>27</v>
      </c>
      <c r="I25">
        <v>25.875</v>
      </c>
      <c r="J25">
        <v>27</v>
      </c>
      <c r="K25">
        <v>31.5</v>
      </c>
      <c r="L25">
        <v>36.938000000000002</v>
      </c>
      <c r="M25">
        <v>42.938000000000002</v>
      </c>
      <c r="N25">
        <v>36.563000000000002</v>
      </c>
      <c r="O25">
        <v>30.75</v>
      </c>
      <c r="P25">
        <v>30</v>
      </c>
      <c r="Q25">
        <v>31.5</v>
      </c>
      <c r="R25">
        <v>31.688000000000002</v>
      </c>
      <c r="S25">
        <v>30.563000000000002</v>
      </c>
      <c r="T25">
        <v>30</v>
      </c>
      <c r="U25">
        <v>28.688000000000002</v>
      </c>
      <c r="V25">
        <v>29.25</v>
      </c>
      <c r="W25">
        <v>32.625</v>
      </c>
      <c r="X25">
        <v>42.75</v>
      </c>
      <c r="Y25">
        <v>47.063000000000002</v>
      </c>
      <c r="Z25">
        <v>37.313000000000002</v>
      </c>
      <c r="AA25">
        <v>30.75</v>
      </c>
      <c r="AB25">
        <v>30.563000000000002</v>
      </c>
      <c r="AC25">
        <v>31.5</v>
      </c>
      <c r="AD25">
        <v>31.883000000000003</v>
      </c>
      <c r="AE25">
        <v>30.742000000000001</v>
      </c>
      <c r="AF25">
        <v>30.172000000000001</v>
      </c>
      <c r="AG25">
        <v>28.852</v>
      </c>
      <c r="AH25">
        <v>29.414999999999999</v>
      </c>
      <c r="AI25">
        <v>32.805</v>
      </c>
      <c r="AJ25">
        <v>42.983000000000004</v>
      </c>
      <c r="AK25">
        <v>47.318000000000005</v>
      </c>
      <c r="AL25">
        <v>37.508000000000003</v>
      </c>
      <c r="AM25">
        <v>30.907</v>
      </c>
      <c r="AN25">
        <v>30.72</v>
      </c>
      <c r="AO25">
        <v>31.657</v>
      </c>
      <c r="AP25">
        <v>32.024999999999999</v>
      </c>
      <c r="AQ25">
        <v>30.885000000000002</v>
      </c>
      <c r="AR25">
        <v>30.308</v>
      </c>
      <c r="AS25">
        <v>28.98</v>
      </c>
      <c r="AT25">
        <v>29.55</v>
      </c>
      <c r="AU25">
        <v>32.954999999999998</v>
      </c>
      <c r="AV25">
        <v>43.178000000000004</v>
      </c>
      <c r="AW25">
        <v>47.528000000000006</v>
      </c>
      <c r="AX25">
        <v>37.68</v>
      </c>
      <c r="AY25">
        <v>31.05</v>
      </c>
      <c r="AZ25">
        <v>30.855</v>
      </c>
      <c r="BA25">
        <v>31.8</v>
      </c>
      <c r="BB25">
        <v>32.159999999999997</v>
      </c>
      <c r="BC25">
        <v>31.02</v>
      </c>
      <c r="BD25">
        <v>30.442</v>
      </c>
      <c r="BE25">
        <v>29.108000000000001</v>
      </c>
      <c r="BF25">
        <v>29.677000000000003</v>
      </c>
      <c r="BG25">
        <v>33.097000000000001</v>
      </c>
      <c r="BH25">
        <v>43.365000000000002</v>
      </c>
      <c r="BI25">
        <v>47.737000000000002</v>
      </c>
      <c r="BJ25">
        <v>37.844999999999999</v>
      </c>
      <c r="BK25">
        <v>31.184999999999999</v>
      </c>
      <c r="BL25">
        <v>30.99</v>
      </c>
      <c r="BM25">
        <v>31.934999999999999</v>
      </c>
      <c r="BN25">
        <v>32.303000000000004</v>
      </c>
      <c r="BO25">
        <v>31.155000000000001</v>
      </c>
      <c r="BP25">
        <v>30.578000000000003</v>
      </c>
      <c r="BQ25">
        <v>29.234999999999999</v>
      </c>
      <c r="BR25">
        <v>29.805</v>
      </c>
      <c r="BS25">
        <v>33.248000000000005</v>
      </c>
      <c r="BT25">
        <v>43.56</v>
      </c>
      <c r="BU25">
        <v>47.947000000000003</v>
      </c>
      <c r="BV25">
        <v>38.01</v>
      </c>
      <c r="BW25">
        <v>31.32</v>
      </c>
      <c r="BX25">
        <v>31.125</v>
      </c>
      <c r="BY25">
        <v>32.078000000000003</v>
      </c>
      <c r="BZ25">
        <v>32.445</v>
      </c>
      <c r="CA25">
        <v>31.29</v>
      </c>
      <c r="CB25">
        <v>30.712</v>
      </c>
      <c r="CC25">
        <v>29.37</v>
      </c>
      <c r="CD25">
        <v>29.94</v>
      </c>
      <c r="CE25">
        <v>33.39</v>
      </c>
      <c r="CF25">
        <v>43.748000000000005</v>
      </c>
      <c r="CG25">
        <v>48.157000000000004</v>
      </c>
      <c r="CH25">
        <v>38.174999999999997</v>
      </c>
      <c r="CI25">
        <v>31.454999999999998</v>
      </c>
      <c r="CJ25">
        <v>31.26</v>
      </c>
      <c r="CK25">
        <v>32.22</v>
      </c>
      <c r="CL25">
        <v>32.587000000000003</v>
      </c>
      <c r="CM25">
        <v>31.433</v>
      </c>
      <c r="CN25">
        <v>30.848000000000003</v>
      </c>
      <c r="CO25">
        <v>29.497</v>
      </c>
      <c r="CP25">
        <v>30.067</v>
      </c>
      <c r="CQ25">
        <v>33.54</v>
      </c>
      <c r="CR25">
        <v>43.943000000000005</v>
      </c>
      <c r="CS25">
        <v>48.367000000000004</v>
      </c>
      <c r="CT25">
        <v>38.340000000000003</v>
      </c>
      <c r="CU25">
        <v>31.598000000000003</v>
      </c>
      <c r="CV25">
        <v>31.402000000000001</v>
      </c>
      <c r="CW25">
        <v>32.362000000000002</v>
      </c>
      <c r="CX25">
        <v>32.729999999999997</v>
      </c>
      <c r="CY25">
        <v>31.567</v>
      </c>
      <c r="CZ25">
        <v>30.983000000000001</v>
      </c>
      <c r="DA25">
        <v>29.625</v>
      </c>
      <c r="DB25">
        <v>30.203000000000003</v>
      </c>
      <c r="DC25">
        <v>33.682000000000002</v>
      </c>
      <c r="DD25">
        <v>44.13</v>
      </c>
      <c r="DE25">
        <v>48.578000000000003</v>
      </c>
      <c r="DF25">
        <v>38.513000000000005</v>
      </c>
      <c r="DG25">
        <v>31.733000000000001</v>
      </c>
      <c r="DH25">
        <v>31.538</v>
      </c>
      <c r="DI25">
        <v>32.498000000000005</v>
      </c>
      <c r="DJ25">
        <v>32.873000000000005</v>
      </c>
      <c r="DK25">
        <v>31.703000000000003</v>
      </c>
      <c r="DL25">
        <v>31.117000000000001</v>
      </c>
      <c r="DM25">
        <v>29.753</v>
      </c>
      <c r="DN25">
        <v>30.33</v>
      </c>
      <c r="DO25">
        <v>33.825000000000003</v>
      </c>
      <c r="DP25">
        <v>44.325000000000003</v>
      </c>
      <c r="DQ25">
        <v>48.788000000000004</v>
      </c>
      <c r="DR25">
        <v>38.678000000000004</v>
      </c>
      <c r="DS25">
        <v>31.867000000000001</v>
      </c>
      <c r="DT25">
        <v>31.672000000000001</v>
      </c>
      <c r="DU25">
        <v>32.64</v>
      </c>
      <c r="DV25">
        <v>33.015000000000001</v>
      </c>
      <c r="DW25">
        <v>31.837000000000003</v>
      </c>
      <c r="DX25">
        <v>31.253</v>
      </c>
      <c r="DY25">
        <v>29.88</v>
      </c>
      <c r="DZ25">
        <v>30.465</v>
      </c>
      <c r="EA25">
        <v>33.975000000000001</v>
      </c>
      <c r="EB25">
        <v>44.513000000000005</v>
      </c>
      <c r="EC25">
        <v>48.998000000000005</v>
      </c>
      <c r="ED25">
        <v>38.843000000000004</v>
      </c>
      <c r="EE25">
        <v>32.01</v>
      </c>
      <c r="EF25">
        <v>31.808</v>
      </c>
      <c r="EG25">
        <v>32.782000000000004</v>
      </c>
      <c r="EH25">
        <v>33.157000000000004</v>
      </c>
      <c r="EI25">
        <v>31.98</v>
      </c>
      <c r="EJ25">
        <v>31.387</v>
      </c>
      <c r="EK25">
        <v>30.008000000000003</v>
      </c>
      <c r="EL25">
        <v>30.593</v>
      </c>
      <c r="EM25">
        <v>34.117000000000004</v>
      </c>
      <c r="EN25">
        <v>44.7</v>
      </c>
      <c r="EO25">
        <v>49.208000000000006</v>
      </c>
      <c r="EP25">
        <v>39.008000000000003</v>
      </c>
      <c r="EQ25">
        <v>32.145000000000003</v>
      </c>
      <c r="ER25">
        <v>31.942</v>
      </c>
      <c r="ES25">
        <v>32.924999999999997</v>
      </c>
      <c r="ET25">
        <v>33.299999999999997</v>
      </c>
      <c r="EU25">
        <v>32.115000000000002</v>
      </c>
      <c r="EV25">
        <v>31.523000000000003</v>
      </c>
      <c r="EW25">
        <v>30.135000000000002</v>
      </c>
      <c r="EX25">
        <v>30.727</v>
      </c>
      <c r="EY25">
        <v>34.267000000000003</v>
      </c>
      <c r="EZ25">
        <v>44.895000000000003</v>
      </c>
      <c r="FA25">
        <v>49.417000000000002</v>
      </c>
      <c r="FB25">
        <v>39.172000000000004</v>
      </c>
      <c r="FC25">
        <v>32.28</v>
      </c>
      <c r="FD25">
        <v>32.085000000000001</v>
      </c>
      <c r="FE25">
        <v>33.06</v>
      </c>
      <c r="FF25">
        <v>33.443000000000005</v>
      </c>
      <c r="FG25">
        <v>32.25</v>
      </c>
      <c r="FH25">
        <v>31.65</v>
      </c>
      <c r="FI25">
        <v>30.262</v>
      </c>
      <c r="FJ25">
        <v>30.855</v>
      </c>
      <c r="FK25">
        <v>34.409999999999997</v>
      </c>
      <c r="FL25">
        <v>45.083000000000006</v>
      </c>
      <c r="FM25">
        <v>49.627000000000002</v>
      </c>
      <c r="FN25">
        <v>39.344999999999999</v>
      </c>
      <c r="FO25">
        <v>32.422000000000004</v>
      </c>
      <c r="FP25">
        <v>32.22</v>
      </c>
      <c r="FQ25">
        <v>33.203000000000003</v>
      </c>
      <c r="FR25">
        <v>33.585000000000001</v>
      </c>
      <c r="FS25">
        <v>32.384999999999998</v>
      </c>
      <c r="FT25">
        <v>31.785</v>
      </c>
      <c r="FU25">
        <v>30.39</v>
      </c>
      <c r="FV25">
        <v>30.983000000000001</v>
      </c>
      <c r="FW25">
        <v>34.56</v>
      </c>
      <c r="FX25">
        <v>45.277999999999999</v>
      </c>
      <c r="FY25">
        <v>49.837000000000003</v>
      </c>
      <c r="FZ25">
        <v>39.51</v>
      </c>
      <c r="GA25">
        <v>32.557000000000002</v>
      </c>
      <c r="GB25">
        <v>32.354999999999997</v>
      </c>
      <c r="GC25">
        <v>33.344999999999999</v>
      </c>
      <c r="GD25">
        <v>33.727000000000004</v>
      </c>
      <c r="GE25">
        <v>32.527999999999999</v>
      </c>
      <c r="GF25">
        <v>31.92</v>
      </c>
      <c r="GG25">
        <v>30.524999999999999</v>
      </c>
      <c r="GH25">
        <v>31.117000000000001</v>
      </c>
      <c r="GI25">
        <v>34.703000000000003</v>
      </c>
      <c r="GJ25">
        <v>45.465000000000003</v>
      </c>
      <c r="GK25">
        <v>50.047000000000004</v>
      </c>
      <c r="GL25">
        <v>39.674999999999997</v>
      </c>
      <c r="GM25">
        <v>32.693000000000005</v>
      </c>
      <c r="GN25">
        <v>32.49</v>
      </c>
      <c r="GO25">
        <v>33.479999999999997</v>
      </c>
      <c r="GP25">
        <v>33.869999999999997</v>
      </c>
      <c r="GQ25">
        <v>32.663000000000004</v>
      </c>
      <c r="GR25">
        <v>32.055</v>
      </c>
      <c r="GS25">
        <v>30.652000000000001</v>
      </c>
      <c r="GT25">
        <v>31.245000000000001</v>
      </c>
      <c r="GU25">
        <v>34.844999999999999</v>
      </c>
      <c r="GV25">
        <v>45.66</v>
      </c>
      <c r="GW25">
        <v>50.258000000000003</v>
      </c>
      <c r="GX25">
        <v>39.840000000000003</v>
      </c>
      <c r="GY25">
        <v>32.828000000000003</v>
      </c>
      <c r="GZ25">
        <v>32.625</v>
      </c>
      <c r="HA25">
        <v>33.623000000000005</v>
      </c>
      <c r="HB25">
        <v>34.012999999999998</v>
      </c>
      <c r="HC25">
        <v>32.797000000000004</v>
      </c>
      <c r="HD25">
        <v>32.19</v>
      </c>
      <c r="HE25">
        <v>30.78</v>
      </c>
      <c r="HF25">
        <v>31.38</v>
      </c>
      <c r="HG25">
        <v>34.994999999999997</v>
      </c>
      <c r="HH25">
        <v>45.847000000000001</v>
      </c>
      <c r="HI25">
        <v>50.468000000000004</v>
      </c>
      <c r="HJ25">
        <v>40.005000000000003</v>
      </c>
      <c r="HK25">
        <v>32.97</v>
      </c>
      <c r="HL25">
        <v>32.76</v>
      </c>
      <c r="HM25">
        <v>33.765000000000001</v>
      </c>
      <c r="HN25">
        <v>34.148000000000003</v>
      </c>
      <c r="HO25">
        <v>32.932000000000002</v>
      </c>
      <c r="HP25">
        <v>32.325000000000003</v>
      </c>
      <c r="HQ25">
        <v>30.907</v>
      </c>
      <c r="HR25">
        <v>31.508000000000003</v>
      </c>
      <c r="HS25">
        <v>35.138000000000005</v>
      </c>
      <c r="HT25">
        <v>46.042000000000002</v>
      </c>
      <c r="HU25">
        <v>50.678000000000004</v>
      </c>
      <c r="HV25">
        <v>40.178000000000004</v>
      </c>
      <c r="HW25">
        <v>33.104999999999997</v>
      </c>
      <c r="HX25">
        <v>32.902999999999999</v>
      </c>
      <c r="HY25">
        <v>33.907000000000004</v>
      </c>
      <c r="HZ25">
        <v>34.29</v>
      </c>
      <c r="IA25">
        <v>33.075000000000003</v>
      </c>
    </row>
    <row r="26" spans="1:235" ht="12.75" x14ac:dyDescent="0.2">
      <c r="A26" t="s">
        <v>128</v>
      </c>
      <c r="B26" s="248" t="s">
        <v>181</v>
      </c>
      <c r="C26">
        <v>25.88</v>
      </c>
      <c r="D26">
        <v>24.56</v>
      </c>
      <c r="E26">
        <v>27.375</v>
      </c>
      <c r="F26">
        <v>27.563000000000002</v>
      </c>
      <c r="G26">
        <v>26.625</v>
      </c>
      <c r="H26">
        <v>26.25</v>
      </c>
      <c r="I26">
        <v>24.375</v>
      </c>
      <c r="J26">
        <v>28.125</v>
      </c>
      <c r="K26">
        <v>33.75</v>
      </c>
      <c r="L26">
        <v>40.125</v>
      </c>
      <c r="M26">
        <v>47.625</v>
      </c>
      <c r="N26">
        <v>38.25</v>
      </c>
      <c r="O26">
        <v>28.875</v>
      </c>
      <c r="P26">
        <v>27.375</v>
      </c>
      <c r="Q26">
        <v>27.75</v>
      </c>
      <c r="R26">
        <v>27.75</v>
      </c>
      <c r="S26">
        <v>27.75</v>
      </c>
      <c r="T26">
        <v>27.375</v>
      </c>
      <c r="U26">
        <v>26.625</v>
      </c>
      <c r="V26">
        <v>27.375</v>
      </c>
      <c r="W26">
        <v>32.625</v>
      </c>
      <c r="X26">
        <v>40.875</v>
      </c>
      <c r="Y26">
        <v>47.25</v>
      </c>
      <c r="Z26">
        <v>39</v>
      </c>
      <c r="AA26">
        <v>28.875</v>
      </c>
      <c r="AB26">
        <v>28.125</v>
      </c>
      <c r="AC26">
        <v>27.75</v>
      </c>
      <c r="AD26">
        <v>28.274999999999999</v>
      </c>
      <c r="AE26">
        <v>28.274999999999999</v>
      </c>
      <c r="AF26">
        <v>27.923000000000002</v>
      </c>
      <c r="AG26">
        <v>27.233000000000001</v>
      </c>
      <c r="AH26">
        <v>27.923000000000002</v>
      </c>
      <c r="AI26">
        <v>32.79</v>
      </c>
      <c r="AJ26">
        <v>40.433</v>
      </c>
      <c r="AK26">
        <v>46.343000000000004</v>
      </c>
      <c r="AL26">
        <v>38.700000000000003</v>
      </c>
      <c r="AM26">
        <v>29.318000000000001</v>
      </c>
      <c r="AN26">
        <v>28.62</v>
      </c>
      <c r="AO26">
        <v>28.274999999999999</v>
      </c>
      <c r="AP26">
        <v>28.47</v>
      </c>
      <c r="AQ26">
        <v>28.47</v>
      </c>
      <c r="AR26">
        <v>28.118000000000002</v>
      </c>
      <c r="AS26">
        <v>27.42</v>
      </c>
      <c r="AT26">
        <v>28.125</v>
      </c>
      <c r="AU26">
        <v>33.023000000000003</v>
      </c>
      <c r="AV26">
        <v>40.718000000000004</v>
      </c>
      <c r="AW26">
        <v>46.664999999999999</v>
      </c>
      <c r="AX26">
        <v>38.97</v>
      </c>
      <c r="AY26">
        <v>29.52</v>
      </c>
      <c r="AZ26">
        <v>28.823</v>
      </c>
      <c r="BA26">
        <v>28.47</v>
      </c>
      <c r="BB26">
        <v>28.673000000000002</v>
      </c>
      <c r="BC26">
        <v>28.673000000000002</v>
      </c>
      <c r="BD26">
        <v>28.32</v>
      </c>
      <c r="BE26">
        <v>27.614999999999998</v>
      </c>
      <c r="BF26">
        <v>28.32</v>
      </c>
      <c r="BG26">
        <v>33.248000000000005</v>
      </c>
      <c r="BH26">
        <v>41.003</v>
      </c>
      <c r="BI26">
        <v>46.994999999999997</v>
      </c>
      <c r="BJ26">
        <v>39.24</v>
      </c>
      <c r="BK26">
        <v>29.73</v>
      </c>
      <c r="BL26">
        <v>29.024999999999999</v>
      </c>
      <c r="BM26">
        <v>28.673000000000002</v>
      </c>
      <c r="BN26">
        <v>28.868000000000002</v>
      </c>
      <c r="BO26">
        <v>28.868000000000002</v>
      </c>
      <c r="BP26">
        <v>28.515000000000001</v>
      </c>
      <c r="BQ26">
        <v>27.803000000000001</v>
      </c>
      <c r="BR26">
        <v>28.515000000000001</v>
      </c>
      <c r="BS26">
        <v>33.479999999999997</v>
      </c>
      <c r="BT26">
        <v>41.288000000000004</v>
      </c>
      <c r="BU26">
        <v>47.318000000000005</v>
      </c>
      <c r="BV26">
        <v>39.51</v>
      </c>
      <c r="BW26">
        <v>29.933</v>
      </c>
      <c r="BX26">
        <v>29.228000000000002</v>
      </c>
      <c r="BY26">
        <v>28.868000000000002</v>
      </c>
      <c r="BZ26">
        <v>29.07</v>
      </c>
      <c r="CA26">
        <v>29.07</v>
      </c>
      <c r="CB26">
        <v>28.71</v>
      </c>
      <c r="CC26">
        <v>27.998000000000001</v>
      </c>
      <c r="CD26">
        <v>28.71</v>
      </c>
      <c r="CE26">
        <v>33.713000000000001</v>
      </c>
      <c r="CF26">
        <v>41.573</v>
      </c>
      <c r="CG26">
        <v>47.648000000000003</v>
      </c>
      <c r="CH26">
        <v>39.788000000000004</v>
      </c>
      <c r="CI26">
        <v>30.143000000000001</v>
      </c>
      <c r="CJ26">
        <v>29.423000000000002</v>
      </c>
      <c r="CK26">
        <v>29.07</v>
      </c>
      <c r="CL26">
        <v>29.265000000000001</v>
      </c>
      <c r="CM26">
        <v>29.265000000000001</v>
      </c>
      <c r="CN26">
        <v>28.905000000000001</v>
      </c>
      <c r="CO26">
        <v>28.184999999999999</v>
      </c>
      <c r="CP26">
        <v>28.905000000000001</v>
      </c>
      <c r="CQ26">
        <v>33.945</v>
      </c>
      <c r="CR26">
        <v>41.858000000000004</v>
      </c>
      <c r="CS26">
        <v>47.97</v>
      </c>
      <c r="CT26">
        <v>40.058</v>
      </c>
      <c r="CU26">
        <v>30.344999999999999</v>
      </c>
      <c r="CV26">
        <v>29.625</v>
      </c>
      <c r="CW26">
        <v>29.265000000000001</v>
      </c>
      <c r="CX26">
        <v>29.468</v>
      </c>
      <c r="CY26">
        <v>29.468</v>
      </c>
      <c r="CZ26">
        <v>29.1</v>
      </c>
      <c r="DA26">
        <v>28.38</v>
      </c>
      <c r="DB26">
        <v>29.1</v>
      </c>
      <c r="DC26">
        <v>34.17</v>
      </c>
      <c r="DD26">
        <v>42.143000000000001</v>
      </c>
      <c r="DE26">
        <v>48.292999999999999</v>
      </c>
      <c r="DF26">
        <v>40.328000000000003</v>
      </c>
      <c r="DG26">
        <v>30.555</v>
      </c>
      <c r="DH26">
        <v>29.828000000000003</v>
      </c>
      <c r="DI26">
        <v>29.468</v>
      </c>
      <c r="DJ26">
        <v>29.663</v>
      </c>
      <c r="DK26">
        <v>29.663</v>
      </c>
      <c r="DL26">
        <v>29.303000000000001</v>
      </c>
      <c r="DM26">
        <v>28.568000000000001</v>
      </c>
      <c r="DN26">
        <v>29.303000000000001</v>
      </c>
      <c r="DO26">
        <v>34.402999999999999</v>
      </c>
      <c r="DP26">
        <v>42.428000000000004</v>
      </c>
      <c r="DQ26">
        <v>48.623000000000005</v>
      </c>
      <c r="DR26">
        <v>40.604999999999997</v>
      </c>
      <c r="DS26">
        <v>30.758000000000003</v>
      </c>
      <c r="DT26">
        <v>30.03</v>
      </c>
      <c r="DU26">
        <v>29.663</v>
      </c>
      <c r="DV26">
        <v>29.864999999999998</v>
      </c>
      <c r="DW26">
        <v>29.864999999999998</v>
      </c>
      <c r="DX26">
        <v>29.498000000000001</v>
      </c>
      <c r="DY26">
        <v>28.763000000000002</v>
      </c>
      <c r="DZ26">
        <v>29.498000000000001</v>
      </c>
      <c r="EA26">
        <v>34.634999999999998</v>
      </c>
      <c r="EB26">
        <v>42.704999999999998</v>
      </c>
      <c r="EC26">
        <v>48.945</v>
      </c>
      <c r="ED26">
        <v>40.875</v>
      </c>
      <c r="EE26">
        <v>30.968</v>
      </c>
      <c r="EF26">
        <v>30.233000000000001</v>
      </c>
      <c r="EG26">
        <v>29.864999999999998</v>
      </c>
      <c r="EH26">
        <v>30.06</v>
      </c>
      <c r="EI26">
        <v>30.06</v>
      </c>
      <c r="EJ26">
        <v>29.693000000000001</v>
      </c>
      <c r="EK26">
        <v>28.95</v>
      </c>
      <c r="EL26">
        <v>29.693000000000001</v>
      </c>
      <c r="EM26">
        <v>34.868000000000002</v>
      </c>
      <c r="EN26">
        <v>42.99</v>
      </c>
      <c r="EO26">
        <v>49.274999999999999</v>
      </c>
      <c r="EP26">
        <v>41.145000000000003</v>
      </c>
      <c r="EQ26">
        <v>31.17</v>
      </c>
      <c r="ER26">
        <v>30.434999999999999</v>
      </c>
      <c r="ES26">
        <v>30.06</v>
      </c>
      <c r="ET26">
        <v>30.263000000000002</v>
      </c>
      <c r="EU26">
        <v>30.263000000000002</v>
      </c>
      <c r="EV26">
        <v>29.888000000000002</v>
      </c>
      <c r="EW26">
        <v>29.145</v>
      </c>
      <c r="EX26">
        <v>29.887499999999999</v>
      </c>
      <c r="EY26">
        <v>35.092500000000001</v>
      </c>
      <c r="EZ26">
        <v>43.274999999999999</v>
      </c>
      <c r="FA26">
        <v>49.597000000000001</v>
      </c>
      <c r="FB26">
        <v>41.414999999999999</v>
      </c>
      <c r="FC26">
        <v>31.38</v>
      </c>
      <c r="FD26">
        <v>30.63</v>
      </c>
      <c r="FE26">
        <v>30.263000000000002</v>
      </c>
      <c r="FF26">
        <v>30.458000000000002</v>
      </c>
      <c r="FG26">
        <v>30.458000000000002</v>
      </c>
      <c r="FH26">
        <v>30.083000000000002</v>
      </c>
      <c r="FI26">
        <v>29.3325</v>
      </c>
      <c r="FJ26">
        <v>30.0825</v>
      </c>
      <c r="FK26">
        <v>35.325000000000003</v>
      </c>
      <c r="FL26">
        <v>43.56</v>
      </c>
      <c r="FM26">
        <v>49.928000000000004</v>
      </c>
      <c r="FN26">
        <v>41.693000000000005</v>
      </c>
      <c r="FO26">
        <v>31.5825</v>
      </c>
      <c r="FP26">
        <v>30.8325</v>
      </c>
      <c r="FQ26">
        <v>30.4575</v>
      </c>
      <c r="FR26">
        <v>30.66</v>
      </c>
      <c r="FS26">
        <v>30.66</v>
      </c>
      <c r="FT26">
        <v>30.278000000000002</v>
      </c>
      <c r="FU26">
        <v>29.5275</v>
      </c>
      <c r="FV26">
        <v>30.285</v>
      </c>
      <c r="FW26">
        <v>35.557499999999997</v>
      </c>
      <c r="FX26">
        <v>43.844999999999999</v>
      </c>
      <c r="FY26">
        <v>50.25</v>
      </c>
      <c r="FZ26">
        <v>41.963000000000001</v>
      </c>
      <c r="GA26">
        <v>31.785</v>
      </c>
      <c r="GB26">
        <v>31.035</v>
      </c>
      <c r="GC26">
        <v>30.66</v>
      </c>
      <c r="GD26">
        <v>30.855</v>
      </c>
      <c r="GE26">
        <v>30.855</v>
      </c>
      <c r="GF26">
        <v>30.48</v>
      </c>
      <c r="GG26">
        <v>29.723000000000003</v>
      </c>
      <c r="GH26">
        <v>30.48</v>
      </c>
      <c r="GI26">
        <v>35.79</v>
      </c>
      <c r="GJ26">
        <v>44.13</v>
      </c>
      <c r="GK26">
        <v>50.573</v>
      </c>
      <c r="GL26">
        <v>42.233000000000004</v>
      </c>
      <c r="GM26">
        <v>31.995000000000001</v>
      </c>
      <c r="GN26">
        <v>31.237500000000001</v>
      </c>
      <c r="GO26">
        <v>30.855</v>
      </c>
      <c r="GP26">
        <v>31.058</v>
      </c>
      <c r="GQ26">
        <v>31.058</v>
      </c>
      <c r="GR26">
        <v>30.675000000000001</v>
      </c>
      <c r="GS26">
        <v>29.91</v>
      </c>
      <c r="GT26">
        <v>30.675000000000001</v>
      </c>
      <c r="GU26">
        <v>36.015000000000001</v>
      </c>
      <c r="GV26">
        <v>44.414999999999999</v>
      </c>
      <c r="GW26">
        <v>50.903000000000006</v>
      </c>
      <c r="GX26">
        <v>42.503</v>
      </c>
      <c r="GY26">
        <v>32.198</v>
      </c>
      <c r="GZ26">
        <v>31.44</v>
      </c>
      <c r="HA26">
        <v>31.057500000000001</v>
      </c>
      <c r="HB26">
        <v>31.253</v>
      </c>
      <c r="HC26">
        <v>31.253</v>
      </c>
      <c r="HD26">
        <v>30.87</v>
      </c>
      <c r="HE26">
        <v>30.105</v>
      </c>
      <c r="HF26">
        <v>30.87</v>
      </c>
      <c r="HG26">
        <v>36.248000000000005</v>
      </c>
      <c r="HH26">
        <v>44.7</v>
      </c>
      <c r="HI26">
        <v>51.225000000000001</v>
      </c>
      <c r="HJ26">
        <v>42.78</v>
      </c>
      <c r="HK26">
        <v>32.407499999999999</v>
      </c>
      <c r="HL26">
        <v>31.635000000000002</v>
      </c>
      <c r="HM26">
        <v>31.253</v>
      </c>
      <c r="HN26">
        <v>31.454999999999998</v>
      </c>
      <c r="HO26">
        <v>31.454999999999998</v>
      </c>
      <c r="HP26">
        <v>31.065000000000001</v>
      </c>
      <c r="HQ26">
        <v>30.293000000000003</v>
      </c>
      <c r="HR26">
        <v>31.065000000000001</v>
      </c>
      <c r="HS26">
        <v>36.479999999999997</v>
      </c>
      <c r="HT26">
        <v>44.984999999999999</v>
      </c>
      <c r="HU26">
        <v>51.555</v>
      </c>
      <c r="HV26">
        <v>43.05</v>
      </c>
      <c r="HW26">
        <v>32.61</v>
      </c>
      <c r="HX26">
        <v>31.838000000000001</v>
      </c>
      <c r="HY26">
        <v>31.454999999999998</v>
      </c>
      <c r="HZ26">
        <v>30.87</v>
      </c>
      <c r="IA26">
        <v>31.2225</v>
      </c>
    </row>
    <row r="27" spans="1:235" ht="12.75" x14ac:dyDescent="0.2">
      <c r="A27" t="s">
        <v>133</v>
      </c>
      <c r="B27" s="248" t="s">
        <v>181</v>
      </c>
      <c r="C27">
        <v>25.88</v>
      </c>
      <c r="D27">
        <v>24.56</v>
      </c>
      <c r="E27">
        <v>27.375</v>
      </c>
      <c r="F27">
        <v>27.563000000000002</v>
      </c>
      <c r="G27">
        <v>26.625</v>
      </c>
      <c r="H27">
        <v>26.25</v>
      </c>
      <c r="I27">
        <v>24.375</v>
      </c>
      <c r="J27">
        <v>28.125</v>
      </c>
      <c r="K27">
        <v>33.75</v>
      </c>
      <c r="L27">
        <v>40.125</v>
      </c>
      <c r="M27">
        <v>47.625</v>
      </c>
      <c r="N27">
        <v>38.25</v>
      </c>
      <c r="O27">
        <v>28.875</v>
      </c>
      <c r="P27">
        <v>27.375</v>
      </c>
      <c r="Q27">
        <v>27.75</v>
      </c>
      <c r="R27">
        <v>27.75</v>
      </c>
      <c r="S27">
        <v>27.75</v>
      </c>
      <c r="T27">
        <v>27.375</v>
      </c>
      <c r="U27">
        <v>26.625</v>
      </c>
      <c r="V27">
        <v>27.375</v>
      </c>
      <c r="W27">
        <v>32.625</v>
      </c>
      <c r="X27">
        <v>40.875</v>
      </c>
      <c r="Y27">
        <v>47.25</v>
      </c>
      <c r="Z27">
        <v>39</v>
      </c>
      <c r="AA27">
        <v>28.875</v>
      </c>
      <c r="AB27">
        <v>28.125</v>
      </c>
      <c r="AC27">
        <v>27.75</v>
      </c>
      <c r="AD27">
        <v>28.274999999999999</v>
      </c>
      <c r="AE27">
        <v>28.274999999999999</v>
      </c>
      <c r="AF27">
        <v>27.923000000000002</v>
      </c>
      <c r="AG27">
        <v>27.233000000000001</v>
      </c>
      <c r="AH27">
        <v>27.923000000000002</v>
      </c>
      <c r="AI27">
        <v>32.79</v>
      </c>
      <c r="AJ27">
        <v>40.433</v>
      </c>
      <c r="AK27">
        <v>46.343000000000004</v>
      </c>
      <c r="AL27">
        <v>38.700000000000003</v>
      </c>
      <c r="AM27">
        <v>29.318000000000001</v>
      </c>
      <c r="AN27">
        <v>28.62</v>
      </c>
      <c r="AO27">
        <v>28.274999999999999</v>
      </c>
      <c r="AP27">
        <v>28.47</v>
      </c>
      <c r="AQ27">
        <v>28.47</v>
      </c>
      <c r="AR27">
        <v>28.118000000000002</v>
      </c>
      <c r="AS27">
        <v>27.42</v>
      </c>
      <c r="AT27">
        <v>28.125</v>
      </c>
      <c r="AU27">
        <v>33.023000000000003</v>
      </c>
      <c r="AV27">
        <v>40.718000000000004</v>
      </c>
      <c r="AW27">
        <v>46.664999999999999</v>
      </c>
      <c r="AX27">
        <v>38.97</v>
      </c>
      <c r="AY27">
        <v>29.52</v>
      </c>
      <c r="AZ27">
        <v>28.823</v>
      </c>
      <c r="BA27">
        <v>28.47</v>
      </c>
      <c r="BB27">
        <v>28.673000000000002</v>
      </c>
      <c r="BC27">
        <v>28.673000000000002</v>
      </c>
      <c r="BD27">
        <v>28.32</v>
      </c>
      <c r="BE27">
        <v>27.614999999999998</v>
      </c>
      <c r="BF27">
        <v>28.32</v>
      </c>
      <c r="BG27">
        <v>33.248000000000005</v>
      </c>
      <c r="BH27">
        <v>41.003</v>
      </c>
      <c r="BI27">
        <v>46.994999999999997</v>
      </c>
      <c r="BJ27">
        <v>39.24</v>
      </c>
      <c r="BK27">
        <v>29.73</v>
      </c>
      <c r="BL27">
        <v>29.024999999999999</v>
      </c>
      <c r="BM27">
        <v>28.673000000000002</v>
      </c>
      <c r="BN27">
        <v>28.868000000000002</v>
      </c>
      <c r="BO27">
        <v>28.868000000000002</v>
      </c>
      <c r="BP27">
        <v>28.515000000000001</v>
      </c>
      <c r="BQ27">
        <v>27.803000000000001</v>
      </c>
      <c r="BR27">
        <v>28.515000000000001</v>
      </c>
      <c r="BS27">
        <v>33.479999999999997</v>
      </c>
      <c r="BT27">
        <v>41.288000000000004</v>
      </c>
      <c r="BU27">
        <v>47.318000000000005</v>
      </c>
      <c r="BV27">
        <v>39.51</v>
      </c>
      <c r="BW27">
        <v>29.933</v>
      </c>
      <c r="BX27">
        <v>29.228000000000002</v>
      </c>
      <c r="BY27">
        <v>28.868000000000002</v>
      </c>
      <c r="BZ27">
        <v>29.07</v>
      </c>
      <c r="CA27">
        <v>29.07</v>
      </c>
      <c r="CB27">
        <v>28.71</v>
      </c>
      <c r="CC27">
        <v>27.998000000000001</v>
      </c>
      <c r="CD27">
        <v>28.71</v>
      </c>
      <c r="CE27">
        <v>33.713000000000001</v>
      </c>
      <c r="CF27">
        <v>41.573</v>
      </c>
      <c r="CG27">
        <v>47.648000000000003</v>
      </c>
      <c r="CH27">
        <v>39.788000000000004</v>
      </c>
      <c r="CI27">
        <v>30.143000000000001</v>
      </c>
      <c r="CJ27">
        <v>29.423000000000002</v>
      </c>
      <c r="CK27">
        <v>29.07</v>
      </c>
      <c r="CL27">
        <v>29.265000000000001</v>
      </c>
      <c r="CM27">
        <v>29.265000000000001</v>
      </c>
      <c r="CN27">
        <v>28.905000000000001</v>
      </c>
      <c r="CO27">
        <v>28.184999999999999</v>
      </c>
      <c r="CP27">
        <v>28.905000000000001</v>
      </c>
      <c r="CQ27">
        <v>33.945</v>
      </c>
      <c r="CR27">
        <v>41.858000000000004</v>
      </c>
      <c r="CS27">
        <v>47.97</v>
      </c>
      <c r="CT27">
        <v>40.058</v>
      </c>
      <c r="CU27">
        <v>30.344999999999999</v>
      </c>
      <c r="CV27">
        <v>29.625</v>
      </c>
      <c r="CW27">
        <v>29.265000000000001</v>
      </c>
      <c r="CX27">
        <v>29.468</v>
      </c>
      <c r="CY27">
        <v>29.468</v>
      </c>
      <c r="CZ27">
        <v>29.1</v>
      </c>
      <c r="DA27">
        <v>28.38</v>
      </c>
      <c r="DB27">
        <v>29.1</v>
      </c>
      <c r="DC27">
        <v>34.17</v>
      </c>
      <c r="DD27">
        <v>42.143000000000001</v>
      </c>
      <c r="DE27">
        <v>48.292999999999999</v>
      </c>
      <c r="DF27">
        <v>40.328000000000003</v>
      </c>
      <c r="DG27">
        <v>30.555</v>
      </c>
      <c r="DH27">
        <v>29.828000000000003</v>
      </c>
      <c r="DI27">
        <v>29.468</v>
      </c>
      <c r="DJ27">
        <v>29.663</v>
      </c>
      <c r="DK27">
        <v>29.663</v>
      </c>
      <c r="DL27">
        <v>29.303000000000001</v>
      </c>
      <c r="DM27">
        <v>28.568000000000001</v>
      </c>
      <c r="DN27">
        <v>29.303000000000001</v>
      </c>
      <c r="DO27">
        <v>34.402999999999999</v>
      </c>
      <c r="DP27">
        <v>42.428000000000004</v>
      </c>
      <c r="DQ27">
        <v>48.623000000000005</v>
      </c>
      <c r="DR27">
        <v>40.604999999999997</v>
      </c>
      <c r="DS27">
        <v>30.758000000000003</v>
      </c>
      <c r="DT27">
        <v>30.03</v>
      </c>
      <c r="DU27">
        <v>29.663</v>
      </c>
      <c r="DV27">
        <v>29.864999999999998</v>
      </c>
      <c r="DW27">
        <v>29.864999999999998</v>
      </c>
      <c r="DX27">
        <v>29.498000000000001</v>
      </c>
      <c r="DY27">
        <v>28.763000000000002</v>
      </c>
      <c r="DZ27">
        <v>29.498000000000001</v>
      </c>
      <c r="EA27">
        <v>34.634999999999998</v>
      </c>
      <c r="EB27">
        <v>42.704999999999998</v>
      </c>
      <c r="EC27">
        <v>48.945</v>
      </c>
      <c r="ED27">
        <v>40.875</v>
      </c>
      <c r="EE27">
        <v>30.968</v>
      </c>
      <c r="EF27">
        <v>30.233000000000001</v>
      </c>
      <c r="EG27">
        <v>29.864999999999998</v>
      </c>
      <c r="EH27">
        <v>30.06</v>
      </c>
      <c r="EI27">
        <v>30.06</v>
      </c>
      <c r="EJ27">
        <v>29.693000000000001</v>
      </c>
      <c r="EK27">
        <v>28.95</v>
      </c>
      <c r="EL27">
        <v>29.693000000000001</v>
      </c>
      <c r="EM27">
        <v>34.868000000000002</v>
      </c>
      <c r="EN27">
        <v>42.99</v>
      </c>
      <c r="EO27">
        <v>49.274999999999999</v>
      </c>
      <c r="EP27">
        <v>41.145000000000003</v>
      </c>
      <c r="EQ27">
        <v>31.17</v>
      </c>
      <c r="ER27">
        <v>30.434999999999999</v>
      </c>
      <c r="ES27">
        <v>30.06</v>
      </c>
      <c r="ET27">
        <v>30.263000000000002</v>
      </c>
      <c r="EU27">
        <v>30.263000000000002</v>
      </c>
      <c r="EV27">
        <v>29.888000000000002</v>
      </c>
      <c r="EW27">
        <v>29.145</v>
      </c>
      <c r="EX27">
        <v>29.887499999999999</v>
      </c>
      <c r="EY27">
        <v>35.092500000000001</v>
      </c>
      <c r="EZ27">
        <v>43.274999999999999</v>
      </c>
      <c r="FA27">
        <v>49.597000000000001</v>
      </c>
      <c r="FB27">
        <v>41.414999999999999</v>
      </c>
      <c r="FC27">
        <v>31.38</v>
      </c>
      <c r="FD27">
        <v>30.63</v>
      </c>
      <c r="FE27">
        <v>30.263000000000002</v>
      </c>
      <c r="FF27">
        <v>30.458000000000002</v>
      </c>
      <c r="FG27">
        <v>30.458000000000002</v>
      </c>
      <c r="FH27">
        <v>30.083000000000002</v>
      </c>
      <c r="FI27">
        <v>29.3325</v>
      </c>
      <c r="FJ27">
        <v>30.0825</v>
      </c>
      <c r="FK27">
        <v>35.325000000000003</v>
      </c>
      <c r="FL27">
        <v>43.56</v>
      </c>
      <c r="FM27">
        <v>49.928000000000004</v>
      </c>
      <c r="FN27">
        <v>41.693000000000005</v>
      </c>
      <c r="FO27">
        <v>31.5825</v>
      </c>
      <c r="FP27">
        <v>30.8325</v>
      </c>
      <c r="FQ27">
        <v>30.4575</v>
      </c>
      <c r="FR27">
        <v>30.66</v>
      </c>
      <c r="FS27">
        <v>30.66</v>
      </c>
      <c r="FT27">
        <v>30.278000000000002</v>
      </c>
      <c r="FU27">
        <v>29.5275</v>
      </c>
      <c r="FV27">
        <v>30.285</v>
      </c>
      <c r="FW27">
        <v>35.557499999999997</v>
      </c>
      <c r="FX27">
        <v>43.844999999999999</v>
      </c>
      <c r="FY27">
        <v>50.25</v>
      </c>
      <c r="FZ27">
        <v>41.963000000000001</v>
      </c>
      <c r="GA27">
        <v>31.785</v>
      </c>
      <c r="GB27">
        <v>31.035</v>
      </c>
      <c r="GC27">
        <v>30.66</v>
      </c>
      <c r="GD27">
        <v>30.855</v>
      </c>
      <c r="GE27">
        <v>30.855</v>
      </c>
      <c r="GF27">
        <v>30.48</v>
      </c>
      <c r="GG27">
        <v>29.723000000000003</v>
      </c>
      <c r="GH27">
        <v>30.48</v>
      </c>
      <c r="GI27">
        <v>35.79</v>
      </c>
      <c r="GJ27">
        <v>44.13</v>
      </c>
      <c r="GK27">
        <v>50.573</v>
      </c>
      <c r="GL27">
        <v>42.233000000000004</v>
      </c>
      <c r="GM27">
        <v>31.995000000000001</v>
      </c>
      <c r="GN27">
        <v>31.237500000000001</v>
      </c>
      <c r="GO27">
        <v>30.855</v>
      </c>
      <c r="GP27">
        <v>31.058</v>
      </c>
      <c r="GQ27">
        <v>31.058</v>
      </c>
      <c r="GR27">
        <v>30.675000000000001</v>
      </c>
      <c r="GS27">
        <v>29.91</v>
      </c>
      <c r="GT27">
        <v>30.675000000000001</v>
      </c>
      <c r="GU27">
        <v>36.015000000000001</v>
      </c>
      <c r="GV27">
        <v>44.414999999999999</v>
      </c>
      <c r="GW27">
        <v>50.903000000000006</v>
      </c>
      <c r="GX27">
        <v>42.503</v>
      </c>
      <c r="GY27">
        <v>32.198</v>
      </c>
      <c r="GZ27">
        <v>31.44</v>
      </c>
      <c r="HA27">
        <v>31.057500000000001</v>
      </c>
      <c r="HB27">
        <v>31.253</v>
      </c>
      <c r="HC27">
        <v>31.253</v>
      </c>
      <c r="HD27">
        <v>30.87</v>
      </c>
      <c r="HE27">
        <v>30.105</v>
      </c>
      <c r="HF27">
        <v>30.87</v>
      </c>
      <c r="HG27">
        <v>36.248000000000005</v>
      </c>
      <c r="HH27">
        <v>44.7</v>
      </c>
      <c r="HI27">
        <v>51.225000000000001</v>
      </c>
      <c r="HJ27">
        <v>42.78</v>
      </c>
      <c r="HK27">
        <v>32.407499999999999</v>
      </c>
      <c r="HL27">
        <v>31.635000000000002</v>
      </c>
      <c r="HM27">
        <v>31.253</v>
      </c>
      <c r="HN27">
        <v>31.454999999999998</v>
      </c>
      <c r="HO27">
        <v>31.454999999999998</v>
      </c>
      <c r="HP27">
        <v>31.065000000000001</v>
      </c>
      <c r="HQ27">
        <v>30.293000000000003</v>
      </c>
      <c r="HR27">
        <v>31.065000000000001</v>
      </c>
      <c r="HS27">
        <v>36.479999999999997</v>
      </c>
      <c r="HT27">
        <v>44.984999999999999</v>
      </c>
      <c r="HU27">
        <v>51.555</v>
      </c>
      <c r="HV27">
        <v>43.05</v>
      </c>
      <c r="HW27">
        <v>32.61</v>
      </c>
      <c r="HX27">
        <v>31.838000000000001</v>
      </c>
      <c r="HY27">
        <v>31.454999999999998</v>
      </c>
      <c r="HZ27">
        <v>30.87</v>
      </c>
      <c r="IA27">
        <v>31.2225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2001-10-23T18:23:25Z</cp:lastPrinted>
  <dcterms:created xsi:type="dcterms:W3CDTF">2000-04-24T18:04:08Z</dcterms:created>
  <dcterms:modified xsi:type="dcterms:W3CDTF">2014-09-03T20:19:11Z</dcterms:modified>
</cp:coreProperties>
</file>