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30" windowWidth="14940" windowHeight="8640"/>
  </bookViews>
  <sheets>
    <sheet name="Summary" sheetId="13" r:id="rId1"/>
    <sheet name="PNM 500617" sheetId="8" r:id="rId2"/>
    <sheet name="USGT cr 27268 " sheetId="7" r:id="rId3"/>
    <sheet name="USGT 500621" sheetId="6" r:id="rId4"/>
    <sheet name="Richardson 500622" sheetId="5" r:id="rId5"/>
    <sheet name="USGT 500622" sheetId="9" r:id="rId6"/>
    <sheet name="PG&amp;E 500622" sheetId="4" r:id="rId7"/>
    <sheet name="USGT 500615" sheetId="3" r:id="rId8"/>
    <sheet name="USGT Nov-Dec" sheetId="12" r:id="rId9"/>
    <sheet name="Control" sheetId="1" r:id="rId10"/>
    <sheet name="TEST" sheetId="2" r:id="rId11"/>
  </sheets>
  <definedNames>
    <definedName name="_xlnm.Print_Area" localSheetId="0">Summary!$A$1:$K$17</definedName>
  </definedNames>
  <calcPr calcId="152511"/>
</workbook>
</file>

<file path=xl/calcChain.xml><?xml version="1.0" encoding="utf-8"?>
<calcChain xmlns="http://schemas.openxmlformats.org/spreadsheetml/2006/main">
  <c r="P11" i="1" l="1"/>
  <c r="R11" i="1" s="1"/>
  <c r="Q11" i="1"/>
  <c r="S11" i="1"/>
  <c r="I12" i="1"/>
  <c r="K12" i="1"/>
  <c r="N12" i="1"/>
  <c r="O12" i="1"/>
  <c r="O43" i="1" s="1"/>
  <c r="I13" i="1"/>
  <c r="N13" i="1"/>
  <c r="O13" i="1"/>
  <c r="I14" i="1"/>
  <c r="N14" i="1"/>
  <c r="O14" i="1"/>
  <c r="I15" i="1"/>
  <c r="N15" i="1"/>
  <c r="O15" i="1"/>
  <c r="I16" i="1"/>
  <c r="N16" i="1"/>
  <c r="O16" i="1"/>
  <c r="I17" i="1"/>
  <c r="N17" i="1"/>
  <c r="O17" i="1"/>
  <c r="I18" i="1"/>
  <c r="N18" i="1"/>
  <c r="O18" i="1"/>
  <c r="I19" i="1"/>
  <c r="N19" i="1"/>
  <c r="O19" i="1"/>
  <c r="I20" i="1"/>
  <c r="N20" i="1"/>
  <c r="O20" i="1"/>
  <c r="I21" i="1"/>
  <c r="N21" i="1"/>
  <c r="O21" i="1"/>
  <c r="I22" i="1"/>
  <c r="N22" i="1"/>
  <c r="O22" i="1"/>
  <c r="I23" i="1"/>
  <c r="N23" i="1"/>
  <c r="O23" i="1"/>
  <c r="I24" i="1"/>
  <c r="N24" i="1"/>
  <c r="O24" i="1"/>
  <c r="I25" i="1"/>
  <c r="N25" i="1"/>
  <c r="O25" i="1"/>
  <c r="I26" i="1"/>
  <c r="N26" i="1"/>
  <c r="O26" i="1"/>
  <c r="I27" i="1"/>
  <c r="N27" i="1"/>
  <c r="O27" i="1"/>
  <c r="I28" i="1"/>
  <c r="N28" i="1"/>
  <c r="O28" i="1"/>
  <c r="I29" i="1"/>
  <c r="N29" i="1"/>
  <c r="O29" i="1"/>
  <c r="I30" i="1"/>
  <c r="N30" i="1"/>
  <c r="O30" i="1"/>
  <c r="I31" i="1"/>
  <c r="N31" i="1"/>
  <c r="O31" i="1"/>
  <c r="I32" i="1"/>
  <c r="N32" i="1"/>
  <c r="O32" i="1"/>
  <c r="I33" i="1"/>
  <c r="N33" i="1"/>
  <c r="O33" i="1"/>
  <c r="I34" i="1"/>
  <c r="N34" i="1"/>
  <c r="O34" i="1"/>
  <c r="I35" i="1"/>
  <c r="N35" i="1"/>
  <c r="O35" i="1"/>
  <c r="I36" i="1"/>
  <c r="N36" i="1"/>
  <c r="O36" i="1"/>
  <c r="I37" i="1"/>
  <c r="N37" i="1"/>
  <c r="O37" i="1"/>
  <c r="I38" i="1"/>
  <c r="N38" i="1"/>
  <c r="O38" i="1"/>
  <c r="I39" i="1"/>
  <c r="N39" i="1"/>
  <c r="O39" i="1"/>
  <c r="I40" i="1"/>
  <c r="N40" i="1"/>
  <c r="O40" i="1"/>
  <c r="I41" i="1"/>
  <c r="N41" i="1"/>
  <c r="O41" i="1"/>
  <c r="I42" i="1"/>
  <c r="N42" i="1"/>
  <c r="O42" i="1"/>
  <c r="G43" i="1"/>
  <c r="O50" i="1" s="1"/>
  <c r="H43" i="1"/>
  <c r="I43" i="1"/>
  <c r="G46" i="1"/>
  <c r="P11" i="4"/>
  <c r="R11" i="4" s="1"/>
  <c r="Q11" i="4"/>
  <c r="S11" i="4" s="1"/>
  <c r="I12" i="4"/>
  <c r="K12" i="4" s="1"/>
  <c r="N12" i="4"/>
  <c r="O12" i="4"/>
  <c r="P12" i="4"/>
  <c r="I13" i="4"/>
  <c r="N13" i="4"/>
  <c r="O13" i="4"/>
  <c r="I14" i="4"/>
  <c r="N14" i="4"/>
  <c r="O14" i="4"/>
  <c r="I15" i="4"/>
  <c r="N15" i="4"/>
  <c r="O15" i="4"/>
  <c r="I16" i="4"/>
  <c r="N16" i="4"/>
  <c r="O16" i="4"/>
  <c r="I17" i="4"/>
  <c r="N17" i="4"/>
  <c r="O17" i="4"/>
  <c r="I18" i="4"/>
  <c r="N18" i="4"/>
  <c r="O18" i="4"/>
  <c r="I19" i="4"/>
  <c r="N19" i="4"/>
  <c r="O19" i="4"/>
  <c r="I20" i="4"/>
  <c r="N20" i="4"/>
  <c r="O20" i="4"/>
  <c r="I21" i="4"/>
  <c r="N21" i="4"/>
  <c r="O21" i="4"/>
  <c r="I22" i="4"/>
  <c r="N22" i="4"/>
  <c r="O22" i="4"/>
  <c r="I23" i="4"/>
  <c r="N23" i="4"/>
  <c r="O23" i="4"/>
  <c r="I24" i="4"/>
  <c r="N24" i="4"/>
  <c r="O24" i="4"/>
  <c r="I25" i="4"/>
  <c r="N25" i="4"/>
  <c r="O25" i="4"/>
  <c r="I26" i="4"/>
  <c r="N26" i="4"/>
  <c r="O26" i="4"/>
  <c r="I27" i="4"/>
  <c r="N27" i="4"/>
  <c r="O27" i="4"/>
  <c r="I28" i="4"/>
  <c r="N28" i="4"/>
  <c r="O28" i="4"/>
  <c r="I29" i="4"/>
  <c r="N29" i="4"/>
  <c r="O29" i="4"/>
  <c r="I30" i="4"/>
  <c r="N30" i="4"/>
  <c r="O30" i="4"/>
  <c r="I31" i="4"/>
  <c r="N31" i="4"/>
  <c r="O31" i="4"/>
  <c r="I32" i="4"/>
  <c r="N32" i="4"/>
  <c r="O32" i="4"/>
  <c r="I33" i="4"/>
  <c r="N33" i="4"/>
  <c r="O33" i="4"/>
  <c r="I34" i="4"/>
  <c r="N34" i="4"/>
  <c r="O34" i="4"/>
  <c r="I35" i="4"/>
  <c r="N35" i="4"/>
  <c r="O35" i="4"/>
  <c r="I36" i="4"/>
  <c r="N36" i="4"/>
  <c r="O36" i="4"/>
  <c r="I37" i="4"/>
  <c r="N37" i="4"/>
  <c r="O37" i="4"/>
  <c r="I38" i="4"/>
  <c r="N38" i="4"/>
  <c r="O38" i="4"/>
  <c r="I39" i="4"/>
  <c r="N39" i="4"/>
  <c r="O39" i="4"/>
  <c r="I40" i="4"/>
  <c r="N40" i="4"/>
  <c r="O40" i="4"/>
  <c r="I41" i="4"/>
  <c r="N41" i="4"/>
  <c r="O41" i="4"/>
  <c r="G43" i="4"/>
  <c r="G46" i="4" s="1"/>
  <c r="H43" i="4"/>
  <c r="G47" i="4"/>
  <c r="O50" i="4"/>
  <c r="O53" i="4" s="1"/>
  <c r="O55" i="4" s="1"/>
  <c r="O51" i="4"/>
  <c r="O52" i="4"/>
  <c r="P11" i="8"/>
  <c r="R11" i="8" s="1"/>
  <c r="Q11" i="8"/>
  <c r="S11" i="8"/>
  <c r="I12" i="8"/>
  <c r="K12" i="8" s="1"/>
  <c r="N12" i="8"/>
  <c r="O12" i="8"/>
  <c r="I13" i="8"/>
  <c r="N13" i="8"/>
  <c r="O13" i="8"/>
  <c r="I14" i="8"/>
  <c r="N14" i="8"/>
  <c r="O14" i="8"/>
  <c r="I15" i="8"/>
  <c r="N15" i="8"/>
  <c r="O15" i="8"/>
  <c r="O43" i="8" s="1"/>
  <c r="I16" i="8"/>
  <c r="N16" i="8"/>
  <c r="O16" i="8"/>
  <c r="I17" i="8"/>
  <c r="N17" i="8"/>
  <c r="O17" i="8"/>
  <c r="I18" i="8"/>
  <c r="N18" i="8"/>
  <c r="O18" i="8"/>
  <c r="I19" i="8"/>
  <c r="N19" i="8"/>
  <c r="O19" i="8"/>
  <c r="I20" i="8"/>
  <c r="N20" i="8"/>
  <c r="O20" i="8"/>
  <c r="I21" i="8"/>
  <c r="N21" i="8"/>
  <c r="O21" i="8"/>
  <c r="I22" i="8"/>
  <c r="N22" i="8"/>
  <c r="O22" i="8"/>
  <c r="I23" i="8"/>
  <c r="N23" i="8"/>
  <c r="O23" i="8"/>
  <c r="I24" i="8"/>
  <c r="N24" i="8"/>
  <c r="O24" i="8"/>
  <c r="I25" i="8"/>
  <c r="N25" i="8"/>
  <c r="O25" i="8"/>
  <c r="I26" i="8"/>
  <c r="N26" i="8"/>
  <c r="O26" i="8"/>
  <c r="I27" i="8"/>
  <c r="N27" i="8"/>
  <c r="O27" i="8"/>
  <c r="I28" i="8"/>
  <c r="N28" i="8"/>
  <c r="O28" i="8"/>
  <c r="I29" i="8"/>
  <c r="N29" i="8"/>
  <c r="O29" i="8"/>
  <c r="I30" i="8"/>
  <c r="N30" i="8"/>
  <c r="O30" i="8"/>
  <c r="I31" i="8"/>
  <c r="N31" i="8"/>
  <c r="O31" i="8"/>
  <c r="I32" i="8"/>
  <c r="N32" i="8"/>
  <c r="O32" i="8"/>
  <c r="I33" i="8"/>
  <c r="N33" i="8"/>
  <c r="O33" i="8"/>
  <c r="I34" i="8"/>
  <c r="N34" i="8"/>
  <c r="O34" i="8"/>
  <c r="I35" i="8"/>
  <c r="N35" i="8"/>
  <c r="O35" i="8"/>
  <c r="I36" i="8"/>
  <c r="N36" i="8"/>
  <c r="O36" i="8"/>
  <c r="I37" i="8"/>
  <c r="N37" i="8"/>
  <c r="O37" i="8"/>
  <c r="I38" i="8"/>
  <c r="N38" i="8"/>
  <c r="O38" i="8"/>
  <c r="I39" i="8"/>
  <c r="N39" i="8"/>
  <c r="O39" i="8"/>
  <c r="I40" i="8"/>
  <c r="N40" i="8"/>
  <c r="O40" i="8"/>
  <c r="I41" i="8"/>
  <c r="N41" i="8"/>
  <c r="O41" i="8"/>
  <c r="G43" i="8"/>
  <c r="H43" i="8"/>
  <c r="G46" i="8"/>
  <c r="F7" i="13" s="1"/>
  <c r="O50" i="8"/>
  <c r="P11" i="5"/>
  <c r="R11" i="5" s="1"/>
  <c r="Q11" i="5"/>
  <c r="S11" i="5" s="1"/>
  <c r="I12" i="5"/>
  <c r="K12" i="5"/>
  <c r="N12" i="5"/>
  <c r="O12" i="5"/>
  <c r="I13" i="5"/>
  <c r="N13" i="5"/>
  <c r="O13" i="5"/>
  <c r="I14" i="5"/>
  <c r="N14" i="5"/>
  <c r="O14" i="5"/>
  <c r="I15" i="5"/>
  <c r="N15" i="5"/>
  <c r="O15" i="5"/>
  <c r="I16" i="5"/>
  <c r="N16" i="5"/>
  <c r="O16" i="5"/>
  <c r="I17" i="5"/>
  <c r="N17" i="5"/>
  <c r="O17" i="5"/>
  <c r="I18" i="5"/>
  <c r="N18" i="5"/>
  <c r="O18" i="5"/>
  <c r="I19" i="5"/>
  <c r="N19" i="5"/>
  <c r="O19" i="5"/>
  <c r="I20" i="5"/>
  <c r="N20" i="5"/>
  <c r="O20" i="5"/>
  <c r="I21" i="5"/>
  <c r="N21" i="5"/>
  <c r="O21" i="5"/>
  <c r="I22" i="5"/>
  <c r="N22" i="5"/>
  <c r="O22" i="5"/>
  <c r="I23" i="5"/>
  <c r="N23" i="5"/>
  <c r="O23" i="5"/>
  <c r="I24" i="5"/>
  <c r="N24" i="5"/>
  <c r="O24" i="5"/>
  <c r="I25" i="5"/>
  <c r="N25" i="5"/>
  <c r="O25" i="5"/>
  <c r="I26" i="5"/>
  <c r="N26" i="5"/>
  <c r="O26" i="5"/>
  <c r="I27" i="5"/>
  <c r="N27" i="5"/>
  <c r="O27" i="5"/>
  <c r="I28" i="5"/>
  <c r="N28" i="5"/>
  <c r="O28" i="5"/>
  <c r="I29" i="5"/>
  <c r="N29" i="5"/>
  <c r="O29" i="5"/>
  <c r="I30" i="5"/>
  <c r="N30" i="5"/>
  <c r="O30" i="5"/>
  <c r="I31" i="5"/>
  <c r="N31" i="5"/>
  <c r="O31" i="5"/>
  <c r="I32" i="5"/>
  <c r="N32" i="5"/>
  <c r="O32" i="5"/>
  <c r="I33" i="5"/>
  <c r="N33" i="5"/>
  <c r="O33" i="5"/>
  <c r="I34" i="5"/>
  <c r="N34" i="5"/>
  <c r="O34" i="5"/>
  <c r="I35" i="5"/>
  <c r="N35" i="5"/>
  <c r="O35" i="5"/>
  <c r="I36" i="5"/>
  <c r="N36" i="5"/>
  <c r="O36" i="5"/>
  <c r="I37" i="5"/>
  <c r="N37" i="5"/>
  <c r="O37" i="5"/>
  <c r="I38" i="5"/>
  <c r="N38" i="5"/>
  <c r="O38" i="5"/>
  <c r="I39" i="5"/>
  <c r="N39" i="5"/>
  <c r="O39" i="5"/>
  <c r="I40" i="5"/>
  <c r="N40" i="5"/>
  <c r="O40" i="5"/>
  <c r="I41" i="5"/>
  <c r="N41" i="5"/>
  <c r="O41" i="5"/>
  <c r="G43" i="5"/>
  <c r="H43" i="5"/>
  <c r="G47" i="5"/>
  <c r="O51" i="5"/>
  <c r="O52" i="5"/>
  <c r="B7" i="13"/>
  <c r="C7" i="13"/>
  <c r="E7" i="13"/>
  <c r="B8" i="13"/>
  <c r="C8" i="13"/>
  <c r="E8" i="13"/>
  <c r="B9" i="13"/>
  <c r="C9" i="13"/>
  <c r="E9" i="13"/>
  <c r="B10" i="13"/>
  <c r="C10" i="13"/>
  <c r="E10" i="13"/>
  <c r="B11" i="13"/>
  <c r="C11" i="13"/>
  <c r="E11" i="13"/>
  <c r="B12" i="13"/>
  <c r="C12" i="13"/>
  <c r="E12" i="13"/>
  <c r="B13" i="13"/>
  <c r="C13" i="13"/>
  <c r="E13" i="13"/>
  <c r="F13" i="13"/>
  <c r="B14" i="13"/>
  <c r="C14" i="13"/>
  <c r="E14" i="13"/>
  <c r="P11" i="2"/>
  <c r="Q11" i="2"/>
  <c r="S11" i="2" s="1"/>
  <c r="R11" i="2"/>
  <c r="I12" i="2"/>
  <c r="K12" i="2"/>
  <c r="Q12" i="2" s="1"/>
  <c r="N12" i="2"/>
  <c r="O12" i="2"/>
  <c r="P12" i="2"/>
  <c r="R12" i="2"/>
  <c r="I13" i="2"/>
  <c r="K13" i="2" s="1"/>
  <c r="N13" i="2"/>
  <c r="O13" i="2"/>
  <c r="I14" i="2"/>
  <c r="K14" i="2"/>
  <c r="N14" i="2"/>
  <c r="O14" i="2"/>
  <c r="I15" i="2"/>
  <c r="N15" i="2"/>
  <c r="O15" i="2"/>
  <c r="I16" i="2"/>
  <c r="N16" i="2"/>
  <c r="O16" i="2"/>
  <c r="I17" i="2"/>
  <c r="N17" i="2"/>
  <c r="O17" i="2"/>
  <c r="I18" i="2"/>
  <c r="N18" i="2"/>
  <c r="O18" i="2"/>
  <c r="I19" i="2"/>
  <c r="N19" i="2"/>
  <c r="O19" i="2"/>
  <c r="I20" i="2"/>
  <c r="N20" i="2"/>
  <c r="O20" i="2"/>
  <c r="I21" i="2"/>
  <c r="N21" i="2"/>
  <c r="O21" i="2"/>
  <c r="I22" i="2"/>
  <c r="N22" i="2"/>
  <c r="O22" i="2"/>
  <c r="I23" i="2"/>
  <c r="N23" i="2"/>
  <c r="O23" i="2"/>
  <c r="I24" i="2"/>
  <c r="N24" i="2"/>
  <c r="O24" i="2"/>
  <c r="I25" i="2"/>
  <c r="N25" i="2"/>
  <c r="O25" i="2"/>
  <c r="I26" i="2"/>
  <c r="N26" i="2"/>
  <c r="O26" i="2"/>
  <c r="I27" i="2"/>
  <c r="N27" i="2"/>
  <c r="O27" i="2"/>
  <c r="I28" i="2"/>
  <c r="N28" i="2"/>
  <c r="O28" i="2"/>
  <c r="I29" i="2"/>
  <c r="N29" i="2"/>
  <c r="O29" i="2"/>
  <c r="I30" i="2"/>
  <c r="N30" i="2"/>
  <c r="O30" i="2"/>
  <c r="I31" i="2"/>
  <c r="N31" i="2"/>
  <c r="O31" i="2"/>
  <c r="I32" i="2"/>
  <c r="N32" i="2"/>
  <c r="O32" i="2"/>
  <c r="I33" i="2"/>
  <c r="N33" i="2"/>
  <c r="O33" i="2"/>
  <c r="I34" i="2"/>
  <c r="N34" i="2"/>
  <c r="O34" i="2"/>
  <c r="I35" i="2"/>
  <c r="N35" i="2"/>
  <c r="O35" i="2"/>
  <c r="I36" i="2"/>
  <c r="N36" i="2"/>
  <c r="O36" i="2"/>
  <c r="I37" i="2"/>
  <c r="N37" i="2"/>
  <c r="O37" i="2"/>
  <c r="I38" i="2"/>
  <c r="N38" i="2"/>
  <c r="O38" i="2"/>
  <c r="I39" i="2"/>
  <c r="N39" i="2"/>
  <c r="O39" i="2"/>
  <c r="I40" i="2"/>
  <c r="N40" i="2"/>
  <c r="O40" i="2"/>
  <c r="I41" i="2"/>
  <c r="N41" i="2"/>
  <c r="O41" i="2"/>
  <c r="I42" i="2"/>
  <c r="N42" i="2"/>
  <c r="O42" i="2"/>
  <c r="G43" i="2"/>
  <c r="O50" i="2" s="1"/>
  <c r="H43" i="2"/>
  <c r="G46" i="2"/>
  <c r="G47" i="2"/>
  <c r="O51" i="2"/>
  <c r="Q11" i="3"/>
  <c r="R11" i="3"/>
  <c r="T11" i="3" s="1"/>
  <c r="S11" i="3"/>
  <c r="I12" i="3"/>
  <c r="I43" i="3" s="1"/>
  <c r="K12" i="3"/>
  <c r="V12" i="3" s="1"/>
  <c r="O12" i="3"/>
  <c r="P12" i="3"/>
  <c r="I13" i="3"/>
  <c r="O13" i="3"/>
  <c r="P13" i="3"/>
  <c r="I14" i="3"/>
  <c r="O14" i="3"/>
  <c r="P14" i="3"/>
  <c r="I15" i="3"/>
  <c r="O15" i="3"/>
  <c r="O43" i="3" s="1"/>
  <c r="P15" i="3"/>
  <c r="I16" i="3"/>
  <c r="O16" i="3"/>
  <c r="P16" i="3"/>
  <c r="I17" i="3"/>
  <c r="O17" i="3"/>
  <c r="P17" i="3"/>
  <c r="P43" i="3" s="1"/>
  <c r="I18" i="3"/>
  <c r="O18" i="3"/>
  <c r="P18" i="3"/>
  <c r="I19" i="3"/>
  <c r="O19" i="3"/>
  <c r="P19" i="3"/>
  <c r="I20" i="3"/>
  <c r="O20" i="3"/>
  <c r="P20" i="3"/>
  <c r="I21" i="3"/>
  <c r="O21" i="3"/>
  <c r="P21" i="3"/>
  <c r="I22" i="3"/>
  <c r="O22" i="3"/>
  <c r="P22" i="3"/>
  <c r="I23" i="3"/>
  <c r="O23" i="3"/>
  <c r="P23" i="3"/>
  <c r="I24" i="3"/>
  <c r="O24" i="3"/>
  <c r="P24" i="3"/>
  <c r="I25" i="3"/>
  <c r="O25" i="3"/>
  <c r="P25" i="3"/>
  <c r="I26" i="3"/>
  <c r="O26" i="3"/>
  <c r="P26" i="3"/>
  <c r="I27" i="3"/>
  <c r="O27" i="3"/>
  <c r="P27" i="3"/>
  <c r="I28" i="3"/>
  <c r="O28" i="3"/>
  <c r="P28" i="3"/>
  <c r="I29" i="3"/>
  <c r="O29" i="3"/>
  <c r="P29" i="3"/>
  <c r="I30" i="3"/>
  <c r="O30" i="3"/>
  <c r="P30" i="3"/>
  <c r="I31" i="3"/>
  <c r="O31" i="3"/>
  <c r="P31" i="3"/>
  <c r="I32" i="3"/>
  <c r="O32" i="3"/>
  <c r="P32" i="3"/>
  <c r="I33" i="3"/>
  <c r="O33" i="3"/>
  <c r="P33" i="3"/>
  <c r="I34" i="3"/>
  <c r="O34" i="3"/>
  <c r="P34" i="3"/>
  <c r="I35" i="3"/>
  <c r="O35" i="3"/>
  <c r="P35" i="3"/>
  <c r="I36" i="3"/>
  <c r="O36" i="3"/>
  <c r="P36" i="3"/>
  <c r="I37" i="3"/>
  <c r="O37" i="3"/>
  <c r="P37" i="3"/>
  <c r="I38" i="3"/>
  <c r="O38" i="3"/>
  <c r="P38" i="3"/>
  <c r="I39" i="3"/>
  <c r="O39" i="3"/>
  <c r="P39" i="3"/>
  <c r="I40" i="3"/>
  <c r="O40" i="3"/>
  <c r="P40" i="3"/>
  <c r="I41" i="3"/>
  <c r="O41" i="3"/>
  <c r="P41" i="3"/>
  <c r="G43" i="3"/>
  <c r="P50" i="3" s="1"/>
  <c r="H43" i="3"/>
  <c r="G46" i="3"/>
  <c r="F14" i="13" s="1"/>
  <c r="G47" i="3"/>
  <c r="I47" i="3"/>
  <c r="J14" i="13" s="1"/>
  <c r="H14" i="13" s="1"/>
  <c r="P51" i="3"/>
  <c r="P11" i="6"/>
  <c r="R11" i="6" s="1"/>
  <c r="Q11" i="6"/>
  <c r="S11" i="6" s="1"/>
  <c r="I12" i="6"/>
  <c r="K12" i="6" s="1"/>
  <c r="N12" i="6"/>
  <c r="O12" i="6"/>
  <c r="Q12" i="6"/>
  <c r="I13" i="6"/>
  <c r="N13" i="6"/>
  <c r="O13" i="6"/>
  <c r="I14" i="6"/>
  <c r="N14" i="6"/>
  <c r="O14" i="6"/>
  <c r="I15" i="6"/>
  <c r="N15" i="6"/>
  <c r="O15" i="6"/>
  <c r="I16" i="6"/>
  <c r="N16" i="6"/>
  <c r="O16" i="6"/>
  <c r="I17" i="6"/>
  <c r="N17" i="6"/>
  <c r="O17" i="6"/>
  <c r="I18" i="6"/>
  <c r="N18" i="6"/>
  <c r="O18" i="6"/>
  <c r="I19" i="6"/>
  <c r="N19" i="6"/>
  <c r="O19" i="6"/>
  <c r="I20" i="6"/>
  <c r="N20" i="6"/>
  <c r="O20" i="6"/>
  <c r="I21" i="6"/>
  <c r="N21" i="6"/>
  <c r="O21" i="6"/>
  <c r="I22" i="6"/>
  <c r="N22" i="6"/>
  <c r="O22" i="6"/>
  <c r="I23" i="6"/>
  <c r="N23" i="6"/>
  <c r="O23" i="6"/>
  <c r="I24" i="6"/>
  <c r="N24" i="6"/>
  <c r="O24" i="6"/>
  <c r="I25" i="6"/>
  <c r="N25" i="6"/>
  <c r="O25" i="6"/>
  <c r="I26" i="6"/>
  <c r="N26" i="6"/>
  <c r="O26" i="6"/>
  <c r="I27" i="6"/>
  <c r="N27" i="6"/>
  <c r="O27" i="6"/>
  <c r="I28" i="6"/>
  <c r="N28" i="6"/>
  <c r="O28" i="6"/>
  <c r="I29" i="6"/>
  <c r="N29" i="6"/>
  <c r="O29" i="6"/>
  <c r="I30" i="6"/>
  <c r="N30" i="6"/>
  <c r="O30" i="6"/>
  <c r="I31" i="6"/>
  <c r="N31" i="6"/>
  <c r="O31" i="6"/>
  <c r="I32" i="6"/>
  <c r="N32" i="6"/>
  <c r="O32" i="6"/>
  <c r="I33" i="6"/>
  <c r="N33" i="6"/>
  <c r="O33" i="6"/>
  <c r="I34" i="6"/>
  <c r="N34" i="6"/>
  <c r="O34" i="6"/>
  <c r="I35" i="6"/>
  <c r="N35" i="6"/>
  <c r="O35" i="6"/>
  <c r="I36" i="6"/>
  <c r="N36" i="6"/>
  <c r="O36" i="6"/>
  <c r="I37" i="6"/>
  <c r="N37" i="6"/>
  <c r="O37" i="6"/>
  <c r="I38" i="6"/>
  <c r="N38" i="6"/>
  <c r="O38" i="6"/>
  <c r="I39" i="6"/>
  <c r="N39" i="6"/>
  <c r="O39" i="6"/>
  <c r="I40" i="6"/>
  <c r="N40" i="6"/>
  <c r="O40" i="6"/>
  <c r="I41" i="6"/>
  <c r="N41" i="6"/>
  <c r="O41" i="6"/>
  <c r="G43" i="6"/>
  <c r="O50" i="6" s="1"/>
  <c r="H43" i="6"/>
  <c r="O52" i="6"/>
  <c r="T6" i="9"/>
  <c r="P11" i="9"/>
  <c r="R11" i="9" s="1"/>
  <c r="Q11" i="9"/>
  <c r="S11" i="9"/>
  <c r="I12" i="9"/>
  <c r="K12" i="9"/>
  <c r="N12" i="9"/>
  <c r="O12" i="9"/>
  <c r="I13" i="9"/>
  <c r="N13" i="9"/>
  <c r="O13" i="9"/>
  <c r="I14" i="9"/>
  <c r="N14" i="9"/>
  <c r="O14" i="9"/>
  <c r="I15" i="9"/>
  <c r="N15" i="9"/>
  <c r="O15" i="9"/>
  <c r="I16" i="9"/>
  <c r="N16" i="9"/>
  <c r="O16" i="9"/>
  <c r="I17" i="9"/>
  <c r="N17" i="9"/>
  <c r="O17" i="9"/>
  <c r="I18" i="9"/>
  <c r="N18" i="9"/>
  <c r="O18" i="9"/>
  <c r="O43" i="9" s="1"/>
  <c r="I19" i="9"/>
  <c r="N19" i="9"/>
  <c r="O19" i="9"/>
  <c r="I20" i="9"/>
  <c r="N20" i="9"/>
  <c r="O20" i="9"/>
  <c r="I21" i="9"/>
  <c r="N21" i="9"/>
  <c r="O21" i="9"/>
  <c r="I22" i="9"/>
  <c r="N22" i="9"/>
  <c r="O22" i="9"/>
  <c r="I23" i="9"/>
  <c r="N23" i="9"/>
  <c r="O23" i="9"/>
  <c r="I24" i="9"/>
  <c r="N24" i="9"/>
  <c r="O24" i="9"/>
  <c r="I25" i="9"/>
  <c r="N25" i="9"/>
  <c r="O25" i="9"/>
  <c r="I26" i="9"/>
  <c r="N26" i="9"/>
  <c r="O26" i="9"/>
  <c r="I27" i="9"/>
  <c r="N27" i="9"/>
  <c r="O27" i="9"/>
  <c r="I28" i="9"/>
  <c r="N28" i="9"/>
  <c r="O28" i="9"/>
  <c r="I29" i="9"/>
  <c r="N29" i="9"/>
  <c r="O29" i="9"/>
  <c r="I30" i="9"/>
  <c r="N30" i="9"/>
  <c r="O30" i="9"/>
  <c r="I31" i="9"/>
  <c r="N31" i="9"/>
  <c r="O31" i="9"/>
  <c r="I32" i="9"/>
  <c r="N32" i="9"/>
  <c r="O32" i="9"/>
  <c r="I33" i="9"/>
  <c r="N33" i="9"/>
  <c r="O33" i="9"/>
  <c r="I34" i="9"/>
  <c r="N34" i="9"/>
  <c r="O34" i="9"/>
  <c r="I35" i="9"/>
  <c r="N35" i="9"/>
  <c r="O35" i="9"/>
  <c r="I36" i="9"/>
  <c r="N36" i="9"/>
  <c r="O36" i="9"/>
  <c r="I37" i="9"/>
  <c r="N37" i="9"/>
  <c r="O37" i="9"/>
  <c r="I38" i="9"/>
  <c r="N38" i="9"/>
  <c r="O38" i="9"/>
  <c r="I39" i="9"/>
  <c r="N39" i="9"/>
  <c r="O39" i="9"/>
  <c r="I40" i="9"/>
  <c r="N40" i="9"/>
  <c r="O40" i="9"/>
  <c r="I41" i="9"/>
  <c r="N41" i="9"/>
  <c r="O41" i="9"/>
  <c r="G43" i="9"/>
  <c r="G46" i="9" s="1"/>
  <c r="H43" i="9"/>
  <c r="G47" i="9"/>
  <c r="O50" i="9"/>
  <c r="O51" i="9"/>
  <c r="P11" i="7"/>
  <c r="Q11" i="7"/>
  <c r="R11" i="7"/>
  <c r="S11" i="7"/>
  <c r="I12" i="7"/>
  <c r="K12" i="7"/>
  <c r="P12" i="7" s="1"/>
  <c r="N12" i="7"/>
  <c r="O12" i="7"/>
  <c r="I13" i="7"/>
  <c r="N13" i="7"/>
  <c r="O13" i="7"/>
  <c r="I14" i="7"/>
  <c r="N14" i="7"/>
  <c r="O14" i="7"/>
  <c r="I15" i="7"/>
  <c r="N15" i="7"/>
  <c r="O15" i="7"/>
  <c r="I16" i="7"/>
  <c r="N16" i="7"/>
  <c r="O16" i="7"/>
  <c r="I17" i="7"/>
  <c r="N17" i="7"/>
  <c r="O17" i="7"/>
  <c r="I18" i="7"/>
  <c r="N18" i="7"/>
  <c r="O18" i="7"/>
  <c r="I19" i="7"/>
  <c r="N19" i="7"/>
  <c r="O19" i="7"/>
  <c r="I20" i="7"/>
  <c r="N20" i="7"/>
  <c r="O20" i="7"/>
  <c r="I21" i="7"/>
  <c r="N21" i="7"/>
  <c r="O21" i="7"/>
  <c r="I22" i="7"/>
  <c r="N22" i="7"/>
  <c r="O22" i="7"/>
  <c r="I23" i="7"/>
  <c r="N23" i="7"/>
  <c r="O23" i="7"/>
  <c r="I24" i="7"/>
  <c r="N24" i="7"/>
  <c r="O24" i="7"/>
  <c r="I25" i="7"/>
  <c r="N25" i="7"/>
  <c r="O25" i="7"/>
  <c r="I26" i="7"/>
  <c r="N26" i="7"/>
  <c r="O26" i="7"/>
  <c r="I27" i="7"/>
  <c r="N27" i="7"/>
  <c r="O27" i="7"/>
  <c r="I28" i="7"/>
  <c r="N28" i="7"/>
  <c r="O28" i="7"/>
  <c r="I29" i="7"/>
  <c r="N29" i="7"/>
  <c r="O29" i="7"/>
  <c r="I30" i="7"/>
  <c r="N30" i="7"/>
  <c r="O30" i="7"/>
  <c r="I31" i="7"/>
  <c r="N31" i="7"/>
  <c r="O31" i="7"/>
  <c r="O43" i="7" s="1"/>
  <c r="I32" i="7"/>
  <c r="N32" i="7"/>
  <c r="O32" i="7"/>
  <c r="I33" i="7"/>
  <c r="N33" i="7"/>
  <c r="O33" i="7"/>
  <c r="I34" i="7"/>
  <c r="N34" i="7"/>
  <c r="O34" i="7"/>
  <c r="I35" i="7"/>
  <c r="N35" i="7"/>
  <c r="O35" i="7"/>
  <c r="I36" i="7"/>
  <c r="N36" i="7"/>
  <c r="O36" i="7"/>
  <c r="I37" i="7"/>
  <c r="N37" i="7"/>
  <c r="O37" i="7"/>
  <c r="I38" i="7"/>
  <c r="N38" i="7"/>
  <c r="O38" i="7"/>
  <c r="I39" i="7"/>
  <c r="N39" i="7"/>
  <c r="N43" i="7" s="1"/>
  <c r="O39" i="7"/>
  <c r="I40" i="7"/>
  <c r="N40" i="7"/>
  <c r="O40" i="7"/>
  <c r="I41" i="7"/>
  <c r="N41" i="7"/>
  <c r="O41" i="7"/>
  <c r="G43" i="7"/>
  <c r="G46" i="7" s="1"/>
  <c r="F8" i="13" s="1"/>
  <c r="H43" i="7"/>
  <c r="G47" i="7"/>
  <c r="O51" i="7"/>
  <c r="O52" i="7"/>
  <c r="I7" i="12"/>
  <c r="K7" i="12"/>
  <c r="P7" i="12"/>
  <c r="R7" i="12" s="1"/>
  <c r="I8" i="12"/>
  <c r="I38" i="12" s="1"/>
  <c r="P8" i="12"/>
  <c r="P38" i="12" s="1"/>
  <c r="I9" i="12"/>
  <c r="P9" i="12"/>
  <c r="I10" i="12"/>
  <c r="P10" i="12"/>
  <c r="I11" i="12"/>
  <c r="P11" i="12"/>
  <c r="I12" i="12"/>
  <c r="P12" i="12"/>
  <c r="I13" i="12"/>
  <c r="P13" i="12"/>
  <c r="I14" i="12"/>
  <c r="P14" i="12"/>
  <c r="I15" i="12"/>
  <c r="P15" i="12"/>
  <c r="I16" i="12"/>
  <c r="P16" i="12"/>
  <c r="I17" i="12"/>
  <c r="P17" i="12"/>
  <c r="I18" i="12"/>
  <c r="P18" i="12"/>
  <c r="I19" i="12"/>
  <c r="P19" i="12"/>
  <c r="I20" i="12"/>
  <c r="P20" i="12"/>
  <c r="I21" i="12"/>
  <c r="P21" i="12"/>
  <c r="I22" i="12"/>
  <c r="P22" i="12"/>
  <c r="I23" i="12"/>
  <c r="P23" i="12"/>
  <c r="I24" i="12"/>
  <c r="P24" i="12"/>
  <c r="I25" i="12"/>
  <c r="P25" i="12"/>
  <c r="I26" i="12"/>
  <c r="P26" i="12"/>
  <c r="I27" i="12"/>
  <c r="P27" i="12"/>
  <c r="I28" i="12"/>
  <c r="P28" i="12"/>
  <c r="I29" i="12"/>
  <c r="P29" i="12"/>
  <c r="I30" i="12"/>
  <c r="P30" i="12"/>
  <c r="I31" i="12"/>
  <c r="P31" i="12"/>
  <c r="I32" i="12"/>
  <c r="P32" i="12"/>
  <c r="I33" i="12"/>
  <c r="P33" i="12"/>
  <c r="I34" i="12"/>
  <c r="P34" i="12"/>
  <c r="I35" i="12"/>
  <c r="P35" i="12"/>
  <c r="I36" i="12"/>
  <c r="P36" i="12"/>
  <c r="I37" i="12"/>
  <c r="P37" i="12"/>
  <c r="G38" i="12"/>
  <c r="H38" i="12"/>
  <c r="N38" i="12"/>
  <c r="O38" i="12"/>
  <c r="T4" i="12" l="1"/>
  <c r="R8" i="12"/>
  <c r="U7" i="12"/>
  <c r="R12" i="7"/>
  <c r="S12" i="6"/>
  <c r="N43" i="2"/>
  <c r="K13" i="6"/>
  <c r="P12" i="6"/>
  <c r="P14" i="2"/>
  <c r="R14" i="2" s="1"/>
  <c r="Q14" i="2"/>
  <c r="S14" i="2" s="1"/>
  <c r="K15" i="2"/>
  <c r="O50" i="7"/>
  <c r="O53" i="7" s="1"/>
  <c r="O55" i="7" s="1"/>
  <c r="I43" i="9"/>
  <c r="I43" i="2"/>
  <c r="K13" i="9"/>
  <c r="Q12" i="9"/>
  <c r="T12" i="9"/>
  <c r="G46" i="6"/>
  <c r="F9" i="13" s="1"/>
  <c r="F16" i="13" s="1"/>
  <c r="U12" i="9"/>
  <c r="O43" i="6"/>
  <c r="U12" i="6"/>
  <c r="O43" i="2"/>
  <c r="I43" i="7"/>
  <c r="Q12" i="3"/>
  <c r="U12" i="3"/>
  <c r="K13" i="3"/>
  <c r="R12" i="3"/>
  <c r="K8" i="12"/>
  <c r="K9" i="12" s="1"/>
  <c r="K10" i="12" s="1"/>
  <c r="K11" i="12" s="1"/>
  <c r="K12" i="12" s="1"/>
  <c r="K13" i="12" s="1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I42" i="12" s="1"/>
  <c r="P12" i="9"/>
  <c r="I43" i="6"/>
  <c r="T12" i="6"/>
  <c r="K13" i="7"/>
  <c r="Q12" i="7"/>
  <c r="N43" i="9"/>
  <c r="U12" i="7"/>
  <c r="T12" i="7"/>
  <c r="G47" i="6"/>
  <c r="O51" i="6"/>
  <c r="O53" i="6" s="1"/>
  <c r="O55" i="6" s="1"/>
  <c r="P13" i="2"/>
  <c r="R13" i="2" s="1"/>
  <c r="Q13" i="2"/>
  <c r="S13" i="2" s="1"/>
  <c r="T12" i="5"/>
  <c r="U12" i="5"/>
  <c r="P12" i="5"/>
  <c r="Q12" i="5"/>
  <c r="P12" i="1"/>
  <c r="Q12" i="1"/>
  <c r="T12" i="1"/>
  <c r="U12" i="1"/>
  <c r="K13" i="1"/>
  <c r="I43" i="5"/>
  <c r="P12" i="8"/>
  <c r="Q12" i="8"/>
  <c r="T12" i="8"/>
  <c r="U12" i="8"/>
  <c r="K13" i="8"/>
  <c r="O43" i="5"/>
  <c r="R12" i="4"/>
  <c r="N43" i="6"/>
  <c r="N43" i="5"/>
  <c r="O50" i="5"/>
  <c r="O53" i="5" s="1"/>
  <c r="O55" i="5" s="1"/>
  <c r="G46" i="5"/>
  <c r="F10" i="13" s="1"/>
  <c r="K13" i="5"/>
  <c r="O51" i="8"/>
  <c r="G47" i="8"/>
  <c r="O43" i="4"/>
  <c r="O51" i="1"/>
  <c r="G47" i="1"/>
  <c r="N43" i="4"/>
  <c r="S12" i="2"/>
  <c r="I43" i="8"/>
  <c r="T12" i="4"/>
  <c r="U12" i="4"/>
  <c r="Q12" i="4"/>
  <c r="K13" i="4"/>
  <c r="N43" i="1"/>
  <c r="N43" i="8"/>
  <c r="I43" i="4"/>
  <c r="V13" i="3" l="1"/>
  <c r="Q13" i="3"/>
  <c r="S13" i="3" s="1"/>
  <c r="R13" i="3"/>
  <c r="T13" i="3" s="1"/>
  <c r="K14" i="3"/>
  <c r="U13" i="3"/>
  <c r="Q15" i="2"/>
  <c r="S15" i="2" s="1"/>
  <c r="K16" i="2"/>
  <c r="P15" i="2"/>
  <c r="R15" i="2" s="1"/>
  <c r="K14" i="1"/>
  <c r="P13" i="1"/>
  <c r="R13" i="1" s="1"/>
  <c r="T13" i="1"/>
  <c r="U13" i="1"/>
  <c r="Q13" i="1"/>
  <c r="S13" i="1" s="1"/>
  <c r="K14" i="8"/>
  <c r="P13" i="8"/>
  <c r="R13" i="8" s="1"/>
  <c r="T13" i="8"/>
  <c r="Q13" i="8"/>
  <c r="S13" i="8" s="1"/>
  <c r="U13" i="8"/>
  <c r="U13" i="9"/>
  <c r="P13" i="9"/>
  <c r="R13" i="9" s="1"/>
  <c r="Q13" i="9"/>
  <c r="S13" i="9" s="1"/>
  <c r="K14" i="9"/>
  <c r="T13" i="9"/>
  <c r="R12" i="6"/>
  <c r="S12" i="1"/>
  <c r="Q13" i="6"/>
  <c r="U13" i="6"/>
  <c r="K14" i="6"/>
  <c r="P13" i="6"/>
  <c r="R13" i="6" s="1"/>
  <c r="T13" i="6"/>
  <c r="S12" i="7"/>
  <c r="Q13" i="5"/>
  <c r="S13" i="5" s="1"/>
  <c r="T13" i="5"/>
  <c r="P13" i="5"/>
  <c r="R13" i="5" s="1"/>
  <c r="U13" i="5"/>
  <c r="K14" i="5"/>
  <c r="U13" i="7"/>
  <c r="P13" i="7"/>
  <c r="Q13" i="7"/>
  <c r="S13" i="7" s="1"/>
  <c r="T13" i="7"/>
  <c r="K14" i="7"/>
  <c r="S12" i="3"/>
  <c r="S12" i="9"/>
  <c r="R12" i="1"/>
  <c r="R12" i="9"/>
  <c r="U8" i="12"/>
  <c r="R9" i="12"/>
  <c r="Q13" i="4"/>
  <c r="S13" i="4" s="1"/>
  <c r="K14" i="4"/>
  <c r="P13" i="4"/>
  <c r="T13" i="4"/>
  <c r="U13" i="4"/>
  <c r="S12" i="8"/>
  <c r="S12" i="5"/>
  <c r="S12" i="4"/>
  <c r="R12" i="8"/>
  <c r="R12" i="5"/>
  <c r="T12" i="3"/>
  <c r="K17" i="2" l="1"/>
  <c r="P16" i="2"/>
  <c r="R16" i="2" s="1"/>
  <c r="Q16" i="2"/>
  <c r="S16" i="2" s="1"/>
  <c r="U9" i="12"/>
  <c r="R10" i="12"/>
  <c r="R13" i="7"/>
  <c r="K15" i="6"/>
  <c r="T14" i="6"/>
  <c r="U14" i="6"/>
  <c r="P14" i="6"/>
  <c r="R14" i="6" s="1"/>
  <c r="Q14" i="6"/>
  <c r="S14" i="6" s="1"/>
  <c r="P14" i="9"/>
  <c r="Q14" i="9"/>
  <c r="K15" i="9"/>
  <c r="T14" i="9"/>
  <c r="U14" i="9"/>
  <c r="K15" i="5"/>
  <c r="U14" i="5"/>
  <c r="Q14" i="5"/>
  <c r="T14" i="5"/>
  <c r="P14" i="5"/>
  <c r="S13" i="6"/>
  <c r="U14" i="3"/>
  <c r="Q14" i="3"/>
  <c r="R14" i="3"/>
  <c r="V14" i="3"/>
  <c r="K15" i="3"/>
  <c r="T14" i="8"/>
  <c r="U14" i="8"/>
  <c r="P14" i="8"/>
  <c r="Q14" i="8"/>
  <c r="K15" i="8"/>
  <c r="T14" i="1"/>
  <c r="U14" i="1"/>
  <c r="K15" i="1"/>
  <c r="P14" i="1"/>
  <c r="Q14" i="1"/>
  <c r="S14" i="1" s="1"/>
  <c r="R13" i="4"/>
  <c r="K15" i="7"/>
  <c r="T14" i="7"/>
  <c r="P14" i="7"/>
  <c r="R14" i="7" s="1"/>
  <c r="U14" i="7"/>
  <c r="Q14" i="7"/>
  <c r="S14" i="7" s="1"/>
  <c r="K15" i="4"/>
  <c r="P14" i="4"/>
  <c r="R14" i="4" s="1"/>
  <c r="Q14" i="4"/>
  <c r="S14" i="4" s="1"/>
  <c r="U14" i="4"/>
  <c r="T14" i="4"/>
  <c r="R14" i="8" l="1"/>
  <c r="R14" i="5"/>
  <c r="U15" i="6"/>
  <c r="T15" i="6"/>
  <c r="K16" i="6"/>
  <c r="P15" i="6"/>
  <c r="Q15" i="6"/>
  <c r="R14" i="1"/>
  <c r="Q15" i="3"/>
  <c r="S15" i="3" s="1"/>
  <c r="R15" i="3"/>
  <c r="T15" i="3" s="1"/>
  <c r="U15" i="3"/>
  <c r="V15" i="3"/>
  <c r="K16" i="3"/>
  <c r="Q15" i="9"/>
  <c r="S15" i="9" s="1"/>
  <c r="K16" i="9"/>
  <c r="P15" i="9"/>
  <c r="R15" i="9" s="1"/>
  <c r="T15" i="9"/>
  <c r="U15" i="9"/>
  <c r="Q15" i="7"/>
  <c r="S15" i="7" s="1"/>
  <c r="K16" i="7"/>
  <c r="U15" i="7"/>
  <c r="P15" i="7"/>
  <c r="R15" i="7" s="1"/>
  <c r="T15" i="7"/>
  <c r="T15" i="1"/>
  <c r="P15" i="1"/>
  <c r="R15" i="1" s="1"/>
  <c r="K16" i="1"/>
  <c r="Q15" i="1"/>
  <c r="S15" i="1" s="1"/>
  <c r="U15" i="1"/>
  <c r="S14" i="5"/>
  <c r="S14" i="9"/>
  <c r="K18" i="2"/>
  <c r="Q17" i="2"/>
  <c r="S17" i="2" s="1"/>
  <c r="P17" i="2"/>
  <c r="R17" i="2" s="1"/>
  <c r="T14" i="3"/>
  <c r="R14" i="9"/>
  <c r="U15" i="4"/>
  <c r="K16" i="4"/>
  <c r="P15" i="4"/>
  <c r="R15" i="4" s="1"/>
  <c r="Q15" i="4"/>
  <c r="T15" i="4"/>
  <c r="S14" i="3"/>
  <c r="U15" i="5"/>
  <c r="P15" i="5"/>
  <c r="R15" i="5" s="1"/>
  <c r="T15" i="5"/>
  <c r="K16" i="5"/>
  <c r="Q15" i="5"/>
  <c r="S15" i="5" s="1"/>
  <c r="U10" i="12"/>
  <c r="R11" i="12"/>
  <c r="T15" i="8"/>
  <c r="P15" i="8"/>
  <c r="R15" i="8" s="1"/>
  <c r="U15" i="8"/>
  <c r="K16" i="8"/>
  <c r="Q15" i="8"/>
  <c r="S15" i="8" s="1"/>
  <c r="S14" i="8"/>
  <c r="K17" i="7" l="1"/>
  <c r="U16" i="7"/>
  <c r="T16" i="7"/>
  <c r="P16" i="7"/>
  <c r="R16" i="7" s="1"/>
  <c r="Q16" i="7"/>
  <c r="R12" i="12"/>
  <c r="U11" i="12"/>
  <c r="K19" i="2"/>
  <c r="Q18" i="2"/>
  <c r="S18" i="2" s="1"/>
  <c r="P18" i="2"/>
  <c r="R18" i="2" s="1"/>
  <c r="P16" i="1"/>
  <c r="Q16" i="1"/>
  <c r="T16" i="1"/>
  <c r="K17" i="1"/>
  <c r="U16" i="1"/>
  <c r="S15" i="6"/>
  <c r="U16" i="5"/>
  <c r="T16" i="5"/>
  <c r="K17" i="5"/>
  <c r="P16" i="5"/>
  <c r="Q16" i="5"/>
  <c r="R15" i="6"/>
  <c r="T16" i="4"/>
  <c r="U16" i="4"/>
  <c r="Q16" i="4"/>
  <c r="S16" i="4" s="1"/>
  <c r="P16" i="4"/>
  <c r="R16" i="4" s="1"/>
  <c r="K17" i="4"/>
  <c r="Q16" i="3"/>
  <c r="K17" i="3"/>
  <c r="R16" i="3"/>
  <c r="U16" i="3"/>
  <c r="V16" i="3"/>
  <c r="P16" i="8"/>
  <c r="R16" i="8" s="1"/>
  <c r="Q16" i="8"/>
  <c r="K17" i="8"/>
  <c r="U16" i="8"/>
  <c r="T16" i="8"/>
  <c r="S15" i="4"/>
  <c r="Q16" i="6"/>
  <c r="S16" i="6" s="1"/>
  <c r="T16" i="6"/>
  <c r="U16" i="6"/>
  <c r="P16" i="6"/>
  <c r="R16" i="6" s="1"/>
  <c r="K17" i="6"/>
  <c r="K17" i="9"/>
  <c r="P16" i="9"/>
  <c r="R16" i="9" s="1"/>
  <c r="T16" i="9"/>
  <c r="U16" i="9"/>
  <c r="Q16" i="9"/>
  <c r="S16" i="9" s="1"/>
  <c r="U17" i="9" l="1"/>
  <c r="Q17" i="9"/>
  <c r="T17" i="9"/>
  <c r="K18" i="9"/>
  <c r="P17" i="9"/>
  <c r="Q17" i="4"/>
  <c r="K18" i="4"/>
  <c r="U17" i="4"/>
  <c r="T17" i="4"/>
  <c r="P17" i="4"/>
  <c r="R17" i="4" s="1"/>
  <c r="S16" i="7"/>
  <c r="R16" i="5"/>
  <c r="Q17" i="5"/>
  <c r="S17" i="5" s="1"/>
  <c r="T17" i="5"/>
  <c r="U17" i="5"/>
  <c r="K18" i="5"/>
  <c r="P17" i="5"/>
  <c r="R17" i="5" s="1"/>
  <c r="K18" i="1"/>
  <c r="P17" i="1"/>
  <c r="R17" i="1" s="1"/>
  <c r="T17" i="1"/>
  <c r="Q17" i="1"/>
  <c r="S17" i="1" s="1"/>
  <c r="U17" i="1"/>
  <c r="Q17" i="6"/>
  <c r="S17" i="6" s="1"/>
  <c r="P17" i="6"/>
  <c r="R17" i="6" s="1"/>
  <c r="T17" i="6"/>
  <c r="K18" i="6"/>
  <c r="U17" i="6"/>
  <c r="T16" i="3"/>
  <c r="P19" i="2"/>
  <c r="R19" i="2" s="1"/>
  <c r="Q19" i="2"/>
  <c r="S19" i="2" s="1"/>
  <c r="K20" i="2"/>
  <c r="U17" i="7"/>
  <c r="T17" i="7"/>
  <c r="K18" i="7"/>
  <c r="P17" i="7"/>
  <c r="R17" i="7" s="1"/>
  <c r="Q17" i="7"/>
  <c r="S17" i="7" s="1"/>
  <c r="S16" i="5"/>
  <c r="V17" i="3"/>
  <c r="Q17" i="3"/>
  <c r="S17" i="3" s="1"/>
  <c r="U17" i="3"/>
  <c r="K18" i="3"/>
  <c r="R17" i="3"/>
  <c r="T17" i="3" s="1"/>
  <c r="S16" i="1"/>
  <c r="S16" i="3"/>
  <c r="R16" i="1"/>
  <c r="S16" i="8"/>
  <c r="K18" i="8"/>
  <c r="P17" i="8"/>
  <c r="R17" i="8" s="1"/>
  <c r="T17" i="8"/>
  <c r="Q17" i="8"/>
  <c r="S17" i="8" s="1"/>
  <c r="U17" i="8"/>
  <c r="R13" i="12"/>
  <c r="U12" i="12"/>
  <c r="S17" i="4" l="1"/>
  <c r="R17" i="9"/>
  <c r="K19" i="5"/>
  <c r="T18" i="5"/>
  <c r="U18" i="5"/>
  <c r="P18" i="5"/>
  <c r="Q18" i="5"/>
  <c r="K19" i="9"/>
  <c r="P18" i="9"/>
  <c r="R18" i="9" s="1"/>
  <c r="Q18" i="9"/>
  <c r="S18" i="9" s="1"/>
  <c r="T18" i="9"/>
  <c r="U18" i="9"/>
  <c r="U18" i="3"/>
  <c r="K19" i="3"/>
  <c r="R18" i="3"/>
  <c r="T18" i="3" s="1"/>
  <c r="V18" i="3"/>
  <c r="Q18" i="3"/>
  <c r="T18" i="8"/>
  <c r="U18" i="8"/>
  <c r="P18" i="8"/>
  <c r="K19" i="8"/>
  <c r="Q18" i="8"/>
  <c r="S18" i="8" s="1"/>
  <c r="T18" i="7"/>
  <c r="K19" i="7"/>
  <c r="P18" i="7"/>
  <c r="R18" i="7" s="1"/>
  <c r="Q18" i="7"/>
  <c r="S18" i="7" s="1"/>
  <c r="U18" i="7"/>
  <c r="S17" i="9"/>
  <c r="R14" i="12"/>
  <c r="U13" i="12"/>
  <c r="K19" i="6"/>
  <c r="P18" i="6"/>
  <c r="Q18" i="6"/>
  <c r="S18" i="6" s="1"/>
  <c r="T18" i="6"/>
  <c r="U18" i="6"/>
  <c r="T18" i="1"/>
  <c r="U18" i="1"/>
  <c r="P18" i="1"/>
  <c r="Q18" i="1"/>
  <c r="K19" i="1"/>
  <c r="P20" i="2"/>
  <c r="R20" i="2" s="1"/>
  <c r="Q20" i="2"/>
  <c r="S20" i="2" s="1"/>
  <c r="K21" i="2"/>
  <c r="K19" i="4"/>
  <c r="P18" i="4"/>
  <c r="R18" i="4" s="1"/>
  <c r="Q18" i="4"/>
  <c r="S18" i="4" s="1"/>
  <c r="U18" i="4"/>
  <c r="T18" i="4"/>
  <c r="R18" i="8" l="1"/>
  <c r="U19" i="3"/>
  <c r="V19" i="3"/>
  <c r="K20" i="3"/>
  <c r="R19" i="3"/>
  <c r="T19" i="3" s="1"/>
  <c r="Q19" i="3"/>
  <c r="S19" i="3" s="1"/>
  <c r="S18" i="5"/>
  <c r="R18" i="5"/>
  <c r="T19" i="1"/>
  <c r="P19" i="1"/>
  <c r="R19" i="1" s="1"/>
  <c r="U19" i="1"/>
  <c r="K20" i="1"/>
  <c r="Q19" i="1"/>
  <c r="S19" i="1" s="1"/>
  <c r="R18" i="6"/>
  <c r="Q19" i="9"/>
  <c r="P19" i="9"/>
  <c r="K20" i="9"/>
  <c r="T19" i="9"/>
  <c r="U19" i="9"/>
  <c r="U19" i="4"/>
  <c r="K20" i="4"/>
  <c r="P19" i="4"/>
  <c r="R19" i="4" s="1"/>
  <c r="Q19" i="4"/>
  <c r="S19" i="4" s="1"/>
  <c r="T19" i="4"/>
  <c r="S18" i="1"/>
  <c r="U19" i="6"/>
  <c r="K20" i="6"/>
  <c r="P19" i="6"/>
  <c r="R19" i="6" s="1"/>
  <c r="Q19" i="6"/>
  <c r="S19" i="6" s="1"/>
  <c r="T19" i="6"/>
  <c r="Q19" i="7"/>
  <c r="S19" i="7" s="1"/>
  <c r="K20" i="7"/>
  <c r="U19" i="7"/>
  <c r="P19" i="7"/>
  <c r="R19" i="7" s="1"/>
  <c r="T19" i="7"/>
  <c r="T19" i="8"/>
  <c r="P19" i="8"/>
  <c r="R19" i="8" s="1"/>
  <c r="Q19" i="8"/>
  <c r="S19" i="8" s="1"/>
  <c r="U19" i="8"/>
  <c r="K20" i="8"/>
  <c r="R18" i="1"/>
  <c r="S18" i="3"/>
  <c r="U19" i="5"/>
  <c r="P19" i="5"/>
  <c r="R19" i="5" s="1"/>
  <c r="T19" i="5"/>
  <c r="K20" i="5"/>
  <c r="Q19" i="5"/>
  <c r="S19" i="5" s="1"/>
  <c r="P21" i="2"/>
  <c r="R21" i="2" s="1"/>
  <c r="Q21" i="2"/>
  <c r="S21" i="2" s="1"/>
  <c r="K22" i="2"/>
  <c r="R15" i="12"/>
  <c r="U14" i="12"/>
  <c r="T20" i="5" l="1"/>
  <c r="K21" i="5"/>
  <c r="P20" i="5"/>
  <c r="R20" i="5" s="1"/>
  <c r="U20" i="5"/>
  <c r="Q20" i="5"/>
  <c r="S20" i="5" s="1"/>
  <c r="K21" i="7"/>
  <c r="Q20" i="7"/>
  <c r="S20" i="7" s="1"/>
  <c r="U20" i="7"/>
  <c r="P20" i="7"/>
  <c r="R20" i="7" s="1"/>
  <c r="T20" i="7"/>
  <c r="K21" i="9"/>
  <c r="T20" i="9"/>
  <c r="P20" i="9"/>
  <c r="R20" i="9" s="1"/>
  <c r="Q20" i="9"/>
  <c r="S20" i="9" s="1"/>
  <c r="U20" i="9"/>
  <c r="R19" i="9"/>
  <c r="Q20" i="3"/>
  <c r="S20" i="3" s="1"/>
  <c r="V20" i="3"/>
  <c r="U20" i="3"/>
  <c r="K21" i="3"/>
  <c r="R20" i="3"/>
  <c r="T20" i="3" s="1"/>
  <c r="U15" i="12"/>
  <c r="R16" i="12"/>
  <c r="S19" i="9"/>
  <c r="P22" i="2"/>
  <c r="R22" i="2" s="1"/>
  <c r="Q22" i="2"/>
  <c r="S22" i="2" s="1"/>
  <c r="K23" i="2"/>
  <c r="P20" i="8"/>
  <c r="R20" i="8" s="1"/>
  <c r="Q20" i="8"/>
  <c r="S20" i="8" s="1"/>
  <c r="T20" i="8"/>
  <c r="U20" i="8"/>
  <c r="K21" i="8"/>
  <c r="T20" i="4"/>
  <c r="U20" i="4"/>
  <c r="Q20" i="4"/>
  <c r="S20" i="4" s="1"/>
  <c r="P20" i="4"/>
  <c r="R20" i="4" s="1"/>
  <c r="K21" i="4"/>
  <c r="K21" i="6"/>
  <c r="P20" i="6"/>
  <c r="R20" i="6" s="1"/>
  <c r="Q20" i="6"/>
  <c r="S20" i="6" s="1"/>
  <c r="T20" i="6"/>
  <c r="U20" i="6"/>
  <c r="P20" i="1"/>
  <c r="Q20" i="1"/>
  <c r="S20" i="1" s="1"/>
  <c r="K21" i="1"/>
  <c r="U20" i="1"/>
  <c r="T20" i="1"/>
  <c r="K22" i="1" l="1"/>
  <c r="P21" i="1"/>
  <c r="R21" i="1" s="1"/>
  <c r="T21" i="1"/>
  <c r="Q21" i="1"/>
  <c r="S21" i="1" s="1"/>
  <c r="U21" i="1"/>
  <c r="Q21" i="4"/>
  <c r="S21" i="4" s="1"/>
  <c r="K22" i="4"/>
  <c r="T21" i="4"/>
  <c r="U21" i="4"/>
  <c r="P21" i="4"/>
  <c r="R21" i="4" s="1"/>
  <c r="R20" i="1"/>
  <c r="R17" i="12"/>
  <c r="U16" i="12"/>
  <c r="Q23" i="2"/>
  <c r="S23" i="2" s="1"/>
  <c r="K24" i="2"/>
  <c r="P23" i="2"/>
  <c r="R23" i="2" s="1"/>
  <c r="U21" i="7"/>
  <c r="P21" i="7"/>
  <c r="R21" i="7" s="1"/>
  <c r="K22" i="7"/>
  <c r="T21" i="7"/>
  <c r="Q21" i="7"/>
  <c r="S21" i="7" s="1"/>
  <c r="Q21" i="3"/>
  <c r="S21" i="3" s="1"/>
  <c r="V21" i="3"/>
  <c r="K22" i="3"/>
  <c r="R21" i="3"/>
  <c r="T21" i="3" s="1"/>
  <c r="U21" i="3"/>
  <c r="K22" i="8"/>
  <c r="P21" i="8"/>
  <c r="R21" i="8" s="1"/>
  <c r="T21" i="8"/>
  <c r="U21" i="8"/>
  <c r="Q21" i="8"/>
  <c r="S21" i="8" s="1"/>
  <c r="Q21" i="6"/>
  <c r="S21" i="6" s="1"/>
  <c r="U21" i="6"/>
  <c r="K22" i="6"/>
  <c r="T21" i="6"/>
  <c r="P21" i="6"/>
  <c r="R21" i="6" s="1"/>
  <c r="U21" i="9"/>
  <c r="P21" i="9"/>
  <c r="R21" i="9" s="1"/>
  <c r="Q21" i="9"/>
  <c r="S21" i="9" s="1"/>
  <c r="K22" i="9"/>
  <c r="T21" i="9"/>
  <c r="Q21" i="5"/>
  <c r="S21" i="5" s="1"/>
  <c r="T21" i="5"/>
  <c r="P21" i="5"/>
  <c r="R21" i="5" s="1"/>
  <c r="U21" i="5"/>
  <c r="K22" i="5"/>
  <c r="K23" i="9" l="1"/>
  <c r="P22" i="9"/>
  <c r="R22" i="9" s="1"/>
  <c r="Q22" i="9"/>
  <c r="S22" i="9" s="1"/>
  <c r="T22" i="9"/>
  <c r="U22" i="9"/>
  <c r="K25" i="2"/>
  <c r="P24" i="2"/>
  <c r="R24" i="2" s="1"/>
  <c r="Q24" i="2"/>
  <c r="S24" i="2" s="1"/>
  <c r="K23" i="5"/>
  <c r="P22" i="5"/>
  <c r="R22" i="5" s="1"/>
  <c r="Q22" i="5"/>
  <c r="S22" i="5" s="1"/>
  <c r="T22" i="5"/>
  <c r="U22" i="5"/>
  <c r="K23" i="4"/>
  <c r="P22" i="4"/>
  <c r="R22" i="4" s="1"/>
  <c r="Q22" i="4"/>
  <c r="S22" i="4" s="1"/>
  <c r="U22" i="4"/>
  <c r="T22" i="4"/>
  <c r="U17" i="12"/>
  <c r="R18" i="12"/>
  <c r="T22" i="8"/>
  <c r="U22" i="8"/>
  <c r="K23" i="8"/>
  <c r="P22" i="8"/>
  <c r="R22" i="8" s="1"/>
  <c r="Q22" i="8"/>
  <c r="S22" i="8" s="1"/>
  <c r="T22" i="7"/>
  <c r="K23" i="7"/>
  <c r="P22" i="7"/>
  <c r="R22" i="7" s="1"/>
  <c r="Q22" i="7"/>
  <c r="S22" i="7" s="1"/>
  <c r="U22" i="7"/>
  <c r="K23" i="6"/>
  <c r="T22" i="6"/>
  <c r="U22" i="6"/>
  <c r="Q22" i="6"/>
  <c r="S22" i="6" s="1"/>
  <c r="P22" i="6"/>
  <c r="R22" i="6" s="1"/>
  <c r="U22" i="3"/>
  <c r="K23" i="3"/>
  <c r="R22" i="3"/>
  <c r="T22" i="3" s="1"/>
  <c r="V22" i="3"/>
  <c r="Q22" i="3"/>
  <c r="S22" i="3" s="1"/>
  <c r="T22" i="1"/>
  <c r="U22" i="1"/>
  <c r="P22" i="1"/>
  <c r="R22" i="1" s="1"/>
  <c r="Q22" i="1"/>
  <c r="S22" i="1" s="1"/>
  <c r="K23" i="1"/>
  <c r="Q23" i="7" l="1"/>
  <c r="S23" i="7" s="1"/>
  <c r="K24" i="7"/>
  <c r="U23" i="7"/>
  <c r="T23" i="7"/>
  <c r="P23" i="7"/>
  <c r="R23" i="7" s="1"/>
  <c r="U23" i="6"/>
  <c r="T23" i="6"/>
  <c r="P23" i="6"/>
  <c r="R23" i="6" s="1"/>
  <c r="Q23" i="6"/>
  <c r="S23" i="6" s="1"/>
  <c r="K24" i="6"/>
  <c r="T23" i="8"/>
  <c r="P23" i="8"/>
  <c r="R23" i="8" s="1"/>
  <c r="K24" i="8"/>
  <c r="Q23" i="8"/>
  <c r="S23" i="8" s="1"/>
  <c r="U23" i="8"/>
  <c r="U23" i="4"/>
  <c r="K24" i="4"/>
  <c r="P23" i="4"/>
  <c r="R23" i="4" s="1"/>
  <c r="Q23" i="4"/>
  <c r="S23" i="4" s="1"/>
  <c r="T23" i="4"/>
  <c r="K26" i="2"/>
  <c r="Q25" i="2"/>
  <c r="S25" i="2" s="1"/>
  <c r="P25" i="2"/>
  <c r="R25" i="2" s="1"/>
  <c r="T23" i="1"/>
  <c r="P23" i="1"/>
  <c r="R23" i="1" s="1"/>
  <c r="Q23" i="1"/>
  <c r="S23" i="1" s="1"/>
  <c r="U23" i="1"/>
  <c r="K24" i="1"/>
  <c r="Q23" i="3"/>
  <c r="S23" i="3" s="1"/>
  <c r="K24" i="3"/>
  <c r="V23" i="3"/>
  <c r="U23" i="3"/>
  <c r="R23" i="3"/>
  <c r="T23" i="3" s="1"/>
  <c r="U18" i="12"/>
  <c r="R19" i="12"/>
  <c r="U23" i="5"/>
  <c r="P23" i="5"/>
  <c r="R23" i="5" s="1"/>
  <c r="Q23" i="5"/>
  <c r="S23" i="5" s="1"/>
  <c r="T23" i="5"/>
  <c r="K24" i="5"/>
  <c r="Q23" i="9"/>
  <c r="S23" i="9" s="1"/>
  <c r="P23" i="9"/>
  <c r="R23" i="9" s="1"/>
  <c r="T23" i="9"/>
  <c r="U23" i="9"/>
  <c r="K24" i="9"/>
  <c r="K25" i="3" l="1"/>
  <c r="U24" i="3"/>
  <c r="V24" i="3"/>
  <c r="Q24" i="3"/>
  <c r="S24" i="3" s="1"/>
  <c r="R24" i="3"/>
  <c r="T24" i="3" s="1"/>
  <c r="K27" i="2"/>
  <c r="Q26" i="2"/>
  <c r="S26" i="2" s="1"/>
  <c r="P26" i="2"/>
  <c r="R26" i="2" s="1"/>
  <c r="P24" i="1"/>
  <c r="R24" i="1" s="1"/>
  <c r="Q24" i="1"/>
  <c r="S24" i="1" s="1"/>
  <c r="T24" i="1"/>
  <c r="U24" i="1"/>
  <c r="K25" i="1"/>
  <c r="K25" i="9"/>
  <c r="P24" i="9"/>
  <c r="R24" i="9" s="1"/>
  <c r="Q24" i="9"/>
  <c r="S24" i="9" s="1"/>
  <c r="U24" i="9"/>
  <c r="T24" i="9"/>
  <c r="P24" i="5"/>
  <c r="R24" i="5" s="1"/>
  <c r="Q24" i="5"/>
  <c r="S24" i="5" s="1"/>
  <c r="T24" i="5"/>
  <c r="U24" i="5"/>
  <c r="K25" i="5"/>
  <c r="P24" i="8"/>
  <c r="R24" i="8" s="1"/>
  <c r="Q24" i="8"/>
  <c r="S24" i="8" s="1"/>
  <c r="U24" i="8"/>
  <c r="T24" i="8"/>
  <c r="K25" i="8"/>
  <c r="U19" i="12"/>
  <c r="R20" i="12"/>
  <c r="Q24" i="6"/>
  <c r="S24" i="6" s="1"/>
  <c r="T24" i="6"/>
  <c r="U24" i="6"/>
  <c r="P24" i="6"/>
  <c r="R24" i="6" s="1"/>
  <c r="K25" i="6"/>
  <c r="K25" i="7"/>
  <c r="U24" i="7"/>
  <c r="T24" i="7"/>
  <c r="P24" i="7"/>
  <c r="R24" i="7" s="1"/>
  <c r="Q24" i="7"/>
  <c r="S24" i="7" s="1"/>
  <c r="T24" i="4"/>
  <c r="U24" i="4"/>
  <c r="Q24" i="4"/>
  <c r="S24" i="4" s="1"/>
  <c r="P24" i="4"/>
  <c r="R24" i="4" s="1"/>
  <c r="K25" i="4"/>
  <c r="Q25" i="5" l="1"/>
  <c r="S25" i="5" s="1"/>
  <c r="T25" i="5"/>
  <c r="P25" i="5"/>
  <c r="R25" i="5" s="1"/>
  <c r="U25" i="5"/>
  <c r="K26" i="5"/>
  <c r="U20" i="12"/>
  <c r="R21" i="12"/>
  <c r="U25" i="9"/>
  <c r="P25" i="9"/>
  <c r="R25" i="9" s="1"/>
  <c r="Q25" i="9"/>
  <c r="S25" i="9" s="1"/>
  <c r="K26" i="9"/>
  <c r="T25" i="9"/>
  <c r="P27" i="2"/>
  <c r="R27" i="2" s="1"/>
  <c r="Q27" i="2"/>
  <c r="S27" i="2" s="1"/>
  <c r="K28" i="2"/>
  <c r="Q25" i="4"/>
  <c r="S25" i="4" s="1"/>
  <c r="K26" i="4"/>
  <c r="P25" i="4"/>
  <c r="R25" i="4" s="1"/>
  <c r="T25" i="4"/>
  <c r="U25" i="4"/>
  <c r="K26" i="1"/>
  <c r="P25" i="1"/>
  <c r="R25" i="1" s="1"/>
  <c r="T25" i="1"/>
  <c r="U25" i="1"/>
  <c r="Q25" i="1"/>
  <c r="S25" i="1" s="1"/>
  <c r="U25" i="7"/>
  <c r="T25" i="7"/>
  <c r="K26" i="7"/>
  <c r="Q25" i="7"/>
  <c r="S25" i="7" s="1"/>
  <c r="P25" i="7"/>
  <c r="R25" i="7" s="1"/>
  <c r="K26" i="8"/>
  <c r="P25" i="8"/>
  <c r="R25" i="8" s="1"/>
  <c r="T25" i="8"/>
  <c r="Q25" i="8"/>
  <c r="S25" i="8" s="1"/>
  <c r="U25" i="8"/>
  <c r="Q25" i="6"/>
  <c r="S25" i="6" s="1"/>
  <c r="P25" i="6"/>
  <c r="R25" i="6" s="1"/>
  <c r="T25" i="6"/>
  <c r="K26" i="6"/>
  <c r="U25" i="6"/>
  <c r="V25" i="3"/>
  <c r="U25" i="3"/>
  <c r="K26" i="3"/>
  <c r="Q25" i="3"/>
  <c r="S25" i="3" s="1"/>
  <c r="R25" i="3"/>
  <c r="T25" i="3" s="1"/>
  <c r="K27" i="6" l="1"/>
  <c r="P26" i="6"/>
  <c r="R26" i="6" s="1"/>
  <c r="Q26" i="6"/>
  <c r="S26" i="6" s="1"/>
  <c r="U26" i="6"/>
  <c r="T26" i="6"/>
  <c r="T26" i="8"/>
  <c r="P26" i="8"/>
  <c r="R26" i="8" s="1"/>
  <c r="Q26" i="8"/>
  <c r="S26" i="8" s="1"/>
  <c r="U26" i="8"/>
  <c r="K27" i="8"/>
  <c r="P28" i="2"/>
  <c r="R28" i="2" s="1"/>
  <c r="Q28" i="2"/>
  <c r="S28" i="2" s="1"/>
  <c r="K29" i="2"/>
  <c r="R22" i="12"/>
  <c r="U21" i="12"/>
  <c r="T26" i="1"/>
  <c r="U26" i="1"/>
  <c r="K27" i="1"/>
  <c r="P26" i="1"/>
  <c r="R26" i="1" s="1"/>
  <c r="Q26" i="1"/>
  <c r="S26" i="1" s="1"/>
  <c r="K27" i="5"/>
  <c r="Q26" i="5"/>
  <c r="S26" i="5" s="1"/>
  <c r="T26" i="5"/>
  <c r="U26" i="5"/>
  <c r="P26" i="5"/>
  <c r="R26" i="5" s="1"/>
  <c r="T26" i="7"/>
  <c r="U26" i="7"/>
  <c r="K27" i="7"/>
  <c r="Q26" i="7"/>
  <c r="S26" i="7" s="1"/>
  <c r="P26" i="7"/>
  <c r="R26" i="7" s="1"/>
  <c r="U26" i="3"/>
  <c r="V26" i="3"/>
  <c r="Q26" i="3"/>
  <c r="S26" i="3" s="1"/>
  <c r="R26" i="3"/>
  <c r="T26" i="3" s="1"/>
  <c r="K27" i="3"/>
  <c r="P26" i="9"/>
  <c r="R26" i="9" s="1"/>
  <c r="U26" i="9"/>
  <c r="Q26" i="9"/>
  <c r="S26" i="9" s="1"/>
  <c r="K27" i="9"/>
  <c r="K27" i="4"/>
  <c r="P26" i="4"/>
  <c r="R26" i="4" s="1"/>
  <c r="Q26" i="4"/>
  <c r="S26" i="4" s="1"/>
  <c r="U26" i="4"/>
  <c r="T26" i="4"/>
  <c r="P27" i="9" l="1"/>
  <c r="R27" i="9" s="1"/>
  <c r="Q27" i="9"/>
  <c r="S27" i="9" s="1"/>
  <c r="U27" i="9"/>
  <c r="K28" i="9"/>
  <c r="Q27" i="7"/>
  <c r="S27" i="7" s="1"/>
  <c r="T27" i="7"/>
  <c r="K28" i="7"/>
  <c r="P27" i="7"/>
  <c r="R27" i="7" s="1"/>
  <c r="U27" i="7"/>
  <c r="U22" i="12"/>
  <c r="R23" i="12"/>
  <c r="U27" i="5"/>
  <c r="P27" i="5"/>
  <c r="R27" i="5" s="1"/>
  <c r="T27" i="5"/>
  <c r="K28" i="5"/>
  <c r="Q27" i="5"/>
  <c r="S27" i="5" s="1"/>
  <c r="T27" i="8"/>
  <c r="P27" i="8"/>
  <c r="R27" i="8" s="1"/>
  <c r="Q27" i="8"/>
  <c r="S27" i="8" s="1"/>
  <c r="U27" i="8"/>
  <c r="K28" i="8"/>
  <c r="U27" i="4"/>
  <c r="K28" i="4"/>
  <c r="T27" i="4"/>
  <c r="P27" i="4"/>
  <c r="R27" i="4" s="1"/>
  <c r="Q27" i="4"/>
  <c r="S27" i="4" s="1"/>
  <c r="P29" i="2"/>
  <c r="R29" i="2" s="1"/>
  <c r="Q29" i="2"/>
  <c r="S29" i="2" s="1"/>
  <c r="K30" i="2"/>
  <c r="R27" i="3"/>
  <c r="T27" i="3" s="1"/>
  <c r="U27" i="3"/>
  <c r="V27" i="3"/>
  <c r="K28" i="3"/>
  <c r="Q27" i="3"/>
  <c r="S27" i="3" s="1"/>
  <c r="T27" i="1"/>
  <c r="P27" i="1"/>
  <c r="R27" i="1" s="1"/>
  <c r="K28" i="1"/>
  <c r="Q27" i="1"/>
  <c r="S27" i="1" s="1"/>
  <c r="U27" i="1"/>
  <c r="U27" i="6"/>
  <c r="K28" i="6"/>
  <c r="P27" i="6"/>
  <c r="R27" i="6" s="1"/>
  <c r="Q27" i="6"/>
  <c r="S27" i="6" s="1"/>
  <c r="T27" i="6"/>
  <c r="K29" i="6" l="1"/>
  <c r="P28" i="6"/>
  <c r="R28" i="6" s="1"/>
  <c r="T28" i="6"/>
  <c r="U28" i="6"/>
  <c r="Q28" i="6"/>
  <c r="S28" i="6" s="1"/>
  <c r="K29" i="3"/>
  <c r="Q28" i="3"/>
  <c r="S28" i="3" s="1"/>
  <c r="R28" i="3"/>
  <c r="T28" i="3" s="1"/>
  <c r="V28" i="3"/>
  <c r="U28" i="3"/>
  <c r="T28" i="4"/>
  <c r="U28" i="4"/>
  <c r="Q28" i="4"/>
  <c r="S28" i="4" s="1"/>
  <c r="P28" i="4"/>
  <c r="R28" i="4" s="1"/>
  <c r="K29" i="4"/>
  <c r="Q28" i="5"/>
  <c r="S28" i="5" s="1"/>
  <c r="U28" i="5"/>
  <c r="K29" i="5"/>
  <c r="P28" i="5"/>
  <c r="R28" i="5" s="1"/>
  <c r="T28" i="5"/>
  <c r="K29" i="7"/>
  <c r="Q28" i="7"/>
  <c r="S28" i="7" s="1"/>
  <c r="U28" i="7"/>
  <c r="P28" i="7"/>
  <c r="R28" i="7" s="1"/>
  <c r="T28" i="7"/>
  <c r="P28" i="1"/>
  <c r="R28" i="1" s="1"/>
  <c r="Q28" i="1"/>
  <c r="S28" i="1" s="1"/>
  <c r="K29" i="1"/>
  <c r="T28" i="1"/>
  <c r="U28" i="1"/>
  <c r="P30" i="2"/>
  <c r="R30" i="2" s="1"/>
  <c r="Q30" i="2"/>
  <c r="S30" i="2" s="1"/>
  <c r="K31" i="2"/>
  <c r="P28" i="8"/>
  <c r="R28" i="8" s="1"/>
  <c r="Q28" i="8"/>
  <c r="S28" i="8" s="1"/>
  <c r="T28" i="8"/>
  <c r="U28" i="8"/>
  <c r="K29" i="8"/>
  <c r="Q28" i="9"/>
  <c r="S28" i="9" s="1"/>
  <c r="U28" i="9"/>
  <c r="K29" i="9"/>
  <c r="P28" i="9"/>
  <c r="R28" i="9" s="1"/>
  <c r="R24" i="12"/>
  <c r="U23" i="12"/>
  <c r="Q29" i="4" l="1"/>
  <c r="S29" i="4" s="1"/>
  <c r="K30" i="4"/>
  <c r="P29" i="4"/>
  <c r="R29" i="4" s="1"/>
  <c r="T29" i="4"/>
  <c r="U29" i="4"/>
  <c r="P29" i="8"/>
  <c r="R29" i="8" s="1"/>
  <c r="T29" i="8"/>
  <c r="Q29" i="8"/>
  <c r="S29" i="8" s="1"/>
  <c r="U29" i="8"/>
  <c r="K30" i="8"/>
  <c r="V29" i="3"/>
  <c r="Q29" i="3"/>
  <c r="S29" i="3" s="1"/>
  <c r="R29" i="3"/>
  <c r="T29" i="3" s="1"/>
  <c r="U29" i="3"/>
  <c r="K30" i="3"/>
  <c r="U29" i="7"/>
  <c r="P29" i="7"/>
  <c r="R29" i="7" s="1"/>
  <c r="K30" i="7"/>
  <c r="T29" i="7"/>
  <c r="Q29" i="7"/>
  <c r="S29" i="7" s="1"/>
  <c r="K30" i="1"/>
  <c r="P29" i="1"/>
  <c r="R29" i="1" s="1"/>
  <c r="T29" i="1"/>
  <c r="Q29" i="1"/>
  <c r="S29" i="1" s="1"/>
  <c r="U29" i="1"/>
  <c r="R25" i="12"/>
  <c r="U24" i="12"/>
  <c r="Q29" i="5"/>
  <c r="S29" i="5" s="1"/>
  <c r="T29" i="5"/>
  <c r="P29" i="5"/>
  <c r="R29" i="5" s="1"/>
  <c r="K30" i="5"/>
  <c r="U29" i="5"/>
  <c r="P29" i="9"/>
  <c r="R29" i="9" s="1"/>
  <c r="U29" i="9"/>
  <c r="Q29" i="9"/>
  <c r="S29" i="9" s="1"/>
  <c r="K30" i="9"/>
  <c r="Q31" i="2"/>
  <c r="S31" i="2" s="1"/>
  <c r="K32" i="2"/>
  <c r="P31" i="2"/>
  <c r="R31" i="2" s="1"/>
  <c r="Q29" i="6"/>
  <c r="S29" i="6" s="1"/>
  <c r="U29" i="6"/>
  <c r="K30" i="6"/>
  <c r="P29" i="6"/>
  <c r="R29" i="6" s="1"/>
  <c r="T29" i="6"/>
  <c r="K31" i="6" l="1"/>
  <c r="T30" i="6"/>
  <c r="U30" i="6"/>
  <c r="P30" i="6"/>
  <c r="R30" i="6" s="1"/>
  <c r="Q30" i="6"/>
  <c r="S30" i="6" s="1"/>
  <c r="K31" i="5"/>
  <c r="P30" i="5"/>
  <c r="R30" i="5" s="1"/>
  <c r="Q30" i="5"/>
  <c r="S30" i="5" s="1"/>
  <c r="T30" i="5"/>
  <c r="U30" i="5"/>
  <c r="K31" i="3"/>
  <c r="Q30" i="3"/>
  <c r="S30" i="3" s="1"/>
  <c r="R30" i="3"/>
  <c r="T30" i="3" s="1"/>
  <c r="U30" i="3"/>
  <c r="V30" i="3"/>
  <c r="P32" i="2"/>
  <c r="R32" i="2" s="1"/>
  <c r="Q32" i="2"/>
  <c r="S32" i="2" s="1"/>
  <c r="K33" i="2"/>
  <c r="T30" i="1"/>
  <c r="U30" i="1"/>
  <c r="P30" i="1"/>
  <c r="R30" i="1" s="1"/>
  <c r="Q30" i="1"/>
  <c r="S30" i="1" s="1"/>
  <c r="K31" i="1"/>
  <c r="K31" i="9"/>
  <c r="P30" i="9"/>
  <c r="R30" i="9" s="1"/>
  <c r="Q30" i="9"/>
  <c r="S30" i="9" s="1"/>
  <c r="U30" i="9"/>
  <c r="U25" i="12"/>
  <c r="R26" i="12"/>
  <c r="U30" i="7"/>
  <c r="Q30" i="7"/>
  <c r="S30" i="7" s="1"/>
  <c r="K31" i="7"/>
  <c r="P30" i="7"/>
  <c r="R30" i="7" s="1"/>
  <c r="T30" i="7"/>
  <c r="T30" i="8"/>
  <c r="P30" i="8"/>
  <c r="R30" i="8" s="1"/>
  <c r="Q30" i="8"/>
  <c r="S30" i="8" s="1"/>
  <c r="U30" i="8"/>
  <c r="K31" i="8"/>
  <c r="K31" i="4"/>
  <c r="P30" i="4"/>
  <c r="R30" i="4" s="1"/>
  <c r="Q30" i="4"/>
  <c r="S30" i="4" s="1"/>
  <c r="U30" i="4"/>
  <c r="T30" i="4"/>
  <c r="U31" i="4" l="1"/>
  <c r="K32" i="4"/>
  <c r="T31" i="4"/>
  <c r="P31" i="4"/>
  <c r="R31" i="4" s="1"/>
  <c r="Q31" i="4"/>
  <c r="S31" i="4" s="1"/>
  <c r="Q31" i="7"/>
  <c r="S31" i="7" s="1"/>
  <c r="K32" i="7"/>
  <c r="T31" i="7"/>
  <c r="U31" i="7"/>
  <c r="P31" i="7"/>
  <c r="R31" i="7" s="1"/>
  <c r="U31" i="9"/>
  <c r="K32" i="9"/>
  <c r="T31" i="9"/>
  <c r="P31" i="9"/>
  <c r="R31" i="9" s="1"/>
  <c r="Q31" i="9"/>
  <c r="S31" i="9" s="1"/>
  <c r="T31" i="8"/>
  <c r="P31" i="8"/>
  <c r="R31" i="8" s="1"/>
  <c r="Q31" i="8"/>
  <c r="S31" i="8" s="1"/>
  <c r="U31" i="8"/>
  <c r="K32" i="8"/>
  <c r="T31" i="1"/>
  <c r="P31" i="1"/>
  <c r="R31" i="1" s="1"/>
  <c r="Q31" i="1"/>
  <c r="S31" i="1" s="1"/>
  <c r="U31" i="1"/>
  <c r="K32" i="1"/>
  <c r="U31" i="5"/>
  <c r="P31" i="5"/>
  <c r="R31" i="5" s="1"/>
  <c r="Q31" i="5"/>
  <c r="S31" i="5" s="1"/>
  <c r="T31" i="5"/>
  <c r="K32" i="5"/>
  <c r="R27" i="12"/>
  <c r="U26" i="12"/>
  <c r="R31" i="3"/>
  <c r="T31" i="3" s="1"/>
  <c r="K32" i="3"/>
  <c r="Q31" i="3"/>
  <c r="S31" i="3" s="1"/>
  <c r="V31" i="3"/>
  <c r="U31" i="3"/>
  <c r="K34" i="2"/>
  <c r="P33" i="2"/>
  <c r="R33" i="2" s="1"/>
  <c r="Q33" i="2"/>
  <c r="S33" i="2" s="1"/>
  <c r="U31" i="6"/>
  <c r="T31" i="6"/>
  <c r="K32" i="6"/>
  <c r="P31" i="6"/>
  <c r="R31" i="6" s="1"/>
  <c r="Q31" i="6"/>
  <c r="S31" i="6" s="1"/>
  <c r="P32" i="8" l="1"/>
  <c r="R32" i="8" s="1"/>
  <c r="T32" i="8"/>
  <c r="U32" i="8"/>
  <c r="Q32" i="8"/>
  <c r="S32" i="8" s="1"/>
  <c r="K33" i="8"/>
  <c r="T32" i="9"/>
  <c r="K33" i="9"/>
  <c r="U32" i="9"/>
  <c r="P32" i="9"/>
  <c r="R32" i="9" s="1"/>
  <c r="Q32" i="9"/>
  <c r="S32" i="9" s="1"/>
  <c r="U27" i="12"/>
  <c r="R28" i="12"/>
  <c r="K33" i="7"/>
  <c r="U32" i="7"/>
  <c r="P32" i="7"/>
  <c r="R32" i="7" s="1"/>
  <c r="T32" i="7"/>
  <c r="Q32" i="7"/>
  <c r="S32" i="7" s="1"/>
  <c r="K35" i="2"/>
  <c r="Q34" i="2"/>
  <c r="S34" i="2" s="1"/>
  <c r="P34" i="2"/>
  <c r="R34" i="2" s="1"/>
  <c r="P32" i="5"/>
  <c r="R32" i="5" s="1"/>
  <c r="Q32" i="5"/>
  <c r="S32" i="5" s="1"/>
  <c r="K33" i="5"/>
  <c r="T32" i="5"/>
  <c r="U32" i="5"/>
  <c r="Q32" i="6"/>
  <c r="S32" i="6" s="1"/>
  <c r="T32" i="6"/>
  <c r="U32" i="6"/>
  <c r="P32" i="6"/>
  <c r="R32" i="6" s="1"/>
  <c r="K33" i="6"/>
  <c r="K33" i="3"/>
  <c r="U32" i="3"/>
  <c r="V32" i="3"/>
  <c r="R32" i="3"/>
  <c r="T32" i="3" s="1"/>
  <c r="Q32" i="3"/>
  <c r="S32" i="3" s="1"/>
  <c r="T32" i="4"/>
  <c r="U32" i="4"/>
  <c r="Q32" i="4"/>
  <c r="S32" i="4" s="1"/>
  <c r="K33" i="4"/>
  <c r="P32" i="4"/>
  <c r="R32" i="4" s="1"/>
  <c r="P32" i="1"/>
  <c r="R32" i="1" s="1"/>
  <c r="Q32" i="1"/>
  <c r="S32" i="1" s="1"/>
  <c r="U32" i="1"/>
  <c r="K33" i="1"/>
  <c r="T32" i="1"/>
  <c r="V33" i="3" l="1"/>
  <c r="U33" i="3"/>
  <c r="K34" i="3"/>
  <c r="Q33" i="3"/>
  <c r="S33" i="3" s="1"/>
  <c r="R33" i="3"/>
  <c r="T33" i="3" s="1"/>
  <c r="K34" i="9"/>
  <c r="T33" i="9"/>
  <c r="P33" i="9"/>
  <c r="R33" i="9" s="1"/>
  <c r="Q33" i="9"/>
  <c r="S33" i="9" s="1"/>
  <c r="U33" i="9"/>
  <c r="U33" i="7"/>
  <c r="T33" i="7"/>
  <c r="P33" i="7"/>
  <c r="R33" i="7" s="1"/>
  <c r="K34" i="7"/>
  <c r="Q33" i="7"/>
  <c r="S33" i="7" s="1"/>
  <c r="P33" i="8"/>
  <c r="R33" i="8" s="1"/>
  <c r="T33" i="8"/>
  <c r="U33" i="8"/>
  <c r="Q33" i="8"/>
  <c r="S33" i="8" s="1"/>
  <c r="K34" i="8"/>
  <c r="K34" i="1"/>
  <c r="P33" i="1"/>
  <c r="R33" i="1" s="1"/>
  <c r="T33" i="1"/>
  <c r="U33" i="1"/>
  <c r="Q33" i="1"/>
  <c r="S33" i="1" s="1"/>
  <c r="R29" i="12"/>
  <c r="U28" i="12"/>
  <c r="Q33" i="4"/>
  <c r="S33" i="4" s="1"/>
  <c r="K34" i="4"/>
  <c r="P33" i="4"/>
  <c r="R33" i="4" s="1"/>
  <c r="T33" i="4"/>
  <c r="U33" i="4"/>
  <c r="Q33" i="6"/>
  <c r="S33" i="6" s="1"/>
  <c r="P33" i="6"/>
  <c r="R33" i="6" s="1"/>
  <c r="T33" i="6"/>
  <c r="K34" i="6"/>
  <c r="U33" i="6"/>
  <c r="Q33" i="5"/>
  <c r="S33" i="5" s="1"/>
  <c r="T33" i="5"/>
  <c r="P33" i="5"/>
  <c r="R33" i="5" s="1"/>
  <c r="K34" i="5"/>
  <c r="U33" i="5"/>
  <c r="P35" i="2"/>
  <c r="R35" i="2" s="1"/>
  <c r="K36" i="2"/>
  <c r="Q35" i="2"/>
  <c r="S35" i="2" s="1"/>
  <c r="P34" i="9" l="1"/>
  <c r="R34" i="9" s="1"/>
  <c r="K35" i="9"/>
  <c r="Q34" i="9"/>
  <c r="S34" i="9" s="1"/>
  <c r="T34" i="9"/>
  <c r="U34" i="9"/>
  <c r="T34" i="1"/>
  <c r="U34" i="1"/>
  <c r="K35" i="1"/>
  <c r="P34" i="1"/>
  <c r="R34" i="1" s="1"/>
  <c r="Q34" i="1"/>
  <c r="S34" i="1" s="1"/>
  <c r="Q36" i="2"/>
  <c r="S36" i="2" s="1"/>
  <c r="P36" i="2"/>
  <c r="R36" i="2" s="1"/>
  <c r="K37" i="2"/>
  <c r="K35" i="6"/>
  <c r="P34" i="6"/>
  <c r="R34" i="6" s="1"/>
  <c r="Q34" i="6"/>
  <c r="S34" i="6" s="1"/>
  <c r="T34" i="6"/>
  <c r="U34" i="6"/>
  <c r="T34" i="8"/>
  <c r="Q34" i="8"/>
  <c r="S34" i="8" s="1"/>
  <c r="U34" i="8"/>
  <c r="K35" i="8"/>
  <c r="P34" i="8"/>
  <c r="R34" i="8" s="1"/>
  <c r="U34" i="3"/>
  <c r="V34" i="3"/>
  <c r="Q34" i="3"/>
  <c r="S34" i="3" s="1"/>
  <c r="R34" i="3"/>
  <c r="T34" i="3" s="1"/>
  <c r="K35" i="3"/>
  <c r="K35" i="4"/>
  <c r="P34" i="4"/>
  <c r="R34" i="4" s="1"/>
  <c r="Q34" i="4"/>
  <c r="S34" i="4" s="1"/>
  <c r="U34" i="4"/>
  <c r="T34" i="4"/>
  <c r="T34" i="7"/>
  <c r="U34" i="7"/>
  <c r="Q34" i="7"/>
  <c r="S34" i="7" s="1"/>
  <c r="K35" i="7"/>
  <c r="P34" i="7"/>
  <c r="R34" i="7" s="1"/>
  <c r="R30" i="12"/>
  <c r="U29" i="12"/>
  <c r="K35" i="5"/>
  <c r="P34" i="5"/>
  <c r="R34" i="5" s="1"/>
  <c r="Q34" i="5"/>
  <c r="S34" i="5" s="1"/>
  <c r="T34" i="5"/>
  <c r="U34" i="5"/>
  <c r="T35" i="1" l="1"/>
  <c r="P35" i="1"/>
  <c r="R35" i="1" s="1"/>
  <c r="Q35" i="1"/>
  <c r="S35" i="1" s="1"/>
  <c r="U35" i="1"/>
  <c r="K36" i="1"/>
  <c r="R31" i="12"/>
  <c r="U30" i="12"/>
  <c r="T35" i="8"/>
  <c r="P35" i="8"/>
  <c r="R35" i="8" s="1"/>
  <c r="U35" i="8"/>
  <c r="K36" i="8"/>
  <c r="Q35" i="8"/>
  <c r="S35" i="8" s="1"/>
  <c r="U35" i="6"/>
  <c r="K36" i="6"/>
  <c r="P35" i="6"/>
  <c r="R35" i="6" s="1"/>
  <c r="Q35" i="6"/>
  <c r="S35" i="6" s="1"/>
  <c r="T35" i="6"/>
  <c r="Q35" i="7"/>
  <c r="S35" i="7" s="1"/>
  <c r="U35" i="7"/>
  <c r="T35" i="7"/>
  <c r="K36" i="7"/>
  <c r="P35" i="7"/>
  <c r="R35" i="7" s="1"/>
  <c r="U35" i="4"/>
  <c r="K36" i="4"/>
  <c r="T35" i="4"/>
  <c r="P35" i="4"/>
  <c r="R35" i="4" s="1"/>
  <c r="Q35" i="4"/>
  <c r="S35" i="4" s="1"/>
  <c r="P37" i="2"/>
  <c r="R37" i="2" s="1"/>
  <c r="Q37" i="2"/>
  <c r="S37" i="2" s="1"/>
  <c r="K38" i="2"/>
  <c r="R35" i="3"/>
  <c r="T35" i="3" s="1"/>
  <c r="U35" i="3"/>
  <c r="V35" i="3"/>
  <c r="K36" i="3"/>
  <c r="Q35" i="3"/>
  <c r="S35" i="3" s="1"/>
  <c r="P35" i="9"/>
  <c r="R35" i="9" s="1"/>
  <c r="K36" i="9"/>
  <c r="T35" i="9"/>
  <c r="U35" i="9"/>
  <c r="Q35" i="9"/>
  <c r="S35" i="9" s="1"/>
  <c r="U35" i="5"/>
  <c r="P35" i="5"/>
  <c r="R35" i="5" s="1"/>
  <c r="Q35" i="5"/>
  <c r="S35" i="5" s="1"/>
  <c r="T35" i="5"/>
  <c r="K36" i="5"/>
  <c r="P38" i="2" l="1"/>
  <c r="R38" i="2" s="1"/>
  <c r="Q38" i="2"/>
  <c r="S38" i="2" s="1"/>
  <c r="K39" i="2"/>
  <c r="K37" i="6"/>
  <c r="P36" i="6"/>
  <c r="R36" i="6" s="1"/>
  <c r="Q36" i="6"/>
  <c r="S36" i="6" s="1"/>
  <c r="T36" i="6"/>
  <c r="U36" i="6"/>
  <c r="T36" i="9"/>
  <c r="K37" i="9"/>
  <c r="U36" i="9"/>
  <c r="P36" i="9"/>
  <c r="R36" i="9" s="1"/>
  <c r="Q36" i="9"/>
  <c r="S36" i="9" s="1"/>
  <c r="P36" i="1"/>
  <c r="R36" i="1" s="1"/>
  <c r="Q36" i="1"/>
  <c r="S36" i="1" s="1"/>
  <c r="T36" i="1"/>
  <c r="U36" i="1"/>
  <c r="K37" i="1"/>
  <c r="K37" i="5"/>
  <c r="P36" i="5"/>
  <c r="R36" i="5" s="1"/>
  <c r="Q36" i="5"/>
  <c r="S36" i="5" s="1"/>
  <c r="T36" i="5"/>
  <c r="U36" i="5"/>
  <c r="K37" i="7"/>
  <c r="Q36" i="7"/>
  <c r="S36" i="7" s="1"/>
  <c r="T36" i="7"/>
  <c r="P36" i="7"/>
  <c r="R36" i="7" s="1"/>
  <c r="U36" i="7"/>
  <c r="T36" i="4"/>
  <c r="U36" i="4"/>
  <c r="Q36" i="4"/>
  <c r="S36" i="4" s="1"/>
  <c r="K37" i="4"/>
  <c r="P36" i="4"/>
  <c r="R36" i="4" s="1"/>
  <c r="R32" i="12"/>
  <c r="U31" i="12"/>
  <c r="P36" i="8"/>
  <c r="R36" i="8" s="1"/>
  <c r="T36" i="8"/>
  <c r="U36" i="8"/>
  <c r="K37" i="8"/>
  <c r="Q36" i="8"/>
  <c r="S36" i="8" s="1"/>
  <c r="K37" i="3"/>
  <c r="Q36" i="3"/>
  <c r="S36" i="3" s="1"/>
  <c r="R36" i="3"/>
  <c r="T36" i="3" s="1"/>
  <c r="V36" i="3"/>
  <c r="U36" i="3"/>
  <c r="V37" i="3" l="1"/>
  <c r="Q37" i="3"/>
  <c r="S37" i="3" s="1"/>
  <c r="R37" i="3"/>
  <c r="T37" i="3" s="1"/>
  <c r="U37" i="3"/>
  <c r="K38" i="3"/>
  <c r="Q37" i="4"/>
  <c r="S37" i="4" s="1"/>
  <c r="K38" i="4"/>
  <c r="P37" i="4"/>
  <c r="R37" i="4" s="1"/>
  <c r="T37" i="4"/>
  <c r="U37" i="4"/>
  <c r="P37" i="7"/>
  <c r="R37" i="7" s="1"/>
  <c r="T37" i="7"/>
  <c r="U37" i="7"/>
  <c r="K38" i="7"/>
  <c r="Q37" i="7"/>
  <c r="S37" i="7" s="1"/>
  <c r="P37" i="8"/>
  <c r="R37" i="8" s="1"/>
  <c r="T37" i="8"/>
  <c r="U37" i="8"/>
  <c r="K38" i="8"/>
  <c r="Q37" i="8"/>
  <c r="S37" i="8" s="1"/>
  <c r="Q37" i="6"/>
  <c r="S37" i="6" s="1"/>
  <c r="U37" i="6"/>
  <c r="K38" i="6"/>
  <c r="T37" i="6"/>
  <c r="P37" i="6"/>
  <c r="R37" i="6" s="1"/>
  <c r="Q37" i="5"/>
  <c r="S37" i="5" s="1"/>
  <c r="T37" i="5"/>
  <c r="K38" i="5"/>
  <c r="P37" i="5"/>
  <c r="R37" i="5" s="1"/>
  <c r="U37" i="5"/>
  <c r="Q39" i="2"/>
  <c r="S39" i="2" s="1"/>
  <c r="K40" i="2"/>
  <c r="P39" i="2"/>
  <c r="R39" i="2" s="1"/>
  <c r="U32" i="12"/>
  <c r="R33" i="12"/>
  <c r="K38" i="1"/>
  <c r="P37" i="1"/>
  <c r="R37" i="1" s="1"/>
  <c r="T37" i="1"/>
  <c r="Q37" i="1"/>
  <c r="S37" i="1" s="1"/>
  <c r="U37" i="1"/>
  <c r="U37" i="9"/>
  <c r="K38" i="9"/>
  <c r="Q37" i="9"/>
  <c r="S37" i="9" s="1"/>
  <c r="P37" i="9"/>
  <c r="R37" i="9" s="1"/>
  <c r="T37" i="9"/>
  <c r="Q38" i="7" l="1"/>
  <c r="S38" i="7" s="1"/>
  <c r="T38" i="7"/>
  <c r="K39" i="7"/>
  <c r="P38" i="7"/>
  <c r="R38" i="7" s="1"/>
  <c r="U38" i="7"/>
  <c r="P40" i="2"/>
  <c r="R40" i="2" s="1"/>
  <c r="Q40" i="2"/>
  <c r="S40" i="2" s="1"/>
  <c r="K41" i="2"/>
  <c r="K39" i="6"/>
  <c r="T38" i="6"/>
  <c r="U38" i="6"/>
  <c r="Q38" i="6"/>
  <c r="S38" i="6" s="1"/>
  <c r="P38" i="6"/>
  <c r="R38" i="6" s="1"/>
  <c r="K39" i="4"/>
  <c r="P38" i="4"/>
  <c r="R38" i="4" s="1"/>
  <c r="Q38" i="4"/>
  <c r="S38" i="4" s="1"/>
  <c r="U38" i="4"/>
  <c r="T38" i="4"/>
  <c r="K39" i="3"/>
  <c r="Q38" i="3"/>
  <c r="S38" i="3" s="1"/>
  <c r="R38" i="3"/>
  <c r="T38" i="3" s="1"/>
  <c r="U38" i="3"/>
  <c r="V38" i="3"/>
  <c r="T38" i="1"/>
  <c r="U38" i="1"/>
  <c r="Q38" i="1"/>
  <c r="S38" i="1" s="1"/>
  <c r="K39" i="1"/>
  <c r="P38" i="1"/>
  <c r="R38" i="1" s="1"/>
  <c r="K39" i="5"/>
  <c r="P38" i="5"/>
  <c r="R38" i="5" s="1"/>
  <c r="Q38" i="5"/>
  <c r="S38" i="5" s="1"/>
  <c r="T38" i="5"/>
  <c r="U38" i="5"/>
  <c r="U33" i="12"/>
  <c r="R34" i="12"/>
  <c r="T38" i="8"/>
  <c r="U38" i="8"/>
  <c r="K39" i="8"/>
  <c r="P38" i="8"/>
  <c r="R38" i="8" s="1"/>
  <c r="Q38" i="8"/>
  <c r="S38" i="8" s="1"/>
  <c r="P38" i="9"/>
  <c r="R38" i="9" s="1"/>
  <c r="U38" i="9"/>
  <c r="T38" i="9"/>
  <c r="Q38" i="9"/>
  <c r="S38" i="9" s="1"/>
  <c r="K39" i="9"/>
  <c r="K42" i="2" l="1"/>
  <c r="P41" i="2"/>
  <c r="R41" i="2" s="1"/>
  <c r="Q41" i="2"/>
  <c r="S41" i="2" s="1"/>
  <c r="T39" i="8"/>
  <c r="P39" i="8"/>
  <c r="R39" i="8" s="1"/>
  <c r="U39" i="8"/>
  <c r="K40" i="8"/>
  <c r="Q39" i="8"/>
  <c r="S39" i="8" s="1"/>
  <c r="U39" i="4"/>
  <c r="K40" i="4"/>
  <c r="Q39" i="4"/>
  <c r="S39" i="4" s="1"/>
  <c r="T39" i="4"/>
  <c r="P39" i="4"/>
  <c r="R39" i="4" s="1"/>
  <c r="T39" i="9"/>
  <c r="U39" i="9"/>
  <c r="Q39" i="9"/>
  <c r="S39" i="9" s="1"/>
  <c r="K40" i="9"/>
  <c r="P39" i="9"/>
  <c r="R39" i="9" s="1"/>
  <c r="U39" i="5"/>
  <c r="P39" i="5"/>
  <c r="R39" i="5" s="1"/>
  <c r="K40" i="5"/>
  <c r="Q39" i="5"/>
  <c r="S39" i="5" s="1"/>
  <c r="T39" i="5"/>
  <c r="U34" i="12"/>
  <c r="R35" i="12"/>
  <c r="T39" i="1"/>
  <c r="P39" i="1"/>
  <c r="R39" i="1" s="1"/>
  <c r="K40" i="1"/>
  <c r="Q39" i="1"/>
  <c r="S39" i="1" s="1"/>
  <c r="U39" i="1"/>
  <c r="R39" i="3"/>
  <c r="T39" i="3" s="1"/>
  <c r="K40" i="3"/>
  <c r="Q39" i="3"/>
  <c r="S39" i="3" s="1"/>
  <c r="V39" i="3"/>
  <c r="U39" i="3"/>
  <c r="T39" i="7"/>
  <c r="P39" i="7"/>
  <c r="R39" i="7" s="1"/>
  <c r="K40" i="7"/>
  <c r="Q39" i="7"/>
  <c r="S39" i="7" s="1"/>
  <c r="U39" i="7"/>
  <c r="U39" i="6"/>
  <c r="T39" i="6"/>
  <c r="P39" i="6"/>
  <c r="R39" i="6" s="1"/>
  <c r="Q39" i="6"/>
  <c r="S39" i="6" s="1"/>
  <c r="K40" i="6"/>
  <c r="K41" i="3" l="1"/>
  <c r="U40" i="3"/>
  <c r="V40" i="3"/>
  <c r="Q40" i="3"/>
  <c r="S40" i="3" s="1"/>
  <c r="R40" i="3"/>
  <c r="T40" i="3" s="1"/>
  <c r="P40" i="8"/>
  <c r="R40" i="8" s="1"/>
  <c r="U40" i="8"/>
  <c r="Q40" i="8"/>
  <c r="S40" i="8" s="1"/>
  <c r="T40" i="8"/>
  <c r="K41" i="8"/>
  <c r="U40" i="7"/>
  <c r="P40" i="7"/>
  <c r="R40" i="7" s="1"/>
  <c r="Q40" i="7"/>
  <c r="S40" i="7" s="1"/>
  <c r="K41" i="7"/>
  <c r="T40" i="7"/>
  <c r="Q40" i="6"/>
  <c r="S40" i="6" s="1"/>
  <c r="T40" i="6"/>
  <c r="U40" i="6"/>
  <c r="P40" i="6"/>
  <c r="R40" i="6" s="1"/>
  <c r="K41" i="6"/>
  <c r="K41" i="5"/>
  <c r="P40" i="5"/>
  <c r="R40" i="5" s="1"/>
  <c r="T40" i="5"/>
  <c r="U40" i="5"/>
  <c r="Q40" i="5"/>
  <c r="S40" i="5" s="1"/>
  <c r="P40" i="1"/>
  <c r="R40" i="1" s="1"/>
  <c r="Q40" i="1"/>
  <c r="S40" i="1" s="1"/>
  <c r="K41" i="1"/>
  <c r="U40" i="1"/>
  <c r="T40" i="1"/>
  <c r="T40" i="4"/>
  <c r="U40" i="4"/>
  <c r="Q40" i="4"/>
  <c r="S40" i="4" s="1"/>
  <c r="K41" i="4"/>
  <c r="P40" i="4"/>
  <c r="R40" i="4" s="1"/>
  <c r="R36" i="12"/>
  <c r="U35" i="12"/>
  <c r="T40" i="9"/>
  <c r="Q40" i="9"/>
  <c r="S40" i="9" s="1"/>
  <c r="U40" i="9"/>
  <c r="K41" i="9"/>
  <c r="P40" i="9"/>
  <c r="R40" i="9" s="1"/>
  <c r="P42" i="2"/>
  <c r="R42" i="2" s="1"/>
  <c r="R43" i="2" s="1"/>
  <c r="S45" i="2" s="1"/>
  <c r="O52" i="2" s="1"/>
  <c r="O53" i="2" s="1"/>
  <c r="O55" i="2" s="1"/>
  <c r="Q42" i="2"/>
  <c r="S42" i="2" s="1"/>
  <c r="S43" i="2" s="1"/>
  <c r="Q41" i="4" l="1"/>
  <c r="U41" i="4"/>
  <c r="U43" i="4" s="1"/>
  <c r="P41" i="4"/>
  <c r="T41" i="4"/>
  <c r="T43" i="4" s="1"/>
  <c r="T45" i="4" s="1"/>
  <c r="J13" i="13" s="1"/>
  <c r="H13" i="13" s="1"/>
  <c r="P41" i="9"/>
  <c r="T41" i="9"/>
  <c r="T43" i="9" s="1"/>
  <c r="Q41" i="9"/>
  <c r="U41" i="9"/>
  <c r="U42" i="9" s="1"/>
  <c r="U43" i="9" s="1"/>
  <c r="P41" i="7"/>
  <c r="Q41" i="7"/>
  <c r="T41" i="7"/>
  <c r="T43" i="7" s="1"/>
  <c r="U41" i="7"/>
  <c r="U43" i="7" s="1"/>
  <c r="U45" i="7" s="1"/>
  <c r="J8" i="13" s="1"/>
  <c r="H8" i="13" s="1"/>
  <c r="Q41" i="5"/>
  <c r="T41" i="5"/>
  <c r="T43" i="5" s="1"/>
  <c r="T45" i="5" s="1"/>
  <c r="J10" i="13" s="1"/>
  <c r="H10" i="13" s="1"/>
  <c r="P41" i="5"/>
  <c r="U41" i="5"/>
  <c r="U43" i="5" s="1"/>
  <c r="U36" i="12"/>
  <c r="R37" i="12"/>
  <c r="U37" i="12" s="1"/>
  <c r="U39" i="12" s="1"/>
  <c r="K42" i="1"/>
  <c r="P41" i="1"/>
  <c r="R41" i="1" s="1"/>
  <c r="T41" i="1"/>
  <c r="Q41" i="1"/>
  <c r="S41" i="1" s="1"/>
  <c r="U41" i="1"/>
  <c r="Q41" i="6"/>
  <c r="P41" i="6"/>
  <c r="T41" i="6"/>
  <c r="T43" i="6" s="1"/>
  <c r="T45" i="6" s="1"/>
  <c r="J9" i="13" s="1"/>
  <c r="H9" i="13" s="1"/>
  <c r="U41" i="6"/>
  <c r="U43" i="6" s="1"/>
  <c r="P41" i="8"/>
  <c r="T41" i="8"/>
  <c r="T43" i="8" s="1"/>
  <c r="U41" i="8"/>
  <c r="U43" i="8" s="1"/>
  <c r="U44" i="8" s="1"/>
  <c r="J7" i="13" s="1"/>
  <c r="Q41" i="8"/>
  <c r="V41" i="3"/>
  <c r="V43" i="3" s="1"/>
  <c r="U41" i="3"/>
  <c r="U43" i="3" s="1"/>
  <c r="Q41" i="3"/>
  <c r="R41" i="3"/>
  <c r="S41" i="8" l="1"/>
  <c r="S43" i="8" s="1"/>
  <c r="Q43" i="8"/>
  <c r="R41" i="5"/>
  <c r="R43" i="5" s="1"/>
  <c r="P43" i="5"/>
  <c r="S41" i="9"/>
  <c r="S43" i="9" s="1"/>
  <c r="Q43" i="9"/>
  <c r="H7" i="13"/>
  <c r="U46" i="9"/>
  <c r="S41" i="5"/>
  <c r="S43" i="5" s="1"/>
  <c r="Q43" i="5"/>
  <c r="R41" i="9"/>
  <c r="R43" i="9" s="1"/>
  <c r="P43" i="9"/>
  <c r="R41" i="8"/>
  <c r="R43" i="8" s="1"/>
  <c r="P43" i="8"/>
  <c r="S41" i="6"/>
  <c r="S43" i="6" s="1"/>
  <c r="Q43" i="6"/>
  <c r="T42" i="1"/>
  <c r="T43" i="1" s="1"/>
  <c r="U42" i="1"/>
  <c r="U43" i="1" s="1"/>
  <c r="P42" i="1"/>
  <c r="Q42" i="1"/>
  <c r="R41" i="4"/>
  <c r="R43" i="4" s="1"/>
  <c r="P43" i="4"/>
  <c r="T41" i="3"/>
  <c r="T43" i="3" s="1"/>
  <c r="R43" i="3"/>
  <c r="S41" i="3"/>
  <c r="S43" i="3" s="1"/>
  <c r="Q43" i="3"/>
  <c r="S41" i="7"/>
  <c r="S43" i="7" s="1"/>
  <c r="Q43" i="7"/>
  <c r="R41" i="6"/>
  <c r="R43" i="6" s="1"/>
  <c r="P43" i="6"/>
  <c r="R41" i="7"/>
  <c r="R43" i="7" s="1"/>
  <c r="P43" i="7"/>
  <c r="S41" i="4"/>
  <c r="S43" i="4" s="1"/>
  <c r="Q43" i="4"/>
  <c r="S45" i="8" l="1"/>
  <c r="O52" i="8" s="1"/>
  <c r="O53" i="8" s="1"/>
  <c r="O55" i="8" s="1"/>
  <c r="S42" i="1"/>
  <c r="S43" i="1" s="1"/>
  <c r="Q43" i="1"/>
  <c r="R42" i="1"/>
  <c r="R43" i="1" s="1"/>
  <c r="P43" i="1"/>
  <c r="S45" i="9"/>
  <c r="O52" i="9" s="1"/>
  <c r="O53" i="9" s="1"/>
  <c r="O55" i="9" s="1"/>
  <c r="T45" i="3"/>
  <c r="P52" i="3" s="1"/>
  <c r="P53" i="3" s="1"/>
  <c r="P55" i="3" s="1"/>
  <c r="J12" i="13"/>
  <c r="H12" i="13" s="1"/>
  <c r="J11" i="13"/>
  <c r="S45" i="1" l="1"/>
  <c r="O52" i="1" s="1"/>
  <c r="O53" i="1" s="1"/>
  <c r="O55" i="1" s="1"/>
  <c r="H11" i="13"/>
  <c r="J16" i="13"/>
</calcChain>
</file>

<file path=xl/sharedStrings.xml><?xml version="1.0" encoding="utf-8"?>
<sst xmlns="http://schemas.openxmlformats.org/spreadsheetml/2006/main" count="351" uniqueCount="60">
  <si>
    <t>Maximum Inventory Calculation</t>
  </si>
  <si>
    <t>DAY</t>
  </si>
  <si>
    <t>NAME</t>
  </si>
  <si>
    <t>CONTRACT NUMBER</t>
  </si>
  <si>
    <t>MONTH</t>
  </si>
  <si>
    <t>POI #</t>
  </si>
  <si>
    <t>type_poi</t>
  </si>
  <si>
    <t>SCHEDULED INJECTION</t>
  </si>
  <si>
    <t>SCHEDULED WITHDRAWAL</t>
  </si>
  <si>
    <t>NET SCHEDULED QTY</t>
  </si>
  <si>
    <t>Carryover GIP</t>
  </si>
  <si>
    <t>NET GIP</t>
  </si>
  <si>
    <t>DAILY INJECTION   PRICE                (Inj + MIC)</t>
  </si>
  <si>
    <t>DAILY WITHDRAWAL  PRICE               (Wd + MIC)</t>
  </si>
  <si>
    <t>INJECTION AMOUNT       (Inj + MIC)</t>
  </si>
  <si>
    <t>WITHDRAWAL  AMOUNT          (Wd + MIC)</t>
  </si>
  <si>
    <t>Positive Inventory</t>
  </si>
  <si>
    <t>Negative Inventory</t>
  </si>
  <si>
    <t>Positive Inventory Components</t>
  </si>
  <si>
    <t>Negative Inventory Components</t>
  </si>
  <si>
    <t>00/10</t>
  </si>
  <si>
    <t>PnR</t>
  </si>
  <si>
    <t xml:space="preserve"> </t>
  </si>
  <si>
    <t>Absolute Max Inv</t>
  </si>
  <si>
    <t>Total Injection</t>
  </si>
  <si>
    <t>Total W/D</t>
  </si>
  <si>
    <t>INVOICE AMOUNT</t>
  </si>
  <si>
    <t>Inj Charge</t>
  </si>
  <si>
    <t>Wd Charge</t>
  </si>
  <si>
    <t>MIC Charge</t>
  </si>
  <si>
    <t>Total Charge</t>
  </si>
  <si>
    <t>BILL AMOUNT</t>
  </si>
  <si>
    <t>USGT</t>
  </si>
  <si>
    <t>00/11</t>
  </si>
  <si>
    <t>PNM</t>
  </si>
  <si>
    <t>Park Amount</t>
  </si>
  <si>
    <t>Ride Amount</t>
  </si>
  <si>
    <t>Richardson</t>
  </si>
  <si>
    <t>PG&amp;E</t>
  </si>
  <si>
    <t xml:space="preserve">Ratable Payback in December </t>
  </si>
  <si>
    <t>Rate/Dth</t>
  </si>
  <si>
    <t>Invoice Amount</t>
  </si>
  <si>
    <t>Total Invoice</t>
  </si>
  <si>
    <t>Deal Rate</t>
  </si>
  <si>
    <t>Total Invoice Amount</t>
  </si>
  <si>
    <t>Transwestern Pipeline Company</t>
  </si>
  <si>
    <t>Park n Ride Service</t>
  </si>
  <si>
    <t>Actual Billing Summary</t>
  </si>
  <si>
    <t>Billing Month</t>
  </si>
  <si>
    <t>Buyer</t>
  </si>
  <si>
    <t>Purchase Order #</t>
  </si>
  <si>
    <t>Contract</t>
  </si>
  <si>
    <t>POI</t>
  </si>
  <si>
    <t>Volume</t>
  </si>
  <si>
    <t>Rate</t>
  </si>
  <si>
    <t>Imputed Rate</t>
  </si>
  <si>
    <t>Rate_Type Daily/Total</t>
  </si>
  <si>
    <t>Remaining Balance</t>
  </si>
  <si>
    <t>TOTALS</t>
  </si>
  <si>
    <t>To be Invoiced with December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</si>
</sst>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/mm"/>
    <numFmt numFmtId="165" formatCode="_(&quot;$&quot;* #,##0.0000_);_(&quot;$&quot;* \(#,##0.0000\);_(&quot;$&quot;* &quot;-&quot;??_);_(@_)"/>
    <numFmt numFmtId="167" formatCode="_(&quot;$&quot;* #,##0.0000_);_(&quot;$&quot;* \(#,##0.0000\);_(&quot;$&quot;* &quot;-&quot;????_);_(@_)"/>
    <numFmt numFmtId="168" formatCode="_(* #,##0_);_(* \(#,##0\);_(* &quot;-&quot;??_);_(@_)"/>
    <numFmt numFmtId="170" formatCode="_(&quot;$&quot;* #,##0.000_);_(&quot;$&quot;* \(#,##0.000\);_(&quot;$&quot;* &quot;-&quot;???_);_(@_)"/>
  </numFmts>
  <fonts count="10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b/>
      <sz val="8"/>
      <color indexed="18"/>
      <name val="Arial"/>
    </font>
    <font>
      <b/>
      <sz val="8"/>
      <color indexed="33"/>
      <name val="Arial"/>
      <family val="2"/>
    </font>
    <font>
      <b/>
      <sz val="8"/>
      <name val="Arial"/>
    </font>
    <font>
      <sz val="10"/>
      <color indexed="10"/>
      <name val="Arial"/>
      <family val="2"/>
    </font>
    <font>
      <b/>
      <sz val="10"/>
      <name val="Arial"/>
    </font>
    <font>
      <b/>
      <u/>
      <sz val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04">
    <xf numFmtId="0" fontId="0" fillId="0" borderId="0" xfId="0"/>
    <xf numFmtId="37" fontId="0" fillId="0" borderId="0" xfId="0" applyNumberFormat="1"/>
    <xf numFmtId="37" fontId="3" fillId="0" borderId="1" xfId="0" applyNumberFormat="1" applyFont="1" applyBorder="1" applyAlignment="1">
      <alignment horizontal="centerContinuous"/>
    </xf>
    <xf numFmtId="37" fontId="0" fillId="0" borderId="1" xfId="0" applyNumberFormat="1" applyBorder="1" applyAlignment="1">
      <alignment horizontal="centerContinuous"/>
    </xf>
    <xf numFmtId="0" fontId="4" fillId="0" borderId="2" xfId="3" applyFont="1" applyFill="1" applyBorder="1" applyAlignment="1" applyProtection="1">
      <alignment horizontal="center"/>
      <protection locked="0"/>
    </xf>
    <xf numFmtId="0" fontId="4" fillId="0" borderId="2" xfId="3" applyFont="1" applyFill="1" applyBorder="1" applyAlignment="1" applyProtection="1">
      <alignment horizontal="center" wrapText="1"/>
      <protection locked="0"/>
    </xf>
    <xf numFmtId="164" fontId="4" fillId="0" borderId="2" xfId="3" applyNumberFormat="1" applyFont="1" applyFill="1" applyBorder="1" applyAlignment="1" applyProtection="1">
      <alignment horizontal="center"/>
      <protection locked="0"/>
    </xf>
    <xf numFmtId="37" fontId="4" fillId="0" borderId="2" xfId="3" applyNumberFormat="1" applyFont="1" applyFill="1" applyBorder="1" applyAlignment="1" applyProtection="1">
      <alignment horizontal="center" wrapText="1"/>
      <protection locked="0"/>
    </xf>
    <xf numFmtId="37" fontId="5" fillId="0" borderId="2" xfId="3" applyNumberFormat="1" applyFont="1" applyFill="1" applyBorder="1" applyAlignment="1" applyProtection="1">
      <alignment horizontal="center" wrapText="1"/>
      <protection locked="0"/>
    </xf>
    <xf numFmtId="0" fontId="6" fillId="0" borderId="3" xfId="3" applyFont="1" applyBorder="1" applyAlignment="1" applyProtection="1">
      <alignment horizontal="center" wrapText="1"/>
      <protection locked="0"/>
    </xf>
    <xf numFmtId="37" fontId="7" fillId="0" borderId="0" xfId="3" applyNumberFormat="1" applyFont="1" applyBorder="1" applyAlignment="1" applyProtection="1">
      <alignment horizontal="center" wrapText="1"/>
      <protection locked="0"/>
    </xf>
    <xf numFmtId="0" fontId="1" fillId="0" borderId="0" xfId="3" applyAlignment="1" applyProtection="1">
      <alignment wrapText="1"/>
      <protection locked="0"/>
    </xf>
    <xf numFmtId="0" fontId="1" fillId="0" borderId="0" xfId="3" applyProtection="1"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center"/>
      <protection locked="0"/>
    </xf>
    <xf numFmtId="164" fontId="8" fillId="0" borderId="4" xfId="3" applyNumberFormat="1" applyFont="1" applyFill="1" applyBorder="1" applyAlignment="1" applyProtection="1">
      <alignment horizontal="center"/>
      <protection locked="0"/>
    </xf>
    <xf numFmtId="0" fontId="1" fillId="0" borderId="4" xfId="3" applyFill="1" applyBorder="1" applyAlignment="1" applyProtection="1">
      <protection locked="0"/>
    </xf>
    <xf numFmtId="0" fontId="8" fillId="0" borderId="4" xfId="3" applyFont="1" applyFill="1" applyBorder="1" applyAlignment="1" applyProtection="1">
      <alignment horizontal="center"/>
      <protection locked="0"/>
    </xf>
    <xf numFmtId="37" fontId="4" fillId="0" borderId="0" xfId="3" applyNumberFormat="1" applyFont="1" applyFill="1" applyBorder="1" applyAlignment="1" applyProtection="1">
      <alignment horizontal="center"/>
      <protection locked="0"/>
    </xf>
    <xf numFmtId="0" fontId="6" fillId="0" borderId="0" xfId="3" applyFont="1" applyAlignment="1" applyProtection="1">
      <alignment horizontal="center" wrapText="1"/>
      <protection locked="0"/>
    </xf>
    <xf numFmtId="37" fontId="7" fillId="0" borderId="0" xfId="3" applyNumberFormat="1" applyFont="1" applyProtection="1">
      <protection locked="0"/>
    </xf>
    <xf numFmtId="0" fontId="1" fillId="0" borderId="4" xfId="3" applyFont="1" applyFill="1" applyBorder="1" applyAlignment="1" applyProtection="1">
      <protection locked="0"/>
    </xf>
    <xf numFmtId="37" fontId="1" fillId="0" borderId="4" xfId="3" applyNumberFormat="1" applyFont="1" applyFill="1" applyBorder="1" applyAlignment="1" applyProtection="1">
      <protection locked="0"/>
    </xf>
    <xf numFmtId="37" fontId="1" fillId="0" borderId="4" xfId="3" applyNumberFormat="1" applyFill="1" applyBorder="1" applyAlignment="1" applyProtection="1">
      <protection locked="0"/>
    </xf>
    <xf numFmtId="165" fontId="1" fillId="0" borderId="0" xfId="2" applyNumberFormat="1" applyProtection="1">
      <protection locked="0"/>
    </xf>
    <xf numFmtId="44" fontId="1" fillId="0" borderId="0" xfId="2" applyProtection="1">
      <protection locked="0"/>
    </xf>
    <xf numFmtId="164" fontId="1" fillId="0" borderId="4" xfId="3" applyNumberFormat="1" applyFill="1" applyBorder="1" applyAlignment="1" applyProtection="1">
      <protection locked="0"/>
    </xf>
    <xf numFmtId="37" fontId="1" fillId="0" borderId="5" xfId="3" applyNumberFormat="1" applyFont="1" applyFill="1" applyBorder="1" applyAlignment="1" applyProtection="1">
      <protection locked="0"/>
    </xf>
    <xf numFmtId="37" fontId="1" fillId="0" borderId="5" xfId="3" applyNumberFormat="1" applyFill="1" applyBorder="1" applyAlignment="1" applyProtection="1">
      <protection locked="0"/>
    </xf>
    <xf numFmtId="164" fontId="1" fillId="0" borderId="0" xfId="3" applyNumberFormat="1" applyProtection="1">
      <protection locked="0"/>
    </xf>
    <xf numFmtId="37" fontId="1" fillId="0" borderId="0" xfId="3" applyNumberFormat="1" applyProtection="1">
      <protection locked="0"/>
    </xf>
    <xf numFmtId="44" fontId="6" fillId="0" borderId="6" xfId="3" applyNumberFormat="1" applyFont="1" applyBorder="1" applyProtection="1">
      <protection locked="0"/>
    </xf>
    <xf numFmtId="37" fontId="7" fillId="0" borderId="7" xfId="3" applyNumberFormat="1" applyFont="1" applyBorder="1" applyProtection="1">
      <protection locked="0"/>
    </xf>
    <xf numFmtId="37" fontId="7" fillId="0" borderId="0" xfId="3" applyNumberFormat="1" applyFont="1" applyAlignment="1" applyProtection="1">
      <alignment horizontal="right"/>
      <protection locked="0"/>
    </xf>
    <xf numFmtId="0" fontId="1" fillId="0" borderId="0" xfId="3" applyFont="1" applyProtection="1">
      <protection locked="0"/>
    </xf>
    <xf numFmtId="0" fontId="6" fillId="0" borderId="0" xfId="3" applyFont="1" applyBorder="1" applyAlignment="1" applyProtection="1">
      <alignment wrapText="1"/>
      <protection locked="0"/>
    </xf>
    <xf numFmtId="44" fontId="6" fillId="0" borderId="0" xfId="3" applyNumberFormat="1" applyFont="1" applyBorder="1" applyProtection="1">
      <protection locked="0"/>
    </xf>
    <xf numFmtId="37" fontId="7" fillId="0" borderId="0" xfId="3" applyNumberFormat="1" applyFont="1" applyBorder="1" applyProtection="1">
      <protection locked="0"/>
    </xf>
    <xf numFmtId="0" fontId="1" fillId="0" borderId="0" xfId="3" applyBorder="1" applyProtection="1">
      <protection locked="0"/>
    </xf>
    <xf numFmtId="0" fontId="6" fillId="0" borderId="8" xfId="3" applyFont="1" applyBorder="1" applyAlignment="1" applyProtection="1">
      <alignment wrapText="1"/>
      <protection locked="0"/>
    </xf>
    <xf numFmtId="0" fontId="1" fillId="0" borderId="9" xfId="3" applyBorder="1" applyProtection="1">
      <protection locked="0"/>
    </xf>
    <xf numFmtId="0" fontId="1" fillId="0" borderId="10" xfId="3" applyBorder="1" applyProtection="1">
      <protection locked="0"/>
    </xf>
    <xf numFmtId="44" fontId="1" fillId="0" borderId="11" xfId="2" applyBorder="1" applyProtection="1">
      <protection locked="0"/>
    </xf>
    <xf numFmtId="0" fontId="1" fillId="0" borderId="12" xfId="3" applyBorder="1" applyProtection="1">
      <protection locked="0"/>
    </xf>
    <xf numFmtId="44" fontId="6" fillId="0" borderId="13" xfId="3" applyNumberFormat="1" applyFont="1" applyBorder="1" applyProtection="1">
      <protection locked="0"/>
    </xf>
    <xf numFmtId="0" fontId="3" fillId="0" borderId="0" xfId="3" applyFont="1" applyAlignment="1" applyProtection="1">
      <alignment horizontal="right"/>
      <protection locked="0"/>
    </xf>
    <xf numFmtId="44" fontId="6" fillId="0" borderId="0" xfId="3" applyNumberFormat="1" applyFont="1" applyProtection="1">
      <protection locked="0"/>
    </xf>
    <xf numFmtId="0" fontId="9" fillId="0" borderId="0" xfId="3" applyFont="1" applyBorder="1" applyAlignment="1" applyProtection="1">
      <alignment horizontal="left"/>
      <protection locked="0"/>
    </xf>
    <xf numFmtId="0" fontId="6" fillId="0" borderId="0" xfId="3" applyFont="1" applyBorder="1" applyProtection="1">
      <protection locked="0"/>
    </xf>
    <xf numFmtId="43" fontId="1" fillId="0" borderId="0" xfId="3" applyNumberFormat="1" applyProtection="1">
      <protection locked="0"/>
    </xf>
    <xf numFmtId="40" fontId="1" fillId="0" borderId="0" xfId="3" applyNumberFormat="1" applyProtection="1">
      <protection locked="0"/>
    </xf>
    <xf numFmtId="43" fontId="1" fillId="0" borderId="0" xfId="3" applyNumberFormat="1" applyFont="1" applyProtection="1">
      <protection locked="0"/>
    </xf>
    <xf numFmtId="43" fontId="1" fillId="0" borderId="0" xfId="3" applyNumberFormat="1" applyAlignment="1" applyProtection="1">
      <alignment horizontal="right"/>
      <protection locked="0"/>
    </xf>
    <xf numFmtId="0" fontId="2" fillId="0" borderId="14" xfId="3" applyFont="1" applyBorder="1" applyAlignment="1" applyProtection="1">
      <alignment wrapText="1"/>
      <protection locked="0"/>
    </xf>
    <xf numFmtId="8" fontId="0" fillId="0" borderId="0" xfId="0" applyNumberFormat="1"/>
    <xf numFmtId="43" fontId="0" fillId="0" borderId="0" xfId="0" applyNumberFormat="1"/>
    <xf numFmtId="44" fontId="1" fillId="0" borderId="0" xfId="3" applyNumberFormat="1" applyProtection="1">
      <protection locked="0"/>
    </xf>
    <xf numFmtId="37" fontId="4" fillId="0" borderId="0" xfId="3" applyNumberFormat="1" applyFont="1" applyFill="1" applyBorder="1" applyAlignment="1" applyProtection="1">
      <alignment horizontal="center" wrapText="1"/>
      <protection locked="0"/>
    </xf>
    <xf numFmtId="37" fontId="1" fillId="0" borderId="0" xfId="3" applyNumberFormat="1" applyFill="1" applyBorder="1" applyAlignment="1" applyProtection="1">
      <protection locked="0"/>
    </xf>
    <xf numFmtId="40" fontId="1" fillId="0" borderId="0" xfId="3" applyNumberFormat="1" applyFont="1" applyBorder="1" applyProtection="1">
      <protection locked="0"/>
    </xf>
    <xf numFmtId="8" fontId="1" fillId="0" borderId="0" xfId="3" applyNumberFormat="1" applyBorder="1" applyProtection="1">
      <protection locked="0"/>
    </xf>
    <xf numFmtId="44" fontId="6" fillId="0" borderId="8" xfId="3" applyNumberFormat="1" applyFont="1" applyBorder="1" applyProtection="1">
      <protection locked="0"/>
    </xf>
    <xf numFmtId="44" fontId="1" fillId="0" borderId="14" xfId="3" applyNumberFormat="1" applyBorder="1" applyProtection="1">
      <protection locked="0"/>
    </xf>
    <xf numFmtId="44" fontId="3" fillId="0" borderId="15" xfId="3" applyNumberFormat="1" applyFont="1" applyBorder="1" applyProtection="1">
      <protection locked="0"/>
    </xf>
    <xf numFmtId="37" fontId="1" fillId="0" borderId="16" xfId="3" applyNumberFormat="1" applyBorder="1" applyProtection="1">
      <protection locked="0"/>
    </xf>
    <xf numFmtId="167" fontId="1" fillId="0" borderId="17" xfId="3" applyNumberFormat="1" applyBorder="1" applyProtection="1">
      <protection locked="0"/>
    </xf>
    <xf numFmtId="37" fontId="3" fillId="0" borderId="14" xfId="3" applyNumberFormat="1" applyFont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8" fontId="0" fillId="0" borderId="0" xfId="1" applyNumberFormat="1" applyFont="1"/>
    <xf numFmtId="44" fontId="0" fillId="0" borderId="0" xfId="2" applyNumberFormat="1" applyFont="1"/>
    <xf numFmtId="165" fontId="0" fillId="0" borderId="0" xfId="2" applyNumberFormat="1" applyFont="1"/>
    <xf numFmtId="0" fontId="0" fillId="0" borderId="0" xfId="0" applyAlignment="1">
      <alignment horizontal="center"/>
    </xf>
    <xf numFmtId="44" fontId="8" fillId="0" borderId="0" xfId="2" applyFont="1"/>
    <xf numFmtId="17" fontId="0" fillId="0" borderId="0" xfId="0" applyNumberFormat="1"/>
    <xf numFmtId="44" fontId="0" fillId="0" borderId="0" xfId="0" applyNumberFormat="1"/>
    <xf numFmtId="44" fontId="1" fillId="0" borderId="0" xfId="3" applyNumberFormat="1" applyBorder="1" applyProtection="1">
      <protection locked="0"/>
    </xf>
    <xf numFmtId="170" fontId="0" fillId="0" borderId="0" xfId="0" applyNumberFormat="1"/>
    <xf numFmtId="0" fontId="0" fillId="0" borderId="1" xfId="0" applyBorder="1"/>
    <xf numFmtId="37" fontId="0" fillId="0" borderId="1" xfId="0" applyNumberFormat="1" applyBorder="1"/>
    <xf numFmtId="170" fontId="0" fillId="0" borderId="1" xfId="0" applyNumberFormat="1" applyBorder="1"/>
    <xf numFmtId="44" fontId="0" fillId="0" borderId="1" xfId="0" applyNumberFormat="1" applyBorder="1"/>
    <xf numFmtId="0" fontId="0" fillId="0" borderId="7" xfId="0" applyBorder="1"/>
    <xf numFmtId="37" fontId="0" fillId="0" borderId="7" xfId="0" applyNumberFormat="1" applyBorder="1"/>
    <xf numFmtId="44" fontId="0" fillId="0" borderId="7" xfId="0" applyNumberFormat="1" applyBorder="1"/>
    <xf numFmtId="0" fontId="8" fillId="0" borderId="18" xfId="0" applyFont="1" applyBorder="1" applyAlignment="1">
      <alignment horizontal="center" wrapText="1"/>
    </xf>
    <xf numFmtId="0" fontId="8" fillId="0" borderId="19" xfId="0" applyFont="1" applyBorder="1" applyAlignment="1">
      <alignment horizontal="center" wrapText="1"/>
    </xf>
    <xf numFmtId="168" fontId="8" fillId="0" borderId="19" xfId="1" applyNumberFormat="1" applyFont="1" applyBorder="1" applyAlignment="1">
      <alignment horizontal="center" wrapText="1"/>
    </xf>
    <xf numFmtId="44" fontId="8" fillId="0" borderId="19" xfId="2" applyNumberFormat="1" applyFont="1" applyBorder="1" applyAlignment="1">
      <alignment horizontal="center" wrapText="1"/>
    </xf>
    <xf numFmtId="165" fontId="8" fillId="0" borderId="19" xfId="2" applyNumberFormat="1" applyFont="1" applyBorder="1" applyAlignment="1">
      <alignment horizontal="center" wrapText="1"/>
    </xf>
    <xf numFmtId="44" fontId="8" fillId="0" borderId="19" xfId="2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8" fontId="0" fillId="0" borderId="14" xfId="0" applyNumberFormat="1" applyBorder="1"/>
    <xf numFmtId="0" fontId="2" fillId="0" borderId="18" xfId="3" applyFont="1" applyBorder="1" applyAlignment="1" applyProtection="1">
      <alignment horizontal="center"/>
      <protection locked="0"/>
    </xf>
    <xf numFmtId="0" fontId="2" fillId="0" borderId="19" xfId="3" applyFont="1" applyBorder="1" applyAlignment="1" applyProtection="1">
      <alignment horizontal="center"/>
      <protection locked="0"/>
    </xf>
    <xf numFmtId="0" fontId="2" fillId="0" borderId="15" xfId="3" applyFont="1" applyBorder="1" applyAlignment="1" applyProtection="1">
      <alignment horizontal="center"/>
      <protection locked="0"/>
    </xf>
    <xf numFmtId="37" fontId="2" fillId="0" borderId="20" xfId="3" applyNumberFormat="1" applyFont="1" applyBorder="1" applyAlignment="1" applyProtection="1">
      <alignment horizontal="center"/>
      <protection locked="0"/>
    </xf>
    <xf numFmtId="37" fontId="2" fillId="0" borderId="21" xfId="3" applyNumberFormat="1" applyFont="1" applyBorder="1" applyAlignment="1" applyProtection="1">
      <alignment horizontal="center"/>
      <protection locked="0"/>
    </xf>
    <xf numFmtId="44" fontId="3" fillId="0" borderId="22" xfId="3" applyNumberFormat="1" applyFont="1" applyBorder="1" applyAlignment="1" applyProtection="1">
      <alignment horizontal="center"/>
      <protection locked="0"/>
    </xf>
    <xf numFmtId="44" fontId="3" fillId="0" borderId="23" xfId="3" applyNumberFormat="1" applyFont="1" applyBorder="1" applyAlignment="1" applyProtection="1">
      <alignment horizontal="center"/>
      <protection locked="0"/>
    </xf>
    <xf numFmtId="37" fontId="1" fillId="0" borderId="20" xfId="3" applyNumberFormat="1" applyFont="1" applyBorder="1" applyAlignment="1" applyProtection="1">
      <alignment horizontal="center"/>
      <protection locked="0"/>
    </xf>
    <xf numFmtId="37" fontId="1" fillId="0" borderId="21" xfId="3" applyNumberFormat="1" applyFont="1" applyBorder="1" applyAlignment="1" applyProtection="1">
      <alignment horizontal="center"/>
      <protection locked="0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Mast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</xdr:colOff>
      <xdr:row>25</xdr:row>
      <xdr:rowOff>19050</xdr:rowOff>
    </xdr:from>
    <xdr:to>
      <xdr:col>20</xdr:col>
      <xdr:colOff>47625</xdr:colOff>
      <xdr:row>30</xdr:row>
      <xdr:rowOff>0</xdr:rowOff>
    </xdr:to>
    <xdr:sp macro="" textlink="">
      <xdr:nvSpPr>
        <xdr:cNvPr id="4097" name="Text Box 1"/>
        <xdr:cNvSpPr txBox="1">
          <a:spLocks noChangeArrowheads="1"/>
        </xdr:cNvSpPr>
      </xdr:nvSpPr>
      <xdr:spPr bwMode="auto">
        <a:xfrm>
          <a:off x="10029825" y="4495800"/>
          <a:ext cx="819150" cy="790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 charge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Ride was Unavailable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66675</xdr:rowOff>
    </xdr:from>
    <xdr:to>
      <xdr:col>5</xdr:col>
      <xdr:colOff>447675</xdr:colOff>
      <xdr:row>8</xdr:row>
      <xdr:rowOff>19050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2181225" y="1038225"/>
          <a:ext cx="2209800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injections as positive numbers</a:t>
          </a:r>
        </a:p>
      </xdr:txBody>
    </xdr:sp>
    <xdr:clientData/>
  </xdr:twoCellAnchor>
  <xdr:twoCellAnchor>
    <xdr:from>
      <xdr:col>5</xdr:col>
      <xdr:colOff>457200</xdr:colOff>
      <xdr:row>8</xdr:row>
      <xdr:rowOff>19050</xdr:rowOff>
    </xdr:from>
    <xdr:to>
      <xdr:col>6</xdr:col>
      <xdr:colOff>190500</xdr:colOff>
      <xdr:row>11</xdr:row>
      <xdr:rowOff>95250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4400550" y="1314450"/>
          <a:ext cx="247650" cy="990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228600</xdr:colOff>
      <xdr:row>3</xdr:row>
      <xdr:rowOff>152400</xdr:rowOff>
    </xdr:from>
    <xdr:to>
      <xdr:col>6</xdr:col>
      <xdr:colOff>400050</xdr:colOff>
      <xdr:row>5</xdr:row>
      <xdr:rowOff>104775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2409825" y="638175"/>
          <a:ext cx="2447925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Withdrawals as negative numbers</a:t>
          </a:r>
        </a:p>
      </xdr:txBody>
    </xdr:sp>
    <xdr:clientData/>
  </xdr:twoCellAnchor>
  <xdr:twoCellAnchor>
    <xdr:from>
      <xdr:col>10</xdr:col>
      <xdr:colOff>419100</xdr:colOff>
      <xdr:row>1</xdr:row>
      <xdr:rowOff>9525</xdr:rowOff>
    </xdr:from>
    <xdr:to>
      <xdr:col>13</xdr:col>
      <xdr:colOff>523875</xdr:colOff>
      <xdr:row>6</xdr:row>
      <xdr:rowOff>57150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10525" y="171450"/>
          <a:ext cx="250507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Rates stated are max MIC plus injection fee or withdrawal fee. Check posted storage rates and adjust price accordingly</a:t>
          </a:r>
        </a:p>
      </xdr:txBody>
    </xdr:sp>
    <xdr:clientData/>
  </xdr:twoCellAnchor>
  <xdr:twoCellAnchor>
    <xdr:from>
      <xdr:col>6</xdr:col>
      <xdr:colOff>400050</xdr:colOff>
      <xdr:row>5</xdr:row>
      <xdr:rowOff>114300</xdr:rowOff>
    </xdr:from>
    <xdr:to>
      <xdr:col>7</xdr:col>
      <xdr:colOff>152400</xdr:colOff>
      <xdr:row>11</xdr:row>
      <xdr:rowOff>66675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>
          <a:off x="4857750" y="923925"/>
          <a:ext cx="504825" cy="1352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771525</xdr:colOff>
      <xdr:row>6</xdr:row>
      <xdr:rowOff>47625</xdr:rowOff>
    </xdr:from>
    <xdr:to>
      <xdr:col>11</xdr:col>
      <xdr:colOff>866775</xdr:colOff>
      <xdr:row>10</xdr:row>
      <xdr:rowOff>85725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 flipH="1">
          <a:off x="8943975" y="1019175"/>
          <a:ext cx="95250" cy="11144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9525</xdr:colOff>
      <xdr:row>6</xdr:row>
      <xdr:rowOff>66675</xdr:rowOff>
    </xdr:from>
    <xdr:to>
      <xdr:col>12</xdr:col>
      <xdr:colOff>114300</xdr:colOff>
      <xdr:row>10</xdr:row>
      <xdr:rowOff>76200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9058275" y="1038225"/>
          <a:ext cx="104775" cy="10858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19050</xdr:colOff>
      <xdr:row>48</xdr:row>
      <xdr:rowOff>247650</xdr:rowOff>
    </xdr:from>
    <xdr:to>
      <xdr:col>12</xdr:col>
      <xdr:colOff>161925</xdr:colOff>
      <xdr:row>51</xdr:row>
      <xdr:rowOff>123825</xdr:rowOff>
    </xdr:to>
    <xdr:sp macro="" textlink="">
      <xdr:nvSpPr>
        <xdr:cNvPr id="2056" name="Text Box 8"/>
        <xdr:cNvSpPr txBox="1">
          <a:spLocks noChangeArrowheads="1"/>
        </xdr:cNvSpPr>
      </xdr:nvSpPr>
      <xdr:spPr bwMode="auto">
        <a:xfrm>
          <a:off x="6896100" y="8467725"/>
          <a:ext cx="2314575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Total Storage Invoice Amount for monthly activity for one point on one contract</a:t>
          </a:r>
        </a:p>
      </xdr:txBody>
    </xdr:sp>
    <xdr:clientData/>
  </xdr:twoCellAnchor>
  <xdr:twoCellAnchor>
    <xdr:from>
      <xdr:col>12</xdr:col>
      <xdr:colOff>171450</xdr:colOff>
      <xdr:row>50</xdr:row>
      <xdr:rowOff>19050</xdr:rowOff>
    </xdr:from>
    <xdr:to>
      <xdr:col>12</xdr:col>
      <xdr:colOff>771525</xdr:colOff>
      <xdr:row>50</xdr:row>
      <xdr:rowOff>28575</xdr:rowOff>
    </xdr:to>
    <xdr:sp macro="" textlink="">
      <xdr:nvSpPr>
        <xdr:cNvPr id="2057" name="Line 9"/>
        <xdr:cNvSpPr>
          <a:spLocks noChangeShapeType="1"/>
        </xdr:cNvSpPr>
      </xdr:nvSpPr>
      <xdr:spPr bwMode="auto">
        <a:xfrm flipV="1">
          <a:off x="9220200" y="8686800"/>
          <a:ext cx="600075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tabSelected="1" workbookViewId="0">
      <selection activeCell="B4" sqref="B4"/>
    </sheetView>
  </sheetViews>
  <sheetFormatPr defaultRowHeight="12.75" x14ac:dyDescent="0.2"/>
  <cols>
    <col min="1" max="1" width="10.7109375" customWidth="1"/>
    <col min="2" max="2" width="19.28515625" customWidth="1"/>
    <col min="3" max="9" width="10.7109375" customWidth="1"/>
    <col min="10" max="10" width="13.5703125" customWidth="1"/>
    <col min="11" max="11" width="12.7109375" customWidth="1"/>
  </cols>
  <sheetData>
    <row r="1" spans="1:11" x14ac:dyDescent="0.2">
      <c r="A1" s="67" t="s">
        <v>45</v>
      </c>
      <c r="F1" s="68"/>
      <c r="G1" s="69"/>
      <c r="H1" s="70"/>
      <c r="I1" s="71"/>
      <c r="J1" s="72"/>
    </row>
    <row r="2" spans="1:11" x14ac:dyDescent="0.2">
      <c r="A2" s="67" t="s">
        <v>46</v>
      </c>
      <c r="F2" s="68"/>
      <c r="G2" s="69"/>
      <c r="H2" s="70"/>
      <c r="I2" s="71"/>
      <c r="J2" s="72"/>
    </row>
    <row r="3" spans="1:11" x14ac:dyDescent="0.2">
      <c r="A3" s="67" t="s">
        <v>47</v>
      </c>
      <c r="F3" s="68"/>
      <c r="G3" s="69"/>
      <c r="H3" s="70"/>
      <c r="I3" s="71"/>
      <c r="J3" s="72"/>
    </row>
    <row r="4" spans="1:11" x14ac:dyDescent="0.2">
      <c r="A4" s="67"/>
      <c r="F4" s="68"/>
      <c r="G4" s="69"/>
      <c r="H4" s="69"/>
      <c r="I4" s="71"/>
      <c r="J4" s="72"/>
    </row>
    <row r="5" spans="1:11" ht="13.5" thickBot="1" x14ac:dyDescent="0.25">
      <c r="A5" s="67"/>
      <c r="F5" s="68"/>
      <c r="G5" s="69"/>
      <c r="H5" s="69"/>
      <c r="I5" s="71"/>
      <c r="J5" s="72"/>
    </row>
    <row r="6" spans="1:11" ht="26.25" thickBot="1" x14ac:dyDescent="0.25">
      <c r="A6" s="84" t="s">
        <v>48</v>
      </c>
      <c r="B6" s="85" t="s">
        <v>49</v>
      </c>
      <c r="C6" s="85" t="s">
        <v>50</v>
      </c>
      <c r="D6" s="85" t="s">
        <v>51</v>
      </c>
      <c r="E6" s="85" t="s">
        <v>52</v>
      </c>
      <c r="F6" s="86" t="s">
        <v>53</v>
      </c>
      <c r="G6" s="87" t="s">
        <v>54</v>
      </c>
      <c r="H6" s="88" t="s">
        <v>55</v>
      </c>
      <c r="I6" s="85" t="s">
        <v>56</v>
      </c>
      <c r="J6" s="89" t="s">
        <v>41</v>
      </c>
      <c r="K6" s="90" t="s">
        <v>57</v>
      </c>
    </row>
    <row r="7" spans="1:11" x14ac:dyDescent="0.2">
      <c r="A7" s="73">
        <v>36831</v>
      </c>
      <c r="B7" t="str">
        <f>'PNM 500617'!$B$11</f>
        <v>PNM</v>
      </c>
      <c r="C7">
        <f>'PNM 500617'!$C$11</f>
        <v>27267</v>
      </c>
      <c r="E7">
        <f>'PNM 500617'!$E$11</f>
        <v>500617</v>
      </c>
      <c r="F7" s="1">
        <f>'PNM 500617'!$G$46</f>
        <v>9000</v>
      </c>
      <c r="G7" s="76">
        <v>0.1</v>
      </c>
      <c r="H7" s="74">
        <f t="shared" ref="H7:H14" si="0">J7/F7</f>
        <v>0.105</v>
      </c>
      <c r="J7" s="74">
        <f>'PNM 500617'!$U$44</f>
        <v>945</v>
      </c>
    </row>
    <row r="8" spans="1:11" x14ac:dyDescent="0.2">
      <c r="B8" t="str">
        <f>'USGT cr 27268 '!$B$11</f>
        <v>USGT</v>
      </c>
      <c r="C8">
        <f>'USGT cr 27268 '!$C$11</f>
        <v>27268</v>
      </c>
      <c r="E8">
        <f>'USGT cr 27268 '!$E$11</f>
        <v>500617</v>
      </c>
      <c r="F8" s="1">
        <f>'USGT cr 27268 '!$G$46</f>
        <v>5000</v>
      </c>
      <c r="G8" s="76">
        <v>0.08</v>
      </c>
      <c r="H8" s="74">
        <f t="shared" si="0"/>
        <v>0.16</v>
      </c>
      <c r="J8" s="74">
        <f>'USGT cr 27268 '!$U$45</f>
        <v>800</v>
      </c>
    </row>
    <row r="9" spans="1:11" x14ac:dyDescent="0.2">
      <c r="B9" t="str">
        <f>'USGT 500621'!$B$11</f>
        <v>USGT</v>
      </c>
      <c r="C9">
        <f>'USGT 500621'!$C$11</f>
        <v>27268</v>
      </c>
      <c r="E9">
        <f>'USGT 500621'!$E$11</f>
        <v>500621</v>
      </c>
      <c r="F9" s="1">
        <f>'USGT 500621'!$G$46</f>
        <v>8334</v>
      </c>
      <c r="G9" s="76">
        <v>0.03</v>
      </c>
      <c r="H9" s="74">
        <f t="shared" si="0"/>
        <v>9.337652987760979E-3</v>
      </c>
      <c r="J9" s="74">
        <f>'USGT 500621'!$T$45</f>
        <v>77.819999999999993</v>
      </c>
    </row>
    <row r="10" spans="1:11" x14ac:dyDescent="0.2">
      <c r="B10" t="str">
        <f>'Richardson 500622'!$B$11</f>
        <v>Richardson</v>
      </c>
      <c r="C10">
        <f>'Richardson 500622'!$C$11</f>
        <v>27249</v>
      </c>
      <c r="E10">
        <f>'Richardson 500622'!$E$11</f>
        <v>500622</v>
      </c>
      <c r="F10" s="1">
        <f>'Richardson 500622'!$G$46</f>
        <v>40000</v>
      </c>
      <c r="G10" s="76">
        <v>0.05</v>
      </c>
      <c r="H10" s="74">
        <f t="shared" si="0"/>
        <v>7.4999999999999997E-2</v>
      </c>
      <c r="J10" s="74">
        <f>'Richardson 500622'!$T$45</f>
        <v>3000</v>
      </c>
    </row>
    <row r="11" spans="1:11" x14ac:dyDescent="0.2">
      <c r="B11" t="str">
        <f>'USGT 500622'!$B$11</f>
        <v>USGT</v>
      </c>
      <c r="C11">
        <f>'USGT 500622'!$C$11</f>
        <v>27268</v>
      </c>
      <c r="E11">
        <f>'USGT 500622'!$E$11</f>
        <v>500622</v>
      </c>
      <c r="F11" s="1">
        <v>12036</v>
      </c>
      <c r="G11" s="76">
        <v>0.1</v>
      </c>
      <c r="H11" s="74">
        <f t="shared" si="0"/>
        <v>0.22203888334995012</v>
      </c>
      <c r="J11" s="74">
        <f>'USGT 500622'!$U$46</f>
        <v>2672.4599999999996</v>
      </c>
    </row>
    <row r="12" spans="1:11" x14ac:dyDescent="0.2">
      <c r="B12" t="str">
        <f>'USGT 500622'!$B$11</f>
        <v>USGT</v>
      </c>
      <c r="C12">
        <f>'USGT 500622'!$C$11</f>
        <v>27268</v>
      </c>
      <c r="E12">
        <f>'USGT 500622'!$E$11</f>
        <v>500622</v>
      </c>
      <c r="F12" s="1">
        <v>34688</v>
      </c>
      <c r="G12" s="76">
        <v>0.03</v>
      </c>
      <c r="H12" s="74">
        <f t="shared" si="0"/>
        <v>7.7042781365313645E-2</v>
      </c>
      <c r="J12" s="74">
        <f>'USGT 500622'!$U$46</f>
        <v>2672.4599999999996</v>
      </c>
    </row>
    <row r="13" spans="1:11" x14ac:dyDescent="0.2">
      <c r="B13" t="str">
        <f>'PG&amp;E 500622'!$B$11</f>
        <v>PG&amp;E</v>
      </c>
      <c r="C13">
        <f>'PG&amp;E 500622'!$C$11</f>
        <v>27404</v>
      </c>
      <c r="E13">
        <f>'PG&amp;E 500622'!$E$11</f>
        <v>500622</v>
      </c>
      <c r="F13" s="1">
        <f>'PG&amp;E 500622'!$G$46</f>
        <v>8998</v>
      </c>
      <c r="G13" s="76">
        <v>0.03</v>
      </c>
      <c r="H13" s="74">
        <f t="shared" si="0"/>
        <v>0.19013225161146924</v>
      </c>
      <c r="J13" s="75">
        <f>'PG&amp;E 500622'!$T$45</f>
        <v>1710.8100000000002</v>
      </c>
      <c r="K13">
        <v>866</v>
      </c>
    </row>
    <row r="14" spans="1:11" x14ac:dyDescent="0.2">
      <c r="B14" s="77" t="str">
        <f>'USGT 500615'!$B$11</f>
        <v>USGT</v>
      </c>
      <c r="C14" s="77">
        <f>'USGT 500615'!$C$11</f>
        <v>27268</v>
      </c>
      <c r="D14" s="77"/>
      <c r="E14" s="77">
        <f>'USGT 500615'!$E$11</f>
        <v>500615</v>
      </c>
      <c r="F14" s="78">
        <f>'USGT 500615'!$G$46</f>
        <v>30000</v>
      </c>
      <c r="G14" s="79">
        <v>0.1</v>
      </c>
      <c r="H14" s="80">
        <f t="shared" si="0"/>
        <v>0.1</v>
      </c>
      <c r="I14" s="77"/>
      <c r="J14" s="80">
        <f>'USGT 500615'!$I$47</f>
        <v>3000</v>
      </c>
    </row>
    <row r="16" spans="1:11" ht="13.5" thickBot="1" x14ac:dyDescent="0.25">
      <c r="B16" s="81" t="s">
        <v>58</v>
      </c>
      <c r="C16" s="81"/>
      <c r="D16" s="81"/>
      <c r="E16" s="81"/>
      <c r="F16" s="82">
        <f>SUM(F7:F15)</f>
        <v>148056</v>
      </c>
      <c r="G16" s="81"/>
      <c r="H16" s="81"/>
      <c r="I16" s="81"/>
      <c r="J16" s="83">
        <f>SUM(J7:J15)</f>
        <v>14878.549999999997</v>
      </c>
    </row>
    <row r="17" ht="13.5" thickTop="1" x14ac:dyDescent="0.2"/>
  </sheetData>
  <pageMargins left="0.75" right="0.75" top="1" bottom="1" header="0.5" footer="0.5"/>
  <pageSetup scale="91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pane xSplit="1" ySplit="10" topLeftCell="F31" activePane="bottomRight" state="frozen"/>
      <selection pane="topRight" activeCell="B1" sqref="B1"/>
      <selection pane="bottomLeft" activeCell="A11" sqref="A11"/>
      <selection pane="bottomRight" sqref="A1:IV65536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customWidth="1"/>
    <col min="15" max="15" width="13.7109375" style="12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bestFit="1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">
      <c r="A11" s="13"/>
      <c r="B11" s="14"/>
      <c r="C11" s="14"/>
      <c r="D11" s="15" t="s">
        <v>33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23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ref="T24:T42" si="10">IF(K24&gt;0,K24*L24,0)</f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10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10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10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10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10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10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10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10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10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10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10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10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10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10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10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10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10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10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1">SUM(P12:P42)</f>
        <v>0</v>
      </c>
      <c r="Q43" s="31">
        <f t="shared" si="11"/>
        <v>0</v>
      </c>
      <c r="R43" s="31">
        <f t="shared" si="11"/>
        <v>0</v>
      </c>
      <c r="S43" s="31">
        <f t="shared" si="11"/>
        <v>0</v>
      </c>
      <c r="T43" s="31">
        <f t="shared" si="11"/>
        <v>0</v>
      </c>
      <c r="U43" s="31">
        <f t="shared" si="11"/>
        <v>0</v>
      </c>
    </row>
    <row r="44" spans="1:21" x14ac:dyDescent="0.2">
      <c r="A44" s="16"/>
      <c r="E44"/>
      <c r="F44"/>
      <c r="G44"/>
    </row>
    <row r="45" spans="1:21" x14ac:dyDescent="0.2">
      <c r="A45" s="16"/>
      <c r="E45"/>
      <c r="F45"/>
      <c r="G45"/>
      <c r="R45" s="33" t="s">
        <v>23</v>
      </c>
      <c r="S45" s="20">
        <f>+R43-S43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pageMargins left="0.25" right="0.25" top="0.5" bottom="0.5" header="0.25" footer="0.25"/>
  <pageSetup scale="69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A18" workbookViewId="0">
      <selection activeCell="Q31" sqref="Q3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customWidth="1"/>
    <col min="15" max="15" width="13.7109375" style="12" customWidth="1"/>
    <col min="16" max="16" width="9.140625" style="20"/>
    <col min="17" max="17" width="11.7109375" style="20" customWidth="1"/>
    <col min="18" max="18" width="12.140625" style="20" customWidth="1"/>
    <col min="19" max="19" width="11.42578125" style="20" customWidth="1"/>
    <col min="20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">
      <c r="A11" s="13"/>
      <c r="B11" s="14"/>
      <c r="C11" s="14"/>
      <c r="D11" s="15" t="s">
        <v>20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7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7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</row>
    <row r="17" spans="1:19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7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</row>
    <row r="18" spans="1:19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7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</row>
    <row r="19" spans="1:19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7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</row>
    <row r="20" spans="1:19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7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</row>
    <row r="21" spans="1:19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7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</row>
    <row r="22" spans="1:19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</row>
    <row r="23" spans="1:19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</row>
    <row r="24" spans="1:19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7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</row>
    <row r="25" spans="1:19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7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</row>
    <row r="26" spans="1:19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7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</row>
    <row r="27" spans="1:19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</row>
    <row r="28" spans="1:19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7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</row>
    <row r="29" spans="1:19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7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</row>
    <row r="30" spans="1:19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7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</row>
    <row r="31" spans="1:19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7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</row>
    <row r="32" spans="1:19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7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</row>
    <row r="33" spans="1:20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7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</row>
    <row r="34" spans="1:20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</row>
    <row r="35" spans="1:20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7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</row>
    <row r="36" spans="1:20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7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</row>
    <row r="37" spans="1:20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7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</row>
    <row r="38" spans="1:20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7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</row>
    <row r="39" spans="1:20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7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</row>
    <row r="40" spans="1:20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7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</row>
    <row r="41" spans="1:20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7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</row>
    <row r="42" spans="1:20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7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</row>
    <row r="43" spans="1:20" ht="13.5" thickBot="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R43" s="32">
        <f>+SUM(R11:R42)</f>
        <v>0</v>
      </c>
      <c r="S43" s="32">
        <f>+SUM(S11:S42)</f>
        <v>0</v>
      </c>
    </row>
    <row r="44" spans="1:20" ht="13.5" thickTop="1" x14ac:dyDescent="0.2">
      <c r="A44" s="16"/>
      <c r="E44"/>
      <c r="F44"/>
      <c r="G44"/>
    </row>
    <row r="45" spans="1:20" x14ac:dyDescent="0.2">
      <c r="A45" s="16"/>
      <c r="E45"/>
      <c r="F45"/>
      <c r="G45"/>
      <c r="R45" s="33" t="s">
        <v>23</v>
      </c>
      <c r="S45" s="20">
        <f>+R43-S43</f>
        <v>0</v>
      </c>
    </row>
    <row r="46" spans="1:20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0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0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pageMargins left="0.25" right="0.25" top="0.5" bottom="0.5" header="0.25" footer="0.25"/>
  <pageSetup scale="4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G2" workbookViewId="0">
      <selection activeCell="U44" sqref="U44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.140625" style="12" customWidth="1"/>
    <col min="21" max="21" width="13.28515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34</v>
      </c>
      <c r="C11" s="14">
        <v>27267</v>
      </c>
      <c r="D11" s="15" t="s">
        <v>33</v>
      </c>
      <c r="E11" s="16">
        <v>500617</v>
      </c>
      <c r="F11" s="17" t="s">
        <v>21</v>
      </c>
      <c r="G11" s="18"/>
      <c r="H11" s="18"/>
      <c r="I11" s="18"/>
      <c r="J11" s="18">
        <v>-9000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-9000</v>
      </c>
      <c r="R11" s="20">
        <f>+P11</f>
        <v>0</v>
      </c>
      <c r="S11" s="20">
        <f>+Q11</f>
        <v>-9000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-9000</v>
      </c>
      <c r="L12" s="24">
        <v>0.1</v>
      </c>
      <c r="M12" s="24">
        <v>0.03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-9000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-270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-9000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-9000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-270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-9000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-9000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-270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>
        <v>4500</v>
      </c>
      <c r="H15" s="22"/>
      <c r="I15" s="23">
        <f t="shared" si="2"/>
        <v>4500</v>
      </c>
      <c r="J15" s="23"/>
      <c r="K15" s="23">
        <f t="shared" si="8"/>
        <v>-4500</v>
      </c>
      <c r="L15" s="24">
        <v>0.1</v>
      </c>
      <c r="M15" s="24">
        <v>0.03</v>
      </c>
      <c r="N15" s="25">
        <f t="shared" si="0"/>
        <v>450</v>
      </c>
      <c r="O15" s="25">
        <f t="shared" si="1"/>
        <v>0</v>
      </c>
      <c r="P15" s="20">
        <f t="shared" si="3"/>
        <v>0</v>
      </c>
      <c r="Q15" s="20">
        <f t="shared" si="4"/>
        <v>-4500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-135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>
        <v>4500</v>
      </c>
      <c r="H16" s="23"/>
      <c r="I16" s="23">
        <f t="shared" si="2"/>
        <v>4500</v>
      </c>
      <c r="J16" s="23"/>
      <c r="K16" s="23">
        <f t="shared" si="8"/>
        <v>0</v>
      </c>
      <c r="L16" s="24">
        <v>0.1</v>
      </c>
      <c r="M16" s="24">
        <v>0.03</v>
      </c>
      <c r="N16" s="25">
        <f t="shared" si="0"/>
        <v>450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ht="13.5" thickBot="1" x14ac:dyDescent="0.25">
      <c r="A43" s="16" t="s">
        <v>22</v>
      </c>
      <c r="E43"/>
      <c r="F43"/>
      <c r="G43" s="1">
        <f>+SUM(G12:G42)</f>
        <v>9000</v>
      </c>
      <c r="H43" s="1">
        <f>+SUM(H12:H42)</f>
        <v>0</v>
      </c>
      <c r="I43" s="1">
        <f>+SUM(I12:I42)</f>
        <v>9000</v>
      </c>
      <c r="N43" s="61">
        <f>SUM(N12:N42)</f>
        <v>900</v>
      </c>
      <c r="O43" s="61">
        <f>SUM(O12:O42)</f>
        <v>0</v>
      </c>
      <c r="P43" s="61">
        <f t="shared" ref="P43:U43" si="10">SUM(P12:P42)</f>
        <v>0</v>
      </c>
      <c r="Q43" s="61">
        <f t="shared" si="10"/>
        <v>-31500</v>
      </c>
      <c r="R43" s="61">
        <f t="shared" si="10"/>
        <v>0</v>
      </c>
      <c r="S43" s="61">
        <f t="shared" si="10"/>
        <v>0</v>
      </c>
      <c r="T43" s="61">
        <f t="shared" si="10"/>
        <v>0</v>
      </c>
      <c r="U43" s="61">
        <f t="shared" si="10"/>
        <v>-945</v>
      </c>
    </row>
    <row r="44" spans="1:21" ht="13.5" thickBot="1" x14ac:dyDescent="0.25">
      <c r="A44" s="16"/>
      <c r="E44"/>
      <c r="F44"/>
      <c r="G44"/>
      <c r="M44" s="92" t="s">
        <v>44</v>
      </c>
      <c r="N44" s="93"/>
      <c r="O44" s="93"/>
      <c r="P44" s="93"/>
      <c r="Q44" s="93"/>
      <c r="R44" s="93"/>
      <c r="S44" s="93"/>
      <c r="T44" s="94"/>
      <c r="U44" s="62">
        <f>ABS(U43)</f>
        <v>945</v>
      </c>
    </row>
    <row r="45" spans="1:21" x14ac:dyDescent="0.2">
      <c r="A45" s="16"/>
      <c r="E45"/>
      <c r="F45"/>
      <c r="G45"/>
      <c r="R45" s="33" t="s">
        <v>23</v>
      </c>
      <c r="S45" s="20">
        <f>+R43-S43</f>
        <v>0</v>
      </c>
    </row>
    <row r="46" spans="1:21" x14ac:dyDescent="0.2">
      <c r="A46" s="16"/>
      <c r="E46" s="34" t="s">
        <v>24</v>
      </c>
      <c r="G46" s="30">
        <f>+G43</f>
        <v>9000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115.2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115.2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115.2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4:T44"/>
  </mergeCells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B30" sqref="B30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" style="12" customWidth="1"/>
    <col min="21" max="21" width="14.57031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32</v>
      </c>
      <c r="C11" s="14">
        <v>27268</v>
      </c>
      <c r="D11" s="15" t="s">
        <v>33</v>
      </c>
      <c r="E11" s="16">
        <v>500617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>
        <v>-5000</v>
      </c>
      <c r="I24" s="23">
        <f t="shared" si="2"/>
        <v>-5000</v>
      </c>
      <c r="J24" s="23"/>
      <c r="K24" s="23">
        <f t="shared" si="8"/>
        <v>-5000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400</v>
      </c>
      <c r="P24" s="20">
        <f t="shared" si="3"/>
        <v>0</v>
      </c>
      <c r="Q24" s="20">
        <f t="shared" si="4"/>
        <v>-5000</v>
      </c>
      <c r="R24" s="20">
        <f t="shared" si="5"/>
        <v>0</v>
      </c>
      <c r="S24" s="20">
        <f t="shared" si="6"/>
        <v>-5000</v>
      </c>
      <c r="T24" s="51">
        <f t="shared" si="9"/>
        <v>0</v>
      </c>
      <c r="U24" s="49">
        <f t="shared" si="7"/>
        <v>-400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-5000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-5000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-400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>
        <v>5000</v>
      </c>
      <c r="H26" s="23"/>
      <c r="I26" s="23">
        <f t="shared" si="2"/>
        <v>5000</v>
      </c>
      <c r="J26" s="23"/>
      <c r="K26" s="23">
        <f t="shared" si="8"/>
        <v>0</v>
      </c>
      <c r="L26" s="24">
        <v>0.03</v>
      </c>
      <c r="M26" s="24">
        <v>0.25</v>
      </c>
      <c r="N26" s="25">
        <f t="shared" si="0"/>
        <v>150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5000</v>
      </c>
      <c r="H43" s="1">
        <f>+SUM(H12:H42)</f>
        <v>-5000</v>
      </c>
      <c r="I43" s="1">
        <f>+SUM(I12:I42)</f>
        <v>0</v>
      </c>
      <c r="N43" s="31">
        <f>SUM(N12:N42)</f>
        <v>150</v>
      </c>
      <c r="O43" s="31">
        <f>SUM(O12:O42)</f>
        <v>400</v>
      </c>
      <c r="P43" s="31">
        <f t="shared" ref="P43:U43" si="10">SUM(P12:P42)</f>
        <v>0</v>
      </c>
      <c r="Q43" s="31">
        <f t="shared" si="10"/>
        <v>-10000</v>
      </c>
      <c r="R43" s="31">
        <f t="shared" si="10"/>
        <v>0</v>
      </c>
      <c r="S43" s="31">
        <f t="shared" si="10"/>
        <v>-5000</v>
      </c>
      <c r="T43" s="31">
        <f t="shared" si="10"/>
        <v>0</v>
      </c>
      <c r="U43" s="31">
        <f t="shared" si="10"/>
        <v>-800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M45" s="92" t="s">
        <v>44</v>
      </c>
      <c r="N45" s="93"/>
      <c r="O45" s="93"/>
      <c r="P45" s="93"/>
      <c r="Q45" s="93"/>
      <c r="R45" s="93"/>
      <c r="S45" s="93"/>
      <c r="T45" s="94"/>
      <c r="U45" s="62">
        <f>ABS(U43)</f>
        <v>800</v>
      </c>
    </row>
    <row r="46" spans="1:21" x14ac:dyDescent="0.2">
      <c r="A46" s="16"/>
      <c r="E46" s="34" t="s">
        <v>24</v>
      </c>
      <c r="G46" s="30">
        <f>+G43</f>
        <v>5000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-5000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64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64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128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128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5:T45"/>
  </mergeCells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E17" workbookViewId="0">
      <selection activeCell="T45" sqref="T45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4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32</v>
      </c>
      <c r="C11" s="14">
        <v>27268</v>
      </c>
      <c r="D11" s="15" t="s">
        <v>33</v>
      </c>
      <c r="E11" s="16">
        <v>500621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>
        <v>5000</v>
      </c>
      <c r="H22" s="22">
        <v>-5000</v>
      </c>
      <c r="I22" s="23">
        <f t="shared" si="2"/>
        <v>0</v>
      </c>
      <c r="J22" s="23"/>
      <c r="K22" s="23">
        <f t="shared" si="8"/>
        <v>0</v>
      </c>
      <c r="L22" s="24">
        <v>0.03</v>
      </c>
      <c r="M22" s="24">
        <v>0.08</v>
      </c>
      <c r="N22" s="25">
        <f t="shared" si="0"/>
        <v>150</v>
      </c>
      <c r="O22" s="25">
        <f t="shared" si="1"/>
        <v>400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>
        <v>1667</v>
      </c>
      <c r="H23" s="23"/>
      <c r="I23" s="23">
        <f t="shared" si="2"/>
        <v>1667</v>
      </c>
      <c r="J23" s="23"/>
      <c r="K23" s="23">
        <f t="shared" si="8"/>
        <v>1667</v>
      </c>
      <c r="L23" s="24">
        <v>0.03</v>
      </c>
      <c r="M23" s="24">
        <v>0.08</v>
      </c>
      <c r="N23" s="25">
        <f t="shared" si="0"/>
        <v>50.01</v>
      </c>
      <c r="O23" s="25">
        <f t="shared" si="1"/>
        <v>0</v>
      </c>
      <c r="P23" s="20">
        <f t="shared" si="3"/>
        <v>1667</v>
      </c>
      <c r="Q23" s="20">
        <f t="shared" si="4"/>
        <v>0</v>
      </c>
      <c r="R23" s="20">
        <f t="shared" si="5"/>
        <v>1667</v>
      </c>
      <c r="S23" s="20">
        <f t="shared" si="6"/>
        <v>0</v>
      </c>
      <c r="T23" s="51">
        <f t="shared" si="9"/>
        <v>50.01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>
        <v>1667</v>
      </c>
      <c r="H24" s="22">
        <v>-3025</v>
      </c>
      <c r="I24" s="23">
        <f t="shared" si="2"/>
        <v>-1358</v>
      </c>
      <c r="J24" s="23"/>
      <c r="K24" s="23">
        <f t="shared" si="8"/>
        <v>309</v>
      </c>
      <c r="L24" s="24">
        <v>0.03</v>
      </c>
      <c r="M24" s="24">
        <v>0.08</v>
      </c>
      <c r="N24" s="25">
        <f t="shared" si="0"/>
        <v>50.01</v>
      </c>
      <c r="O24" s="25">
        <f t="shared" si="1"/>
        <v>242</v>
      </c>
      <c r="P24" s="20">
        <f t="shared" si="3"/>
        <v>309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9.27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309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309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9.27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309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309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9.27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>
        <v>-309</v>
      </c>
      <c r="I27" s="23">
        <f t="shared" si="2"/>
        <v>-309</v>
      </c>
      <c r="J27" s="23"/>
      <c r="K27" s="23">
        <f t="shared" si="8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77.25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8334</v>
      </c>
      <c r="H43" s="1">
        <f>+SUM(H12:H42)</f>
        <v>-8334</v>
      </c>
      <c r="I43" s="1">
        <f>+SUM(I12:I42)</f>
        <v>0</v>
      </c>
      <c r="N43" s="31">
        <f>SUM(N12:N42)</f>
        <v>250.01999999999998</v>
      </c>
      <c r="O43" s="31">
        <f>SUM(O12:O42)</f>
        <v>719.25</v>
      </c>
      <c r="P43" s="31">
        <f t="shared" ref="P43:U43" si="10">SUM(P12:P42)</f>
        <v>2594</v>
      </c>
      <c r="Q43" s="31">
        <f t="shared" si="10"/>
        <v>0</v>
      </c>
      <c r="R43" s="31">
        <f t="shared" si="10"/>
        <v>1667</v>
      </c>
      <c r="S43" s="31">
        <f t="shared" si="10"/>
        <v>0</v>
      </c>
      <c r="T43" s="31">
        <f t="shared" si="10"/>
        <v>77.819999999999993</v>
      </c>
      <c r="U43" s="31">
        <f t="shared" si="10"/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92" t="s">
        <v>44</v>
      </c>
      <c r="M45" s="93"/>
      <c r="N45" s="93"/>
      <c r="O45" s="93"/>
      <c r="P45" s="93"/>
      <c r="Q45" s="93"/>
      <c r="R45" s="93"/>
      <c r="S45" s="94"/>
      <c r="T45" s="62">
        <f>T43</f>
        <v>77.819999999999993</v>
      </c>
    </row>
    <row r="46" spans="1:21" x14ac:dyDescent="0.2">
      <c r="A46" s="16"/>
      <c r="E46" s="34" t="s">
        <v>24</v>
      </c>
      <c r="G46" s="30">
        <f>+G43</f>
        <v>8334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-8334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106.6752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106.6752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213.35040000000001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213.35040000000001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L45:S45"/>
  </mergeCells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D12" workbookViewId="0">
      <selection activeCell="T45" sqref="T45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37</v>
      </c>
      <c r="C11" s="14">
        <v>27249</v>
      </c>
      <c r="D11" s="15" t="s">
        <v>33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>
        <v>15000</v>
      </c>
      <c r="H19" s="22"/>
      <c r="I19" s="23">
        <f t="shared" si="2"/>
        <v>15000</v>
      </c>
      <c r="J19" s="23"/>
      <c r="K19" s="23">
        <f t="shared" si="8"/>
        <v>15000</v>
      </c>
      <c r="L19" s="24">
        <v>0.05</v>
      </c>
      <c r="M19" s="24">
        <v>0.03</v>
      </c>
      <c r="N19" s="25">
        <f t="shared" si="0"/>
        <v>750</v>
      </c>
      <c r="O19" s="25">
        <f t="shared" si="1"/>
        <v>0</v>
      </c>
      <c r="P19" s="20">
        <f t="shared" si="3"/>
        <v>15000</v>
      </c>
      <c r="Q19" s="20">
        <f t="shared" si="4"/>
        <v>0</v>
      </c>
      <c r="R19" s="20">
        <f t="shared" si="5"/>
        <v>15000</v>
      </c>
      <c r="S19" s="20">
        <f t="shared" si="6"/>
        <v>0</v>
      </c>
      <c r="T19" s="51">
        <f t="shared" si="9"/>
        <v>750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>
        <v>15000</v>
      </c>
      <c r="H20" s="22">
        <v>-15000</v>
      </c>
      <c r="I20" s="23">
        <f t="shared" si="2"/>
        <v>0</v>
      </c>
      <c r="J20" s="23"/>
      <c r="K20" s="23">
        <f t="shared" si="8"/>
        <v>15000</v>
      </c>
      <c r="L20" s="24">
        <v>0.05</v>
      </c>
      <c r="M20" s="24">
        <v>0.05</v>
      </c>
      <c r="N20" s="25">
        <f t="shared" si="0"/>
        <v>750</v>
      </c>
      <c r="O20" s="25">
        <f t="shared" si="1"/>
        <v>750</v>
      </c>
      <c r="P20" s="20">
        <f t="shared" si="3"/>
        <v>15000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750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>
        <v>-15000</v>
      </c>
      <c r="I21" s="23">
        <f t="shared" si="2"/>
        <v>-15000</v>
      </c>
      <c r="J21" s="23"/>
      <c r="K21" s="23">
        <f t="shared" si="8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1200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>
        <v>10000</v>
      </c>
      <c r="H33" s="22"/>
      <c r="I33" s="23">
        <f t="shared" si="2"/>
        <v>10000</v>
      </c>
      <c r="J33" s="23"/>
      <c r="K33" s="23">
        <f t="shared" si="8"/>
        <v>10000</v>
      </c>
      <c r="L33" s="24">
        <v>0.03</v>
      </c>
      <c r="M33" s="24">
        <v>0.38829999999999998</v>
      </c>
      <c r="N33" s="25">
        <f t="shared" si="0"/>
        <v>300</v>
      </c>
      <c r="O33" s="25">
        <f t="shared" si="1"/>
        <v>0</v>
      </c>
      <c r="P33" s="20">
        <f t="shared" si="3"/>
        <v>10000</v>
      </c>
      <c r="Q33" s="20">
        <f t="shared" si="4"/>
        <v>0</v>
      </c>
      <c r="R33" s="20">
        <f t="shared" si="5"/>
        <v>10000</v>
      </c>
      <c r="S33" s="20">
        <f t="shared" si="6"/>
        <v>0</v>
      </c>
      <c r="T33" s="51">
        <f t="shared" si="9"/>
        <v>300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10000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10000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400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10000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10000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400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10000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10000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400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>
        <v>-10000</v>
      </c>
      <c r="I37" s="23">
        <f t="shared" si="2"/>
        <v>-10000</v>
      </c>
      <c r="J37" s="23"/>
      <c r="K37" s="23">
        <f t="shared" si="8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3883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40000</v>
      </c>
      <c r="H43" s="1">
        <f>+SUM(H12:H42)</f>
        <v>-40000</v>
      </c>
      <c r="I43" s="1">
        <f>+SUM(I12:I42)</f>
        <v>0</v>
      </c>
      <c r="N43" s="31">
        <f>SUM(N12:N42)</f>
        <v>1800</v>
      </c>
      <c r="O43" s="31">
        <f>SUM(O12:O42)</f>
        <v>5833</v>
      </c>
      <c r="P43" s="31">
        <f t="shared" ref="P43:U43" si="10">SUM(P12:P42)</f>
        <v>70000</v>
      </c>
      <c r="Q43" s="31">
        <f t="shared" si="10"/>
        <v>0</v>
      </c>
      <c r="R43" s="31">
        <f t="shared" si="10"/>
        <v>25000</v>
      </c>
      <c r="S43" s="31">
        <f t="shared" si="10"/>
        <v>0</v>
      </c>
      <c r="T43" s="31">
        <f t="shared" si="10"/>
        <v>3000</v>
      </c>
      <c r="U43" s="31">
        <f t="shared" si="10"/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92" t="s">
        <v>44</v>
      </c>
      <c r="M45" s="93"/>
      <c r="N45" s="93"/>
      <c r="O45" s="93"/>
      <c r="P45" s="93"/>
      <c r="Q45" s="93"/>
      <c r="R45" s="93"/>
      <c r="S45" s="94"/>
      <c r="T45" s="62">
        <f>T43</f>
        <v>3000</v>
      </c>
    </row>
    <row r="46" spans="1:21" x14ac:dyDescent="0.2">
      <c r="A46" s="16"/>
      <c r="E46" s="34" t="s">
        <v>24</v>
      </c>
      <c r="G46" s="30">
        <f>+G43</f>
        <v>40000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-40000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512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512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1024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1024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L45:S45"/>
  </mergeCells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W62"/>
  <sheetViews>
    <sheetView topLeftCell="G15" workbookViewId="0">
      <selection activeCell="U46" sqref="U46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2.140625" style="12" customWidth="1"/>
    <col min="21" max="21" width="11.140625" style="12" customWidth="1"/>
    <col min="22" max="16384" width="9.140625" style="12"/>
  </cols>
  <sheetData>
    <row r="6" spans="1:23" x14ac:dyDescent="0.2">
      <c r="T6" s="51">
        <f>IF(K6&gt;0,K6*L6,0)</f>
        <v>0</v>
      </c>
    </row>
    <row r="8" spans="1:23" x14ac:dyDescent="0.2">
      <c r="U8" s="49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32</v>
      </c>
      <c r="C11" s="14">
        <v>27268</v>
      </c>
      <c r="D11" s="15" t="s">
        <v>33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51">
        <f>IF(K12&gt;0,L12*M12,0)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>
        <v>-12036</v>
      </c>
      <c r="I13" s="23">
        <f t="shared" ref="I13:I41" si="2">+G13+H13</f>
        <v>-12036</v>
      </c>
      <c r="J13" s="23"/>
      <c r="K13" s="23">
        <f>+K12+I13</f>
        <v>-12036</v>
      </c>
      <c r="L13" s="24">
        <v>0.1</v>
      </c>
      <c r="M13" s="24">
        <v>0.03</v>
      </c>
      <c r="N13" s="25">
        <f t="shared" si="0"/>
        <v>0</v>
      </c>
      <c r="O13" s="25">
        <f t="shared" si="1"/>
        <v>361.08</v>
      </c>
      <c r="P13" s="20">
        <f t="shared" ref="P13:P41" si="3">+IF($K13&gt;0,$K13,0)</f>
        <v>0</v>
      </c>
      <c r="Q13" s="20">
        <f t="shared" ref="Q13:Q41" si="4">+IF($K13&lt;0,$K13,0)</f>
        <v>-12036</v>
      </c>
      <c r="R13" s="20">
        <f t="shared" ref="R13:R41" si="5">IF(P13&gt;P12,P13-P12,0)</f>
        <v>0</v>
      </c>
      <c r="S13" s="20">
        <f t="shared" ref="S13:S41" si="6">IF(Q13&lt;Q12,Q13-Q12,0)</f>
        <v>-12036</v>
      </c>
      <c r="T13" s="51">
        <f>IF(K13&gt;0,K13*L13,0)</f>
        <v>0</v>
      </c>
      <c r="U13" s="52">
        <f>IF(K13&lt;0,K13*M13,0)</f>
        <v>-361.08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>
        <v>12036</v>
      </c>
      <c r="H14" s="22"/>
      <c r="I14" s="23">
        <f t="shared" si="2"/>
        <v>12036</v>
      </c>
      <c r="J14" s="23"/>
      <c r="K14" s="23">
        <f t="shared" ref="K14:K41" si="7">+K13+I14</f>
        <v>0</v>
      </c>
      <c r="L14" s="24">
        <v>0.1</v>
      </c>
      <c r="M14" s="24">
        <v>0.03</v>
      </c>
      <c r="N14" s="25">
        <f t="shared" si="0"/>
        <v>1203.6000000000001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52">
        <f t="shared" ref="U14:U41" si="8">IF(K14&lt;0,K14*M14,0)</f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52">
        <f t="shared" si="8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7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52">
        <f t="shared" si="8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7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52">
        <f t="shared" si="8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7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52">
        <f t="shared" si="8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7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52">
        <f t="shared" si="8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7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52">
        <f t="shared" si="8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7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52">
        <f t="shared" si="8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52">
        <f t="shared" si="8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52">
        <f t="shared" si="8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>
        <v>34688</v>
      </c>
      <c r="H24" s="22"/>
      <c r="I24" s="23">
        <f t="shared" si="2"/>
        <v>34688</v>
      </c>
      <c r="J24" s="23"/>
      <c r="K24" s="23">
        <f t="shared" si="7"/>
        <v>34688</v>
      </c>
      <c r="L24" s="24">
        <v>0.03</v>
      </c>
      <c r="M24" s="24">
        <v>0.08</v>
      </c>
      <c r="N24" s="25">
        <f t="shared" si="0"/>
        <v>1040.6399999999999</v>
      </c>
      <c r="O24" s="25">
        <f t="shared" si="1"/>
        <v>0</v>
      </c>
      <c r="P24" s="20">
        <f t="shared" si="3"/>
        <v>34688</v>
      </c>
      <c r="Q24" s="20">
        <f t="shared" si="4"/>
        <v>0</v>
      </c>
      <c r="R24" s="20">
        <f t="shared" si="5"/>
        <v>34688</v>
      </c>
      <c r="S24" s="20">
        <f t="shared" si="6"/>
        <v>0</v>
      </c>
      <c r="T24" s="51">
        <f t="shared" si="9"/>
        <v>1040.6399999999999</v>
      </c>
      <c r="U24" s="52">
        <f t="shared" si="8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>
        <v>-14993</v>
      </c>
      <c r="I25" s="23">
        <f t="shared" si="2"/>
        <v>-14993</v>
      </c>
      <c r="J25" s="23"/>
      <c r="K25" s="23">
        <f t="shared" si="7"/>
        <v>19695</v>
      </c>
      <c r="L25" s="24">
        <v>0.03</v>
      </c>
      <c r="M25" s="24">
        <v>0.08</v>
      </c>
      <c r="N25" s="25">
        <f t="shared" si="0"/>
        <v>0</v>
      </c>
      <c r="O25" s="25">
        <f t="shared" si="1"/>
        <v>1199.44</v>
      </c>
      <c r="P25" s="20">
        <f t="shared" si="3"/>
        <v>19695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590.85</v>
      </c>
      <c r="U25" s="52">
        <f t="shared" si="8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7"/>
        <v>19695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19695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/>
      <c r="U26" s="52">
        <f t="shared" si="8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19695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19695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/>
      <c r="U27" s="52">
        <f t="shared" si="8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7"/>
        <v>19695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19695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/>
      <c r="U28" s="52">
        <f t="shared" si="8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7"/>
        <v>19695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19695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/>
      <c r="U29" s="52">
        <f t="shared" si="8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7"/>
        <v>19695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19695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/>
      <c r="U30" s="52">
        <f t="shared" si="8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>
        <v>-677</v>
      </c>
      <c r="I31" s="23">
        <f t="shared" si="2"/>
        <v>-677</v>
      </c>
      <c r="J31" s="23"/>
      <c r="K31" s="23">
        <f t="shared" si="7"/>
        <v>19018</v>
      </c>
      <c r="L31" s="24">
        <v>0.03</v>
      </c>
      <c r="M31" s="24">
        <v>0.25</v>
      </c>
      <c r="N31" s="25">
        <f t="shared" si="0"/>
        <v>0</v>
      </c>
      <c r="O31" s="25">
        <f t="shared" si="1"/>
        <v>169.25</v>
      </c>
      <c r="P31" s="20">
        <f t="shared" si="3"/>
        <v>19018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570.54</v>
      </c>
      <c r="U31" s="52">
        <f t="shared" si="8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>
        <v>-15373</v>
      </c>
      <c r="I32" s="23">
        <f t="shared" si="2"/>
        <v>-15373</v>
      </c>
      <c r="J32" s="23"/>
      <c r="K32" s="23">
        <f t="shared" si="7"/>
        <v>3645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5969.3359</v>
      </c>
      <c r="P32" s="20">
        <f t="shared" si="3"/>
        <v>3645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109.35</v>
      </c>
      <c r="U32" s="52">
        <f t="shared" si="8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>
        <v>-3645</v>
      </c>
      <c r="I33" s="23">
        <f t="shared" si="2"/>
        <v>-3645</v>
      </c>
      <c r="J33" s="23"/>
      <c r="K33" s="23">
        <f t="shared" si="7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1415.3534999999999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52">
        <f t="shared" si="8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52">
        <f t="shared" si="8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7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52">
        <f t="shared" si="8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7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52">
        <f t="shared" si="8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7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52">
        <f t="shared" si="8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7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52">
        <f t="shared" si="8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7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52">
        <f t="shared" si="8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7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52">
        <f t="shared" si="8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7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52">
        <f t="shared" si="8"/>
        <v>0</v>
      </c>
    </row>
    <row r="42" spans="1:21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52">
        <f>SUM(U12:U41)</f>
        <v>-361.08</v>
      </c>
    </row>
    <row r="43" spans="1:21" x14ac:dyDescent="0.2">
      <c r="A43" s="16" t="s">
        <v>22</v>
      </c>
      <c r="E43"/>
      <c r="F43"/>
      <c r="G43" s="1">
        <f>+SUM(G12:G42)</f>
        <v>46724</v>
      </c>
      <c r="H43" s="1">
        <f>+SUM(H12:H42)</f>
        <v>-46724</v>
      </c>
      <c r="I43" s="1">
        <f>+SUM(I12:I42)</f>
        <v>0</v>
      </c>
      <c r="N43" s="31">
        <f t="shared" ref="N43:T43" si="10">SUM(N12:N42)</f>
        <v>2244.2399999999998</v>
      </c>
      <c r="O43" s="31">
        <f t="shared" si="10"/>
        <v>9114.4593999999997</v>
      </c>
      <c r="P43" s="31">
        <f t="shared" si="10"/>
        <v>175521</v>
      </c>
      <c r="Q43" s="31">
        <f t="shared" si="10"/>
        <v>-12036</v>
      </c>
      <c r="R43" s="31">
        <f t="shared" si="10"/>
        <v>34688</v>
      </c>
      <c r="S43" s="31">
        <f t="shared" si="10"/>
        <v>-12036</v>
      </c>
      <c r="T43" s="31">
        <f t="shared" si="10"/>
        <v>2311.3799999999997</v>
      </c>
      <c r="U43" s="31">
        <f>ABS(U42)</f>
        <v>361.08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46724</v>
      </c>
      <c r="T45" s="56"/>
    </row>
    <row r="46" spans="1:21" ht="13.5" thickBot="1" x14ac:dyDescent="0.25">
      <c r="A46" s="16"/>
      <c r="E46" s="34" t="s">
        <v>24</v>
      </c>
      <c r="G46" s="30">
        <f>+G43</f>
        <v>46724</v>
      </c>
      <c r="M46" s="92" t="s">
        <v>44</v>
      </c>
      <c r="N46" s="93"/>
      <c r="O46" s="93"/>
      <c r="P46" s="93"/>
      <c r="Q46" s="93"/>
      <c r="R46" s="93"/>
      <c r="S46" s="93"/>
      <c r="T46" s="94"/>
      <c r="U46" s="63">
        <f>T43+U43</f>
        <v>2672.4599999999996</v>
      </c>
    </row>
    <row r="47" spans="1:21" x14ac:dyDescent="0.2">
      <c r="A47" s="16"/>
      <c r="E47" s="34" t="s">
        <v>25</v>
      </c>
      <c r="G47" s="30">
        <f>+H43</f>
        <v>-46724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598.06720000000007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598.06720000000007</v>
      </c>
    </row>
    <row r="52" spans="1:20" x14ac:dyDescent="0.2">
      <c r="A52" s="16"/>
      <c r="N52" s="41" t="s">
        <v>29</v>
      </c>
      <c r="O52" s="42">
        <f>0.0761*S45</f>
        <v>3555.6964000000003</v>
      </c>
    </row>
    <row r="53" spans="1:20" x14ac:dyDescent="0.2">
      <c r="A53" s="16"/>
      <c r="N53" s="43" t="s">
        <v>30</v>
      </c>
      <c r="O53" s="44">
        <f>SUM(O50:O52)</f>
        <v>4751.8308000000006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4751.8308000000006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ageMargins left="0.75" right="0.75" top="1" bottom="1" header="0.5" footer="0.5"/>
  <pageSetup scale="63" orientation="landscape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E21" workbookViewId="0">
      <selection activeCell="L33" sqref="L33:L4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38</v>
      </c>
      <c r="C11" s="14">
        <v>27404</v>
      </c>
      <c r="D11" s="15" t="s">
        <v>33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>
        <v>8998</v>
      </c>
      <c r="H26" s="23"/>
      <c r="I26" s="23">
        <f t="shared" si="2"/>
        <v>8998</v>
      </c>
      <c r="J26" s="23"/>
      <c r="K26" s="23">
        <f t="shared" si="8"/>
        <v>8998</v>
      </c>
      <c r="L26" s="24">
        <v>0.03</v>
      </c>
      <c r="M26" s="24">
        <v>0.25</v>
      </c>
      <c r="N26" s="25">
        <f t="shared" si="0"/>
        <v>269.94</v>
      </c>
      <c r="O26" s="25">
        <f t="shared" si="1"/>
        <v>0</v>
      </c>
      <c r="P26" s="20">
        <f t="shared" si="3"/>
        <v>8998</v>
      </c>
      <c r="Q26" s="20">
        <f t="shared" si="4"/>
        <v>0</v>
      </c>
      <c r="R26" s="20">
        <f t="shared" si="5"/>
        <v>8998</v>
      </c>
      <c r="S26" s="20">
        <f t="shared" si="6"/>
        <v>0</v>
      </c>
      <c r="T26" s="51">
        <f t="shared" si="9"/>
        <v>269.94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8998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8998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269.94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8998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8998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269.94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8998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8998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269.94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>
        <v>-2587</v>
      </c>
      <c r="I30" s="23">
        <f t="shared" si="2"/>
        <v>-2587</v>
      </c>
      <c r="J30" s="23"/>
      <c r="K30" s="23">
        <f t="shared" si="8"/>
        <v>6411</v>
      </c>
      <c r="L30" s="24">
        <v>0.03</v>
      </c>
      <c r="M30" s="24">
        <v>0.25</v>
      </c>
      <c r="N30" s="25">
        <f t="shared" si="0"/>
        <v>0</v>
      </c>
      <c r="O30" s="25">
        <f t="shared" si="1"/>
        <v>646.75</v>
      </c>
      <c r="P30" s="20">
        <f t="shared" si="3"/>
        <v>6411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192.32999999999998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>
        <v>-2996</v>
      </c>
      <c r="I31" s="23">
        <f t="shared" si="2"/>
        <v>-2996</v>
      </c>
      <c r="J31" s="23"/>
      <c r="K31" s="23">
        <f t="shared" si="8"/>
        <v>3415</v>
      </c>
      <c r="L31" s="24">
        <v>0.03</v>
      </c>
      <c r="M31" s="24">
        <v>0.25</v>
      </c>
      <c r="N31" s="25">
        <f t="shared" si="0"/>
        <v>0</v>
      </c>
      <c r="O31" s="25">
        <f t="shared" si="1"/>
        <v>749</v>
      </c>
      <c r="P31" s="20">
        <f t="shared" si="3"/>
        <v>3415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102.45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3415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3415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102.45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>
        <v>-2549</v>
      </c>
      <c r="I33" s="23">
        <f t="shared" si="2"/>
        <v>-2549</v>
      </c>
      <c r="J33" s="23"/>
      <c r="K33" s="23">
        <f t="shared" si="8"/>
        <v>866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989.77669999999989</v>
      </c>
      <c r="P33" s="20">
        <f t="shared" si="3"/>
        <v>866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25.98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866</v>
      </c>
      <c r="L34" s="24">
        <v>0.03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866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25.98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866</v>
      </c>
      <c r="L35" s="24">
        <v>0.03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866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25.98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866</v>
      </c>
      <c r="L36" s="24">
        <v>0.03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866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25.98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866</v>
      </c>
      <c r="L37" s="24">
        <v>0.03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866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25.98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866</v>
      </c>
      <c r="L38" s="24">
        <v>0.03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866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25.98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866</v>
      </c>
      <c r="L39" s="24">
        <v>0.03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866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25.98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866</v>
      </c>
      <c r="L40" s="24">
        <v>0.03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866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25.98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866</v>
      </c>
      <c r="L41" s="24">
        <v>0.03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866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25.98</v>
      </c>
      <c r="U41" s="49">
        <f t="shared" si="7"/>
        <v>0</v>
      </c>
    </row>
    <row r="42" spans="1:21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8998</v>
      </c>
      <c r="H43" s="1">
        <f>+SUM(H12:H42)</f>
        <v>-8132</v>
      </c>
      <c r="I43" s="1">
        <f>+SUM(I12:I42)</f>
        <v>866</v>
      </c>
      <c r="N43" s="31">
        <f>SUM(N12:N42)</f>
        <v>269.94</v>
      </c>
      <c r="O43" s="31">
        <f>SUM(O12:O42)</f>
        <v>2385.5266999999999</v>
      </c>
      <c r="P43" s="31">
        <f t="shared" ref="P43:U43" si="10">SUM(P12:P42)</f>
        <v>57027</v>
      </c>
      <c r="Q43" s="31">
        <f t="shared" si="10"/>
        <v>0</v>
      </c>
      <c r="R43" s="31">
        <f t="shared" si="10"/>
        <v>8998</v>
      </c>
      <c r="S43" s="31">
        <f t="shared" si="10"/>
        <v>0</v>
      </c>
      <c r="T43" s="31">
        <f t="shared" si="10"/>
        <v>1710.8100000000002</v>
      </c>
      <c r="U43" s="31">
        <f t="shared" si="10"/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92" t="s">
        <v>44</v>
      </c>
      <c r="M45" s="93"/>
      <c r="N45" s="93"/>
      <c r="O45" s="93"/>
      <c r="P45" s="93"/>
      <c r="Q45" s="93"/>
      <c r="R45" s="93"/>
      <c r="S45" s="94"/>
      <c r="T45" s="62">
        <f>T43</f>
        <v>1710.8100000000002</v>
      </c>
    </row>
    <row r="46" spans="1:21" x14ac:dyDescent="0.2">
      <c r="A46" s="16"/>
      <c r="E46" s="34" t="s">
        <v>24</v>
      </c>
      <c r="G46" s="30">
        <f>+G43</f>
        <v>8998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-8132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115.17440000000001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104.0896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219.26400000000001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219.26400000000001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L45:S45"/>
  </mergeCells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AA62"/>
  <sheetViews>
    <sheetView topLeftCell="E18" workbookViewId="0">
      <selection activeCell="I47" sqref="I47:J47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" style="30" customWidth="1"/>
    <col min="13" max="13" width="13.140625" style="12" hidden="1" customWidth="1"/>
    <col min="14" max="14" width="14.140625" style="12" hidden="1" customWidth="1"/>
    <col min="15" max="15" width="11.42578125" style="12" hidden="1" customWidth="1"/>
    <col min="16" max="16" width="13.7109375" style="12" hidden="1" customWidth="1"/>
    <col min="17" max="17" width="0" style="20" hidden="1" customWidth="1"/>
    <col min="18" max="18" width="11.7109375" style="20" hidden="1" customWidth="1"/>
    <col min="19" max="19" width="12.140625" style="20" hidden="1" customWidth="1"/>
    <col min="20" max="20" width="11.42578125" style="20" hidden="1" customWidth="1"/>
    <col min="21" max="21" width="11.85546875" style="12" hidden="1" customWidth="1"/>
    <col min="22" max="22" width="11.140625" style="12" hidden="1" customWidth="1"/>
    <col min="23" max="24" width="9.140625" style="12"/>
    <col min="25" max="25" width="11.28515625" style="12" bestFit="1" customWidth="1"/>
    <col min="26" max="26" width="9.140625" style="12"/>
    <col min="27" max="27" width="10.7109375" style="12" bestFit="1" customWidth="1"/>
    <col min="28" max="16384" width="9.140625" style="12"/>
  </cols>
  <sheetData>
    <row r="9" spans="1:27" customFormat="1" ht="13.5" thickBot="1" x14ac:dyDescent="0.25">
      <c r="G9" s="1"/>
      <c r="H9" s="1"/>
      <c r="I9" s="1"/>
      <c r="J9" s="1"/>
      <c r="K9" s="1"/>
      <c r="L9" s="1"/>
      <c r="Q9" s="2" t="s">
        <v>0</v>
      </c>
      <c r="R9" s="3"/>
      <c r="S9" s="3"/>
      <c r="T9" s="3"/>
    </row>
    <row r="10" spans="1:27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57"/>
      <c r="M10" s="9" t="s">
        <v>12</v>
      </c>
      <c r="N10" s="9" t="s">
        <v>13</v>
      </c>
      <c r="O10" s="9" t="s">
        <v>14</v>
      </c>
      <c r="P10" s="9" t="s">
        <v>15</v>
      </c>
      <c r="Q10" s="10" t="s">
        <v>16</v>
      </c>
      <c r="R10" s="10" t="s">
        <v>17</v>
      </c>
      <c r="S10" s="10" t="s">
        <v>18</v>
      </c>
      <c r="T10" s="10" t="s">
        <v>19</v>
      </c>
      <c r="U10" s="53" t="s">
        <v>35</v>
      </c>
      <c r="V10" s="53" t="s">
        <v>36</v>
      </c>
      <c r="W10" s="11"/>
      <c r="X10" s="11"/>
    </row>
    <row r="11" spans="1:27" x14ac:dyDescent="0.2">
      <c r="A11" s="13"/>
      <c r="B11" s="14" t="s">
        <v>32</v>
      </c>
      <c r="C11" s="14">
        <v>27268</v>
      </c>
      <c r="D11" s="15" t="s">
        <v>20</v>
      </c>
      <c r="E11" s="16">
        <v>500615</v>
      </c>
      <c r="F11" s="17" t="s">
        <v>21</v>
      </c>
      <c r="G11" s="18"/>
      <c r="H11" s="18"/>
      <c r="I11" s="18"/>
      <c r="J11" s="18"/>
      <c r="K11" s="18"/>
      <c r="L11" s="18"/>
      <c r="M11" s="19"/>
      <c r="N11" s="19"/>
      <c r="O11" s="19"/>
      <c r="P11" s="19"/>
      <c r="Q11" s="20">
        <f>IF($J11&gt;0,$J11,0)</f>
        <v>0</v>
      </c>
      <c r="R11" s="20">
        <f>IF($J11&lt;0,$J11,0)</f>
        <v>0</v>
      </c>
      <c r="S11" s="20">
        <f>+Q11</f>
        <v>0</v>
      </c>
      <c r="T11" s="20">
        <f>+R11</f>
        <v>0</v>
      </c>
    </row>
    <row r="12" spans="1:27" x14ac:dyDescent="0.2">
      <c r="A12" s="16">
        <v>1</v>
      </c>
      <c r="B12" s="21"/>
      <c r="C12" s="16"/>
      <c r="D12"/>
      <c r="E12"/>
      <c r="F12"/>
      <c r="G12" s="22"/>
      <c r="H12" s="22">
        <v>-10000</v>
      </c>
      <c r="I12" s="23">
        <f>+G12+H12</f>
        <v>-10000</v>
      </c>
      <c r="J12" s="23"/>
      <c r="K12" s="23">
        <f>+J11+I12</f>
        <v>-10000</v>
      </c>
      <c r="L12" s="58"/>
      <c r="M12" s="24">
        <v>0.1</v>
      </c>
      <c r="N12" s="24">
        <v>0.03</v>
      </c>
      <c r="O12" s="25">
        <f t="shared" ref="O12:O41" si="0">IF(M12="Not Available",0.0889*G12,M12*G12)</f>
        <v>0</v>
      </c>
      <c r="P12" s="25">
        <f t="shared" ref="P12:P41" si="1">IF(N12="Not Available",0.0889*ABS(H12),N12*ABS(H12))</f>
        <v>300</v>
      </c>
      <c r="Q12" s="20">
        <f>+IF($K12&gt;0,$K12,0)</f>
        <v>0</v>
      </c>
      <c r="R12" s="20">
        <f>+IF($K12&lt;0,$K12,0)</f>
        <v>-10000</v>
      </c>
      <c r="S12" s="20">
        <f>IF(Q12&gt;Q11,Q12-Q11,0)</f>
        <v>0</v>
      </c>
      <c r="T12" s="20">
        <f>IF(R12&lt;R11,R12-R11,0)</f>
        <v>-10000</v>
      </c>
      <c r="U12" s="51">
        <f>IF(K12&gt;0,K12*M12,0)</f>
        <v>0</v>
      </c>
      <c r="V12" s="50">
        <f t="shared" ref="V12:V41" si="2">IF(K12&lt;0,K12*N12,"o")</f>
        <v>-300</v>
      </c>
      <c r="X12" s="38"/>
      <c r="Y12" s="38"/>
      <c r="Z12" s="38"/>
      <c r="AA12" s="38"/>
    </row>
    <row r="13" spans="1:27" x14ac:dyDescent="0.2">
      <c r="A13" s="16">
        <v>2</v>
      </c>
      <c r="B13" s="21"/>
      <c r="C13" s="16"/>
      <c r="D13" s="26"/>
      <c r="E13" s="16"/>
      <c r="F13" s="21"/>
      <c r="G13" s="22"/>
      <c r="H13" s="22">
        <v>-10000</v>
      </c>
      <c r="I13" s="23">
        <f t="shared" ref="I13:I41" si="3">+G13+H13</f>
        <v>-10000</v>
      </c>
      <c r="J13" s="23"/>
      <c r="K13" s="23">
        <f>+K12+I13</f>
        <v>-20000</v>
      </c>
      <c r="L13" s="58"/>
      <c r="M13" s="24">
        <v>0.1</v>
      </c>
      <c r="N13" s="24">
        <v>0.03</v>
      </c>
      <c r="O13" s="25">
        <f t="shared" si="0"/>
        <v>0</v>
      </c>
      <c r="P13" s="25">
        <f t="shared" si="1"/>
        <v>300</v>
      </c>
      <c r="Q13" s="20">
        <f t="shared" ref="Q13:Q41" si="4">+IF($K13&gt;0,$K13,0)</f>
        <v>0</v>
      </c>
      <c r="R13" s="20">
        <f t="shared" ref="R13:R41" si="5">+IF($K13&lt;0,$K13,0)</f>
        <v>-20000</v>
      </c>
      <c r="S13" s="20">
        <f t="shared" ref="S13:S41" si="6">IF(Q13&gt;Q12,Q13-Q12,0)</f>
        <v>0</v>
      </c>
      <c r="T13" s="20">
        <f t="shared" ref="T13:T41" si="7">IF(R13&lt;R12,R13-R12,0)</f>
        <v>-10000</v>
      </c>
      <c r="U13" s="51">
        <f>IF(K13&gt;0,K13*M13,0)</f>
        <v>0</v>
      </c>
      <c r="V13" s="50">
        <f t="shared" si="2"/>
        <v>-600</v>
      </c>
      <c r="X13" s="38"/>
      <c r="Y13" s="38"/>
      <c r="Z13" s="38"/>
      <c r="AA13" s="38"/>
    </row>
    <row r="14" spans="1:27" x14ac:dyDescent="0.2">
      <c r="A14" s="16">
        <v>3</v>
      </c>
      <c r="B14" s="21"/>
      <c r="C14" s="16"/>
      <c r="D14" s="26"/>
      <c r="E14" s="16"/>
      <c r="F14" s="21"/>
      <c r="G14" s="22"/>
      <c r="H14" s="22">
        <v>-10000</v>
      </c>
      <c r="I14" s="23">
        <f t="shared" si="3"/>
        <v>-10000</v>
      </c>
      <c r="J14" s="23"/>
      <c r="K14" s="23">
        <f t="shared" ref="K14:K41" si="8">+K13+I14</f>
        <v>-30000</v>
      </c>
      <c r="L14" s="58"/>
      <c r="M14" s="24">
        <v>0.1</v>
      </c>
      <c r="N14" s="24">
        <v>0.03</v>
      </c>
      <c r="O14" s="25">
        <f t="shared" si="0"/>
        <v>0</v>
      </c>
      <c r="P14" s="25">
        <f t="shared" si="1"/>
        <v>300</v>
      </c>
      <c r="Q14" s="20">
        <f t="shared" si="4"/>
        <v>0</v>
      </c>
      <c r="R14" s="20">
        <f t="shared" si="5"/>
        <v>-30000</v>
      </c>
      <c r="S14" s="20">
        <f t="shared" si="6"/>
        <v>0</v>
      </c>
      <c r="T14" s="20">
        <f t="shared" si="7"/>
        <v>-10000</v>
      </c>
      <c r="U14" s="51">
        <f>IF(K14&gt;0,K14*M14,0)</f>
        <v>0</v>
      </c>
      <c r="V14" s="50">
        <f t="shared" si="2"/>
        <v>-900</v>
      </c>
      <c r="X14" s="38"/>
      <c r="Y14" s="38"/>
      <c r="Z14" s="38"/>
      <c r="AA14" s="38"/>
    </row>
    <row r="15" spans="1:27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3"/>
        <v>0</v>
      </c>
      <c r="J15" s="23"/>
      <c r="K15" s="23">
        <f t="shared" si="8"/>
        <v>-30000</v>
      </c>
      <c r="L15" s="58"/>
      <c r="M15" s="24">
        <v>0.1</v>
      </c>
      <c r="N15" s="24">
        <v>0.03</v>
      </c>
      <c r="O15" s="25">
        <f t="shared" si="0"/>
        <v>0</v>
      </c>
      <c r="P15" s="25">
        <f t="shared" si="1"/>
        <v>0</v>
      </c>
      <c r="Q15" s="20">
        <f t="shared" si="4"/>
        <v>0</v>
      </c>
      <c r="R15" s="20">
        <f t="shared" si="5"/>
        <v>-30000</v>
      </c>
      <c r="S15" s="20">
        <f t="shared" si="6"/>
        <v>0</v>
      </c>
      <c r="T15" s="20">
        <f t="shared" si="7"/>
        <v>0</v>
      </c>
      <c r="U15" s="51">
        <f t="shared" ref="U15:U41" si="9">IF(K15&gt;0,K15*M15,0)</f>
        <v>0</v>
      </c>
      <c r="V15" s="50">
        <f t="shared" si="2"/>
        <v>-900</v>
      </c>
      <c r="X15" s="38"/>
      <c r="Y15" s="38"/>
      <c r="Z15" s="38"/>
      <c r="AA15" s="38"/>
    </row>
    <row r="16" spans="1:27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3"/>
        <v>0</v>
      </c>
      <c r="J16" s="23"/>
      <c r="K16" s="23">
        <f t="shared" si="8"/>
        <v>-30000</v>
      </c>
      <c r="L16" s="58"/>
      <c r="M16" s="24">
        <v>0.1</v>
      </c>
      <c r="N16" s="24">
        <v>0.03</v>
      </c>
      <c r="O16" s="25">
        <f t="shared" si="0"/>
        <v>0</v>
      </c>
      <c r="P16" s="25">
        <f t="shared" si="1"/>
        <v>0</v>
      </c>
      <c r="Q16" s="20">
        <f t="shared" si="4"/>
        <v>0</v>
      </c>
      <c r="R16" s="20">
        <f t="shared" si="5"/>
        <v>-30000</v>
      </c>
      <c r="S16" s="20">
        <f t="shared" si="6"/>
        <v>0</v>
      </c>
      <c r="T16" s="20">
        <f t="shared" si="7"/>
        <v>0</v>
      </c>
      <c r="U16" s="51">
        <f t="shared" si="9"/>
        <v>0</v>
      </c>
      <c r="V16" s="50">
        <f t="shared" si="2"/>
        <v>-900</v>
      </c>
      <c r="X16" s="38"/>
      <c r="Y16" s="38"/>
      <c r="Z16" s="38"/>
      <c r="AA16" s="38"/>
    </row>
    <row r="17" spans="1:27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3"/>
        <v>0</v>
      </c>
      <c r="J17" s="23"/>
      <c r="K17" s="23">
        <f t="shared" si="8"/>
        <v>-30000</v>
      </c>
      <c r="L17" s="58"/>
      <c r="M17" s="24">
        <v>0.1</v>
      </c>
      <c r="N17" s="24">
        <v>0.03</v>
      </c>
      <c r="O17" s="25">
        <f t="shared" si="0"/>
        <v>0</v>
      </c>
      <c r="P17" s="25">
        <f t="shared" si="1"/>
        <v>0</v>
      </c>
      <c r="Q17" s="20">
        <f t="shared" si="4"/>
        <v>0</v>
      </c>
      <c r="R17" s="20">
        <f t="shared" si="5"/>
        <v>-30000</v>
      </c>
      <c r="S17" s="20">
        <f t="shared" si="6"/>
        <v>0</v>
      </c>
      <c r="T17" s="20">
        <f t="shared" si="7"/>
        <v>0</v>
      </c>
      <c r="U17" s="51">
        <f t="shared" si="9"/>
        <v>0</v>
      </c>
      <c r="V17" s="50">
        <f t="shared" si="2"/>
        <v>-900</v>
      </c>
      <c r="X17" s="38"/>
      <c r="Y17" s="38"/>
      <c r="Z17" s="38"/>
      <c r="AA17" s="38"/>
    </row>
    <row r="18" spans="1:27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3"/>
        <v>0</v>
      </c>
      <c r="J18" s="23"/>
      <c r="K18" s="23">
        <f t="shared" si="8"/>
        <v>-30000</v>
      </c>
      <c r="L18" s="58"/>
      <c r="M18" s="24">
        <v>0.05</v>
      </c>
      <c r="N18" s="24">
        <v>0.03</v>
      </c>
      <c r="O18" s="25">
        <f t="shared" si="0"/>
        <v>0</v>
      </c>
      <c r="P18" s="25">
        <f t="shared" si="1"/>
        <v>0</v>
      </c>
      <c r="Q18" s="20">
        <f t="shared" si="4"/>
        <v>0</v>
      </c>
      <c r="R18" s="20">
        <f t="shared" si="5"/>
        <v>-30000</v>
      </c>
      <c r="S18" s="20">
        <f t="shared" si="6"/>
        <v>0</v>
      </c>
      <c r="T18" s="20">
        <f t="shared" si="7"/>
        <v>0</v>
      </c>
      <c r="U18" s="51">
        <f t="shared" si="9"/>
        <v>0</v>
      </c>
      <c r="V18" s="50">
        <f t="shared" si="2"/>
        <v>-900</v>
      </c>
      <c r="X18" s="38"/>
      <c r="Y18" s="38"/>
      <c r="Z18" s="38"/>
      <c r="AA18" s="38"/>
    </row>
    <row r="19" spans="1:27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3"/>
        <v>0</v>
      </c>
      <c r="J19" s="23"/>
      <c r="K19" s="23">
        <f t="shared" si="8"/>
        <v>-30000</v>
      </c>
      <c r="L19" s="58"/>
      <c r="M19" s="24">
        <v>0.05</v>
      </c>
      <c r="N19" s="24">
        <v>0.03</v>
      </c>
      <c r="O19" s="25">
        <f t="shared" si="0"/>
        <v>0</v>
      </c>
      <c r="P19" s="25">
        <f t="shared" si="1"/>
        <v>0</v>
      </c>
      <c r="Q19" s="20">
        <f t="shared" si="4"/>
        <v>0</v>
      </c>
      <c r="R19" s="20">
        <f t="shared" si="5"/>
        <v>-30000</v>
      </c>
      <c r="S19" s="20">
        <f t="shared" si="6"/>
        <v>0</v>
      </c>
      <c r="T19" s="20">
        <f t="shared" si="7"/>
        <v>0</v>
      </c>
      <c r="U19" s="51">
        <f t="shared" si="9"/>
        <v>0</v>
      </c>
      <c r="V19" s="50">
        <f t="shared" si="2"/>
        <v>-900</v>
      </c>
      <c r="X19" s="38"/>
      <c r="Y19" s="38"/>
      <c r="Z19" s="38"/>
      <c r="AA19" s="38"/>
    </row>
    <row r="20" spans="1:27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3"/>
        <v>0</v>
      </c>
      <c r="J20" s="23"/>
      <c r="K20" s="23">
        <f t="shared" si="8"/>
        <v>-30000</v>
      </c>
      <c r="L20" s="58"/>
      <c r="M20" s="24">
        <v>0.05</v>
      </c>
      <c r="N20" s="24">
        <v>0.05</v>
      </c>
      <c r="O20" s="25">
        <f t="shared" si="0"/>
        <v>0</v>
      </c>
      <c r="P20" s="25">
        <f t="shared" si="1"/>
        <v>0</v>
      </c>
      <c r="Q20" s="20">
        <f t="shared" si="4"/>
        <v>0</v>
      </c>
      <c r="R20" s="20">
        <f t="shared" si="5"/>
        <v>-30000</v>
      </c>
      <c r="S20" s="20">
        <f t="shared" si="6"/>
        <v>0</v>
      </c>
      <c r="T20" s="20">
        <f t="shared" si="7"/>
        <v>0</v>
      </c>
      <c r="U20" s="51">
        <f t="shared" si="9"/>
        <v>0</v>
      </c>
      <c r="V20" s="50">
        <f t="shared" si="2"/>
        <v>-1500</v>
      </c>
      <c r="X20" s="38"/>
      <c r="Y20" s="38"/>
      <c r="Z20" s="38"/>
      <c r="AA20" s="38"/>
    </row>
    <row r="21" spans="1:27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3"/>
        <v>0</v>
      </c>
      <c r="J21" s="23"/>
      <c r="K21" s="23">
        <f t="shared" si="8"/>
        <v>-30000</v>
      </c>
      <c r="L21" s="58"/>
      <c r="M21" s="24">
        <v>0.03</v>
      </c>
      <c r="N21" s="24">
        <v>0.08</v>
      </c>
      <c r="O21" s="25">
        <f t="shared" si="0"/>
        <v>0</v>
      </c>
      <c r="P21" s="25">
        <f t="shared" si="1"/>
        <v>0</v>
      </c>
      <c r="Q21" s="20">
        <f t="shared" si="4"/>
        <v>0</v>
      </c>
      <c r="R21" s="20">
        <f t="shared" si="5"/>
        <v>-30000</v>
      </c>
      <c r="S21" s="20">
        <f t="shared" si="6"/>
        <v>0</v>
      </c>
      <c r="T21" s="20">
        <f t="shared" si="7"/>
        <v>0</v>
      </c>
      <c r="U21" s="51">
        <f t="shared" si="9"/>
        <v>0</v>
      </c>
      <c r="V21" s="50">
        <f t="shared" si="2"/>
        <v>-2400</v>
      </c>
      <c r="X21" s="38"/>
      <c r="Y21" s="38"/>
      <c r="Z21" s="38"/>
      <c r="AA21" s="38"/>
    </row>
    <row r="22" spans="1:27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3"/>
        <v>0</v>
      </c>
      <c r="J22" s="23"/>
      <c r="K22" s="23">
        <f t="shared" si="8"/>
        <v>-30000</v>
      </c>
      <c r="L22" s="58"/>
      <c r="M22" s="24">
        <v>0.03</v>
      </c>
      <c r="N22" s="24">
        <v>0.08</v>
      </c>
      <c r="O22" s="25">
        <f t="shared" si="0"/>
        <v>0</v>
      </c>
      <c r="P22" s="25">
        <f t="shared" si="1"/>
        <v>0</v>
      </c>
      <c r="Q22" s="20">
        <f t="shared" si="4"/>
        <v>0</v>
      </c>
      <c r="R22" s="20">
        <f t="shared" si="5"/>
        <v>-30000</v>
      </c>
      <c r="S22" s="20">
        <f t="shared" si="6"/>
        <v>0</v>
      </c>
      <c r="T22" s="20">
        <f t="shared" si="7"/>
        <v>0</v>
      </c>
      <c r="U22" s="51">
        <f t="shared" si="9"/>
        <v>0</v>
      </c>
      <c r="V22" s="50">
        <f t="shared" si="2"/>
        <v>-2400</v>
      </c>
      <c r="X22" s="38"/>
      <c r="Y22" s="38"/>
      <c r="Z22" s="38"/>
      <c r="AA22" s="38"/>
    </row>
    <row r="23" spans="1:27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3"/>
        <v>0</v>
      </c>
      <c r="J23" s="23"/>
      <c r="K23" s="23">
        <f t="shared" si="8"/>
        <v>-30000</v>
      </c>
      <c r="L23" s="58"/>
      <c r="M23" s="24">
        <v>0.03</v>
      </c>
      <c r="N23" s="24">
        <v>0.08</v>
      </c>
      <c r="O23" s="25">
        <f t="shared" si="0"/>
        <v>0</v>
      </c>
      <c r="P23" s="25">
        <f t="shared" si="1"/>
        <v>0</v>
      </c>
      <c r="Q23" s="20">
        <f t="shared" si="4"/>
        <v>0</v>
      </c>
      <c r="R23" s="20">
        <f t="shared" si="5"/>
        <v>-30000</v>
      </c>
      <c r="S23" s="20">
        <f t="shared" si="6"/>
        <v>0</v>
      </c>
      <c r="T23" s="20">
        <f t="shared" si="7"/>
        <v>0</v>
      </c>
      <c r="U23" s="51">
        <f t="shared" si="9"/>
        <v>0</v>
      </c>
      <c r="V23" s="50">
        <f t="shared" si="2"/>
        <v>-2400</v>
      </c>
      <c r="X23" s="38"/>
      <c r="Y23" s="38"/>
      <c r="Z23" s="38"/>
      <c r="AA23" s="38"/>
    </row>
    <row r="24" spans="1:27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3"/>
        <v>0</v>
      </c>
      <c r="J24" s="23"/>
      <c r="K24" s="23">
        <f t="shared" si="8"/>
        <v>-30000</v>
      </c>
      <c r="L24" s="58"/>
      <c r="M24" s="24">
        <v>0.03</v>
      </c>
      <c r="N24" s="24">
        <v>0.08</v>
      </c>
      <c r="O24" s="25">
        <f t="shared" si="0"/>
        <v>0</v>
      </c>
      <c r="P24" s="25">
        <f t="shared" si="1"/>
        <v>0</v>
      </c>
      <c r="Q24" s="20">
        <f t="shared" si="4"/>
        <v>0</v>
      </c>
      <c r="R24" s="20">
        <f t="shared" si="5"/>
        <v>-30000</v>
      </c>
      <c r="S24" s="20">
        <f t="shared" si="6"/>
        <v>0</v>
      </c>
      <c r="T24" s="20">
        <f t="shared" si="7"/>
        <v>0</v>
      </c>
      <c r="U24" s="51">
        <f t="shared" si="9"/>
        <v>0</v>
      </c>
      <c r="V24" s="50">
        <f t="shared" si="2"/>
        <v>-2400</v>
      </c>
      <c r="X24" s="38"/>
      <c r="Y24" s="38"/>
      <c r="Z24" s="38"/>
      <c r="AA24" s="38"/>
    </row>
    <row r="25" spans="1:27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3"/>
        <v>0</v>
      </c>
      <c r="J25" s="23"/>
      <c r="K25" s="23">
        <f t="shared" si="8"/>
        <v>-30000</v>
      </c>
      <c r="L25" s="58"/>
      <c r="M25" s="24">
        <v>0.03</v>
      </c>
      <c r="N25" s="24">
        <v>0.08</v>
      </c>
      <c r="O25" s="25">
        <f t="shared" si="0"/>
        <v>0</v>
      </c>
      <c r="P25" s="25">
        <f t="shared" si="1"/>
        <v>0</v>
      </c>
      <c r="Q25" s="20">
        <f t="shared" si="4"/>
        <v>0</v>
      </c>
      <c r="R25" s="20">
        <f t="shared" si="5"/>
        <v>-30000</v>
      </c>
      <c r="S25" s="20">
        <f t="shared" si="6"/>
        <v>0</v>
      </c>
      <c r="T25" s="20">
        <f t="shared" si="7"/>
        <v>0</v>
      </c>
      <c r="U25" s="51">
        <f t="shared" si="9"/>
        <v>0</v>
      </c>
      <c r="V25" s="50">
        <f t="shared" si="2"/>
        <v>-2400</v>
      </c>
      <c r="X25" s="38"/>
      <c r="Y25" s="38"/>
      <c r="Z25" s="38"/>
      <c r="AA25" s="38"/>
    </row>
    <row r="26" spans="1:27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3"/>
        <v>0</v>
      </c>
      <c r="J26" s="23"/>
      <c r="K26" s="23">
        <f t="shared" si="8"/>
        <v>-30000</v>
      </c>
      <c r="L26" s="58"/>
      <c r="M26" s="24">
        <v>0.03</v>
      </c>
      <c r="N26" s="24">
        <v>0.25</v>
      </c>
      <c r="O26" s="25">
        <f t="shared" si="0"/>
        <v>0</v>
      </c>
      <c r="P26" s="25">
        <f t="shared" si="1"/>
        <v>0</v>
      </c>
      <c r="Q26" s="20">
        <f t="shared" si="4"/>
        <v>0</v>
      </c>
      <c r="R26" s="20">
        <f t="shared" si="5"/>
        <v>-30000</v>
      </c>
      <c r="S26" s="20">
        <f t="shared" si="6"/>
        <v>0</v>
      </c>
      <c r="T26" s="20">
        <f t="shared" si="7"/>
        <v>0</v>
      </c>
      <c r="U26" s="51">
        <f t="shared" si="9"/>
        <v>0</v>
      </c>
      <c r="V26" s="50">
        <f t="shared" si="2"/>
        <v>-7500</v>
      </c>
      <c r="X26" s="38"/>
      <c r="Y26" s="38"/>
      <c r="Z26" s="38"/>
      <c r="AA26" s="38"/>
    </row>
    <row r="27" spans="1:27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3"/>
        <v>0</v>
      </c>
      <c r="J27" s="23"/>
      <c r="K27" s="23">
        <f t="shared" si="8"/>
        <v>-30000</v>
      </c>
      <c r="L27" s="58"/>
      <c r="M27" s="24">
        <v>0.03</v>
      </c>
      <c r="N27" s="24">
        <v>0.25</v>
      </c>
      <c r="O27" s="25">
        <f t="shared" si="0"/>
        <v>0</v>
      </c>
      <c r="P27" s="25">
        <f t="shared" si="1"/>
        <v>0</v>
      </c>
      <c r="Q27" s="20">
        <f t="shared" si="4"/>
        <v>0</v>
      </c>
      <c r="R27" s="20">
        <f t="shared" si="5"/>
        <v>-30000</v>
      </c>
      <c r="S27" s="20">
        <f t="shared" si="6"/>
        <v>0</v>
      </c>
      <c r="T27" s="20">
        <f t="shared" si="7"/>
        <v>0</v>
      </c>
      <c r="U27" s="51">
        <f t="shared" si="9"/>
        <v>0</v>
      </c>
      <c r="V27" s="50">
        <f t="shared" si="2"/>
        <v>-7500</v>
      </c>
      <c r="X27" s="38"/>
      <c r="Y27" s="38"/>
      <c r="Z27" s="38"/>
      <c r="AA27" s="38"/>
    </row>
    <row r="28" spans="1:27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3"/>
        <v>0</v>
      </c>
      <c r="J28" s="23"/>
      <c r="K28" s="23">
        <f t="shared" si="8"/>
        <v>-30000</v>
      </c>
      <c r="L28" s="58"/>
      <c r="M28" s="24">
        <v>0.03</v>
      </c>
      <c r="N28" s="24">
        <v>0.25</v>
      </c>
      <c r="O28" s="25">
        <f t="shared" si="0"/>
        <v>0</v>
      </c>
      <c r="P28" s="25">
        <f t="shared" si="1"/>
        <v>0</v>
      </c>
      <c r="Q28" s="20">
        <f t="shared" si="4"/>
        <v>0</v>
      </c>
      <c r="R28" s="20">
        <f t="shared" si="5"/>
        <v>-30000</v>
      </c>
      <c r="S28" s="20">
        <f t="shared" si="6"/>
        <v>0</v>
      </c>
      <c r="T28" s="20">
        <f t="shared" si="7"/>
        <v>0</v>
      </c>
      <c r="U28" s="51">
        <f t="shared" si="9"/>
        <v>0</v>
      </c>
      <c r="V28" s="50">
        <f t="shared" si="2"/>
        <v>-7500</v>
      </c>
      <c r="X28" s="38"/>
      <c r="Y28" s="38"/>
      <c r="Z28" s="38"/>
      <c r="AA28" s="38"/>
    </row>
    <row r="29" spans="1:27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3"/>
        <v>0</v>
      </c>
      <c r="J29" s="23"/>
      <c r="K29" s="23">
        <f t="shared" si="8"/>
        <v>-30000</v>
      </c>
      <c r="L29" s="58"/>
      <c r="M29" s="24">
        <v>0.03</v>
      </c>
      <c r="N29" s="24">
        <v>0.25</v>
      </c>
      <c r="O29" s="25">
        <f t="shared" si="0"/>
        <v>0</v>
      </c>
      <c r="P29" s="25">
        <f t="shared" si="1"/>
        <v>0</v>
      </c>
      <c r="Q29" s="20">
        <f t="shared" si="4"/>
        <v>0</v>
      </c>
      <c r="R29" s="20">
        <f t="shared" si="5"/>
        <v>-30000</v>
      </c>
      <c r="S29" s="20">
        <f t="shared" si="6"/>
        <v>0</v>
      </c>
      <c r="T29" s="20">
        <f t="shared" si="7"/>
        <v>0</v>
      </c>
      <c r="U29" s="51">
        <f t="shared" si="9"/>
        <v>0</v>
      </c>
      <c r="V29" s="50">
        <f t="shared" si="2"/>
        <v>-7500</v>
      </c>
      <c r="X29" s="38"/>
      <c r="Y29" s="38"/>
      <c r="Z29" s="38"/>
      <c r="AA29" s="38"/>
    </row>
    <row r="30" spans="1:27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3"/>
        <v>0</v>
      </c>
      <c r="J30" s="23"/>
      <c r="K30" s="23">
        <f t="shared" si="8"/>
        <v>-30000</v>
      </c>
      <c r="L30" s="58"/>
      <c r="M30" s="24">
        <v>0.03</v>
      </c>
      <c r="N30" s="24">
        <v>0.25</v>
      </c>
      <c r="O30" s="25">
        <f t="shared" si="0"/>
        <v>0</v>
      </c>
      <c r="P30" s="25">
        <f t="shared" si="1"/>
        <v>0</v>
      </c>
      <c r="Q30" s="20">
        <f t="shared" si="4"/>
        <v>0</v>
      </c>
      <c r="R30" s="20">
        <f t="shared" si="5"/>
        <v>-30000</v>
      </c>
      <c r="S30" s="20">
        <f t="shared" si="6"/>
        <v>0</v>
      </c>
      <c r="T30" s="20">
        <f t="shared" si="7"/>
        <v>0</v>
      </c>
      <c r="U30" s="51">
        <f t="shared" si="9"/>
        <v>0</v>
      </c>
      <c r="V30" s="50">
        <f t="shared" si="2"/>
        <v>-7500</v>
      </c>
      <c r="X30" s="38"/>
      <c r="Y30" s="38"/>
      <c r="Z30" s="38"/>
      <c r="AA30" s="38"/>
    </row>
    <row r="31" spans="1:27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3"/>
        <v>0</v>
      </c>
      <c r="J31" s="23"/>
      <c r="K31" s="23">
        <f t="shared" si="8"/>
        <v>-30000</v>
      </c>
      <c r="L31" s="58"/>
      <c r="M31" s="24">
        <v>0.03</v>
      </c>
      <c r="N31" s="24">
        <v>0.25</v>
      </c>
      <c r="O31" s="25">
        <f t="shared" si="0"/>
        <v>0</v>
      </c>
      <c r="P31" s="25">
        <f t="shared" si="1"/>
        <v>0</v>
      </c>
      <c r="Q31" s="20">
        <f t="shared" si="4"/>
        <v>0</v>
      </c>
      <c r="R31" s="20">
        <f t="shared" si="5"/>
        <v>-30000</v>
      </c>
      <c r="S31" s="20">
        <f t="shared" si="6"/>
        <v>0</v>
      </c>
      <c r="T31" s="20">
        <f t="shared" si="7"/>
        <v>0</v>
      </c>
      <c r="U31" s="51">
        <f t="shared" si="9"/>
        <v>0</v>
      </c>
      <c r="V31" s="50">
        <f t="shared" si="2"/>
        <v>-7500</v>
      </c>
      <c r="X31" s="38"/>
      <c r="Y31" s="38"/>
      <c r="Z31" s="38"/>
      <c r="AA31" s="38"/>
    </row>
    <row r="32" spans="1:27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3"/>
        <v>0</v>
      </c>
      <c r="J32" s="23"/>
      <c r="K32" s="23">
        <f t="shared" si="8"/>
        <v>-30000</v>
      </c>
      <c r="L32" s="58"/>
      <c r="M32" s="24">
        <v>0.03</v>
      </c>
      <c r="N32" s="24">
        <v>0.38829999999999998</v>
      </c>
      <c r="O32" s="25">
        <f t="shared" si="0"/>
        <v>0</v>
      </c>
      <c r="P32" s="25">
        <f t="shared" si="1"/>
        <v>0</v>
      </c>
      <c r="Q32" s="20">
        <f t="shared" si="4"/>
        <v>0</v>
      </c>
      <c r="R32" s="20">
        <f t="shared" si="5"/>
        <v>-30000</v>
      </c>
      <c r="S32" s="20">
        <f t="shared" si="6"/>
        <v>0</v>
      </c>
      <c r="T32" s="20">
        <f t="shared" si="7"/>
        <v>0</v>
      </c>
      <c r="U32" s="51">
        <f t="shared" si="9"/>
        <v>0</v>
      </c>
      <c r="V32" s="50">
        <f t="shared" si="2"/>
        <v>-11649</v>
      </c>
      <c r="X32" s="38"/>
      <c r="Y32" s="38"/>
      <c r="Z32" s="38"/>
      <c r="AA32" s="38"/>
    </row>
    <row r="33" spans="1:27" x14ac:dyDescent="0.2">
      <c r="A33" s="16">
        <v>22</v>
      </c>
      <c r="B33" s="21"/>
      <c r="C33" s="16"/>
      <c r="D33" s="26"/>
      <c r="E33" s="16"/>
      <c r="F33" s="21"/>
      <c r="G33" s="22">
        <v>28462</v>
      </c>
      <c r="H33" s="22"/>
      <c r="I33" s="23">
        <f t="shared" si="3"/>
        <v>28462</v>
      </c>
      <c r="J33" s="23"/>
      <c r="K33" s="23">
        <f t="shared" si="8"/>
        <v>-1538</v>
      </c>
      <c r="L33" s="58"/>
      <c r="M33" s="24">
        <v>0.03</v>
      </c>
      <c r="N33" s="24">
        <v>0.38829999999999998</v>
      </c>
      <c r="O33" s="25">
        <f t="shared" si="0"/>
        <v>853.86</v>
      </c>
      <c r="P33" s="25">
        <f t="shared" si="1"/>
        <v>0</v>
      </c>
      <c r="Q33" s="20">
        <f t="shared" si="4"/>
        <v>0</v>
      </c>
      <c r="R33" s="20">
        <f t="shared" si="5"/>
        <v>-1538</v>
      </c>
      <c r="S33" s="20">
        <f t="shared" si="6"/>
        <v>0</v>
      </c>
      <c r="T33" s="20">
        <f t="shared" si="7"/>
        <v>0</v>
      </c>
      <c r="U33" s="51">
        <f t="shared" si="9"/>
        <v>0</v>
      </c>
      <c r="V33" s="50">
        <f t="shared" si="2"/>
        <v>-597.20539999999994</v>
      </c>
      <c r="X33" s="38"/>
      <c r="Y33" s="38"/>
      <c r="Z33" s="38"/>
      <c r="AA33" s="38"/>
    </row>
    <row r="34" spans="1:27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3"/>
        <v>0</v>
      </c>
      <c r="J34" s="23"/>
      <c r="K34" s="23">
        <f t="shared" si="8"/>
        <v>-1538</v>
      </c>
      <c r="L34" s="58"/>
      <c r="M34" s="24">
        <v>0.04</v>
      </c>
      <c r="N34" s="24">
        <v>0.38829999999999998</v>
      </c>
      <c r="O34" s="25">
        <f t="shared" si="0"/>
        <v>0</v>
      </c>
      <c r="P34" s="25">
        <f t="shared" si="1"/>
        <v>0</v>
      </c>
      <c r="Q34" s="20">
        <f t="shared" si="4"/>
        <v>0</v>
      </c>
      <c r="R34" s="20">
        <f t="shared" si="5"/>
        <v>-1538</v>
      </c>
      <c r="S34" s="20">
        <f t="shared" si="6"/>
        <v>0</v>
      </c>
      <c r="T34" s="20">
        <f t="shared" si="7"/>
        <v>0</v>
      </c>
      <c r="U34" s="51">
        <f t="shared" si="9"/>
        <v>0</v>
      </c>
      <c r="V34" s="50">
        <f t="shared" si="2"/>
        <v>-597.20539999999994</v>
      </c>
      <c r="X34" s="38"/>
      <c r="Y34" s="38"/>
      <c r="Z34" s="38"/>
      <c r="AA34" s="38"/>
    </row>
    <row r="35" spans="1:27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3"/>
        <v>0</v>
      </c>
      <c r="J35" s="23"/>
      <c r="K35" s="23">
        <f t="shared" si="8"/>
        <v>-1538</v>
      </c>
      <c r="L35" s="58"/>
      <c r="M35" s="24">
        <v>0.04</v>
      </c>
      <c r="N35" s="24">
        <v>0.38829999999999998</v>
      </c>
      <c r="O35" s="25">
        <f t="shared" si="0"/>
        <v>0</v>
      </c>
      <c r="P35" s="25">
        <f t="shared" si="1"/>
        <v>0</v>
      </c>
      <c r="Q35" s="20">
        <f t="shared" si="4"/>
        <v>0</v>
      </c>
      <c r="R35" s="20">
        <f t="shared" si="5"/>
        <v>-1538</v>
      </c>
      <c r="S35" s="20">
        <f t="shared" si="6"/>
        <v>0</v>
      </c>
      <c r="T35" s="20">
        <f t="shared" si="7"/>
        <v>0</v>
      </c>
      <c r="U35" s="51">
        <f t="shared" si="9"/>
        <v>0</v>
      </c>
      <c r="V35" s="50">
        <f t="shared" si="2"/>
        <v>-597.20539999999994</v>
      </c>
      <c r="X35" s="38"/>
      <c r="Y35" s="38"/>
      <c r="Z35" s="38"/>
      <c r="AA35" s="38"/>
    </row>
    <row r="36" spans="1:27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3"/>
        <v>0</v>
      </c>
      <c r="J36" s="23"/>
      <c r="K36" s="23">
        <f t="shared" si="8"/>
        <v>-1538</v>
      </c>
      <c r="L36" s="58"/>
      <c r="M36" s="24">
        <v>0.04</v>
      </c>
      <c r="N36" s="24">
        <v>0.38829999999999998</v>
      </c>
      <c r="O36" s="25">
        <f t="shared" si="0"/>
        <v>0</v>
      </c>
      <c r="P36" s="25">
        <f t="shared" si="1"/>
        <v>0</v>
      </c>
      <c r="Q36" s="20">
        <f t="shared" si="4"/>
        <v>0</v>
      </c>
      <c r="R36" s="20">
        <f t="shared" si="5"/>
        <v>-1538</v>
      </c>
      <c r="S36" s="20">
        <f t="shared" si="6"/>
        <v>0</v>
      </c>
      <c r="T36" s="20">
        <f t="shared" si="7"/>
        <v>0</v>
      </c>
      <c r="U36" s="51">
        <f t="shared" si="9"/>
        <v>0</v>
      </c>
      <c r="V36" s="50">
        <f t="shared" si="2"/>
        <v>-597.20539999999994</v>
      </c>
      <c r="X36" s="38"/>
      <c r="Y36" s="38"/>
      <c r="Z36" s="38"/>
      <c r="AA36" s="38"/>
    </row>
    <row r="37" spans="1:27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3"/>
        <v>0</v>
      </c>
      <c r="J37" s="23"/>
      <c r="K37" s="23">
        <f t="shared" si="8"/>
        <v>-1538</v>
      </c>
      <c r="L37" s="58"/>
      <c r="M37" s="24">
        <v>0.04</v>
      </c>
      <c r="N37" s="24">
        <v>0.38829999999999998</v>
      </c>
      <c r="O37" s="25">
        <f t="shared" si="0"/>
        <v>0</v>
      </c>
      <c r="P37" s="25">
        <f t="shared" si="1"/>
        <v>0</v>
      </c>
      <c r="Q37" s="20">
        <f t="shared" si="4"/>
        <v>0</v>
      </c>
      <c r="R37" s="20">
        <f t="shared" si="5"/>
        <v>-1538</v>
      </c>
      <c r="S37" s="20">
        <f t="shared" si="6"/>
        <v>0</v>
      </c>
      <c r="T37" s="20">
        <f t="shared" si="7"/>
        <v>0</v>
      </c>
      <c r="U37" s="51">
        <f t="shared" si="9"/>
        <v>0</v>
      </c>
      <c r="V37" s="50">
        <f t="shared" si="2"/>
        <v>-597.20539999999994</v>
      </c>
      <c r="X37" s="38"/>
      <c r="Y37" s="38"/>
      <c r="Z37" s="38"/>
      <c r="AA37" s="38"/>
    </row>
    <row r="38" spans="1:27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3"/>
        <v>0</v>
      </c>
      <c r="J38" s="23"/>
      <c r="K38" s="23">
        <f t="shared" si="8"/>
        <v>-1538</v>
      </c>
      <c r="L38" s="58"/>
      <c r="M38" s="24">
        <v>0.04</v>
      </c>
      <c r="N38" s="24">
        <v>0.38829999999999998</v>
      </c>
      <c r="O38" s="25">
        <f t="shared" si="0"/>
        <v>0</v>
      </c>
      <c r="P38" s="25">
        <f t="shared" si="1"/>
        <v>0</v>
      </c>
      <c r="Q38" s="20">
        <f t="shared" si="4"/>
        <v>0</v>
      </c>
      <c r="R38" s="20">
        <f t="shared" si="5"/>
        <v>-1538</v>
      </c>
      <c r="S38" s="20">
        <f t="shared" si="6"/>
        <v>0</v>
      </c>
      <c r="T38" s="20">
        <f t="shared" si="7"/>
        <v>0</v>
      </c>
      <c r="U38" s="51">
        <f t="shared" si="9"/>
        <v>0</v>
      </c>
      <c r="V38" s="50">
        <f t="shared" si="2"/>
        <v>-597.20539999999994</v>
      </c>
      <c r="X38" s="38"/>
      <c r="Y38" s="38"/>
      <c r="Z38" s="38"/>
      <c r="AA38" s="38"/>
    </row>
    <row r="39" spans="1:27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3"/>
        <v>0</v>
      </c>
      <c r="J39" s="23"/>
      <c r="K39" s="23">
        <f t="shared" si="8"/>
        <v>-1538</v>
      </c>
      <c r="L39" s="58"/>
      <c r="M39" s="24">
        <v>0.04</v>
      </c>
      <c r="N39" s="24">
        <v>0.38829999999999998</v>
      </c>
      <c r="O39" s="25">
        <f t="shared" si="0"/>
        <v>0</v>
      </c>
      <c r="P39" s="25">
        <f t="shared" si="1"/>
        <v>0</v>
      </c>
      <c r="Q39" s="20">
        <f t="shared" si="4"/>
        <v>0</v>
      </c>
      <c r="R39" s="20">
        <f t="shared" si="5"/>
        <v>-1538</v>
      </c>
      <c r="S39" s="20">
        <f t="shared" si="6"/>
        <v>0</v>
      </c>
      <c r="T39" s="20">
        <f t="shared" si="7"/>
        <v>0</v>
      </c>
      <c r="U39" s="51">
        <f t="shared" si="9"/>
        <v>0</v>
      </c>
      <c r="V39" s="50">
        <f t="shared" si="2"/>
        <v>-597.20539999999994</v>
      </c>
      <c r="X39" s="38"/>
      <c r="Y39" s="38"/>
      <c r="Z39" s="38"/>
      <c r="AA39" s="38"/>
    </row>
    <row r="40" spans="1:27" x14ac:dyDescent="0.2">
      <c r="A40" s="16">
        <v>29</v>
      </c>
      <c r="B40" s="21"/>
      <c r="C40" s="16"/>
      <c r="D40" s="26"/>
      <c r="E40" s="16"/>
      <c r="F40" s="21"/>
      <c r="G40" s="22">
        <v>1538</v>
      </c>
      <c r="H40" s="22"/>
      <c r="I40" s="23">
        <f t="shared" si="3"/>
        <v>1538</v>
      </c>
      <c r="J40" s="23"/>
      <c r="K40" s="23">
        <f t="shared" si="8"/>
        <v>0</v>
      </c>
      <c r="L40" s="58"/>
      <c r="M40" s="24">
        <v>0.04</v>
      </c>
      <c r="N40" s="24">
        <v>0.38829999999999998</v>
      </c>
      <c r="O40" s="25">
        <f t="shared" si="0"/>
        <v>61.52</v>
      </c>
      <c r="P40" s="25">
        <f t="shared" si="1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20">
        <f t="shared" si="7"/>
        <v>0</v>
      </c>
      <c r="U40" s="51">
        <f t="shared" si="9"/>
        <v>0</v>
      </c>
      <c r="V40" s="50" t="str">
        <f t="shared" si="2"/>
        <v>o</v>
      </c>
      <c r="X40" s="38"/>
      <c r="Y40" s="38"/>
      <c r="Z40" s="38"/>
      <c r="AA40" s="38"/>
    </row>
    <row r="41" spans="1:27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3"/>
        <v>0</v>
      </c>
      <c r="J41" s="23"/>
      <c r="K41" s="23">
        <f t="shared" si="8"/>
        <v>0</v>
      </c>
      <c r="L41" s="58"/>
      <c r="M41" s="24">
        <v>0.04</v>
      </c>
      <c r="N41" s="24">
        <v>0.38829999999999998</v>
      </c>
      <c r="O41" s="25">
        <f t="shared" si="0"/>
        <v>0</v>
      </c>
      <c r="P41" s="25">
        <f t="shared" si="1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20">
        <f t="shared" si="7"/>
        <v>0</v>
      </c>
      <c r="U41" s="51">
        <f t="shared" si="9"/>
        <v>0</v>
      </c>
      <c r="V41" s="50" t="str">
        <f t="shared" si="2"/>
        <v>o</v>
      </c>
      <c r="X41" s="38"/>
      <c r="Y41" s="38"/>
      <c r="Z41" s="38"/>
      <c r="AA41" s="38"/>
    </row>
    <row r="42" spans="1:27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58"/>
      <c r="M42" s="24"/>
      <c r="N42" s="24"/>
      <c r="O42" s="25"/>
      <c r="P42" s="25"/>
      <c r="U42" s="51"/>
      <c r="V42" s="50"/>
      <c r="X42" s="38"/>
      <c r="Y42" s="38"/>
      <c r="Z42" s="38"/>
      <c r="AA42" s="38"/>
    </row>
    <row r="43" spans="1:27" x14ac:dyDescent="0.2">
      <c r="A43" s="16" t="s">
        <v>22</v>
      </c>
      <c r="E43"/>
      <c r="F43"/>
      <c r="G43" s="1">
        <f>+SUM(G12:G42)</f>
        <v>30000</v>
      </c>
      <c r="H43" s="1">
        <f>+SUM(H12:H42)</f>
        <v>-30000</v>
      </c>
      <c r="I43" s="1">
        <f>+SUM(I12:I42)</f>
        <v>0</v>
      </c>
      <c r="O43" s="31">
        <f t="shared" ref="O43:V43" si="10">SUM(O12:O42)</f>
        <v>915.38</v>
      </c>
      <c r="P43" s="31">
        <f t="shared" si="10"/>
        <v>900</v>
      </c>
      <c r="Q43" s="31">
        <f t="shared" si="10"/>
        <v>0</v>
      </c>
      <c r="R43" s="31">
        <f t="shared" si="10"/>
        <v>-610766</v>
      </c>
      <c r="S43" s="31">
        <f t="shared" si="10"/>
        <v>0</v>
      </c>
      <c r="T43" s="31">
        <f t="shared" si="10"/>
        <v>-30000</v>
      </c>
      <c r="U43" s="31">
        <f t="shared" si="10"/>
        <v>0</v>
      </c>
      <c r="V43" s="31">
        <f t="shared" si="10"/>
        <v>-80629.437800000043</v>
      </c>
      <c r="X43" s="38"/>
      <c r="Y43" s="59"/>
      <c r="Z43" s="38"/>
      <c r="AA43" s="60"/>
    </row>
    <row r="44" spans="1:27" ht="13.5" thickBot="1" x14ac:dyDescent="0.25">
      <c r="A44" s="16"/>
      <c r="E44"/>
      <c r="F44"/>
      <c r="G44"/>
    </row>
    <row r="45" spans="1:27" ht="13.5" thickBot="1" x14ac:dyDescent="0.25">
      <c r="A45" s="16"/>
      <c r="E45"/>
      <c r="F45"/>
      <c r="G45"/>
      <c r="H45" s="66" t="s">
        <v>43</v>
      </c>
      <c r="I45" s="95" t="s">
        <v>42</v>
      </c>
      <c r="J45" s="96"/>
      <c r="S45" s="33" t="s">
        <v>23</v>
      </c>
      <c r="T45" s="20">
        <f>+S43-T43</f>
        <v>30000</v>
      </c>
      <c r="Y45" s="34"/>
    </row>
    <row r="46" spans="1:27" x14ac:dyDescent="0.2">
      <c r="A46" s="16"/>
      <c r="E46" s="34" t="s">
        <v>24</v>
      </c>
      <c r="G46" s="30">
        <f>+G43</f>
        <v>30000</v>
      </c>
      <c r="H46" s="64"/>
      <c r="I46" s="99"/>
      <c r="J46" s="100"/>
      <c r="O46" s="35"/>
      <c r="P46" s="36"/>
      <c r="T46" s="37"/>
      <c r="U46" s="38"/>
    </row>
    <row r="47" spans="1:27" ht="13.5" thickBot="1" x14ac:dyDescent="0.25">
      <c r="A47" s="16"/>
      <c r="E47" s="34" t="s">
        <v>25</v>
      </c>
      <c r="G47" s="30">
        <f>+H43</f>
        <v>-30000</v>
      </c>
      <c r="H47" s="65">
        <v>0.1</v>
      </c>
      <c r="I47" s="97">
        <f>G46*H47</f>
        <v>3000</v>
      </c>
      <c r="J47" s="98"/>
      <c r="O47" s="38"/>
      <c r="P47" s="38"/>
      <c r="T47" s="37"/>
      <c r="U47" s="38"/>
    </row>
    <row r="48" spans="1:27" x14ac:dyDescent="0.2">
      <c r="A48" s="16"/>
      <c r="O48" s="38"/>
      <c r="P48" s="38"/>
      <c r="T48" s="37"/>
      <c r="U48" s="38"/>
    </row>
    <row r="49" spans="1:21" ht="22.5" x14ac:dyDescent="0.2">
      <c r="A49" s="16"/>
      <c r="O49" s="39" t="s">
        <v>26</v>
      </c>
      <c r="P49" s="40"/>
      <c r="T49" s="37"/>
      <c r="U49" s="38"/>
    </row>
    <row r="50" spans="1:21" x14ac:dyDescent="0.2">
      <c r="A50" s="16"/>
      <c r="O50" s="41" t="s">
        <v>27</v>
      </c>
      <c r="P50" s="42">
        <f>+G43*0.0128</f>
        <v>384</v>
      </c>
      <c r="T50" s="37"/>
      <c r="U50" s="38"/>
    </row>
    <row r="51" spans="1:21" x14ac:dyDescent="0.2">
      <c r="A51" s="16"/>
      <c r="O51" s="41" t="s">
        <v>28</v>
      </c>
      <c r="P51" s="42">
        <f>+H43*-0.0128</f>
        <v>384</v>
      </c>
    </row>
    <row r="52" spans="1:21" x14ac:dyDescent="0.2">
      <c r="A52" s="16"/>
      <c r="O52" s="41" t="s">
        <v>29</v>
      </c>
      <c r="P52" s="42">
        <f>0.0761*T45</f>
        <v>2283</v>
      </c>
    </row>
    <row r="53" spans="1:21" x14ac:dyDescent="0.2">
      <c r="A53" s="16"/>
      <c r="O53" s="43" t="s">
        <v>30</v>
      </c>
      <c r="P53" s="44">
        <f>SUM(P50:P52)</f>
        <v>3051</v>
      </c>
    </row>
    <row r="54" spans="1:21" x14ac:dyDescent="0.2">
      <c r="A54" s="16"/>
    </row>
    <row r="55" spans="1:21" x14ac:dyDescent="0.2">
      <c r="A55" s="16"/>
      <c r="O55" s="45" t="s">
        <v>31</v>
      </c>
      <c r="P55" s="46">
        <f>MIN(P53,P46)</f>
        <v>3051</v>
      </c>
    </row>
    <row r="57" spans="1:21" x14ac:dyDescent="0.2">
      <c r="O57" s="47"/>
      <c r="P57" s="48"/>
    </row>
    <row r="58" spans="1:21" x14ac:dyDescent="0.2">
      <c r="O58" s="48"/>
      <c r="P58" s="36"/>
    </row>
    <row r="59" spans="1:21" x14ac:dyDescent="0.2">
      <c r="O59" s="48"/>
      <c r="P59" s="36"/>
    </row>
    <row r="60" spans="1:21" x14ac:dyDescent="0.2">
      <c r="O60" s="48"/>
      <c r="P60" s="36"/>
    </row>
    <row r="61" spans="1:21" x14ac:dyDescent="0.2">
      <c r="O61" s="48"/>
      <c r="P61" s="36"/>
    </row>
    <row r="62" spans="1:21" x14ac:dyDescent="0.2">
      <c r="O62" s="38"/>
      <c r="P62" s="38"/>
    </row>
  </sheetData>
  <mergeCells count="3">
    <mergeCell ref="I45:J45"/>
    <mergeCell ref="I47:J47"/>
    <mergeCell ref="I46:J46"/>
  </mergeCells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U42"/>
  <sheetViews>
    <sheetView topLeftCell="A11" workbookViewId="0">
      <selection activeCell="D32" sqref="D32"/>
    </sheetView>
  </sheetViews>
  <sheetFormatPr defaultRowHeight="12.75" x14ac:dyDescent="0.2"/>
  <cols>
    <col min="2" max="2" width="18.5703125" customWidth="1"/>
    <col min="3" max="3" width="9.85546875" customWidth="1"/>
    <col min="6" max="6" width="8.5703125" customWidth="1"/>
    <col min="7" max="7" width="11.42578125" customWidth="1"/>
    <col min="8" max="8" width="11.5703125" customWidth="1"/>
    <col min="9" max="9" width="12.140625" customWidth="1"/>
    <col min="15" max="15" width="12.140625" customWidth="1"/>
    <col min="16" max="16" width="10.42578125" customWidth="1"/>
    <col min="17" max="17" width="9.5703125" customWidth="1"/>
    <col min="21" max="21" width="10.85546875" customWidth="1"/>
  </cols>
  <sheetData>
    <row r="3" spans="1:21" x14ac:dyDescent="0.2">
      <c r="M3" t="s">
        <v>39</v>
      </c>
    </row>
    <row r="4" spans="1:21" ht="13.5" thickBot="1" x14ac:dyDescent="0.25">
      <c r="T4">
        <f>R7/31</f>
        <v>-444.64516129032256</v>
      </c>
    </row>
    <row r="5" spans="1:21" ht="34.5" thickBot="1" x14ac:dyDescent="0.25">
      <c r="A5" s="4" t="s">
        <v>1</v>
      </c>
      <c r="B5" s="4" t="s">
        <v>2</v>
      </c>
      <c r="C5" s="5" t="s">
        <v>3</v>
      </c>
      <c r="D5" s="6" t="s">
        <v>4</v>
      </c>
      <c r="E5" s="4" t="s">
        <v>5</v>
      </c>
      <c r="F5" s="4" t="s">
        <v>6</v>
      </c>
      <c r="G5" s="7" t="s">
        <v>7</v>
      </c>
      <c r="H5" s="7" t="s">
        <v>8</v>
      </c>
      <c r="I5" s="7" t="s">
        <v>9</v>
      </c>
      <c r="J5" s="8" t="s">
        <v>10</v>
      </c>
      <c r="K5" s="7" t="s">
        <v>11</v>
      </c>
      <c r="N5" s="7" t="s">
        <v>7</v>
      </c>
      <c r="O5" s="7" t="s">
        <v>8</v>
      </c>
      <c r="P5" s="7" t="s">
        <v>9</v>
      </c>
      <c r="Q5" s="8" t="s">
        <v>10</v>
      </c>
      <c r="R5" s="7" t="s">
        <v>11</v>
      </c>
    </row>
    <row r="6" spans="1:21" x14ac:dyDescent="0.2">
      <c r="A6" s="13"/>
      <c r="B6" s="14"/>
      <c r="C6" s="14"/>
      <c r="D6" s="15" t="s">
        <v>33</v>
      </c>
      <c r="E6" s="16">
        <v>500615</v>
      </c>
      <c r="F6" s="17" t="s">
        <v>21</v>
      </c>
      <c r="G6" s="18"/>
      <c r="H6" s="18"/>
      <c r="I6" s="18"/>
      <c r="J6" s="18"/>
      <c r="K6" s="18"/>
      <c r="N6" s="18"/>
      <c r="O6" s="18"/>
      <c r="P6" s="18"/>
      <c r="Q6" s="18">
        <v>-14243</v>
      </c>
      <c r="R6" s="18"/>
    </row>
    <row r="7" spans="1:21" x14ac:dyDescent="0.2">
      <c r="A7" s="16">
        <v>1</v>
      </c>
      <c r="B7" s="21"/>
      <c r="C7" s="16"/>
      <c r="G7" s="22"/>
      <c r="H7" s="22"/>
      <c r="I7" s="23">
        <f>+G7+H7</f>
        <v>0</v>
      </c>
      <c r="J7" s="23"/>
      <c r="K7" s="23">
        <f>+J6+I7</f>
        <v>0</v>
      </c>
      <c r="N7" s="22">
        <v>459</v>
      </c>
      <c r="O7" s="22"/>
      <c r="P7" s="23">
        <f>+N7+O7</f>
        <v>459</v>
      </c>
      <c r="Q7" s="23"/>
      <c r="R7" s="23">
        <f>+Q6+P7</f>
        <v>-13784</v>
      </c>
      <c r="T7">
        <v>0.38829999999999998</v>
      </c>
      <c r="U7" s="55">
        <f>R7*T7</f>
        <v>-5352.3271999999997</v>
      </c>
    </row>
    <row r="8" spans="1:21" x14ac:dyDescent="0.2">
      <c r="A8" s="16">
        <v>2</v>
      </c>
      <c r="B8" s="21"/>
      <c r="C8" s="16"/>
      <c r="D8" s="26"/>
      <c r="E8" s="16"/>
      <c r="F8" s="21"/>
      <c r="G8" s="22"/>
      <c r="H8" s="22"/>
      <c r="I8" s="23">
        <f t="shared" ref="I8:I37" si="0">+G8+H8</f>
        <v>0</v>
      </c>
      <c r="J8" s="23"/>
      <c r="K8" s="23">
        <f>+K7+I8</f>
        <v>0</v>
      </c>
      <c r="N8" s="22">
        <v>459</v>
      </c>
      <c r="O8" s="22"/>
      <c r="P8" s="23">
        <f t="shared" ref="P8:P37" si="1">+N8+O8</f>
        <v>459</v>
      </c>
      <c r="Q8" s="23"/>
      <c r="R8" s="23">
        <f>+R7+P8</f>
        <v>-13325</v>
      </c>
      <c r="T8">
        <v>0.38829999999999998</v>
      </c>
      <c r="U8" s="55">
        <f t="shared" ref="U8:U37" si="2">R8*T8</f>
        <v>-5174.0974999999999</v>
      </c>
    </row>
    <row r="9" spans="1:21" x14ac:dyDescent="0.2">
      <c r="A9" s="16">
        <v>3</v>
      </c>
      <c r="B9" s="21"/>
      <c r="C9" s="16"/>
      <c r="D9" s="26"/>
      <c r="E9" s="16"/>
      <c r="F9" s="21"/>
      <c r="G9" s="22"/>
      <c r="H9" s="22"/>
      <c r="I9" s="23">
        <f t="shared" si="0"/>
        <v>0</v>
      </c>
      <c r="J9" s="23"/>
      <c r="K9" s="23">
        <f t="shared" ref="K9:K37" si="3">+K8+I9</f>
        <v>0</v>
      </c>
      <c r="N9" s="22">
        <v>459</v>
      </c>
      <c r="O9" s="22"/>
      <c r="P9" s="23">
        <f t="shared" si="1"/>
        <v>459</v>
      </c>
      <c r="Q9" s="23"/>
      <c r="R9" s="23">
        <f t="shared" ref="R9:R37" si="4">+R8+P9</f>
        <v>-12866</v>
      </c>
      <c r="T9">
        <v>0.38829999999999998</v>
      </c>
      <c r="U9" s="55">
        <f t="shared" si="2"/>
        <v>-4995.8678</v>
      </c>
    </row>
    <row r="10" spans="1:21" x14ac:dyDescent="0.2">
      <c r="A10" s="16">
        <v>4</v>
      </c>
      <c r="B10" s="21"/>
      <c r="C10" s="16"/>
      <c r="D10" s="26"/>
      <c r="E10" s="16"/>
      <c r="F10" s="21"/>
      <c r="G10" s="22"/>
      <c r="H10" s="22"/>
      <c r="I10" s="23">
        <f t="shared" si="0"/>
        <v>0</v>
      </c>
      <c r="J10" s="23"/>
      <c r="K10" s="23">
        <f t="shared" si="3"/>
        <v>0</v>
      </c>
      <c r="N10" s="22">
        <v>459</v>
      </c>
      <c r="O10" s="22"/>
      <c r="P10" s="23">
        <f t="shared" si="1"/>
        <v>459</v>
      </c>
      <c r="Q10" s="23"/>
      <c r="R10" s="23">
        <f t="shared" si="4"/>
        <v>-12407</v>
      </c>
      <c r="T10">
        <v>0.38829999999999998</v>
      </c>
      <c r="U10" s="55">
        <f t="shared" si="2"/>
        <v>-4817.6381000000001</v>
      </c>
    </row>
    <row r="11" spans="1:21" x14ac:dyDescent="0.2">
      <c r="A11" s="16">
        <v>5</v>
      </c>
      <c r="B11" s="16"/>
      <c r="C11" s="16"/>
      <c r="D11" s="26"/>
      <c r="E11" s="16"/>
      <c r="F11" s="16"/>
      <c r="G11" s="23"/>
      <c r="H11" s="23"/>
      <c r="I11" s="23">
        <f t="shared" si="0"/>
        <v>0</v>
      </c>
      <c r="J11" s="23"/>
      <c r="K11" s="23">
        <f t="shared" si="3"/>
        <v>0</v>
      </c>
      <c r="N11" s="22">
        <v>459</v>
      </c>
      <c r="O11" s="23"/>
      <c r="P11" s="23">
        <f t="shared" si="1"/>
        <v>459</v>
      </c>
      <c r="Q11" s="23"/>
      <c r="R11" s="23">
        <f t="shared" si="4"/>
        <v>-11948</v>
      </c>
      <c r="T11">
        <v>0.38829999999999998</v>
      </c>
      <c r="U11" s="55">
        <f t="shared" si="2"/>
        <v>-4639.4083999999993</v>
      </c>
    </row>
    <row r="12" spans="1:21" x14ac:dyDescent="0.2">
      <c r="A12" s="16">
        <v>6</v>
      </c>
      <c r="B12" s="21"/>
      <c r="C12" s="16"/>
      <c r="D12" s="26"/>
      <c r="E12" s="16"/>
      <c r="F12" s="21"/>
      <c r="G12" s="22"/>
      <c r="H12" s="22"/>
      <c r="I12" s="23">
        <f t="shared" si="0"/>
        <v>0</v>
      </c>
      <c r="J12" s="23"/>
      <c r="K12" s="23">
        <f t="shared" si="3"/>
        <v>0</v>
      </c>
      <c r="N12" s="22">
        <v>459</v>
      </c>
      <c r="O12" s="22"/>
      <c r="P12" s="23">
        <f t="shared" si="1"/>
        <v>459</v>
      </c>
      <c r="Q12" s="23"/>
      <c r="R12" s="23">
        <f t="shared" si="4"/>
        <v>-11489</v>
      </c>
      <c r="T12">
        <v>0.38829999999999998</v>
      </c>
      <c r="U12" s="55">
        <f t="shared" si="2"/>
        <v>-4461.1786999999995</v>
      </c>
    </row>
    <row r="13" spans="1:21" x14ac:dyDescent="0.2">
      <c r="A13" s="16">
        <v>7</v>
      </c>
      <c r="B13" s="21"/>
      <c r="C13" s="16"/>
      <c r="D13" s="26"/>
      <c r="E13" s="16"/>
      <c r="F13" s="21"/>
      <c r="G13" s="22"/>
      <c r="H13" s="22"/>
      <c r="I13" s="23">
        <f t="shared" si="0"/>
        <v>0</v>
      </c>
      <c r="J13" s="23"/>
      <c r="K13" s="23">
        <f t="shared" si="3"/>
        <v>0</v>
      </c>
      <c r="N13" s="22">
        <v>459</v>
      </c>
      <c r="O13" s="22"/>
      <c r="P13" s="23">
        <f t="shared" si="1"/>
        <v>459</v>
      </c>
      <c r="Q13" s="23"/>
      <c r="R13" s="23">
        <f t="shared" si="4"/>
        <v>-11030</v>
      </c>
      <c r="T13">
        <v>0.38829999999999998</v>
      </c>
      <c r="U13" s="55">
        <f t="shared" si="2"/>
        <v>-4282.9489999999996</v>
      </c>
    </row>
    <row r="14" spans="1:21" x14ac:dyDescent="0.2">
      <c r="A14" s="16">
        <v>8</v>
      </c>
      <c r="B14" s="21"/>
      <c r="C14" s="16"/>
      <c r="D14" s="26"/>
      <c r="E14" s="16"/>
      <c r="F14" s="21"/>
      <c r="G14" s="22"/>
      <c r="H14" s="22"/>
      <c r="I14" s="23">
        <f t="shared" si="0"/>
        <v>0</v>
      </c>
      <c r="J14" s="23"/>
      <c r="K14" s="23">
        <f t="shared" si="3"/>
        <v>0</v>
      </c>
      <c r="N14" s="22">
        <v>459</v>
      </c>
      <c r="O14" s="22"/>
      <c r="P14" s="23">
        <f t="shared" si="1"/>
        <v>459</v>
      </c>
      <c r="Q14" s="23"/>
      <c r="R14" s="23">
        <f t="shared" si="4"/>
        <v>-10571</v>
      </c>
      <c r="T14">
        <v>0.38829999999999998</v>
      </c>
      <c r="U14" s="55">
        <f t="shared" si="2"/>
        <v>-4104.7192999999997</v>
      </c>
    </row>
    <row r="15" spans="1:21" x14ac:dyDescent="0.2">
      <c r="A15" s="16">
        <v>9</v>
      </c>
      <c r="B15" s="21"/>
      <c r="C15" s="16"/>
      <c r="D15" s="26"/>
      <c r="E15" s="16"/>
      <c r="F15" s="21"/>
      <c r="G15" s="22"/>
      <c r="H15" s="22"/>
      <c r="I15" s="23">
        <f t="shared" si="0"/>
        <v>0</v>
      </c>
      <c r="J15" s="23"/>
      <c r="K15" s="23">
        <f t="shared" si="3"/>
        <v>0</v>
      </c>
      <c r="N15" s="22">
        <v>459</v>
      </c>
      <c r="O15" s="22"/>
      <c r="P15" s="23">
        <f t="shared" si="1"/>
        <v>459</v>
      </c>
      <c r="Q15" s="23"/>
      <c r="R15" s="23">
        <f t="shared" si="4"/>
        <v>-10112</v>
      </c>
      <c r="T15">
        <v>0.38829999999999998</v>
      </c>
      <c r="U15" s="55">
        <f t="shared" si="2"/>
        <v>-3926.4895999999999</v>
      </c>
    </row>
    <row r="16" spans="1:21" x14ac:dyDescent="0.2">
      <c r="A16" s="16">
        <v>10</v>
      </c>
      <c r="B16" s="16"/>
      <c r="C16" s="16"/>
      <c r="D16" s="26"/>
      <c r="E16" s="16"/>
      <c r="F16" s="16"/>
      <c r="G16" s="23"/>
      <c r="H16" s="23"/>
      <c r="I16" s="23">
        <f t="shared" si="0"/>
        <v>0</v>
      </c>
      <c r="J16" s="23"/>
      <c r="K16" s="23">
        <f t="shared" si="3"/>
        <v>0</v>
      </c>
      <c r="N16" s="22">
        <v>459</v>
      </c>
      <c r="O16" s="23"/>
      <c r="P16" s="23">
        <f t="shared" si="1"/>
        <v>459</v>
      </c>
      <c r="Q16" s="23"/>
      <c r="R16" s="23">
        <f t="shared" si="4"/>
        <v>-9653</v>
      </c>
      <c r="T16">
        <v>0.38829999999999998</v>
      </c>
      <c r="U16" s="55">
        <f t="shared" si="2"/>
        <v>-3748.2599</v>
      </c>
    </row>
    <row r="17" spans="1:21" x14ac:dyDescent="0.2">
      <c r="A17" s="16">
        <v>11</v>
      </c>
      <c r="B17" s="21"/>
      <c r="C17" s="16"/>
      <c r="D17" s="26"/>
      <c r="E17" s="16"/>
      <c r="F17" s="21"/>
      <c r="G17" s="22"/>
      <c r="H17" s="22"/>
      <c r="I17" s="23">
        <f t="shared" si="0"/>
        <v>0</v>
      </c>
      <c r="J17" s="23"/>
      <c r="K17" s="23">
        <f t="shared" si="3"/>
        <v>0</v>
      </c>
      <c r="N17" s="22">
        <v>459</v>
      </c>
      <c r="O17" s="22"/>
      <c r="P17" s="23">
        <f t="shared" si="1"/>
        <v>459</v>
      </c>
      <c r="Q17" s="23"/>
      <c r="R17" s="23">
        <f t="shared" si="4"/>
        <v>-9194</v>
      </c>
      <c r="T17">
        <v>0.38829999999999998</v>
      </c>
      <c r="U17" s="55">
        <f t="shared" si="2"/>
        <v>-3570.0301999999997</v>
      </c>
    </row>
    <row r="18" spans="1:21" x14ac:dyDescent="0.2">
      <c r="A18" s="16">
        <v>12</v>
      </c>
      <c r="B18" s="16"/>
      <c r="C18" s="16"/>
      <c r="D18" s="26"/>
      <c r="E18" s="16"/>
      <c r="F18" s="16"/>
      <c r="G18" s="23"/>
      <c r="H18" s="23"/>
      <c r="I18" s="23">
        <f t="shared" si="0"/>
        <v>0</v>
      </c>
      <c r="J18" s="23"/>
      <c r="K18" s="23">
        <f t="shared" si="3"/>
        <v>0</v>
      </c>
      <c r="N18" s="22">
        <v>459</v>
      </c>
      <c r="O18" s="23"/>
      <c r="P18" s="23">
        <f t="shared" si="1"/>
        <v>459</v>
      </c>
      <c r="Q18" s="23"/>
      <c r="R18" s="23">
        <f t="shared" si="4"/>
        <v>-8735</v>
      </c>
      <c r="T18">
        <v>0.38829999999999998</v>
      </c>
      <c r="U18" s="55">
        <f t="shared" si="2"/>
        <v>-3391.8004999999998</v>
      </c>
    </row>
    <row r="19" spans="1:21" x14ac:dyDescent="0.2">
      <c r="A19" s="16">
        <v>13</v>
      </c>
      <c r="B19" s="21"/>
      <c r="C19" s="16"/>
      <c r="D19" s="26"/>
      <c r="E19" s="16"/>
      <c r="F19" s="21"/>
      <c r="G19" s="22"/>
      <c r="H19" s="22"/>
      <c r="I19" s="23">
        <f t="shared" si="0"/>
        <v>0</v>
      </c>
      <c r="J19" s="23"/>
      <c r="K19" s="23">
        <f t="shared" si="3"/>
        <v>0</v>
      </c>
      <c r="N19" s="22">
        <v>459</v>
      </c>
      <c r="O19" s="22"/>
      <c r="P19" s="23">
        <f t="shared" si="1"/>
        <v>459</v>
      </c>
      <c r="Q19" s="23"/>
      <c r="R19" s="23">
        <f t="shared" si="4"/>
        <v>-8276</v>
      </c>
      <c r="T19">
        <v>0.38829999999999998</v>
      </c>
      <c r="U19" s="55">
        <f t="shared" si="2"/>
        <v>-3213.5708</v>
      </c>
    </row>
    <row r="20" spans="1:21" x14ac:dyDescent="0.2">
      <c r="A20" s="16">
        <v>14</v>
      </c>
      <c r="B20" s="21"/>
      <c r="C20" s="16"/>
      <c r="D20" s="26"/>
      <c r="E20" s="16"/>
      <c r="F20" s="21"/>
      <c r="G20" s="22"/>
      <c r="H20" s="22"/>
      <c r="I20" s="23">
        <f t="shared" si="0"/>
        <v>0</v>
      </c>
      <c r="J20" s="23"/>
      <c r="K20" s="23">
        <f t="shared" si="3"/>
        <v>0</v>
      </c>
      <c r="N20" s="22">
        <v>459</v>
      </c>
      <c r="O20" s="22"/>
      <c r="P20" s="23">
        <f t="shared" si="1"/>
        <v>459</v>
      </c>
      <c r="Q20" s="23"/>
      <c r="R20" s="23">
        <f t="shared" si="4"/>
        <v>-7817</v>
      </c>
      <c r="T20">
        <v>0.38829999999999998</v>
      </c>
      <c r="U20" s="55">
        <f t="shared" si="2"/>
        <v>-3035.3410999999996</v>
      </c>
    </row>
    <row r="21" spans="1:21" x14ac:dyDescent="0.2">
      <c r="A21" s="16">
        <v>15</v>
      </c>
      <c r="B21" s="16"/>
      <c r="C21" s="16"/>
      <c r="D21" s="26"/>
      <c r="E21" s="16"/>
      <c r="F21" s="16"/>
      <c r="G21" s="23"/>
      <c r="H21" s="23"/>
      <c r="I21" s="23">
        <f t="shared" si="0"/>
        <v>0</v>
      </c>
      <c r="J21" s="23"/>
      <c r="K21" s="23">
        <f t="shared" si="3"/>
        <v>0</v>
      </c>
      <c r="N21" s="22">
        <v>459</v>
      </c>
      <c r="O21" s="23"/>
      <c r="P21" s="23">
        <f t="shared" si="1"/>
        <v>459</v>
      </c>
      <c r="Q21" s="23"/>
      <c r="R21" s="23">
        <f t="shared" si="4"/>
        <v>-7358</v>
      </c>
      <c r="T21">
        <v>0.38829999999999998</v>
      </c>
      <c r="U21" s="55">
        <f t="shared" si="2"/>
        <v>-2857.1113999999998</v>
      </c>
    </row>
    <row r="22" spans="1:21" x14ac:dyDescent="0.2">
      <c r="A22" s="16">
        <v>16</v>
      </c>
      <c r="B22" s="21"/>
      <c r="C22" s="16"/>
      <c r="D22" s="26"/>
      <c r="E22" s="16"/>
      <c r="F22" s="21"/>
      <c r="G22" s="22"/>
      <c r="H22" s="22"/>
      <c r="I22" s="23">
        <f t="shared" si="0"/>
        <v>0</v>
      </c>
      <c r="J22" s="23"/>
      <c r="K22" s="23">
        <f t="shared" si="3"/>
        <v>0</v>
      </c>
      <c r="N22" s="22">
        <v>459</v>
      </c>
      <c r="O22" s="22"/>
      <c r="P22" s="23">
        <f t="shared" si="1"/>
        <v>459</v>
      </c>
      <c r="Q22" s="23"/>
      <c r="R22" s="23">
        <f t="shared" si="4"/>
        <v>-6899</v>
      </c>
      <c r="T22">
        <v>0.38829999999999998</v>
      </c>
      <c r="U22" s="55">
        <f t="shared" si="2"/>
        <v>-2678.8816999999999</v>
      </c>
    </row>
    <row r="23" spans="1:21" x14ac:dyDescent="0.2">
      <c r="A23" s="16">
        <v>17</v>
      </c>
      <c r="B23" s="21"/>
      <c r="C23" s="16"/>
      <c r="D23" s="26"/>
      <c r="E23" s="16"/>
      <c r="F23" s="21"/>
      <c r="G23" s="22"/>
      <c r="H23" s="22"/>
      <c r="I23" s="23">
        <f t="shared" si="0"/>
        <v>0</v>
      </c>
      <c r="J23" s="23"/>
      <c r="K23" s="23">
        <f t="shared" si="3"/>
        <v>0</v>
      </c>
      <c r="N23" s="22">
        <v>459</v>
      </c>
      <c r="O23" s="22"/>
      <c r="P23" s="23">
        <f t="shared" si="1"/>
        <v>459</v>
      </c>
      <c r="Q23" s="23"/>
      <c r="R23" s="23">
        <f t="shared" si="4"/>
        <v>-6440</v>
      </c>
      <c r="T23">
        <v>0.38829999999999998</v>
      </c>
      <c r="U23" s="55">
        <f t="shared" si="2"/>
        <v>-2500.652</v>
      </c>
    </row>
    <row r="24" spans="1:21" x14ac:dyDescent="0.2">
      <c r="A24" s="16">
        <v>18</v>
      </c>
      <c r="B24" s="16"/>
      <c r="C24" s="16"/>
      <c r="D24" s="26"/>
      <c r="E24" s="16"/>
      <c r="F24" s="16"/>
      <c r="G24" s="23"/>
      <c r="H24" s="23"/>
      <c r="I24" s="23">
        <f t="shared" si="0"/>
        <v>0</v>
      </c>
      <c r="J24" s="23"/>
      <c r="K24" s="23">
        <f t="shared" si="3"/>
        <v>0</v>
      </c>
      <c r="N24" s="22">
        <v>460</v>
      </c>
      <c r="O24" s="23"/>
      <c r="P24" s="23">
        <f t="shared" si="1"/>
        <v>460</v>
      </c>
      <c r="Q24" s="23"/>
      <c r="R24" s="23">
        <f t="shared" si="4"/>
        <v>-5980</v>
      </c>
      <c r="T24">
        <v>0.38829999999999998</v>
      </c>
      <c r="U24" s="55">
        <f t="shared" si="2"/>
        <v>-2322.0339999999997</v>
      </c>
    </row>
    <row r="25" spans="1:21" x14ac:dyDescent="0.2">
      <c r="A25" s="16">
        <v>19</v>
      </c>
      <c r="B25" s="16"/>
      <c r="C25" s="16"/>
      <c r="D25" s="26"/>
      <c r="E25" s="16"/>
      <c r="F25" s="16"/>
      <c r="G25" s="23"/>
      <c r="H25" s="23"/>
      <c r="I25" s="23">
        <f t="shared" si="0"/>
        <v>0</v>
      </c>
      <c r="J25" s="23"/>
      <c r="K25" s="23">
        <f t="shared" si="3"/>
        <v>0</v>
      </c>
      <c r="N25" s="22">
        <v>460</v>
      </c>
      <c r="O25" s="23"/>
      <c r="P25" s="23">
        <f t="shared" si="1"/>
        <v>460</v>
      </c>
      <c r="Q25" s="23"/>
      <c r="R25" s="23">
        <f t="shared" si="4"/>
        <v>-5520</v>
      </c>
      <c r="T25">
        <v>0.38829999999999998</v>
      </c>
      <c r="U25" s="55">
        <f t="shared" si="2"/>
        <v>-2143.4159999999997</v>
      </c>
    </row>
    <row r="26" spans="1:21" x14ac:dyDescent="0.2">
      <c r="A26" s="16">
        <v>20</v>
      </c>
      <c r="B26" s="21"/>
      <c r="C26" s="16"/>
      <c r="D26" s="26"/>
      <c r="E26" s="16"/>
      <c r="F26" s="21"/>
      <c r="G26" s="22"/>
      <c r="H26" s="22"/>
      <c r="I26" s="23">
        <f t="shared" si="0"/>
        <v>0</v>
      </c>
      <c r="J26" s="23"/>
      <c r="K26" s="23">
        <f t="shared" si="3"/>
        <v>0</v>
      </c>
      <c r="N26" s="22">
        <v>460</v>
      </c>
      <c r="O26" s="22"/>
      <c r="P26" s="23">
        <f t="shared" si="1"/>
        <v>460</v>
      </c>
      <c r="Q26" s="23"/>
      <c r="R26" s="23">
        <f t="shared" si="4"/>
        <v>-5060</v>
      </c>
      <c r="T26">
        <v>0.38829999999999998</v>
      </c>
      <c r="U26" s="55">
        <f t="shared" si="2"/>
        <v>-1964.798</v>
      </c>
    </row>
    <row r="27" spans="1:21" x14ac:dyDescent="0.2">
      <c r="A27" s="16">
        <v>21</v>
      </c>
      <c r="B27" s="16"/>
      <c r="C27" s="16"/>
      <c r="D27" s="26"/>
      <c r="E27" s="16"/>
      <c r="F27" s="16"/>
      <c r="G27" s="23"/>
      <c r="H27" s="23"/>
      <c r="I27" s="23">
        <f t="shared" si="0"/>
        <v>0</v>
      </c>
      <c r="J27" s="23"/>
      <c r="K27" s="23">
        <f t="shared" si="3"/>
        <v>0</v>
      </c>
      <c r="N27" s="22">
        <v>460</v>
      </c>
      <c r="O27" s="23"/>
      <c r="P27" s="23">
        <f t="shared" si="1"/>
        <v>460</v>
      </c>
      <c r="Q27" s="23"/>
      <c r="R27" s="23">
        <f t="shared" si="4"/>
        <v>-4600</v>
      </c>
      <c r="T27">
        <v>0.38829999999999998</v>
      </c>
      <c r="U27" s="55">
        <f t="shared" si="2"/>
        <v>-1786.1799999999998</v>
      </c>
    </row>
    <row r="28" spans="1:21" x14ac:dyDescent="0.2">
      <c r="A28" s="16">
        <v>22</v>
      </c>
      <c r="B28" s="21"/>
      <c r="C28" s="16"/>
      <c r="D28" s="26"/>
      <c r="E28" s="16"/>
      <c r="F28" s="21"/>
      <c r="G28" s="22"/>
      <c r="H28" s="22"/>
      <c r="I28" s="23">
        <f t="shared" si="0"/>
        <v>0</v>
      </c>
      <c r="J28" s="23"/>
      <c r="K28" s="23">
        <f t="shared" si="3"/>
        <v>0</v>
      </c>
      <c r="N28" s="22">
        <v>460</v>
      </c>
      <c r="O28" s="22"/>
      <c r="P28" s="23">
        <f t="shared" si="1"/>
        <v>460</v>
      </c>
      <c r="Q28" s="23"/>
      <c r="R28" s="23">
        <f t="shared" si="4"/>
        <v>-4140</v>
      </c>
      <c r="T28">
        <v>0.38829999999999998</v>
      </c>
      <c r="U28" s="55">
        <f t="shared" si="2"/>
        <v>-1607.5619999999999</v>
      </c>
    </row>
    <row r="29" spans="1:21" x14ac:dyDescent="0.2">
      <c r="A29" s="16">
        <v>23</v>
      </c>
      <c r="B29" s="21"/>
      <c r="C29" s="16"/>
      <c r="D29" s="26"/>
      <c r="E29" s="16"/>
      <c r="F29" s="21"/>
      <c r="G29" s="22"/>
      <c r="H29" s="22"/>
      <c r="I29" s="23">
        <f t="shared" si="0"/>
        <v>0</v>
      </c>
      <c r="J29" s="23"/>
      <c r="K29" s="23">
        <f t="shared" si="3"/>
        <v>0</v>
      </c>
      <c r="N29" s="22">
        <v>460</v>
      </c>
      <c r="O29" s="22"/>
      <c r="P29" s="23">
        <f t="shared" si="1"/>
        <v>460</v>
      </c>
      <c r="Q29" s="23"/>
      <c r="R29" s="23">
        <f t="shared" si="4"/>
        <v>-3680</v>
      </c>
      <c r="T29">
        <v>0.38829999999999998</v>
      </c>
      <c r="U29" s="55">
        <f t="shared" si="2"/>
        <v>-1428.944</v>
      </c>
    </row>
    <row r="30" spans="1:21" x14ac:dyDescent="0.2">
      <c r="A30" s="16">
        <v>24</v>
      </c>
      <c r="B30" s="21"/>
      <c r="C30" s="16"/>
      <c r="D30" s="26"/>
      <c r="E30" s="16"/>
      <c r="F30" s="21"/>
      <c r="G30" s="22"/>
      <c r="H30" s="22"/>
      <c r="I30" s="23">
        <f t="shared" si="0"/>
        <v>0</v>
      </c>
      <c r="J30" s="23"/>
      <c r="K30" s="23">
        <f t="shared" si="3"/>
        <v>0</v>
      </c>
      <c r="N30" s="22">
        <v>460</v>
      </c>
      <c r="O30" s="22"/>
      <c r="P30" s="23">
        <f t="shared" si="1"/>
        <v>460</v>
      </c>
      <c r="Q30" s="23"/>
      <c r="R30" s="23">
        <f t="shared" si="4"/>
        <v>-3220</v>
      </c>
      <c r="T30">
        <v>0.38829999999999998</v>
      </c>
      <c r="U30" s="55">
        <f t="shared" si="2"/>
        <v>-1250.326</v>
      </c>
    </row>
    <row r="31" spans="1:21" x14ac:dyDescent="0.2">
      <c r="A31" s="16">
        <v>25</v>
      </c>
      <c r="B31" s="21"/>
      <c r="C31" s="16"/>
      <c r="D31" s="26"/>
      <c r="E31" s="16"/>
      <c r="F31" s="21"/>
      <c r="G31" s="22"/>
      <c r="H31" s="22"/>
      <c r="I31" s="23">
        <f t="shared" si="0"/>
        <v>0</v>
      </c>
      <c r="J31" s="23"/>
      <c r="K31" s="23">
        <f t="shared" si="3"/>
        <v>0</v>
      </c>
      <c r="N31" s="22">
        <v>460</v>
      </c>
      <c r="O31" s="22"/>
      <c r="P31" s="23">
        <f t="shared" si="1"/>
        <v>460</v>
      </c>
      <c r="Q31" s="23"/>
      <c r="R31" s="23">
        <f t="shared" si="4"/>
        <v>-2760</v>
      </c>
      <c r="T31">
        <v>0.38829999999999998</v>
      </c>
      <c r="U31" s="55">
        <f t="shared" si="2"/>
        <v>-1071.7079999999999</v>
      </c>
    </row>
    <row r="32" spans="1:21" x14ac:dyDescent="0.2">
      <c r="A32" s="16">
        <v>26</v>
      </c>
      <c r="B32" s="21"/>
      <c r="C32" s="16"/>
      <c r="D32" s="26"/>
      <c r="E32" s="16"/>
      <c r="F32" s="21"/>
      <c r="G32" s="22"/>
      <c r="H32" s="22">
        <v>-7293</v>
      </c>
      <c r="I32" s="23">
        <f t="shared" si="0"/>
        <v>-7293</v>
      </c>
      <c r="J32" s="23"/>
      <c r="K32" s="23">
        <f t="shared" si="3"/>
        <v>-7293</v>
      </c>
      <c r="N32" s="22">
        <v>460</v>
      </c>
      <c r="O32" s="22"/>
      <c r="P32" s="23">
        <f t="shared" si="1"/>
        <v>460</v>
      </c>
      <c r="Q32" s="23"/>
      <c r="R32" s="23">
        <f t="shared" si="4"/>
        <v>-2300</v>
      </c>
      <c r="T32">
        <v>0.38829999999999998</v>
      </c>
      <c r="U32" s="55">
        <f t="shared" si="2"/>
        <v>-893.08999999999992</v>
      </c>
    </row>
    <row r="33" spans="1:21" x14ac:dyDescent="0.2">
      <c r="A33" s="16">
        <v>27</v>
      </c>
      <c r="B33" s="21"/>
      <c r="C33" s="16"/>
      <c r="D33" s="26"/>
      <c r="E33" s="16"/>
      <c r="F33" s="21"/>
      <c r="G33" s="22"/>
      <c r="H33" s="22">
        <v>-6950</v>
      </c>
      <c r="I33" s="23">
        <f t="shared" si="0"/>
        <v>-6950</v>
      </c>
      <c r="J33" s="23"/>
      <c r="K33" s="23">
        <f t="shared" si="3"/>
        <v>-14243</v>
      </c>
      <c r="N33" s="22">
        <v>460</v>
      </c>
      <c r="O33" s="22"/>
      <c r="P33" s="23">
        <f t="shared" si="1"/>
        <v>460</v>
      </c>
      <c r="Q33" s="23"/>
      <c r="R33" s="23">
        <f t="shared" si="4"/>
        <v>-1840</v>
      </c>
      <c r="T33">
        <v>0.38829999999999998</v>
      </c>
      <c r="U33" s="55">
        <f t="shared" si="2"/>
        <v>-714.47199999999998</v>
      </c>
    </row>
    <row r="34" spans="1:21" x14ac:dyDescent="0.2">
      <c r="A34" s="16">
        <v>28</v>
      </c>
      <c r="B34" s="21"/>
      <c r="C34" s="16"/>
      <c r="D34" s="26"/>
      <c r="E34" s="16"/>
      <c r="F34" s="21"/>
      <c r="G34" s="22"/>
      <c r="H34" s="22"/>
      <c r="I34" s="23">
        <f t="shared" si="0"/>
        <v>0</v>
      </c>
      <c r="J34" s="23"/>
      <c r="K34" s="23">
        <f t="shared" si="3"/>
        <v>-14243</v>
      </c>
      <c r="N34" s="22">
        <v>460</v>
      </c>
      <c r="O34" s="22"/>
      <c r="P34" s="23">
        <f t="shared" si="1"/>
        <v>460</v>
      </c>
      <c r="Q34" s="23"/>
      <c r="R34" s="23">
        <f t="shared" si="4"/>
        <v>-1380</v>
      </c>
      <c r="T34">
        <v>0.38829999999999998</v>
      </c>
      <c r="U34" s="55">
        <f t="shared" si="2"/>
        <v>-535.85399999999993</v>
      </c>
    </row>
    <row r="35" spans="1:21" x14ac:dyDescent="0.2">
      <c r="A35" s="16">
        <v>29</v>
      </c>
      <c r="B35" s="21"/>
      <c r="C35" s="16"/>
      <c r="D35" s="26"/>
      <c r="E35" s="16"/>
      <c r="F35" s="21"/>
      <c r="G35" s="22"/>
      <c r="H35" s="22"/>
      <c r="I35" s="23">
        <f t="shared" si="0"/>
        <v>0</v>
      </c>
      <c r="J35" s="23"/>
      <c r="K35" s="23">
        <f t="shared" si="3"/>
        <v>-14243</v>
      </c>
      <c r="N35" s="22">
        <v>460</v>
      </c>
      <c r="O35" s="22"/>
      <c r="P35" s="23">
        <f t="shared" si="1"/>
        <v>460</v>
      </c>
      <c r="Q35" s="23"/>
      <c r="R35" s="23">
        <f t="shared" si="4"/>
        <v>-920</v>
      </c>
      <c r="T35">
        <v>0.38829999999999998</v>
      </c>
      <c r="U35" s="55">
        <f t="shared" si="2"/>
        <v>-357.23599999999999</v>
      </c>
    </row>
    <row r="36" spans="1:21" x14ac:dyDescent="0.2">
      <c r="A36" s="16">
        <v>30</v>
      </c>
      <c r="B36" s="21"/>
      <c r="C36" s="16"/>
      <c r="D36" s="26"/>
      <c r="E36" s="16"/>
      <c r="F36" s="21"/>
      <c r="G36" s="27"/>
      <c r="H36" s="27"/>
      <c r="I36" s="28">
        <f t="shared" si="0"/>
        <v>0</v>
      </c>
      <c r="J36" s="23"/>
      <c r="K36" s="23">
        <f t="shared" si="3"/>
        <v>-14243</v>
      </c>
      <c r="N36" s="22">
        <v>460</v>
      </c>
      <c r="O36" s="27"/>
      <c r="P36" s="28">
        <f t="shared" si="1"/>
        <v>460</v>
      </c>
      <c r="Q36" s="23"/>
      <c r="R36" s="23">
        <f t="shared" si="4"/>
        <v>-460</v>
      </c>
      <c r="T36">
        <v>0.38829999999999998</v>
      </c>
      <c r="U36" s="55">
        <f t="shared" si="2"/>
        <v>-178.61799999999999</v>
      </c>
    </row>
    <row r="37" spans="1:21" x14ac:dyDescent="0.2">
      <c r="A37" s="16">
        <v>31</v>
      </c>
      <c r="B37" s="21"/>
      <c r="C37" s="16"/>
      <c r="D37" s="26"/>
      <c r="E37" s="16"/>
      <c r="F37" s="21"/>
      <c r="G37" s="27"/>
      <c r="H37" s="27"/>
      <c r="I37" s="28">
        <f t="shared" si="0"/>
        <v>0</v>
      </c>
      <c r="J37" s="23"/>
      <c r="K37" s="23">
        <f t="shared" si="3"/>
        <v>-14243</v>
      </c>
      <c r="N37" s="22">
        <v>460</v>
      </c>
      <c r="O37" s="27"/>
      <c r="P37" s="28">
        <f t="shared" si="1"/>
        <v>460</v>
      </c>
      <c r="Q37" s="23"/>
      <c r="R37" s="23">
        <f t="shared" si="4"/>
        <v>0</v>
      </c>
      <c r="T37">
        <v>0.38829999999999998</v>
      </c>
      <c r="U37" s="55">
        <f t="shared" si="2"/>
        <v>0</v>
      </c>
    </row>
    <row r="38" spans="1:21" x14ac:dyDescent="0.2">
      <c r="A38" s="16" t="s">
        <v>22</v>
      </c>
      <c r="B38" s="12"/>
      <c r="C38" s="12"/>
      <c r="D38" s="29"/>
      <c r="G38" s="1">
        <f>+SUM(G7:G37)</f>
        <v>0</v>
      </c>
      <c r="H38" s="1">
        <f>+SUM(H7:H37)</f>
        <v>-14243</v>
      </c>
      <c r="I38" s="1">
        <f>+SUM(I7:I37)</f>
        <v>-14243</v>
      </c>
      <c r="J38" s="30"/>
      <c r="K38" s="30"/>
      <c r="N38" s="1">
        <f>+SUM(N7:N37)</f>
        <v>14243</v>
      </c>
      <c r="O38" s="1">
        <f>+SUM(O7:O37)</f>
        <v>0</v>
      </c>
      <c r="P38" s="1">
        <f>+SUM(P7:P37)</f>
        <v>14243</v>
      </c>
      <c r="Q38" s="30"/>
      <c r="R38" s="30"/>
    </row>
    <row r="39" spans="1:21" x14ac:dyDescent="0.2">
      <c r="U39" s="55">
        <f>SUM(U7:U38)</f>
        <v>-83004.561199999982</v>
      </c>
    </row>
    <row r="40" spans="1:21" x14ac:dyDescent="0.2">
      <c r="H40" t="s">
        <v>40</v>
      </c>
      <c r="I40" s="54">
        <v>3.68</v>
      </c>
    </row>
    <row r="41" spans="1:21" ht="13.5" thickBot="1" x14ac:dyDescent="0.25"/>
    <row r="42" spans="1:21" ht="13.5" thickBot="1" x14ac:dyDescent="0.25">
      <c r="G42" s="101" t="s">
        <v>41</v>
      </c>
      <c r="H42" s="102"/>
      <c r="I42" s="91">
        <f>I40*K37</f>
        <v>-52414.240000000005</v>
      </c>
      <c r="J42" s="101" t="s">
        <v>59</v>
      </c>
      <c r="K42" s="103"/>
      <c r="L42" s="103"/>
      <c r="M42" s="102"/>
    </row>
  </sheetData>
  <mergeCells count="2">
    <mergeCell ref="G42:H42"/>
    <mergeCell ref="J42:M42"/>
  </mergeCells>
  <pageMargins left="0.75" right="0.75" top="1" bottom="1" header="0.5" footer="0.5"/>
  <pageSetup scale="57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Summary</vt:lpstr>
      <vt:lpstr>PNM 500617</vt:lpstr>
      <vt:lpstr>USGT cr 27268 </vt:lpstr>
      <vt:lpstr>USGT 500621</vt:lpstr>
      <vt:lpstr>Richardson 500622</vt:lpstr>
      <vt:lpstr>USGT 500622</vt:lpstr>
      <vt:lpstr>PG&amp;E 500622</vt:lpstr>
      <vt:lpstr>USGT 500615</vt:lpstr>
      <vt:lpstr>USGT Nov-Dec</vt:lpstr>
      <vt:lpstr>Control</vt:lpstr>
      <vt:lpstr>TEST</vt:lpstr>
      <vt:lpstr>Summary!Print_Area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2000-11-30T20:49:04Z</cp:lastPrinted>
  <dcterms:created xsi:type="dcterms:W3CDTF">2000-11-28T19:34:37Z</dcterms:created>
  <dcterms:modified xsi:type="dcterms:W3CDTF">2014-09-05T10:01:07Z</dcterms:modified>
</cp:coreProperties>
</file>