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880" windowHeight="8580"/>
  </bookViews>
  <sheets>
    <sheet name="Summary" sheetId="13" r:id="rId1"/>
    <sheet name="USGT Nov-Dec" sheetId="12" r:id="rId2"/>
    <sheet name="USGT 500621" sheetId="6" r:id="rId3"/>
    <sheet name="USGT 500622" sheetId="9" r:id="rId4"/>
    <sheet name="Duke 500621" sheetId="14" r:id="rId5"/>
    <sheet name="Duke 500622" sheetId="16" r:id="rId6"/>
    <sheet name="Duke 500623" sheetId="15" r:id="rId7"/>
    <sheet name="PG&amp;E 500622" sheetId="4" r:id="rId8"/>
    <sheet name="EES 500616" sheetId="17" r:id="rId9"/>
    <sheet name="PNM 500617" sheetId="8" r:id="rId10"/>
    <sheet name="Richardson 500622" sheetId="5" r:id="rId11"/>
    <sheet name="USGT (NA) " sheetId="7" r:id="rId12"/>
    <sheet name="USGT(NA) 500615" sheetId="3" r:id="rId13"/>
    <sheet name="Control" sheetId="1" r:id="rId14"/>
    <sheet name="TEST" sheetId="2" r:id="rId15"/>
  </sheets>
  <definedNames>
    <definedName name="_xlnm.Print_Area" localSheetId="0">Summary!$A$1:$K$20</definedName>
  </definedNames>
  <calcPr calcId="152511"/>
</workbook>
</file>

<file path=xl/calcChain.xml><?xml version="1.0" encoding="utf-8"?>
<calcChain xmlns="http://schemas.openxmlformats.org/spreadsheetml/2006/main">
  <c r="P11" i="1" l="1"/>
  <c r="R11" i="1" s="1"/>
  <c r="Q11" i="1"/>
  <c r="S11" i="1" s="1"/>
  <c r="I12" i="1"/>
  <c r="K12" i="1" s="1"/>
  <c r="P12" i="1" s="1"/>
  <c r="R12" i="1" s="1"/>
  <c r="N12" i="1"/>
  <c r="O12" i="1"/>
  <c r="Q12" i="1"/>
  <c r="T12" i="1"/>
  <c r="U12" i="1"/>
  <c r="I13" i="1"/>
  <c r="N13" i="1"/>
  <c r="O13" i="1"/>
  <c r="I14" i="1"/>
  <c r="N14" i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O43" i="1" s="1"/>
  <c r="I23" i="1"/>
  <c r="N23" i="1"/>
  <c r="O23" i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H43" i="1"/>
  <c r="G46" i="1"/>
  <c r="G47" i="1"/>
  <c r="O50" i="1"/>
  <c r="O51" i="1"/>
  <c r="P11" i="14"/>
  <c r="R11" i="14" s="1"/>
  <c r="Q11" i="14"/>
  <c r="S11" i="14" s="1"/>
  <c r="I12" i="14"/>
  <c r="K12" i="14" s="1"/>
  <c r="U12" i="14" s="1"/>
  <c r="N12" i="14"/>
  <c r="O12" i="14"/>
  <c r="P12" i="14"/>
  <c r="Q12" i="14"/>
  <c r="S12" i="14" s="1"/>
  <c r="R12" i="14"/>
  <c r="I13" i="14"/>
  <c r="K13" i="14"/>
  <c r="Q13" i="14" s="1"/>
  <c r="S13" i="14" s="1"/>
  <c r="N13" i="14"/>
  <c r="O13" i="14"/>
  <c r="P13" i="14"/>
  <c r="R13" i="14" s="1"/>
  <c r="T13" i="14"/>
  <c r="I14" i="14"/>
  <c r="K14" i="14"/>
  <c r="Q14" i="14" s="1"/>
  <c r="N14" i="14"/>
  <c r="O14" i="14"/>
  <c r="P14" i="14"/>
  <c r="R14" i="14" s="1"/>
  <c r="S14" i="14"/>
  <c r="I15" i="14"/>
  <c r="K15" i="14"/>
  <c r="N15" i="14"/>
  <c r="O15" i="14"/>
  <c r="U15" i="14"/>
  <c r="I16" i="14"/>
  <c r="N16" i="14"/>
  <c r="O16" i="14"/>
  <c r="I17" i="14"/>
  <c r="N17" i="14"/>
  <c r="O17" i="14"/>
  <c r="I18" i="14"/>
  <c r="N18" i="14"/>
  <c r="O18" i="14"/>
  <c r="I19" i="14"/>
  <c r="N19" i="14"/>
  <c r="O19" i="14"/>
  <c r="I20" i="14"/>
  <c r="N20" i="14"/>
  <c r="O20" i="14"/>
  <c r="I21" i="14"/>
  <c r="N21" i="14"/>
  <c r="O21" i="14"/>
  <c r="I22" i="14"/>
  <c r="N22" i="14"/>
  <c r="O22" i="14"/>
  <c r="I23" i="14"/>
  <c r="N23" i="14"/>
  <c r="O23" i="14"/>
  <c r="I24" i="14"/>
  <c r="N24" i="14"/>
  <c r="O24" i="14"/>
  <c r="I25" i="14"/>
  <c r="N25" i="14"/>
  <c r="O25" i="14"/>
  <c r="I26" i="14"/>
  <c r="N26" i="14"/>
  <c r="O26" i="14"/>
  <c r="I27" i="14"/>
  <c r="N27" i="14"/>
  <c r="O27" i="14"/>
  <c r="I28" i="14"/>
  <c r="N28" i="14"/>
  <c r="O28" i="14"/>
  <c r="I29" i="14"/>
  <c r="N29" i="14"/>
  <c r="O29" i="14"/>
  <c r="I30" i="14"/>
  <c r="N30" i="14"/>
  <c r="O30" i="14"/>
  <c r="I31" i="14"/>
  <c r="N31" i="14"/>
  <c r="O31" i="14"/>
  <c r="I32" i="14"/>
  <c r="N32" i="14"/>
  <c r="O32" i="14"/>
  <c r="I33" i="14"/>
  <c r="N33" i="14"/>
  <c r="O33" i="14"/>
  <c r="I34" i="14"/>
  <c r="N34" i="14"/>
  <c r="O34" i="14"/>
  <c r="I35" i="14"/>
  <c r="N35" i="14"/>
  <c r="O35" i="14"/>
  <c r="I36" i="14"/>
  <c r="N36" i="14"/>
  <c r="O36" i="14"/>
  <c r="I37" i="14"/>
  <c r="N37" i="14"/>
  <c r="O37" i="14"/>
  <c r="I38" i="14"/>
  <c r="N38" i="14"/>
  <c r="O38" i="14"/>
  <c r="I39" i="14"/>
  <c r="N39" i="14"/>
  <c r="O39" i="14"/>
  <c r="I40" i="14"/>
  <c r="N40" i="14"/>
  <c r="O40" i="14"/>
  <c r="I41" i="14"/>
  <c r="N41" i="14"/>
  <c r="O41" i="14"/>
  <c r="I42" i="14"/>
  <c r="N42" i="14"/>
  <c r="O42" i="14"/>
  <c r="G43" i="14"/>
  <c r="H43" i="14"/>
  <c r="G47" i="14" s="1"/>
  <c r="G46" i="14"/>
  <c r="O50" i="14"/>
  <c r="O51" i="14"/>
  <c r="P11" i="16"/>
  <c r="R11" i="16" s="1"/>
  <c r="Q11" i="16"/>
  <c r="S11" i="16"/>
  <c r="I12" i="16"/>
  <c r="K12" i="16" s="1"/>
  <c r="N12" i="16"/>
  <c r="O12" i="16"/>
  <c r="I13" i="16"/>
  <c r="N13" i="16"/>
  <c r="O13" i="16"/>
  <c r="I14" i="16"/>
  <c r="N14" i="16"/>
  <c r="O14" i="16"/>
  <c r="I15" i="16"/>
  <c r="N15" i="16"/>
  <c r="O15" i="16"/>
  <c r="I16" i="16"/>
  <c r="N16" i="16"/>
  <c r="O16" i="16"/>
  <c r="I17" i="16"/>
  <c r="N17" i="16"/>
  <c r="O17" i="16"/>
  <c r="I18" i="16"/>
  <c r="N18" i="16"/>
  <c r="O18" i="16"/>
  <c r="I19" i="16"/>
  <c r="N19" i="16"/>
  <c r="O19" i="16"/>
  <c r="I20" i="16"/>
  <c r="N20" i="16"/>
  <c r="O20" i="16"/>
  <c r="I21" i="16"/>
  <c r="N21" i="16"/>
  <c r="O21" i="16"/>
  <c r="I22" i="16"/>
  <c r="N22" i="16"/>
  <c r="O22" i="16"/>
  <c r="I23" i="16"/>
  <c r="N23" i="16"/>
  <c r="O23" i="16"/>
  <c r="I24" i="16"/>
  <c r="N24" i="16"/>
  <c r="O24" i="16"/>
  <c r="I25" i="16"/>
  <c r="N25" i="16"/>
  <c r="O25" i="16"/>
  <c r="I26" i="16"/>
  <c r="N26" i="16"/>
  <c r="O26" i="16"/>
  <c r="I27" i="16"/>
  <c r="N27" i="16"/>
  <c r="O27" i="16"/>
  <c r="I28" i="16"/>
  <c r="N28" i="16"/>
  <c r="O28" i="16"/>
  <c r="I29" i="16"/>
  <c r="N29" i="16"/>
  <c r="O29" i="16"/>
  <c r="I30" i="16"/>
  <c r="N30" i="16"/>
  <c r="O30" i="16"/>
  <c r="I31" i="16"/>
  <c r="N31" i="16"/>
  <c r="O31" i="16"/>
  <c r="I32" i="16"/>
  <c r="N32" i="16"/>
  <c r="O32" i="16"/>
  <c r="I33" i="16"/>
  <c r="N33" i="16"/>
  <c r="O33" i="16"/>
  <c r="I34" i="16"/>
  <c r="N34" i="16"/>
  <c r="O34" i="16"/>
  <c r="I35" i="16"/>
  <c r="N35" i="16"/>
  <c r="O35" i="16"/>
  <c r="I36" i="16"/>
  <c r="N36" i="16"/>
  <c r="O36" i="16"/>
  <c r="I37" i="16"/>
  <c r="N37" i="16"/>
  <c r="O37" i="16"/>
  <c r="I38" i="16"/>
  <c r="N38" i="16"/>
  <c r="O38" i="16"/>
  <c r="I39" i="16"/>
  <c r="N39" i="16"/>
  <c r="O39" i="16"/>
  <c r="I40" i="16"/>
  <c r="N40" i="16"/>
  <c r="O40" i="16"/>
  <c r="I41" i="16"/>
  <c r="N41" i="16"/>
  <c r="O41" i="16"/>
  <c r="I42" i="16"/>
  <c r="N42" i="16"/>
  <c r="O42" i="16"/>
  <c r="G43" i="16"/>
  <c r="H43" i="16"/>
  <c r="G46" i="16"/>
  <c r="G47" i="16"/>
  <c r="P11" i="15"/>
  <c r="Q11" i="15"/>
  <c r="R11" i="15"/>
  <c r="S11" i="15"/>
  <c r="I12" i="15"/>
  <c r="N12" i="15"/>
  <c r="O12" i="15"/>
  <c r="I13" i="15"/>
  <c r="N13" i="15"/>
  <c r="O13" i="15"/>
  <c r="I14" i="15"/>
  <c r="N14" i="15"/>
  <c r="O14" i="15"/>
  <c r="I15" i="15"/>
  <c r="N15" i="15"/>
  <c r="O15" i="15"/>
  <c r="I16" i="15"/>
  <c r="N16" i="15"/>
  <c r="O16" i="15"/>
  <c r="I17" i="15"/>
  <c r="N17" i="15"/>
  <c r="O17" i="15"/>
  <c r="I18" i="15"/>
  <c r="N18" i="15"/>
  <c r="O18" i="15"/>
  <c r="I19" i="15"/>
  <c r="N19" i="15"/>
  <c r="O19" i="15"/>
  <c r="I20" i="15"/>
  <c r="N20" i="15"/>
  <c r="O20" i="15"/>
  <c r="I21" i="15"/>
  <c r="N21" i="15"/>
  <c r="O21" i="15"/>
  <c r="I22" i="15"/>
  <c r="N22" i="15"/>
  <c r="O22" i="15"/>
  <c r="I23" i="15"/>
  <c r="N23" i="15"/>
  <c r="O23" i="15"/>
  <c r="I24" i="15"/>
  <c r="N24" i="15"/>
  <c r="O24" i="15"/>
  <c r="I25" i="15"/>
  <c r="N25" i="15"/>
  <c r="O25" i="15"/>
  <c r="I26" i="15"/>
  <c r="N26" i="15"/>
  <c r="O26" i="15"/>
  <c r="I27" i="15"/>
  <c r="N27" i="15"/>
  <c r="O27" i="15"/>
  <c r="I28" i="15"/>
  <c r="N28" i="15"/>
  <c r="O28" i="15"/>
  <c r="I29" i="15"/>
  <c r="N29" i="15"/>
  <c r="O29" i="15"/>
  <c r="I30" i="15"/>
  <c r="N30" i="15"/>
  <c r="O30" i="15"/>
  <c r="I31" i="15"/>
  <c r="N31" i="15"/>
  <c r="O31" i="15"/>
  <c r="I32" i="15"/>
  <c r="N32" i="15"/>
  <c r="O32" i="15"/>
  <c r="I33" i="15"/>
  <c r="N33" i="15"/>
  <c r="O33" i="15"/>
  <c r="I34" i="15"/>
  <c r="N34" i="15"/>
  <c r="O34" i="15"/>
  <c r="I35" i="15"/>
  <c r="N35" i="15"/>
  <c r="O35" i="15"/>
  <c r="I36" i="15"/>
  <c r="N36" i="15"/>
  <c r="O36" i="15"/>
  <c r="I37" i="15"/>
  <c r="N37" i="15"/>
  <c r="O37" i="15"/>
  <c r="I38" i="15"/>
  <c r="N38" i="15"/>
  <c r="O38" i="15"/>
  <c r="I39" i="15"/>
  <c r="N39" i="15"/>
  <c r="O39" i="15"/>
  <c r="I40" i="15"/>
  <c r="N40" i="15"/>
  <c r="O40" i="15"/>
  <c r="I41" i="15"/>
  <c r="N41" i="15"/>
  <c r="O41" i="15"/>
  <c r="I42" i="15"/>
  <c r="N42" i="15"/>
  <c r="O42" i="15"/>
  <c r="G43" i="15"/>
  <c r="H43" i="15"/>
  <c r="O51" i="15" s="1"/>
  <c r="G46" i="15"/>
  <c r="O50" i="15"/>
  <c r="P11" i="17"/>
  <c r="Q11" i="17"/>
  <c r="R11" i="17"/>
  <c r="S11" i="17"/>
  <c r="I12" i="17"/>
  <c r="K12" i="17"/>
  <c r="N12" i="17"/>
  <c r="O12" i="17"/>
  <c r="Q12" i="17"/>
  <c r="S12" i="17"/>
  <c r="U12" i="17"/>
  <c r="I13" i="17"/>
  <c r="N13" i="17"/>
  <c r="O13" i="17"/>
  <c r="I14" i="17"/>
  <c r="N14" i="17"/>
  <c r="O14" i="17"/>
  <c r="I15" i="17"/>
  <c r="N15" i="17"/>
  <c r="O15" i="17"/>
  <c r="I16" i="17"/>
  <c r="N16" i="17"/>
  <c r="O16" i="17"/>
  <c r="I17" i="17"/>
  <c r="N17" i="17"/>
  <c r="O17" i="17"/>
  <c r="I18" i="17"/>
  <c r="N18" i="17"/>
  <c r="O18" i="17"/>
  <c r="I19" i="17"/>
  <c r="N19" i="17"/>
  <c r="O19" i="17"/>
  <c r="I20" i="17"/>
  <c r="N20" i="17"/>
  <c r="O20" i="17"/>
  <c r="I21" i="17"/>
  <c r="N21" i="17"/>
  <c r="O21" i="17"/>
  <c r="I22" i="17"/>
  <c r="N22" i="17"/>
  <c r="O22" i="17"/>
  <c r="I23" i="17"/>
  <c r="N23" i="17"/>
  <c r="O23" i="17"/>
  <c r="I24" i="17"/>
  <c r="N24" i="17"/>
  <c r="O24" i="17"/>
  <c r="I25" i="17"/>
  <c r="N25" i="17"/>
  <c r="O25" i="17"/>
  <c r="I26" i="17"/>
  <c r="N26" i="17"/>
  <c r="O26" i="17"/>
  <c r="I27" i="17"/>
  <c r="N27" i="17"/>
  <c r="O27" i="17"/>
  <c r="I28" i="17"/>
  <c r="N28" i="17"/>
  <c r="O28" i="17"/>
  <c r="I29" i="17"/>
  <c r="N29" i="17"/>
  <c r="O29" i="17"/>
  <c r="I30" i="17"/>
  <c r="N30" i="17"/>
  <c r="O30" i="17"/>
  <c r="I31" i="17"/>
  <c r="N31" i="17"/>
  <c r="O31" i="17"/>
  <c r="I32" i="17"/>
  <c r="N32" i="17"/>
  <c r="O32" i="17"/>
  <c r="I33" i="17"/>
  <c r="N33" i="17"/>
  <c r="O33" i="17"/>
  <c r="I34" i="17"/>
  <c r="N34" i="17"/>
  <c r="O34" i="17"/>
  <c r="I35" i="17"/>
  <c r="N35" i="17"/>
  <c r="O35" i="17"/>
  <c r="I36" i="17"/>
  <c r="N36" i="17"/>
  <c r="O36" i="17"/>
  <c r="I37" i="17"/>
  <c r="N37" i="17"/>
  <c r="O37" i="17"/>
  <c r="I38" i="17"/>
  <c r="N38" i="17"/>
  <c r="O38" i="17"/>
  <c r="I39" i="17"/>
  <c r="N39" i="17"/>
  <c r="O39" i="17"/>
  <c r="I40" i="17"/>
  <c r="N40" i="17"/>
  <c r="O40" i="17"/>
  <c r="I41" i="17"/>
  <c r="N41" i="17"/>
  <c r="O41" i="17"/>
  <c r="I42" i="17"/>
  <c r="N42" i="17"/>
  <c r="O42" i="17"/>
  <c r="G43" i="17"/>
  <c r="G46" i="17" s="1"/>
  <c r="H43" i="17"/>
  <c r="G47" i="17"/>
  <c r="P11" i="4"/>
  <c r="Q11" i="4"/>
  <c r="S11" i="4" s="1"/>
  <c r="R11" i="4"/>
  <c r="I12" i="4"/>
  <c r="K12" i="4" s="1"/>
  <c r="N12" i="4"/>
  <c r="O12" i="4"/>
  <c r="T12" i="4"/>
  <c r="U12" i="4"/>
  <c r="I13" i="4"/>
  <c r="N13" i="4"/>
  <c r="O13" i="4"/>
  <c r="I14" i="4"/>
  <c r="N14" i="4"/>
  <c r="O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I42" i="4"/>
  <c r="N42" i="4"/>
  <c r="O42" i="4"/>
  <c r="G43" i="4"/>
  <c r="H43" i="4"/>
  <c r="G47" i="4" s="1"/>
  <c r="G49" i="4" s="1"/>
  <c r="F13" i="13" s="1"/>
  <c r="O43" i="4"/>
  <c r="G46" i="4"/>
  <c r="O50" i="4"/>
  <c r="O51" i="4"/>
  <c r="O52" i="4"/>
  <c r="O53" i="4"/>
  <c r="O55" i="4" s="1"/>
  <c r="P11" i="8"/>
  <c r="R11" i="8" s="1"/>
  <c r="Q11" i="8"/>
  <c r="S11" i="8"/>
  <c r="I12" i="8"/>
  <c r="K12" i="8" s="1"/>
  <c r="N12" i="8"/>
  <c r="O12" i="8"/>
  <c r="I13" i="8"/>
  <c r="K13" i="8"/>
  <c r="N13" i="8"/>
  <c r="O13" i="8"/>
  <c r="I14" i="8"/>
  <c r="N14" i="8"/>
  <c r="O14" i="8"/>
  <c r="I15" i="8"/>
  <c r="N15" i="8"/>
  <c r="O15" i="8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O29" i="8"/>
  <c r="I30" i="8"/>
  <c r="N30" i="8"/>
  <c r="O30" i="8"/>
  <c r="I31" i="8"/>
  <c r="N31" i="8"/>
  <c r="N43" i="8" s="1"/>
  <c r="O31" i="8"/>
  <c r="I32" i="8"/>
  <c r="N32" i="8"/>
  <c r="O32" i="8"/>
  <c r="I33" i="8"/>
  <c r="N33" i="8"/>
  <c r="O33" i="8"/>
  <c r="I34" i="8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I40" i="8"/>
  <c r="N40" i="8"/>
  <c r="O40" i="8"/>
  <c r="I41" i="8"/>
  <c r="N41" i="8"/>
  <c r="O41" i="8"/>
  <c r="I42" i="8"/>
  <c r="N42" i="8"/>
  <c r="O42" i="8"/>
  <c r="O43" i="8" s="1"/>
  <c r="G43" i="8"/>
  <c r="H43" i="8"/>
  <c r="G47" i="8" s="1"/>
  <c r="G48" i="8" s="1"/>
  <c r="G46" i="8"/>
  <c r="G49" i="8" s="1"/>
  <c r="O50" i="8"/>
  <c r="O51" i="8"/>
  <c r="P11" i="5"/>
  <c r="R11" i="5" s="1"/>
  <c r="Q11" i="5"/>
  <c r="S11" i="5"/>
  <c r="I12" i="5"/>
  <c r="K12" i="5" s="1"/>
  <c r="N12" i="5"/>
  <c r="O12" i="5"/>
  <c r="T12" i="5"/>
  <c r="U12" i="5"/>
  <c r="I13" i="5"/>
  <c r="N13" i="5"/>
  <c r="O13" i="5"/>
  <c r="I14" i="5"/>
  <c r="N14" i="5"/>
  <c r="O14" i="5"/>
  <c r="I15" i="5"/>
  <c r="N15" i="5"/>
  <c r="O15" i="5"/>
  <c r="O43" i="5" s="1"/>
  <c r="I16" i="5"/>
  <c r="N16" i="5"/>
  <c r="O16" i="5"/>
  <c r="I17" i="5"/>
  <c r="N17" i="5"/>
  <c r="O17" i="5"/>
  <c r="I18" i="5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I33" i="5"/>
  <c r="N33" i="5"/>
  <c r="O33" i="5"/>
  <c r="I34" i="5"/>
  <c r="N34" i="5"/>
  <c r="O34" i="5"/>
  <c r="I35" i="5"/>
  <c r="N35" i="5"/>
  <c r="O35" i="5"/>
  <c r="I36" i="5"/>
  <c r="N36" i="5"/>
  <c r="O36" i="5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G43" i="5"/>
  <c r="O50" i="5" s="1"/>
  <c r="O53" i="5" s="1"/>
  <c r="H43" i="5"/>
  <c r="O51" i="5" s="1"/>
  <c r="G47" i="5"/>
  <c r="O52" i="5"/>
  <c r="O55" i="5"/>
  <c r="B7" i="13"/>
  <c r="C7" i="13"/>
  <c r="E7" i="13"/>
  <c r="B8" i="13"/>
  <c r="C8" i="13"/>
  <c r="E8" i="13"/>
  <c r="B9" i="13"/>
  <c r="C9" i="13"/>
  <c r="E9" i="13"/>
  <c r="B10" i="13"/>
  <c r="C10" i="13"/>
  <c r="E10" i="13"/>
  <c r="F10" i="13"/>
  <c r="B11" i="13"/>
  <c r="C11" i="13"/>
  <c r="E11" i="13"/>
  <c r="F11" i="13"/>
  <c r="B12" i="13"/>
  <c r="C12" i="13"/>
  <c r="E12" i="13"/>
  <c r="F12" i="13"/>
  <c r="B13" i="13"/>
  <c r="C13" i="13"/>
  <c r="E13" i="13"/>
  <c r="B14" i="13"/>
  <c r="C14" i="13"/>
  <c r="E14" i="13"/>
  <c r="F14" i="13"/>
  <c r="B15" i="13"/>
  <c r="C15" i="13"/>
  <c r="E15" i="13"/>
  <c r="F15" i="13"/>
  <c r="K15" i="13"/>
  <c r="B16" i="13"/>
  <c r="C16" i="13"/>
  <c r="E16" i="13"/>
  <c r="P11" i="2"/>
  <c r="Q11" i="2"/>
  <c r="R11" i="2"/>
  <c r="S11" i="2"/>
  <c r="I12" i="2"/>
  <c r="N12" i="2"/>
  <c r="O12" i="2"/>
  <c r="I13" i="2"/>
  <c r="N13" i="2"/>
  <c r="O13" i="2"/>
  <c r="I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N43" i="2" s="1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O32" i="2"/>
  <c r="I33" i="2"/>
  <c r="N33" i="2"/>
  <c r="O33" i="2"/>
  <c r="I34" i="2"/>
  <c r="N34" i="2"/>
  <c r="O34" i="2"/>
  <c r="O43" i="2" s="1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O50" i="2" s="1"/>
  <c r="H43" i="2"/>
  <c r="G47" i="2"/>
  <c r="O51" i="2"/>
  <c r="P11" i="7"/>
  <c r="R11" i="7" s="1"/>
  <c r="Q11" i="7"/>
  <c r="S11" i="7" s="1"/>
  <c r="I12" i="7"/>
  <c r="K12" i="7" s="1"/>
  <c r="N12" i="7"/>
  <c r="O12" i="7"/>
  <c r="I13" i="7"/>
  <c r="N13" i="7"/>
  <c r="O13" i="7"/>
  <c r="I14" i="7"/>
  <c r="N14" i="7"/>
  <c r="O14" i="7"/>
  <c r="I15" i="7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O39" i="7"/>
  <c r="I40" i="7"/>
  <c r="N40" i="7"/>
  <c r="O40" i="7"/>
  <c r="I41" i="7"/>
  <c r="N41" i="7"/>
  <c r="O41" i="7"/>
  <c r="G43" i="7"/>
  <c r="G46" i="7" s="1"/>
  <c r="H43" i="7"/>
  <c r="G47" i="7" s="1"/>
  <c r="O50" i="7"/>
  <c r="O51" i="7"/>
  <c r="O52" i="7"/>
  <c r="O53" i="7"/>
  <c r="O55" i="7" s="1"/>
  <c r="P11" i="6"/>
  <c r="R11" i="6" s="1"/>
  <c r="Q11" i="6"/>
  <c r="S11" i="6"/>
  <c r="I12" i="6"/>
  <c r="K12" i="6"/>
  <c r="N12" i="6"/>
  <c r="O12" i="6"/>
  <c r="P12" i="6"/>
  <c r="T12" i="6"/>
  <c r="U12" i="6"/>
  <c r="I13" i="6"/>
  <c r="N13" i="6"/>
  <c r="O13" i="6"/>
  <c r="I14" i="6"/>
  <c r="N14" i="6"/>
  <c r="O14" i="6"/>
  <c r="I15" i="6"/>
  <c r="N15" i="6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I23" i="6"/>
  <c r="I43" i="6" s="1"/>
  <c r="N23" i="6"/>
  <c r="O23" i="6"/>
  <c r="I24" i="6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N42" i="6"/>
  <c r="O42" i="6"/>
  <c r="G43" i="6"/>
  <c r="H43" i="6"/>
  <c r="O52" i="6"/>
  <c r="T6" i="9"/>
  <c r="P11" i="9"/>
  <c r="R11" i="9" s="1"/>
  <c r="Q11" i="9"/>
  <c r="S11" i="9"/>
  <c r="I12" i="9"/>
  <c r="K12" i="9"/>
  <c r="N12" i="9"/>
  <c r="N43" i="9" s="1"/>
  <c r="O12" i="9"/>
  <c r="T12" i="9"/>
  <c r="U12" i="9"/>
  <c r="I13" i="9"/>
  <c r="N13" i="9"/>
  <c r="O13" i="9"/>
  <c r="I14" i="9"/>
  <c r="N14" i="9"/>
  <c r="O14" i="9"/>
  <c r="I15" i="9"/>
  <c r="N15" i="9"/>
  <c r="O15" i="9"/>
  <c r="I16" i="9"/>
  <c r="N16" i="9"/>
  <c r="O16" i="9"/>
  <c r="I17" i="9"/>
  <c r="I43" i="9" s="1"/>
  <c r="N17" i="9"/>
  <c r="O17" i="9"/>
  <c r="I18" i="9"/>
  <c r="N18" i="9"/>
  <c r="O18" i="9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N35" i="9"/>
  <c r="O35" i="9"/>
  <c r="I36" i="9"/>
  <c r="N36" i="9"/>
  <c r="O36" i="9"/>
  <c r="I37" i="9"/>
  <c r="N37" i="9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G43" i="9"/>
  <c r="O50" i="9" s="1"/>
  <c r="H43" i="9"/>
  <c r="I7" i="12"/>
  <c r="K7" i="12" s="1"/>
  <c r="P7" i="12"/>
  <c r="R7" i="12"/>
  <c r="R8" i="12" s="1"/>
  <c r="U7" i="12"/>
  <c r="X7" i="12"/>
  <c r="X39" i="12" s="1"/>
  <c r="I8" i="12"/>
  <c r="P8" i="12"/>
  <c r="X8" i="12"/>
  <c r="I9" i="12"/>
  <c r="P9" i="12"/>
  <c r="X9" i="12"/>
  <c r="I10" i="12"/>
  <c r="P10" i="12"/>
  <c r="X10" i="12"/>
  <c r="I11" i="12"/>
  <c r="P11" i="12"/>
  <c r="X11" i="12"/>
  <c r="I12" i="12"/>
  <c r="M12" i="12"/>
  <c r="P12" i="12"/>
  <c r="X12" i="12"/>
  <c r="I13" i="12"/>
  <c r="P13" i="12"/>
  <c r="X13" i="12"/>
  <c r="I14" i="12"/>
  <c r="P14" i="12"/>
  <c r="X14" i="12"/>
  <c r="I15" i="12"/>
  <c r="P15" i="12"/>
  <c r="X15" i="12"/>
  <c r="I16" i="12"/>
  <c r="P16" i="12"/>
  <c r="X16" i="12"/>
  <c r="I17" i="12"/>
  <c r="P17" i="12"/>
  <c r="X17" i="12"/>
  <c r="I18" i="12"/>
  <c r="P18" i="12"/>
  <c r="X18" i="12"/>
  <c r="I19" i="12"/>
  <c r="P19" i="12"/>
  <c r="X19" i="12"/>
  <c r="I20" i="12"/>
  <c r="P20" i="12"/>
  <c r="X20" i="12"/>
  <c r="I21" i="12"/>
  <c r="P21" i="12"/>
  <c r="X21" i="12"/>
  <c r="I22" i="12"/>
  <c r="P22" i="12"/>
  <c r="X22" i="12"/>
  <c r="I23" i="12"/>
  <c r="P23" i="12"/>
  <c r="X23" i="12"/>
  <c r="I24" i="12"/>
  <c r="P24" i="12"/>
  <c r="X24" i="12"/>
  <c r="I25" i="12"/>
  <c r="P25" i="12"/>
  <c r="X25" i="12"/>
  <c r="I26" i="12"/>
  <c r="P26" i="12"/>
  <c r="X26" i="12"/>
  <c r="I27" i="12"/>
  <c r="P27" i="12"/>
  <c r="X27" i="12"/>
  <c r="I28" i="12"/>
  <c r="P28" i="12"/>
  <c r="X28" i="12"/>
  <c r="I29" i="12"/>
  <c r="P29" i="12"/>
  <c r="X29" i="12"/>
  <c r="I30" i="12"/>
  <c r="P30" i="12"/>
  <c r="P38" i="12" s="1"/>
  <c r="X30" i="12"/>
  <c r="I31" i="12"/>
  <c r="P31" i="12"/>
  <c r="X31" i="12"/>
  <c r="I32" i="12"/>
  <c r="P32" i="12"/>
  <c r="X32" i="12"/>
  <c r="I33" i="12"/>
  <c r="P33" i="12"/>
  <c r="X33" i="12"/>
  <c r="I34" i="12"/>
  <c r="P34" i="12"/>
  <c r="X34" i="12"/>
  <c r="I35" i="12"/>
  <c r="P35" i="12"/>
  <c r="X35" i="12"/>
  <c r="I36" i="12"/>
  <c r="P36" i="12"/>
  <c r="X36" i="12"/>
  <c r="I37" i="12"/>
  <c r="L37" i="12"/>
  <c r="P37" i="12"/>
  <c r="X37" i="12"/>
  <c r="G38" i="12"/>
  <c r="H38" i="12"/>
  <c r="N38" i="12"/>
  <c r="O38" i="12"/>
  <c r="G46" i="12"/>
  <c r="Q11" i="3"/>
  <c r="S11" i="3" s="1"/>
  <c r="R11" i="3"/>
  <c r="T11" i="3"/>
  <c r="I12" i="3"/>
  <c r="K12" i="3"/>
  <c r="V12" i="3" s="1"/>
  <c r="O12" i="3"/>
  <c r="P12" i="3"/>
  <c r="Q12" i="3"/>
  <c r="I13" i="3"/>
  <c r="K13" i="3"/>
  <c r="O13" i="3"/>
  <c r="P13" i="3"/>
  <c r="U13" i="3"/>
  <c r="V13" i="3"/>
  <c r="I14" i="3"/>
  <c r="O14" i="3"/>
  <c r="P14" i="3"/>
  <c r="I15" i="3"/>
  <c r="O15" i="3"/>
  <c r="P15" i="3"/>
  <c r="I16" i="3"/>
  <c r="O16" i="3"/>
  <c r="P16" i="3"/>
  <c r="I17" i="3"/>
  <c r="O17" i="3"/>
  <c r="P17" i="3"/>
  <c r="I18" i="3"/>
  <c r="O18" i="3"/>
  <c r="P18" i="3"/>
  <c r="I19" i="3"/>
  <c r="O19" i="3"/>
  <c r="P19" i="3"/>
  <c r="I20" i="3"/>
  <c r="O20" i="3"/>
  <c r="P20" i="3"/>
  <c r="I21" i="3"/>
  <c r="O21" i="3"/>
  <c r="P21" i="3"/>
  <c r="I22" i="3"/>
  <c r="O22" i="3"/>
  <c r="P22" i="3"/>
  <c r="I23" i="3"/>
  <c r="O23" i="3"/>
  <c r="P23" i="3"/>
  <c r="I24" i="3"/>
  <c r="O24" i="3"/>
  <c r="P24" i="3"/>
  <c r="I25" i="3"/>
  <c r="O25" i="3"/>
  <c r="P25" i="3"/>
  <c r="I26" i="3"/>
  <c r="O26" i="3"/>
  <c r="P26" i="3"/>
  <c r="I27" i="3"/>
  <c r="O27" i="3"/>
  <c r="P27" i="3"/>
  <c r="I28" i="3"/>
  <c r="O28" i="3"/>
  <c r="P28" i="3"/>
  <c r="I29" i="3"/>
  <c r="O29" i="3"/>
  <c r="P29" i="3"/>
  <c r="I30" i="3"/>
  <c r="O30" i="3"/>
  <c r="P30" i="3"/>
  <c r="I31" i="3"/>
  <c r="O31" i="3"/>
  <c r="P31" i="3"/>
  <c r="I32" i="3"/>
  <c r="O32" i="3"/>
  <c r="P32" i="3"/>
  <c r="I33" i="3"/>
  <c r="O33" i="3"/>
  <c r="P33" i="3"/>
  <c r="I34" i="3"/>
  <c r="O34" i="3"/>
  <c r="P34" i="3"/>
  <c r="I35" i="3"/>
  <c r="O35" i="3"/>
  <c r="P35" i="3"/>
  <c r="I36" i="3"/>
  <c r="O36" i="3"/>
  <c r="P36" i="3"/>
  <c r="I37" i="3"/>
  <c r="O37" i="3"/>
  <c r="P37" i="3"/>
  <c r="I38" i="3"/>
  <c r="O38" i="3"/>
  <c r="P38" i="3"/>
  <c r="I39" i="3"/>
  <c r="O39" i="3"/>
  <c r="P39" i="3"/>
  <c r="I40" i="3"/>
  <c r="O40" i="3"/>
  <c r="P40" i="3"/>
  <c r="I41" i="3"/>
  <c r="O41" i="3"/>
  <c r="P41" i="3"/>
  <c r="G43" i="3"/>
  <c r="G46" i="3" s="1"/>
  <c r="H43" i="3"/>
  <c r="G47" i="3"/>
  <c r="I47" i="3"/>
  <c r="P50" i="3"/>
  <c r="P51" i="3"/>
  <c r="P43" i="3" l="1"/>
  <c r="I43" i="3"/>
  <c r="S12" i="3"/>
  <c r="P12" i="9"/>
  <c r="Q12" i="9"/>
  <c r="K13" i="9"/>
  <c r="N43" i="6"/>
  <c r="G47" i="6"/>
  <c r="O51" i="6"/>
  <c r="G46" i="6"/>
  <c r="F8" i="13" s="1"/>
  <c r="O50" i="6"/>
  <c r="K8" i="12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O43" i="6"/>
  <c r="O43" i="3"/>
  <c r="U8" i="12"/>
  <c r="R9" i="12"/>
  <c r="G47" i="9"/>
  <c r="O51" i="9"/>
  <c r="N43" i="7"/>
  <c r="Q13" i="3"/>
  <c r="S13" i="3" s="1"/>
  <c r="R13" i="3"/>
  <c r="T13" i="3" s="1"/>
  <c r="K14" i="3"/>
  <c r="O43" i="9"/>
  <c r="T12" i="7"/>
  <c r="U12" i="7"/>
  <c r="P12" i="7"/>
  <c r="Q12" i="7"/>
  <c r="K13" i="7"/>
  <c r="R12" i="3"/>
  <c r="T4" i="12"/>
  <c r="G46" i="9"/>
  <c r="F9" i="13" s="1"/>
  <c r="I43" i="7"/>
  <c r="O43" i="7"/>
  <c r="G46" i="2"/>
  <c r="Q12" i="8"/>
  <c r="P12" i="8"/>
  <c r="T12" i="8"/>
  <c r="N43" i="16"/>
  <c r="R12" i="6"/>
  <c r="I43" i="8"/>
  <c r="U12" i="3"/>
  <c r="I38" i="12"/>
  <c r="G46" i="5"/>
  <c r="F16" i="13" s="1"/>
  <c r="U12" i="8"/>
  <c r="K14" i="8"/>
  <c r="P13" i="8"/>
  <c r="Q13" i="8"/>
  <c r="S13" i="8" s="1"/>
  <c r="T13" i="8"/>
  <c r="U13" i="8"/>
  <c r="P12" i="5"/>
  <c r="Q12" i="5"/>
  <c r="K13" i="5"/>
  <c r="Q12" i="6"/>
  <c r="K13" i="6"/>
  <c r="I43" i="2"/>
  <c r="K12" i="2"/>
  <c r="N43" i="5"/>
  <c r="N43" i="4"/>
  <c r="I43" i="4"/>
  <c r="N43" i="17"/>
  <c r="I43" i="5"/>
  <c r="O43" i="16"/>
  <c r="K13" i="16"/>
  <c r="Q12" i="16"/>
  <c r="T12" i="16"/>
  <c r="U12" i="16"/>
  <c r="O43" i="17"/>
  <c r="P12" i="16"/>
  <c r="K13" i="4"/>
  <c r="P12" i="4"/>
  <c r="Q12" i="4"/>
  <c r="I43" i="17"/>
  <c r="K13" i="17"/>
  <c r="P12" i="17"/>
  <c r="T12" i="17"/>
  <c r="G47" i="15"/>
  <c r="O43" i="15"/>
  <c r="K16" i="14"/>
  <c r="T15" i="14"/>
  <c r="P15" i="14"/>
  <c r="R15" i="14" s="1"/>
  <c r="Q15" i="14"/>
  <c r="N43" i="1"/>
  <c r="I43" i="16"/>
  <c r="N43" i="15"/>
  <c r="K12" i="15"/>
  <c r="I43" i="15"/>
  <c r="O43" i="14"/>
  <c r="N43" i="14"/>
  <c r="I43" i="14"/>
  <c r="I43" i="1"/>
  <c r="S12" i="1"/>
  <c r="U14" i="14"/>
  <c r="K13" i="1"/>
  <c r="T14" i="14"/>
  <c r="U13" i="14"/>
  <c r="T12" i="14"/>
  <c r="R12" i="5" l="1"/>
  <c r="Q12" i="15"/>
  <c r="K13" i="15"/>
  <c r="T12" i="15"/>
  <c r="P12" i="15"/>
  <c r="U12" i="15"/>
  <c r="S12" i="16"/>
  <c r="K14" i="5"/>
  <c r="P13" i="5"/>
  <c r="R13" i="5" s="1"/>
  <c r="Q13" i="5"/>
  <c r="S13" i="5" s="1"/>
  <c r="U13" i="5"/>
  <c r="T13" i="5"/>
  <c r="U14" i="8"/>
  <c r="K15" i="8"/>
  <c r="P14" i="8"/>
  <c r="R14" i="8" s="1"/>
  <c r="Q14" i="8"/>
  <c r="S14" i="8" s="1"/>
  <c r="T14" i="8"/>
  <c r="O53" i="6"/>
  <c r="O55" i="6" s="1"/>
  <c r="R12" i="4"/>
  <c r="P12" i="2"/>
  <c r="R12" i="2" s="1"/>
  <c r="Q12" i="2"/>
  <c r="S12" i="2" s="1"/>
  <c r="K13" i="2"/>
  <c r="Q13" i="7"/>
  <c r="S13" i="7" s="1"/>
  <c r="T13" i="7"/>
  <c r="P13" i="7"/>
  <c r="R13" i="7" s="1"/>
  <c r="K14" i="7"/>
  <c r="U13" i="7"/>
  <c r="R12" i="17"/>
  <c r="S12" i="8"/>
  <c r="S12" i="7"/>
  <c r="U13" i="16"/>
  <c r="P13" i="16"/>
  <c r="R13" i="16" s="1"/>
  <c r="Q13" i="16"/>
  <c r="S13" i="16" s="1"/>
  <c r="K14" i="16"/>
  <c r="T13" i="16"/>
  <c r="T12" i="3"/>
  <c r="K38" i="12"/>
  <c r="F7" i="13" s="1"/>
  <c r="G47" i="12"/>
  <c r="R12" i="8"/>
  <c r="S15" i="14"/>
  <c r="R12" i="16"/>
  <c r="T13" i="17"/>
  <c r="U13" i="17"/>
  <c r="P13" i="17"/>
  <c r="R13" i="17" s="1"/>
  <c r="Q13" i="17"/>
  <c r="K14" i="17"/>
  <c r="K14" i="6"/>
  <c r="P13" i="6"/>
  <c r="U13" i="6"/>
  <c r="Q13" i="6"/>
  <c r="S13" i="6" s="1"/>
  <c r="T13" i="6"/>
  <c r="R12" i="7"/>
  <c r="K14" i="9"/>
  <c r="P13" i="9"/>
  <c r="R13" i="9" s="1"/>
  <c r="Q13" i="9"/>
  <c r="S13" i="9" s="1"/>
  <c r="U13" i="9"/>
  <c r="T13" i="9"/>
  <c r="S12" i="4"/>
  <c r="S12" i="5"/>
  <c r="P13" i="1"/>
  <c r="Q13" i="1"/>
  <c r="K14" i="1"/>
  <c r="T13" i="1"/>
  <c r="U13" i="1"/>
  <c r="S12" i="6"/>
  <c r="L32" i="12"/>
  <c r="K33" i="12"/>
  <c r="S12" i="9"/>
  <c r="K15" i="3"/>
  <c r="R14" i="3"/>
  <c r="T14" i="3" s="1"/>
  <c r="Q14" i="3"/>
  <c r="V14" i="3"/>
  <c r="U14" i="3"/>
  <c r="Q13" i="4"/>
  <c r="S13" i="4" s="1"/>
  <c r="K14" i="4"/>
  <c r="P13" i="4"/>
  <c r="R13" i="4" s="1"/>
  <c r="U13" i="4"/>
  <c r="T13" i="4"/>
  <c r="U16" i="14"/>
  <c r="Q16" i="14"/>
  <c r="S16" i="14" s="1"/>
  <c r="K17" i="14"/>
  <c r="P16" i="14"/>
  <c r="T16" i="14"/>
  <c r="R13" i="8"/>
  <c r="U9" i="12"/>
  <c r="R10" i="12"/>
  <c r="R12" i="9"/>
  <c r="R12" i="15" l="1"/>
  <c r="T14" i="17"/>
  <c r="P14" i="17"/>
  <c r="R14" i="17" s="1"/>
  <c r="Q14" i="17"/>
  <c r="S14" i="17" s="1"/>
  <c r="U14" i="17"/>
  <c r="K15" i="17"/>
  <c r="S13" i="17"/>
  <c r="T14" i="5"/>
  <c r="U14" i="5"/>
  <c r="K15" i="5"/>
  <c r="Q14" i="5"/>
  <c r="S14" i="5" s="1"/>
  <c r="P14" i="5"/>
  <c r="R14" i="5" s="1"/>
  <c r="S13" i="1"/>
  <c r="S12" i="15"/>
  <c r="T14" i="4"/>
  <c r="U14" i="4"/>
  <c r="K15" i="4"/>
  <c r="Q14" i="4"/>
  <c r="P14" i="4"/>
  <c r="R14" i="4" s="1"/>
  <c r="R16" i="14"/>
  <c r="L33" i="12"/>
  <c r="K34" i="12"/>
  <c r="R11" i="12"/>
  <c r="U10" i="12"/>
  <c r="R13" i="1"/>
  <c r="H7" i="13"/>
  <c r="F19" i="13"/>
  <c r="K16" i="8"/>
  <c r="P15" i="8"/>
  <c r="U15" i="8"/>
  <c r="T15" i="8"/>
  <c r="Q15" i="8"/>
  <c r="U15" i="3"/>
  <c r="V15" i="3"/>
  <c r="K16" i="3"/>
  <c r="Q15" i="3"/>
  <c r="S15" i="3" s="1"/>
  <c r="R15" i="3"/>
  <c r="T15" i="3" s="1"/>
  <c r="K14" i="15"/>
  <c r="T13" i="15"/>
  <c r="U13" i="15"/>
  <c r="P13" i="15"/>
  <c r="R13" i="15" s="1"/>
  <c r="Q13" i="15"/>
  <c r="S13" i="15" s="1"/>
  <c r="P17" i="14"/>
  <c r="R17" i="14" s="1"/>
  <c r="Q17" i="14"/>
  <c r="S17" i="14" s="1"/>
  <c r="K18" i="14"/>
  <c r="T17" i="14"/>
  <c r="U17" i="14"/>
  <c r="R13" i="6"/>
  <c r="K15" i="7"/>
  <c r="P14" i="7"/>
  <c r="Q14" i="7"/>
  <c r="S14" i="7" s="1"/>
  <c r="T14" i="7"/>
  <c r="U14" i="7"/>
  <c r="P14" i="16"/>
  <c r="R14" i="16" s="1"/>
  <c r="Q14" i="16"/>
  <c r="S14" i="16" s="1"/>
  <c r="K15" i="16"/>
  <c r="T14" i="16"/>
  <c r="U14" i="16"/>
  <c r="P13" i="2"/>
  <c r="R13" i="2" s="1"/>
  <c r="Q13" i="2"/>
  <c r="S13" i="2" s="1"/>
  <c r="K14" i="2"/>
  <c r="T14" i="1"/>
  <c r="U14" i="1"/>
  <c r="K15" i="1"/>
  <c r="Q14" i="1"/>
  <c r="S14" i="1" s="1"/>
  <c r="P14" i="1"/>
  <c r="R14" i="1" s="1"/>
  <c r="S14" i="3"/>
  <c r="T14" i="9"/>
  <c r="U14" i="9"/>
  <c r="K15" i="9"/>
  <c r="P14" i="9"/>
  <c r="Q14" i="9"/>
  <c r="U14" i="6"/>
  <c r="P14" i="6"/>
  <c r="R14" i="6" s="1"/>
  <c r="T14" i="6"/>
  <c r="Q14" i="6"/>
  <c r="K15" i="6"/>
  <c r="T15" i="4" l="1"/>
  <c r="U15" i="4"/>
  <c r="Q15" i="4"/>
  <c r="S15" i="4" s="1"/>
  <c r="K16" i="4"/>
  <c r="P15" i="4"/>
  <c r="S14" i="9"/>
  <c r="T15" i="6"/>
  <c r="Q15" i="6"/>
  <c r="S15" i="6" s="1"/>
  <c r="P15" i="6"/>
  <c r="R15" i="6" s="1"/>
  <c r="U15" i="6"/>
  <c r="K16" i="6"/>
  <c r="S14" i="6"/>
  <c r="T15" i="1"/>
  <c r="U15" i="1"/>
  <c r="K16" i="1"/>
  <c r="P15" i="1"/>
  <c r="R15" i="1" s="1"/>
  <c r="Q15" i="1"/>
  <c r="R14" i="7"/>
  <c r="R12" i="12"/>
  <c r="U11" i="12"/>
  <c r="S14" i="4"/>
  <c r="U15" i="7"/>
  <c r="K16" i="7"/>
  <c r="P15" i="7"/>
  <c r="R15" i="7" s="1"/>
  <c r="T15" i="7"/>
  <c r="Q15" i="7"/>
  <c r="L34" i="12"/>
  <c r="K35" i="12"/>
  <c r="P14" i="2"/>
  <c r="R14" i="2" s="1"/>
  <c r="Q14" i="2"/>
  <c r="S14" i="2" s="1"/>
  <c r="K15" i="2"/>
  <c r="Q18" i="14"/>
  <c r="S18" i="14" s="1"/>
  <c r="P18" i="14"/>
  <c r="R18" i="14" s="1"/>
  <c r="U18" i="14"/>
  <c r="K19" i="14"/>
  <c r="T18" i="14"/>
  <c r="T15" i="9"/>
  <c r="U15" i="9"/>
  <c r="Q15" i="9"/>
  <c r="S15" i="9" s="1"/>
  <c r="K16" i="9"/>
  <c r="P15" i="9"/>
  <c r="R15" i="9" s="1"/>
  <c r="Q15" i="17"/>
  <c r="S15" i="17" s="1"/>
  <c r="T15" i="17"/>
  <c r="U15" i="17"/>
  <c r="P15" i="17"/>
  <c r="K16" i="17"/>
  <c r="R14" i="9"/>
  <c r="V16" i="3"/>
  <c r="U16" i="3"/>
  <c r="R16" i="3"/>
  <c r="K17" i="3"/>
  <c r="Q16" i="3"/>
  <c r="R15" i="8"/>
  <c r="U14" i="15"/>
  <c r="K15" i="15"/>
  <c r="P14" i="15"/>
  <c r="R14" i="15" s="1"/>
  <c r="Q14" i="15"/>
  <c r="S14" i="15" s="1"/>
  <c r="T14" i="15"/>
  <c r="S15" i="8"/>
  <c r="Q15" i="16"/>
  <c r="S15" i="16" s="1"/>
  <c r="K16" i="16"/>
  <c r="P15" i="16"/>
  <c r="R15" i="16" s="1"/>
  <c r="U15" i="16"/>
  <c r="T15" i="16"/>
  <c r="Q16" i="8"/>
  <c r="S16" i="8" s="1"/>
  <c r="U16" i="8"/>
  <c r="K17" i="8"/>
  <c r="T16" i="8"/>
  <c r="P16" i="8"/>
  <c r="R16" i="8" s="1"/>
  <c r="T15" i="5"/>
  <c r="U15" i="5"/>
  <c r="Q15" i="5"/>
  <c r="K16" i="5"/>
  <c r="P15" i="5"/>
  <c r="P15" i="15" l="1"/>
  <c r="R15" i="15" s="1"/>
  <c r="K16" i="15"/>
  <c r="T15" i="15"/>
  <c r="U15" i="15"/>
  <c r="Q15" i="15"/>
  <c r="S15" i="15" s="1"/>
  <c r="S15" i="5"/>
  <c r="P16" i="9"/>
  <c r="Q16" i="9"/>
  <c r="S16" i="9" s="1"/>
  <c r="K17" i="9"/>
  <c r="T16" i="9"/>
  <c r="U16" i="9"/>
  <c r="P16" i="1"/>
  <c r="U16" i="1"/>
  <c r="K17" i="1"/>
  <c r="Q16" i="1"/>
  <c r="S16" i="1" s="1"/>
  <c r="T16" i="1"/>
  <c r="T16" i="3"/>
  <c r="K17" i="17"/>
  <c r="P16" i="17"/>
  <c r="R16" i="17" s="1"/>
  <c r="T16" i="17"/>
  <c r="U16" i="17"/>
  <c r="Q16" i="17"/>
  <c r="L35" i="12"/>
  <c r="K36" i="12"/>
  <c r="R13" i="12"/>
  <c r="U12" i="12"/>
  <c r="R15" i="5"/>
  <c r="K18" i="8"/>
  <c r="T17" i="8"/>
  <c r="U17" i="8"/>
  <c r="P17" i="8"/>
  <c r="R17" i="8" s="1"/>
  <c r="Q17" i="8"/>
  <c r="S17" i="8" s="1"/>
  <c r="R15" i="17"/>
  <c r="K20" i="14"/>
  <c r="P19" i="14"/>
  <c r="T19" i="14"/>
  <c r="U19" i="14"/>
  <c r="Q19" i="14"/>
  <c r="R15" i="4"/>
  <c r="P15" i="2"/>
  <c r="R15" i="2" s="1"/>
  <c r="Q15" i="2"/>
  <c r="S15" i="2" s="1"/>
  <c r="K16" i="2"/>
  <c r="S16" i="3"/>
  <c r="K17" i="16"/>
  <c r="U16" i="16"/>
  <c r="Q16" i="16"/>
  <c r="T16" i="16"/>
  <c r="P16" i="16"/>
  <c r="R16" i="16" s="1"/>
  <c r="P16" i="5"/>
  <c r="R16" i="5" s="1"/>
  <c r="Q16" i="5"/>
  <c r="S16" i="5" s="1"/>
  <c r="K17" i="5"/>
  <c r="T16" i="5"/>
  <c r="U16" i="5"/>
  <c r="S15" i="7"/>
  <c r="Q16" i="6"/>
  <c r="S16" i="6" s="1"/>
  <c r="K17" i="6"/>
  <c r="P16" i="6"/>
  <c r="T16" i="6"/>
  <c r="U16" i="6"/>
  <c r="P16" i="4"/>
  <c r="R16" i="4" s="1"/>
  <c r="Q16" i="4"/>
  <c r="S16" i="4" s="1"/>
  <c r="K17" i="4"/>
  <c r="T16" i="4"/>
  <c r="U16" i="4"/>
  <c r="T16" i="7"/>
  <c r="U16" i="7"/>
  <c r="Q16" i="7"/>
  <c r="S16" i="7" s="1"/>
  <c r="K17" i="7"/>
  <c r="P16" i="7"/>
  <c r="R16" i="7" s="1"/>
  <c r="R17" i="3"/>
  <c r="T17" i="3" s="1"/>
  <c r="K18" i="3"/>
  <c r="Q17" i="3"/>
  <c r="S17" i="3" s="1"/>
  <c r="U17" i="3"/>
  <c r="V17" i="3"/>
  <c r="S15" i="1"/>
  <c r="K19" i="3" l="1"/>
  <c r="R18" i="3"/>
  <c r="T18" i="3" s="1"/>
  <c r="Q18" i="3"/>
  <c r="S18" i="3" s="1"/>
  <c r="V18" i="3"/>
  <c r="U18" i="3"/>
  <c r="U20" i="14"/>
  <c r="K21" i="14"/>
  <c r="P20" i="14"/>
  <c r="R20" i="14" s="1"/>
  <c r="Q20" i="14"/>
  <c r="S20" i="14" s="1"/>
  <c r="T20" i="14"/>
  <c r="Q17" i="7"/>
  <c r="S17" i="7" s="1"/>
  <c r="T17" i="7"/>
  <c r="P17" i="7"/>
  <c r="R17" i="7" s="1"/>
  <c r="K18" i="7"/>
  <c r="U17" i="7"/>
  <c r="P16" i="2"/>
  <c r="R16" i="2" s="1"/>
  <c r="Q16" i="2"/>
  <c r="S16" i="2" s="1"/>
  <c r="K17" i="2"/>
  <c r="K18" i="9"/>
  <c r="P17" i="9"/>
  <c r="R17" i="9" s="1"/>
  <c r="Q17" i="9"/>
  <c r="S17" i="9" s="1"/>
  <c r="U17" i="9"/>
  <c r="T17" i="9"/>
  <c r="R16" i="6"/>
  <c r="P17" i="1"/>
  <c r="R17" i="1" s="1"/>
  <c r="T17" i="1"/>
  <c r="U17" i="1"/>
  <c r="Q17" i="1"/>
  <c r="S17" i="1" s="1"/>
  <c r="K18" i="1"/>
  <c r="R16" i="1"/>
  <c r="U18" i="8"/>
  <c r="T18" i="8"/>
  <c r="Q18" i="8"/>
  <c r="S18" i="8" s="1"/>
  <c r="K19" i="8"/>
  <c r="P18" i="8"/>
  <c r="K18" i="4"/>
  <c r="P17" i="4"/>
  <c r="U17" i="4"/>
  <c r="T17" i="4"/>
  <c r="Q17" i="4"/>
  <c r="S17" i="4" s="1"/>
  <c r="U17" i="16"/>
  <c r="T17" i="16"/>
  <c r="K18" i="16"/>
  <c r="P17" i="16"/>
  <c r="R17" i="16" s="1"/>
  <c r="Q17" i="16"/>
  <c r="S17" i="16" s="1"/>
  <c r="I42" i="12"/>
  <c r="L36" i="12"/>
  <c r="Q16" i="15"/>
  <c r="U16" i="15"/>
  <c r="K17" i="15"/>
  <c r="P16" i="15"/>
  <c r="R16" i="15" s="1"/>
  <c r="T16" i="15"/>
  <c r="P17" i="6"/>
  <c r="R17" i="6" s="1"/>
  <c r="U17" i="6"/>
  <c r="T17" i="6"/>
  <c r="K18" i="6"/>
  <c r="Q17" i="6"/>
  <c r="S17" i="6" s="1"/>
  <c r="K18" i="5"/>
  <c r="P17" i="5"/>
  <c r="Q17" i="5"/>
  <c r="S17" i="5" s="1"/>
  <c r="U17" i="5"/>
  <c r="T17" i="5"/>
  <c r="L40" i="12"/>
  <c r="U13" i="12"/>
  <c r="R14" i="12"/>
  <c r="R19" i="14"/>
  <c r="R16" i="9"/>
  <c r="S16" i="16"/>
  <c r="U17" i="17"/>
  <c r="T17" i="17"/>
  <c r="K18" i="17"/>
  <c r="Q17" i="17"/>
  <c r="S17" i="17" s="1"/>
  <c r="P17" i="17"/>
  <c r="R17" i="17" s="1"/>
  <c r="S19" i="14"/>
  <c r="S16" i="17"/>
  <c r="V19" i="3" l="1"/>
  <c r="K20" i="3"/>
  <c r="U19" i="3"/>
  <c r="R19" i="3"/>
  <c r="Q19" i="3"/>
  <c r="T18" i="17"/>
  <c r="P18" i="17"/>
  <c r="U18" i="17"/>
  <c r="K19" i="17"/>
  <c r="Q18" i="17"/>
  <c r="S18" i="17" s="1"/>
  <c r="K18" i="15"/>
  <c r="T17" i="15"/>
  <c r="U17" i="15"/>
  <c r="Q17" i="15"/>
  <c r="S17" i="15" s="1"/>
  <c r="P17" i="15"/>
  <c r="R17" i="15" s="1"/>
  <c r="Q19" i="8"/>
  <c r="S19" i="8" s="1"/>
  <c r="T19" i="8"/>
  <c r="P19" i="8"/>
  <c r="R19" i="8" s="1"/>
  <c r="U19" i="8"/>
  <c r="K20" i="8"/>
  <c r="Q18" i="6"/>
  <c r="S18" i="6" s="1"/>
  <c r="U18" i="6"/>
  <c r="T18" i="6"/>
  <c r="P18" i="6"/>
  <c r="R18" i="6" s="1"/>
  <c r="K19" i="6"/>
  <c r="T18" i="1"/>
  <c r="U18" i="1"/>
  <c r="P18" i="1"/>
  <c r="Q18" i="1"/>
  <c r="S18" i="1" s="1"/>
  <c r="K19" i="1"/>
  <c r="R17" i="4"/>
  <c r="S16" i="15"/>
  <c r="U14" i="12"/>
  <c r="R15" i="12"/>
  <c r="K19" i="7"/>
  <c r="P18" i="7"/>
  <c r="Q18" i="7"/>
  <c r="U18" i="7"/>
  <c r="T18" i="7"/>
  <c r="R17" i="5"/>
  <c r="U18" i="4"/>
  <c r="T18" i="4"/>
  <c r="K19" i="4"/>
  <c r="Q18" i="4"/>
  <c r="S18" i="4" s="1"/>
  <c r="P18" i="4"/>
  <c r="R18" i="4" s="1"/>
  <c r="U21" i="14"/>
  <c r="K22" i="14"/>
  <c r="Q21" i="14"/>
  <c r="S21" i="14" s="1"/>
  <c r="T21" i="14"/>
  <c r="P21" i="14"/>
  <c r="R21" i="14" s="1"/>
  <c r="T18" i="5"/>
  <c r="U18" i="5"/>
  <c r="K19" i="5"/>
  <c r="P18" i="5"/>
  <c r="R18" i="5" s="1"/>
  <c r="Q18" i="5"/>
  <c r="S18" i="5" s="1"/>
  <c r="T18" i="16"/>
  <c r="U18" i="16"/>
  <c r="Q18" i="16"/>
  <c r="S18" i="16" s="1"/>
  <c r="K19" i="16"/>
  <c r="P18" i="16"/>
  <c r="R18" i="16" s="1"/>
  <c r="T18" i="9"/>
  <c r="U18" i="9"/>
  <c r="K19" i="9"/>
  <c r="Q18" i="9"/>
  <c r="P18" i="9"/>
  <c r="R18" i="8"/>
  <c r="P17" i="2"/>
  <c r="R17" i="2" s="1"/>
  <c r="Q17" i="2"/>
  <c r="S17" i="2" s="1"/>
  <c r="K18" i="2"/>
  <c r="S18" i="7" l="1"/>
  <c r="S19" i="3"/>
  <c r="T19" i="5"/>
  <c r="U19" i="5"/>
  <c r="Q19" i="5"/>
  <c r="S19" i="5" s="1"/>
  <c r="P19" i="5"/>
  <c r="R19" i="5" s="1"/>
  <c r="K20" i="5"/>
  <c r="T19" i="4"/>
  <c r="Q19" i="4"/>
  <c r="S19" i="4" s="1"/>
  <c r="U19" i="4"/>
  <c r="K20" i="4"/>
  <c r="P19" i="4"/>
  <c r="R18" i="17"/>
  <c r="P18" i="2"/>
  <c r="R18" i="2" s="1"/>
  <c r="Q18" i="2"/>
  <c r="S18" i="2" s="1"/>
  <c r="K19" i="2"/>
  <c r="Q19" i="16"/>
  <c r="S19" i="16" s="1"/>
  <c r="T19" i="16"/>
  <c r="U19" i="16"/>
  <c r="P19" i="16"/>
  <c r="R19" i="16" s="1"/>
  <c r="K20" i="16"/>
  <c r="R16" i="12"/>
  <c r="U15" i="12"/>
  <c r="T19" i="1"/>
  <c r="Q19" i="1"/>
  <c r="S19" i="1" s="1"/>
  <c r="U19" i="1"/>
  <c r="K20" i="1"/>
  <c r="P19" i="1"/>
  <c r="R19" i="1" s="1"/>
  <c r="K20" i="6"/>
  <c r="P19" i="6"/>
  <c r="R19" i="6" s="1"/>
  <c r="Q19" i="6"/>
  <c r="S19" i="6" s="1"/>
  <c r="U19" i="6"/>
  <c r="T19" i="6"/>
  <c r="Q22" i="14"/>
  <c r="S22" i="14" s="1"/>
  <c r="T22" i="14"/>
  <c r="U22" i="14"/>
  <c r="P22" i="14"/>
  <c r="R22" i="14" s="1"/>
  <c r="K23" i="14"/>
  <c r="U19" i="7"/>
  <c r="K20" i="7"/>
  <c r="P19" i="7"/>
  <c r="R19" i="7" s="1"/>
  <c r="T19" i="7"/>
  <c r="Q19" i="7"/>
  <c r="S19" i="7" s="1"/>
  <c r="T19" i="3"/>
  <c r="S18" i="9"/>
  <c r="U20" i="3"/>
  <c r="V20" i="3"/>
  <c r="R20" i="3"/>
  <c r="T20" i="3" s="1"/>
  <c r="Q20" i="3"/>
  <c r="S20" i="3" s="1"/>
  <c r="K21" i="3"/>
  <c r="R18" i="7"/>
  <c r="U18" i="15"/>
  <c r="T18" i="15"/>
  <c r="K19" i="15"/>
  <c r="Q18" i="15"/>
  <c r="P18" i="15"/>
  <c r="R18" i="15" s="1"/>
  <c r="R18" i="9"/>
  <c r="T19" i="9"/>
  <c r="U19" i="9"/>
  <c r="Q19" i="9"/>
  <c r="S19" i="9" s="1"/>
  <c r="P19" i="9"/>
  <c r="R19" i="9" s="1"/>
  <c r="K20" i="9"/>
  <c r="R18" i="1"/>
  <c r="Q19" i="17"/>
  <c r="U19" i="17"/>
  <c r="K20" i="17"/>
  <c r="T19" i="17"/>
  <c r="P19" i="17"/>
  <c r="R19" i="17" s="1"/>
  <c r="K21" i="8"/>
  <c r="P20" i="8"/>
  <c r="R20" i="8" s="1"/>
  <c r="Q20" i="8"/>
  <c r="S20" i="8" s="1"/>
  <c r="T20" i="8"/>
  <c r="U20" i="8"/>
  <c r="T20" i="7" l="1"/>
  <c r="U20" i="7"/>
  <c r="K21" i="7"/>
  <c r="Q20" i="7"/>
  <c r="S20" i="7" s="1"/>
  <c r="P20" i="7"/>
  <c r="R20" i="7" s="1"/>
  <c r="U21" i="8"/>
  <c r="K22" i="8"/>
  <c r="P21" i="8"/>
  <c r="R21" i="8" s="1"/>
  <c r="T21" i="8"/>
  <c r="Q21" i="8"/>
  <c r="S21" i="8" s="1"/>
  <c r="P20" i="9"/>
  <c r="R20" i="9" s="1"/>
  <c r="Q20" i="9"/>
  <c r="S20" i="9" s="1"/>
  <c r="K21" i="9"/>
  <c r="T20" i="9"/>
  <c r="U20" i="9"/>
  <c r="S18" i="15"/>
  <c r="P20" i="1"/>
  <c r="T20" i="1"/>
  <c r="U20" i="1"/>
  <c r="K21" i="1"/>
  <c r="Q20" i="1"/>
  <c r="S20" i="1" s="1"/>
  <c r="P19" i="15"/>
  <c r="R19" i="15" s="1"/>
  <c r="U19" i="15"/>
  <c r="K20" i="15"/>
  <c r="T19" i="15"/>
  <c r="Q19" i="15"/>
  <c r="S19" i="15" s="1"/>
  <c r="P19" i="2"/>
  <c r="R19" i="2" s="1"/>
  <c r="Q19" i="2"/>
  <c r="S19" i="2" s="1"/>
  <c r="K20" i="2"/>
  <c r="R19" i="4"/>
  <c r="Q20" i="4"/>
  <c r="S20" i="4" s="1"/>
  <c r="K21" i="4"/>
  <c r="U20" i="4"/>
  <c r="T20" i="4"/>
  <c r="P20" i="4"/>
  <c r="R20" i="4" s="1"/>
  <c r="S19" i="17"/>
  <c r="K24" i="14"/>
  <c r="T23" i="14"/>
  <c r="P23" i="14"/>
  <c r="R23" i="14" s="1"/>
  <c r="Q23" i="14"/>
  <c r="S23" i="14" s="1"/>
  <c r="U23" i="14"/>
  <c r="R17" i="12"/>
  <c r="U16" i="12"/>
  <c r="Q21" i="3"/>
  <c r="S21" i="3" s="1"/>
  <c r="R21" i="3"/>
  <c r="T21" i="3" s="1"/>
  <c r="K22" i="3"/>
  <c r="V21" i="3"/>
  <c r="U21" i="3"/>
  <c r="U20" i="6"/>
  <c r="K21" i="6"/>
  <c r="P20" i="6"/>
  <c r="R20" i="6" s="1"/>
  <c r="T20" i="6"/>
  <c r="Q20" i="6"/>
  <c r="S20" i="6" s="1"/>
  <c r="K21" i="17"/>
  <c r="P20" i="17"/>
  <c r="R20" i="17" s="1"/>
  <c r="T20" i="17"/>
  <c r="U20" i="17"/>
  <c r="Q20" i="17"/>
  <c r="S20" i="17" s="1"/>
  <c r="K21" i="16"/>
  <c r="Q20" i="16"/>
  <c r="S20" i="16" s="1"/>
  <c r="T20" i="16"/>
  <c r="U20" i="16"/>
  <c r="P20" i="16"/>
  <c r="R20" i="16" s="1"/>
  <c r="P20" i="5"/>
  <c r="R20" i="5" s="1"/>
  <c r="Q20" i="5"/>
  <c r="S20" i="5" s="1"/>
  <c r="K21" i="5"/>
  <c r="T20" i="5"/>
  <c r="U20" i="5"/>
  <c r="U17" i="12" l="1"/>
  <c r="R18" i="12"/>
  <c r="K22" i="5"/>
  <c r="P21" i="5"/>
  <c r="R21" i="5" s="1"/>
  <c r="Q21" i="5"/>
  <c r="S21" i="5" s="1"/>
  <c r="U21" i="5"/>
  <c r="T21" i="5"/>
  <c r="P20" i="2"/>
  <c r="R20" i="2" s="1"/>
  <c r="Q20" i="2"/>
  <c r="S20" i="2" s="1"/>
  <c r="K21" i="2"/>
  <c r="P21" i="1"/>
  <c r="R21" i="1" s="1"/>
  <c r="T21" i="1"/>
  <c r="K22" i="1"/>
  <c r="Q21" i="1"/>
  <c r="S21" i="1" s="1"/>
  <c r="U21" i="1"/>
  <c r="Q21" i="7"/>
  <c r="S21" i="7" s="1"/>
  <c r="T21" i="7"/>
  <c r="P21" i="7"/>
  <c r="R21" i="7" s="1"/>
  <c r="U21" i="7"/>
  <c r="K22" i="7"/>
  <c r="T22" i="8"/>
  <c r="U22" i="8"/>
  <c r="K23" i="8"/>
  <c r="P22" i="8"/>
  <c r="R22" i="8" s="1"/>
  <c r="Q22" i="8"/>
  <c r="S22" i="8" s="1"/>
  <c r="T21" i="6"/>
  <c r="U21" i="6"/>
  <c r="K22" i="6"/>
  <c r="P21" i="6"/>
  <c r="R21" i="6" s="1"/>
  <c r="Q21" i="6"/>
  <c r="S21" i="6" s="1"/>
  <c r="K22" i="9"/>
  <c r="P21" i="9"/>
  <c r="R21" i="9" s="1"/>
  <c r="Q21" i="9"/>
  <c r="S21" i="9" s="1"/>
  <c r="U21" i="9"/>
  <c r="T21" i="9"/>
  <c r="U21" i="17"/>
  <c r="K22" i="17"/>
  <c r="T21" i="17"/>
  <c r="P21" i="17"/>
  <c r="R21" i="17" s="1"/>
  <c r="Q21" i="17"/>
  <c r="S21" i="17" s="1"/>
  <c r="K23" i="3"/>
  <c r="R22" i="3"/>
  <c r="T22" i="3" s="1"/>
  <c r="Q22" i="3"/>
  <c r="S22" i="3" s="1"/>
  <c r="V22" i="3"/>
  <c r="U22" i="3"/>
  <c r="K22" i="4"/>
  <c r="P21" i="4"/>
  <c r="R21" i="4" s="1"/>
  <c r="U21" i="4"/>
  <c r="T21" i="4"/>
  <c r="Q21" i="4"/>
  <c r="S21" i="4" s="1"/>
  <c r="R20" i="1"/>
  <c r="U21" i="16"/>
  <c r="P21" i="16"/>
  <c r="R21" i="16" s="1"/>
  <c r="Q21" i="16"/>
  <c r="S21" i="16" s="1"/>
  <c r="K22" i="16"/>
  <c r="T21" i="16"/>
  <c r="U24" i="14"/>
  <c r="Q24" i="14"/>
  <c r="S24" i="14" s="1"/>
  <c r="K25" i="14"/>
  <c r="P24" i="14"/>
  <c r="R24" i="14" s="1"/>
  <c r="T24" i="14"/>
  <c r="Q20" i="15"/>
  <c r="S20" i="15" s="1"/>
  <c r="T20" i="15"/>
  <c r="U20" i="15"/>
  <c r="P20" i="15"/>
  <c r="R20" i="15" s="1"/>
  <c r="K21" i="15"/>
  <c r="P22" i="16" l="1"/>
  <c r="R22" i="16" s="1"/>
  <c r="Q22" i="16"/>
  <c r="S22" i="16" s="1"/>
  <c r="K23" i="16"/>
  <c r="T22" i="16"/>
  <c r="U22" i="16"/>
  <c r="P25" i="14"/>
  <c r="R25" i="14" s="1"/>
  <c r="Q25" i="14"/>
  <c r="S25" i="14" s="1"/>
  <c r="K26" i="14"/>
  <c r="U25" i="14"/>
  <c r="T25" i="14"/>
  <c r="K23" i="7"/>
  <c r="P22" i="7"/>
  <c r="R22" i="7" s="1"/>
  <c r="Q22" i="7"/>
  <c r="S22" i="7" s="1"/>
  <c r="T22" i="7"/>
  <c r="U22" i="7"/>
  <c r="T22" i="5"/>
  <c r="U22" i="5"/>
  <c r="K23" i="5"/>
  <c r="P22" i="5"/>
  <c r="R22" i="5" s="1"/>
  <c r="Q22" i="5"/>
  <c r="S22" i="5" s="1"/>
  <c r="Q23" i="8"/>
  <c r="S23" i="8" s="1"/>
  <c r="T23" i="8"/>
  <c r="P23" i="8"/>
  <c r="R23" i="8" s="1"/>
  <c r="U23" i="8"/>
  <c r="K24" i="8"/>
  <c r="U22" i="4"/>
  <c r="K23" i="4"/>
  <c r="P22" i="4"/>
  <c r="R22" i="4" s="1"/>
  <c r="T22" i="4"/>
  <c r="Q22" i="4"/>
  <c r="S22" i="4" s="1"/>
  <c r="T22" i="17"/>
  <c r="P22" i="17"/>
  <c r="R22" i="17" s="1"/>
  <c r="K23" i="17"/>
  <c r="Q22" i="17"/>
  <c r="S22" i="17" s="1"/>
  <c r="U22" i="17"/>
  <c r="T22" i="1"/>
  <c r="P22" i="1"/>
  <c r="R22" i="1" s="1"/>
  <c r="Q22" i="1"/>
  <c r="S22" i="1" s="1"/>
  <c r="K23" i="1"/>
  <c r="U22" i="1"/>
  <c r="Q22" i="6"/>
  <c r="S22" i="6" s="1"/>
  <c r="U22" i="6"/>
  <c r="T22" i="6"/>
  <c r="P22" i="6"/>
  <c r="R22" i="6" s="1"/>
  <c r="K23" i="6"/>
  <c r="K22" i="15"/>
  <c r="T21" i="15"/>
  <c r="U21" i="15"/>
  <c r="P21" i="15"/>
  <c r="R21" i="15" s="1"/>
  <c r="Q21" i="15"/>
  <c r="S21" i="15" s="1"/>
  <c r="P21" i="2"/>
  <c r="R21" i="2" s="1"/>
  <c r="Q21" i="2"/>
  <c r="S21" i="2" s="1"/>
  <c r="K22" i="2"/>
  <c r="U18" i="12"/>
  <c r="R19" i="12"/>
  <c r="T22" i="9"/>
  <c r="U22" i="9"/>
  <c r="K23" i="9"/>
  <c r="Q22" i="9"/>
  <c r="S22" i="9" s="1"/>
  <c r="P22" i="9"/>
  <c r="R22" i="9" s="1"/>
  <c r="V23" i="3"/>
  <c r="K24" i="3"/>
  <c r="U23" i="3"/>
  <c r="Q23" i="3"/>
  <c r="S23" i="3" s="1"/>
  <c r="R23" i="3"/>
  <c r="T23" i="3" s="1"/>
  <c r="Q26" i="14" l="1"/>
  <c r="S26" i="14" s="1"/>
  <c r="P26" i="14"/>
  <c r="R26" i="14" s="1"/>
  <c r="U26" i="14"/>
  <c r="T26" i="14"/>
  <c r="K27" i="14"/>
  <c r="R20" i="12"/>
  <c r="U19" i="12"/>
  <c r="T23" i="1"/>
  <c r="P23" i="1"/>
  <c r="R23" i="1" s="1"/>
  <c r="Q23" i="1"/>
  <c r="S23" i="1" s="1"/>
  <c r="K24" i="1"/>
  <c r="U23" i="1"/>
  <c r="U24" i="3"/>
  <c r="V24" i="3"/>
  <c r="R24" i="3"/>
  <c r="T24" i="3" s="1"/>
  <c r="Q24" i="3"/>
  <c r="S24" i="3" s="1"/>
  <c r="K25" i="3"/>
  <c r="U22" i="15"/>
  <c r="T22" i="15"/>
  <c r="P22" i="15"/>
  <c r="R22" i="15" s="1"/>
  <c r="Q22" i="15"/>
  <c r="S22" i="15" s="1"/>
  <c r="K23" i="15"/>
  <c r="T23" i="4"/>
  <c r="Q23" i="4"/>
  <c r="S23" i="4" s="1"/>
  <c r="P23" i="4"/>
  <c r="R23" i="4" s="1"/>
  <c r="K24" i="4"/>
  <c r="U23" i="4"/>
  <c r="K24" i="7"/>
  <c r="P23" i="7"/>
  <c r="R23" i="7" s="1"/>
  <c r="T23" i="7"/>
  <c r="U23" i="7"/>
  <c r="Q23" i="7"/>
  <c r="S23" i="7" s="1"/>
  <c r="Q23" i="16"/>
  <c r="S23" i="16" s="1"/>
  <c r="K24" i="16"/>
  <c r="P23" i="16"/>
  <c r="R23" i="16" s="1"/>
  <c r="U23" i="16"/>
  <c r="T23" i="16"/>
  <c r="P22" i="2"/>
  <c r="R22" i="2" s="1"/>
  <c r="Q22" i="2"/>
  <c r="S22" i="2" s="1"/>
  <c r="K23" i="2"/>
  <c r="T23" i="9"/>
  <c r="U23" i="9"/>
  <c r="Q23" i="9"/>
  <c r="S23" i="9" s="1"/>
  <c r="P23" i="9"/>
  <c r="R23" i="9" s="1"/>
  <c r="K24" i="9"/>
  <c r="T23" i="5"/>
  <c r="U23" i="5"/>
  <c r="Q23" i="5"/>
  <c r="S23" i="5" s="1"/>
  <c r="P23" i="5"/>
  <c r="R23" i="5" s="1"/>
  <c r="K24" i="5"/>
  <c r="K24" i="6"/>
  <c r="P23" i="6"/>
  <c r="R23" i="6" s="1"/>
  <c r="Q23" i="6"/>
  <c r="S23" i="6" s="1"/>
  <c r="T23" i="6"/>
  <c r="U23" i="6"/>
  <c r="Q23" i="17"/>
  <c r="S23" i="17" s="1"/>
  <c r="K24" i="17"/>
  <c r="P23" i="17"/>
  <c r="R23" i="17" s="1"/>
  <c r="T23" i="17"/>
  <c r="U23" i="17"/>
  <c r="K25" i="8"/>
  <c r="P24" i="8"/>
  <c r="R24" i="8" s="1"/>
  <c r="Q24" i="8"/>
  <c r="S24" i="8" s="1"/>
  <c r="T24" i="8"/>
  <c r="U24" i="8"/>
  <c r="R21" i="12" l="1"/>
  <c r="U20" i="12"/>
  <c r="P23" i="2"/>
  <c r="R23" i="2" s="1"/>
  <c r="Q23" i="2"/>
  <c r="S23" i="2" s="1"/>
  <c r="K24" i="2"/>
  <c r="P23" i="15"/>
  <c r="R23" i="15" s="1"/>
  <c r="T23" i="15"/>
  <c r="U23" i="15"/>
  <c r="Q23" i="15"/>
  <c r="S23" i="15" s="1"/>
  <c r="K24" i="15"/>
  <c r="T24" i="7"/>
  <c r="U24" i="7"/>
  <c r="K25" i="7"/>
  <c r="Q24" i="7"/>
  <c r="S24" i="7" s="1"/>
  <c r="P24" i="7"/>
  <c r="R24" i="7" s="1"/>
  <c r="U25" i="8"/>
  <c r="K26" i="8"/>
  <c r="P25" i="8"/>
  <c r="R25" i="8" s="1"/>
  <c r="T25" i="8"/>
  <c r="Q25" i="8"/>
  <c r="S25" i="8" s="1"/>
  <c r="U24" i="6"/>
  <c r="K25" i="6"/>
  <c r="Q24" i="6"/>
  <c r="S24" i="6" s="1"/>
  <c r="P24" i="6"/>
  <c r="R24" i="6" s="1"/>
  <c r="T24" i="6"/>
  <c r="P24" i="1"/>
  <c r="R24" i="1" s="1"/>
  <c r="Q24" i="1"/>
  <c r="S24" i="1" s="1"/>
  <c r="K25" i="1"/>
  <c r="T24" i="1"/>
  <c r="U24" i="1"/>
  <c r="K28" i="14"/>
  <c r="P27" i="14"/>
  <c r="R27" i="14" s="1"/>
  <c r="T27" i="14"/>
  <c r="U27" i="14"/>
  <c r="Q27" i="14"/>
  <c r="S27" i="14" s="1"/>
  <c r="P24" i="5"/>
  <c r="R24" i="5" s="1"/>
  <c r="Q24" i="5"/>
  <c r="S24" i="5" s="1"/>
  <c r="K25" i="5"/>
  <c r="U24" i="5"/>
  <c r="T24" i="5"/>
  <c r="K25" i="16"/>
  <c r="U24" i="16"/>
  <c r="Q24" i="16"/>
  <c r="S24" i="16" s="1"/>
  <c r="T24" i="16"/>
  <c r="P24" i="16"/>
  <c r="R24" i="16" s="1"/>
  <c r="Q24" i="4"/>
  <c r="S24" i="4" s="1"/>
  <c r="K25" i="4"/>
  <c r="P24" i="4"/>
  <c r="R24" i="4" s="1"/>
  <c r="T24" i="4"/>
  <c r="U24" i="4"/>
  <c r="P24" i="9"/>
  <c r="R24" i="9" s="1"/>
  <c r="Q24" i="9"/>
  <c r="S24" i="9" s="1"/>
  <c r="K25" i="9"/>
  <c r="T24" i="9"/>
  <c r="U24" i="9"/>
  <c r="K25" i="17"/>
  <c r="P24" i="17"/>
  <c r="R24" i="17" s="1"/>
  <c r="T24" i="17"/>
  <c r="Q24" i="17"/>
  <c r="S24" i="17" s="1"/>
  <c r="U24" i="17"/>
  <c r="R25" i="3"/>
  <c r="T25" i="3" s="1"/>
  <c r="K26" i="3"/>
  <c r="Q25" i="3"/>
  <c r="S25" i="3" s="1"/>
  <c r="V25" i="3"/>
  <c r="U25" i="3"/>
  <c r="U25" i="17" l="1"/>
  <c r="P25" i="17"/>
  <c r="R25" i="17" s="1"/>
  <c r="Q25" i="17"/>
  <c r="S25" i="17" s="1"/>
  <c r="K26" i="17"/>
  <c r="T25" i="17"/>
  <c r="K26" i="4"/>
  <c r="P25" i="4"/>
  <c r="R25" i="4" s="1"/>
  <c r="U25" i="4"/>
  <c r="Q25" i="4"/>
  <c r="S25" i="4" s="1"/>
  <c r="T25" i="4"/>
  <c r="U28" i="14"/>
  <c r="K29" i="14"/>
  <c r="T28" i="14"/>
  <c r="P28" i="14"/>
  <c r="R28" i="14" s="1"/>
  <c r="Q28" i="14"/>
  <c r="S28" i="14" s="1"/>
  <c r="K27" i="3"/>
  <c r="Q26" i="3"/>
  <c r="S26" i="3" s="1"/>
  <c r="R26" i="3"/>
  <c r="T26" i="3" s="1"/>
  <c r="V26" i="3"/>
  <c r="U26" i="3"/>
  <c r="T25" i="6"/>
  <c r="K26" i="6"/>
  <c r="U25" i="6"/>
  <c r="P25" i="6"/>
  <c r="R25" i="6" s="1"/>
  <c r="Q25" i="6"/>
  <c r="S25" i="6" s="1"/>
  <c r="P25" i="1"/>
  <c r="R25" i="1" s="1"/>
  <c r="Q25" i="1"/>
  <c r="S25" i="1" s="1"/>
  <c r="U25" i="1"/>
  <c r="K26" i="1"/>
  <c r="T25" i="1"/>
  <c r="K26" i="5"/>
  <c r="P25" i="5"/>
  <c r="R25" i="5" s="1"/>
  <c r="Q25" i="5"/>
  <c r="S25" i="5" s="1"/>
  <c r="U25" i="5"/>
  <c r="T25" i="5"/>
  <c r="K26" i="9"/>
  <c r="P25" i="9"/>
  <c r="R25" i="9" s="1"/>
  <c r="Q25" i="9"/>
  <c r="S25" i="9" s="1"/>
  <c r="U25" i="9"/>
  <c r="T25" i="9"/>
  <c r="P25" i="7"/>
  <c r="R25" i="7" s="1"/>
  <c r="K26" i="7"/>
  <c r="U25" i="7"/>
  <c r="Q25" i="7"/>
  <c r="S25" i="7" s="1"/>
  <c r="T25" i="7"/>
  <c r="Q24" i="15"/>
  <c r="S24" i="15" s="1"/>
  <c r="T24" i="15"/>
  <c r="U24" i="15"/>
  <c r="P24" i="15"/>
  <c r="R24" i="15" s="1"/>
  <c r="K25" i="15"/>
  <c r="P24" i="2"/>
  <c r="R24" i="2" s="1"/>
  <c r="Q24" i="2"/>
  <c r="S24" i="2" s="1"/>
  <c r="K25" i="2"/>
  <c r="U25" i="16"/>
  <c r="T25" i="16"/>
  <c r="K26" i="16"/>
  <c r="P25" i="16"/>
  <c r="R25" i="16" s="1"/>
  <c r="Q25" i="16"/>
  <c r="S25" i="16" s="1"/>
  <c r="T26" i="8"/>
  <c r="U26" i="8"/>
  <c r="P26" i="8"/>
  <c r="R26" i="8" s="1"/>
  <c r="K27" i="8"/>
  <c r="Q26" i="8"/>
  <c r="S26" i="8" s="1"/>
  <c r="U21" i="12"/>
  <c r="R22" i="12"/>
  <c r="T26" i="16" l="1"/>
  <c r="U26" i="16"/>
  <c r="Q26" i="16"/>
  <c r="S26" i="16" s="1"/>
  <c r="P26" i="16"/>
  <c r="R26" i="16" s="1"/>
  <c r="K27" i="16"/>
  <c r="V27" i="3"/>
  <c r="K28" i="3"/>
  <c r="U27" i="3"/>
  <c r="Q27" i="3"/>
  <c r="S27" i="3" s="1"/>
  <c r="R27" i="3"/>
  <c r="T27" i="3" s="1"/>
  <c r="T26" i="5"/>
  <c r="U26" i="5"/>
  <c r="K27" i="5"/>
  <c r="P26" i="5"/>
  <c r="R26" i="5" s="1"/>
  <c r="Q26" i="5"/>
  <c r="S26" i="5" s="1"/>
  <c r="Q27" i="8"/>
  <c r="S27" i="8" s="1"/>
  <c r="T27" i="8"/>
  <c r="P27" i="8"/>
  <c r="R27" i="8" s="1"/>
  <c r="U27" i="8"/>
  <c r="K28" i="8"/>
  <c r="P25" i="2"/>
  <c r="R25" i="2" s="1"/>
  <c r="Q25" i="2"/>
  <c r="S25" i="2" s="1"/>
  <c r="K26" i="2"/>
  <c r="T26" i="1"/>
  <c r="K27" i="1"/>
  <c r="P26" i="1"/>
  <c r="R26" i="1" s="1"/>
  <c r="U26" i="1"/>
  <c r="Q26" i="1"/>
  <c r="S26" i="1" s="1"/>
  <c r="T26" i="9"/>
  <c r="U26" i="9"/>
  <c r="K27" i="9"/>
  <c r="P26" i="9"/>
  <c r="R26" i="9" s="1"/>
  <c r="Q26" i="9"/>
  <c r="S26" i="9" s="1"/>
  <c r="U29" i="14"/>
  <c r="K30" i="14"/>
  <c r="Q29" i="14"/>
  <c r="S29" i="14" s="1"/>
  <c r="P29" i="14"/>
  <c r="R29" i="14" s="1"/>
  <c r="T29" i="14"/>
  <c r="T26" i="17"/>
  <c r="P26" i="17"/>
  <c r="R26" i="17" s="1"/>
  <c r="Q26" i="17"/>
  <c r="S26" i="17" s="1"/>
  <c r="U26" i="17"/>
  <c r="K27" i="17"/>
  <c r="Q26" i="6"/>
  <c r="S26" i="6" s="1"/>
  <c r="U26" i="6"/>
  <c r="T26" i="6"/>
  <c r="P26" i="6"/>
  <c r="R26" i="6" s="1"/>
  <c r="K27" i="6"/>
  <c r="T25" i="15"/>
  <c r="Q25" i="15"/>
  <c r="S25" i="15" s="1"/>
  <c r="P25" i="15"/>
  <c r="R25" i="15" s="1"/>
  <c r="U25" i="15"/>
  <c r="K26" i="15"/>
  <c r="P26" i="7"/>
  <c r="R26" i="7" s="1"/>
  <c r="Q26" i="7"/>
  <c r="S26" i="7" s="1"/>
  <c r="K27" i="7"/>
  <c r="U26" i="7"/>
  <c r="T26" i="7"/>
  <c r="U26" i="4"/>
  <c r="P26" i="4"/>
  <c r="R26" i="4" s="1"/>
  <c r="Q26" i="4"/>
  <c r="S26" i="4" s="1"/>
  <c r="T26" i="4"/>
  <c r="K27" i="4"/>
  <c r="U22" i="12"/>
  <c r="R23" i="12"/>
  <c r="K28" i="7" l="1"/>
  <c r="T27" i="7"/>
  <c r="U27" i="7"/>
  <c r="P27" i="7"/>
  <c r="R27" i="7" s="1"/>
  <c r="Q27" i="7"/>
  <c r="S27" i="7" s="1"/>
  <c r="K28" i="6"/>
  <c r="P27" i="6"/>
  <c r="R27" i="6" s="1"/>
  <c r="Q27" i="6"/>
  <c r="S27" i="6" s="1"/>
  <c r="T27" i="6"/>
  <c r="U27" i="6"/>
  <c r="T27" i="4"/>
  <c r="Q27" i="4"/>
  <c r="S27" i="4" s="1"/>
  <c r="P27" i="4"/>
  <c r="R27" i="4" s="1"/>
  <c r="U27" i="4"/>
  <c r="K28" i="4"/>
  <c r="T27" i="9"/>
  <c r="U27" i="9"/>
  <c r="Q27" i="9"/>
  <c r="S27" i="9" s="1"/>
  <c r="P27" i="9"/>
  <c r="R27" i="9" s="1"/>
  <c r="K28" i="9"/>
  <c r="P26" i="2"/>
  <c r="R26" i="2" s="1"/>
  <c r="Q26" i="2"/>
  <c r="S26" i="2" s="1"/>
  <c r="K27" i="2"/>
  <c r="U28" i="3"/>
  <c r="V28" i="3"/>
  <c r="R28" i="3"/>
  <c r="T28" i="3" s="1"/>
  <c r="K29" i="3"/>
  <c r="Q28" i="3"/>
  <c r="S28" i="3" s="1"/>
  <c r="P26" i="15"/>
  <c r="R26" i="15" s="1"/>
  <c r="Q26" i="15"/>
  <c r="S26" i="15" s="1"/>
  <c r="T26" i="15"/>
  <c r="U26" i="15"/>
  <c r="K27" i="15"/>
  <c r="K29" i="8"/>
  <c r="P28" i="8"/>
  <c r="R28" i="8" s="1"/>
  <c r="Q28" i="8"/>
  <c r="S28" i="8" s="1"/>
  <c r="U28" i="8"/>
  <c r="T28" i="8"/>
  <c r="T27" i="5"/>
  <c r="U27" i="5"/>
  <c r="Q27" i="5"/>
  <c r="S27" i="5" s="1"/>
  <c r="K28" i="5"/>
  <c r="P27" i="5"/>
  <c r="R27" i="5" s="1"/>
  <c r="Q27" i="17"/>
  <c r="S27" i="17" s="1"/>
  <c r="P27" i="17"/>
  <c r="R27" i="17" s="1"/>
  <c r="T27" i="17"/>
  <c r="K28" i="17"/>
  <c r="U27" i="17"/>
  <c r="Q30" i="14"/>
  <c r="S30" i="14" s="1"/>
  <c r="T30" i="14"/>
  <c r="U30" i="14"/>
  <c r="P30" i="14"/>
  <c r="R30" i="14" s="1"/>
  <c r="K31" i="14"/>
  <c r="Q27" i="16"/>
  <c r="S27" i="16" s="1"/>
  <c r="T27" i="16"/>
  <c r="U27" i="16"/>
  <c r="P27" i="16"/>
  <c r="R27" i="16" s="1"/>
  <c r="K28" i="16"/>
  <c r="R24" i="12"/>
  <c r="U23" i="12"/>
  <c r="T27" i="1"/>
  <c r="K28" i="1"/>
  <c r="U27" i="1"/>
  <c r="P27" i="1"/>
  <c r="R27" i="1" s="1"/>
  <c r="Q27" i="1"/>
  <c r="S27" i="1" s="1"/>
  <c r="K29" i="17" l="1"/>
  <c r="P28" i="17"/>
  <c r="R28" i="17" s="1"/>
  <c r="T28" i="17"/>
  <c r="Q28" i="17"/>
  <c r="S28" i="17" s="1"/>
  <c r="U28" i="17"/>
  <c r="P27" i="2"/>
  <c r="R27" i="2" s="1"/>
  <c r="Q27" i="2"/>
  <c r="S27" i="2" s="1"/>
  <c r="K28" i="2"/>
  <c r="Q28" i="4"/>
  <c r="S28" i="4" s="1"/>
  <c r="K29" i="4"/>
  <c r="T28" i="4"/>
  <c r="U28" i="4"/>
  <c r="P28" i="4"/>
  <c r="R28" i="4" s="1"/>
  <c r="P28" i="1"/>
  <c r="R28" i="1" s="1"/>
  <c r="K29" i="1"/>
  <c r="T28" i="1"/>
  <c r="U28" i="1"/>
  <c r="Q28" i="1"/>
  <c r="S28" i="1" s="1"/>
  <c r="R25" i="12"/>
  <c r="U24" i="12"/>
  <c r="R29" i="3"/>
  <c r="T29" i="3" s="1"/>
  <c r="K30" i="3"/>
  <c r="Q29" i="3"/>
  <c r="S29" i="3" s="1"/>
  <c r="U29" i="3"/>
  <c r="V29" i="3"/>
  <c r="U28" i="6"/>
  <c r="Q28" i="6"/>
  <c r="S28" i="6" s="1"/>
  <c r="K29" i="6"/>
  <c r="P28" i="6"/>
  <c r="R28" i="6" s="1"/>
  <c r="T28" i="6"/>
  <c r="K32" i="14"/>
  <c r="T31" i="14"/>
  <c r="P31" i="14"/>
  <c r="R31" i="14" s="1"/>
  <c r="Q31" i="14"/>
  <c r="S31" i="14" s="1"/>
  <c r="U31" i="14"/>
  <c r="P28" i="9"/>
  <c r="R28" i="9" s="1"/>
  <c r="Q28" i="9"/>
  <c r="S28" i="9" s="1"/>
  <c r="K29" i="9"/>
  <c r="T28" i="9"/>
  <c r="U28" i="9"/>
  <c r="K29" i="16"/>
  <c r="Q28" i="16"/>
  <c r="S28" i="16" s="1"/>
  <c r="T28" i="16"/>
  <c r="U28" i="16"/>
  <c r="P28" i="16"/>
  <c r="R28" i="16" s="1"/>
  <c r="P28" i="5"/>
  <c r="R28" i="5" s="1"/>
  <c r="Q28" i="5"/>
  <c r="S28" i="5" s="1"/>
  <c r="K29" i="5"/>
  <c r="T28" i="5"/>
  <c r="U28" i="5"/>
  <c r="U29" i="8"/>
  <c r="K30" i="8"/>
  <c r="P29" i="8"/>
  <c r="R29" i="8" s="1"/>
  <c r="T29" i="8"/>
  <c r="Q29" i="8"/>
  <c r="S29" i="8" s="1"/>
  <c r="K28" i="15"/>
  <c r="P27" i="15"/>
  <c r="R27" i="15" s="1"/>
  <c r="T27" i="15"/>
  <c r="U27" i="15"/>
  <c r="Q27" i="15"/>
  <c r="S27" i="15" s="1"/>
  <c r="T28" i="7"/>
  <c r="U28" i="7"/>
  <c r="K29" i="7"/>
  <c r="P28" i="7"/>
  <c r="R28" i="7" s="1"/>
  <c r="Q28" i="7"/>
  <c r="S28" i="7" s="1"/>
  <c r="T28" i="15" l="1"/>
  <c r="U28" i="15"/>
  <c r="K29" i="15"/>
  <c r="Q28" i="15"/>
  <c r="S28" i="15" s="1"/>
  <c r="P28" i="15"/>
  <c r="R28" i="15" s="1"/>
  <c r="K30" i="5"/>
  <c r="P29" i="5"/>
  <c r="R29" i="5" s="1"/>
  <c r="Q29" i="5"/>
  <c r="S29" i="5" s="1"/>
  <c r="U29" i="5"/>
  <c r="T29" i="5"/>
  <c r="P28" i="2"/>
  <c r="R28" i="2" s="1"/>
  <c r="Q28" i="2"/>
  <c r="S28" i="2" s="1"/>
  <c r="K29" i="2"/>
  <c r="P29" i="7"/>
  <c r="R29" i="7" s="1"/>
  <c r="T29" i="7"/>
  <c r="Q29" i="7"/>
  <c r="S29" i="7" s="1"/>
  <c r="K30" i="7"/>
  <c r="U29" i="7"/>
  <c r="U32" i="14"/>
  <c r="Q32" i="14"/>
  <c r="S32" i="14" s="1"/>
  <c r="K33" i="14"/>
  <c r="P32" i="14"/>
  <c r="R32" i="14" s="1"/>
  <c r="T32" i="14"/>
  <c r="P29" i="1"/>
  <c r="R29" i="1" s="1"/>
  <c r="K30" i="1"/>
  <c r="T29" i="1"/>
  <c r="Q29" i="1"/>
  <c r="S29" i="1" s="1"/>
  <c r="U29" i="1"/>
  <c r="T30" i="8"/>
  <c r="U30" i="8"/>
  <c r="P30" i="8"/>
  <c r="R30" i="8" s="1"/>
  <c r="Q30" i="8"/>
  <c r="S30" i="8" s="1"/>
  <c r="K31" i="8"/>
  <c r="T29" i="6"/>
  <c r="U29" i="6"/>
  <c r="K30" i="6"/>
  <c r="Q29" i="6"/>
  <c r="S29" i="6" s="1"/>
  <c r="P29" i="6"/>
  <c r="R29" i="6" s="1"/>
  <c r="U25" i="12"/>
  <c r="R26" i="12"/>
  <c r="K30" i="9"/>
  <c r="P29" i="9"/>
  <c r="R29" i="9" s="1"/>
  <c r="Q29" i="9"/>
  <c r="S29" i="9" s="1"/>
  <c r="U29" i="9"/>
  <c r="T29" i="9"/>
  <c r="K31" i="3"/>
  <c r="Q30" i="3"/>
  <c r="S30" i="3" s="1"/>
  <c r="R30" i="3"/>
  <c r="T30" i="3" s="1"/>
  <c r="V30" i="3"/>
  <c r="U30" i="3"/>
  <c r="K30" i="4"/>
  <c r="P29" i="4"/>
  <c r="R29" i="4" s="1"/>
  <c r="U29" i="4"/>
  <c r="T29" i="4"/>
  <c r="Q29" i="4"/>
  <c r="S29" i="4" s="1"/>
  <c r="U29" i="16"/>
  <c r="P29" i="16"/>
  <c r="R29" i="16" s="1"/>
  <c r="Q29" i="16"/>
  <c r="S29" i="16" s="1"/>
  <c r="K30" i="16"/>
  <c r="T29" i="16"/>
  <c r="U29" i="17"/>
  <c r="P29" i="17"/>
  <c r="R29" i="17" s="1"/>
  <c r="Q29" i="17"/>
  <c r="S29" i="17" s="1"/>
  <c r="T29" i="17"/>
  <c r="K30" i="17"/>
  <c r="U26" i="12" l="1"/>
  <c r="R27" i="12"/>
  <c r="Q30" i="6"/>
  <c r="S30" i="6" s="1"/>
  <c r="T30" i="6"/>
  <c r="P30" i="6"/>
  <c r="R30" i="6" s="1"/>
  <c r="U30" i="6"/>
  <c r="K31" i="6"/>
  <c r="P30" i="16"/>
  <c r="R30" i="16" s="1"/>
  <c r="Q30" i="16"/>
  <c r="S30" i="16" s="1"/>
  <c r="K31" i="16"/>
  <c r="T30" i="16"/>
  <c r="U30" i="16"/>
  <c r="U30" i="4"/>
  <c r="T30" i="4"/>
  <c r="K31" i="4"/>
  <c r="P30" i="4"/>
  <c r="R30" i="4" s="1"/>
  <c r="Q30" i="4"/>
  <c r="S30" i="4" s="1"/>
  <c r="T29" i="15"/>
  <c r="P29" i="15"/>
  <c r="R29" i="15" s="1"/>
  <c r="K30" i="15"/>
  <c r="Q29" i="15"/>
  <c r="S29" i="15" s="1"/>
  <c r="U29" i="15"/>
  <c r="V31" i="3"/>
  <c r="K32" i="3"/>
  <c r="U31" i="3"/>
  <c r="Q31" i="3"/>
  <c r="S31" i="3" s="1"/>
  <c r="R31" i="3"/>
  <c r="T31" i="3" s="1"/>
  <c r="T30" i="5"/>
  <c r="U30" i="5"/>
  <c r="Q30" i="5"/>
  <c r="S30" i="5" s="1"/>
  <c r="K31" i="5"/>
  <c r="P30" i="5"/>
  <c r="R30" i="5" s="1"/>
  <c r="P29" i="2"/>
  <c r="R29" i="2" s="1"/>
  <c r="Q29" i="2"/>
  <c r="S29" i="2" s="1"/>
  <c r="K30" i="2"/>
  <c r="P33" i="14"/>
  <c r="R33" i="14" s="1"/>
  <c r="Q33" i="14"/>
  <c r="S33" i="14" s="1"/>
  <c r="K34" i="14"/>
  <c r="T33" i="14"/>
  <c r="U33" i="14"/>
  <c r="T30" i="17"/>
  <c r="P30" i="17"/>
  <c r="R30" i="17" s="1"/>
  <c r="Q30" i="17"/>
  <c r="S30" i="17" s="1"/>
  <c r="U30" i="17"/>
  <c r="K31" i="17"/>
  <c r="T30" i="9"/>
  <c r="U30" i="9"/>
  <c r="K31" i="9"/>
  <c r="P30" i="9"/>
  <c r="R30" i="9" s="1"/>
  <c r="Q30" i="9"/>
  <c r="S30" i="9" s="1"/>
  <c r="Q31" i="8"/>
  <c r="S31" i="8" s="1"/>
  <c r="T31" i="8"/>
  <c r="P31" i="8"/>
  <c r="R31" i="8" s="1"/>
  <c r="U31" i="8"/>
  <c r="K32" i="8"/>
  <c r="T30" i="1"/>
  <c r="U30" i="1"/>
  <c r="K31" i="1"/>
  <c r="Q30" i="1"/>
  <c r="S30" i="1" s="1"/>
  <c r="P30" i="1"/>
  <c r="R30" i="1" s="1"/>
  <c r="P30" i="7"/>
  <c r="R30" i="7" s="1"/>
  <c r="Q30" i="7"/>
  <c r="S30" i="7" s="1"/>
  <c r="K31" i="7"/>
  <c r="T30" i="7"/>
  <c r="U30" i="7"/>
  <c r="T31" i="9" l="1"/>
  <c r="U31" i="9"/>
  <c r="Q31" i="9"/>
  <c r="S31" i="9" s="1"/>
  <c r="K32" i="9"/>
  <c r="P31" i="9"/>
  <c r="R31" i="9" s="1"/>
  <c r="U32" i="3"/>
  <c r="V32" i="3"/>
  <c r="R32" i="3"/>
  <c r="T32" i="3" s="1"/>
  <c r="K33" i="3"/>
  <c r="Q32" i="3"/>
  <c r="S32" i="3" s="1"/>
  <c r="K32" i="7"/>
  <c r="T31" i="7"/>
  <c r="P31" i="7"/>
  <c r="R31" i="7" s="1"/>
  <c r="Q31" i="7"/>
  <c r="S31" i="7" s="1"/>
  <c r="U31" i="7"/>
  <c r="K33" i="8"/>
  <c r="P32" i="8"/>
  <c r="R32" i="8" s="1"/>
  <c r="Q32" i="8"/>
  <c r="S32" i="8" s="1"/>
  <c r="U32" i="8"/>
  <c r="T32" i="8"/>
  <c r="T31" i="5"/>
  <c r="Q31" i="5"/>
  <c r="S31" i="5" s="1"/>
  <c r="K32" i="5"/>
  <c r="U31" i="5"/>
  <c r="P31" i="5"/>
  <c r="R31" i="5" s="1"/>
  <c r="T31" i="4"/>
  <c r="Q31" i="4"/>
  <c r="S31" i="4" s="1"/>
  <c r="K32" i="4"/>
  <c r="U31" i="4"/>
  <c r="P31" i="4"/>
  <c r="R31" i="4" s="1"/>
  <c r="K32" i="6"/>
  <c r="P31" i="6"/>
  <c r="R31" i="6" s="1"/>
  <c r="Q31" i="6"/>
  <c r="S31" i="6" s="1"/>
  <c r="T31" i="6"/>
  <c r="U31" i="6"/>
  <c r="P30" i="15"/>
  <c r="R30" i="15" s="1"/>
  <c r="Q30" i="15"/>
  <c r="S30" i="15" s="1"/>
  <c r="K31" i="15"/>
  <c r="T30" i="15"/>
  <c r="U30" i="15"/>
  <c r="P30" i="2"/>
  <c r="R30" i="2" s="1"/>
  <c r="Q30" i="2"/>
  <c r="S30" i="2" s="1"/>
  <c r="K31" i="2"/>
  <c r="Q34" i="14"/>
  <c r="S34" i="14" s="1"/>
  <c r="P34" i="14"/>
  <c r="R34" i="14" s="1"/>
  <c r="U34" i="14"/>
  <c r="K35" i="14"/>
  <c r="T34" i="14"/>
  <c r="Q31" i="17"/>
  <c r="S31" i="17" s="1"/>
  <c r="T31" i="17"/>
  <c r="U31" i="17"/>
  <c r="P31" i="17"/>
  <c r="R31" i="17" s="1"/>
  <c r="K32" i="17"/>
  <c r="T31" i="1"/>
  <c r="U31" i="1"/>
  <c r="K32" i="1"/>
  <c r="P31" i="1"/>
  <c r="R31" i="1" s="1"/>
  <c r="Q31" i="1"/>
  <c r="S31" i="1" s="1"/>
  <c r="Q31" i="16"/>
  <c r="S31" i="16" s="1"/>
  <c r="K32" i="16"/>
  <c r="P31" i="16"/>
  <c r="R31" i="16" s="1"/>
  <c r="U31" i="16"/>
  <c r="T31" i="16"/>
  <c r="R28" i="12"/>
  <c r="U27" i="12"/>
  <c r="R29" i="12" l="1"/>
  <c r="U28" i="12"/>
  <c r="P32" i="1"/>
  <c r="R32" i="1" s="1"/>
  <c r="U32" i="1"/>
  <c r="K33" i="1"/>
  <c r="Q32" i="1"/>
  <c r="S32" i="1" s="1"/>
  <c r="T32" i="1"/>
  <c r="U33" i="8"/>
  <c r="K34" i="8"/>
  <c r="P33" i="8"/>
  <c r="R33" i="8" s="1"/>
  <c r="T33" i="8"/>
  <c r="Q33" i="8"/>
  <c r="S33" i="8" s="1"/>
  <c r="K36" i="14"/>
  <c r="P35" i="14"/>
  <c r="R35" i="14" s="1"/>
  <c r="T35" i="14"/>
  <c r="Q35" i="14"/>
  <c r="S35" i="14" s="1"/>
  <c r="U35" i="14"/>
  <c r="U32" i="6"/>
  <c r="K33" i="6"/>
  <c r="P32" i="6"/>
  <c r="R32" i="6" s="1"/>
  <c r="Q32" i="6"/>
  <c r="S32" i="6" s="1"/>
  <c r="T32" i="6"/>
  <c r="P32" i="5"/>
  <c r="R32" i="5" s="1"/>
  <c r="Q32" i="5"/>
  <c r="S32" i="5" s="1"/>
  <c r="K33" i="5"/>
  <c r="T32" i="5"/>
  <c r="U32" i="5"/>
  <c r="Q32" i="4"/>
  <c r="S32" i="4" s="1"/>
  <c r="K33" i="4"/>
  <c r="U32" i="4"/>
  <c r="P32" i="4"/>
  <c r="R32" i="4" s="1"/>
  <c r="T32" i="4"/>
  <c r="P32" i="9"/>
  <c r="R32" i="9" s="1"/>
  <c r="Q32" i="9"/>
  <c r="S32" i="9" s="1"/>
  <c r="K33" i="9"/>
  <c r="U32" i="9"/>
  <c r="T32" i="9"/>
  <c r="P31" i="2"/>
  <c r="R31" i="2" s="1"/>
  <c r="Q31" i="2"/>
  <c r="S31" i="2" s="1"/>
  <c r="K32" i="2"/>
  <c r="T32" i="7"/>
  <c r="U32" i="7"/>
  <c r="P32" i="7"/>
  <c r="R32" i="7" s="1"/>
  <c r="Q32" i="7"/>
  <c r="S32" i="7" s="1"/>
  <c r="K33" i="7"/>
  <c r="K33" i="16"/>
  <c r="U32" i="16"/>
  <c r="Q32" i="16"/>
  <c r="S32" i="16" s="1"/>
  <c r="T32" i="16"/>
  <c r="P32" i="16"/>
  <c r="R32" i="16" s="1"/>
  <c r="K32" i="15"/>
  <c r="P31" i="15"/>
  <c r="R31" i="15" s="1"/>
  <c r="T31" i="15"/>
  <c r="Q31" i="15"/>
  <c r="S31" i="15" s="1"/>
  <c r="U31" i="15"/>
  <c r="K33" i="17"/>
  <c r="P32" i="17"/>
  <c r="R32" i="17" s="1"/>
  <c r="T32" i="17"/>
  <c r="U32" i="17"/>
  <c r="Q32" i="17"/>
  <c r="S32" i="17" s="1"/>
  <c r="Q33" i="3"/>
  <c r="S33" i="3" s="1"/>
  <c r="R33" i="3"/>
  <c r="T33" i="3" s="1"/>
  <c r="K34" i="3"/>
  <c r="U33" i="3"/>
  <c r="V33" i="3"/>
  <c r="T33" i="17" l="1"/>
  <c r="U33" i="17"/>
  <c r="Q33" i="17"/>
  <c r="S33" i="17" s="1"/>
  <c r="K34" i="17"/>
  <c r="P33" i="17"/>
  <c r="R33" i="17" s="1"/>
  <c r="P32" i="2"/>
  <c r="R32" i="2" s="1"/>
  <c r="Q32" i="2"/>
  <c r="S32" i="2" s="1"/>
  <c r="K33" i="2"/>
  <c r="K35" i="3"/>
  <c r="Q34" i="3"/>
  <c r="S34" i="3" s="1"/>
  <c r="V34" i="3"/>
  <c r="R34" i="3"/>
  <c r="T34" i="3" s="1"/>
  <c r="U34" i="3"/>
  <c r="U33" i="16"/>
  <c r="T33" i="16"/>
  <c r="K34" i="16"/>
  <c r="P33" i="16"/>
  <c r="R33" i="16" s="1"/>
  <c r="Q33" i="16"/>
  <c r="S33" i="16" s="1"/>
  <c r="K34" i="4"/>
  <c r="P33" i="4"/>
  <c r="R33" i="4" s="1"/>
  <c r="U33" i="4"/>
  <c r="Q33" i="4"/>
  <c r="S33" i="4" s="1"/>
  <c r="T33" i="4"/>
  <c r="U36" i="14"/>
  <c r="K37" i="14"/>
  <c r="Q36" i="14"/>
  <c r="S36" i="14" s="1"/>
  <c r="T36" i="14"/>
  <c r="P36" i="14"/>
  <c r="R36" i="14" s="1"/>
  <c r="T32" i="15"/>
  <c r="U32" i="15"/>
  <c r="P32" i="15"/>
  <c r="R32" i="15" s="1"/>
  <c r="Q32" i="15"/>
  <c r="S32" i="15" s="1"/>
  <c r="K33" i="15"/>
  <c r="K34" i="9"/>
  <c r="P33" i="9"/>
  <c r="R33" i="9" s="1"/>
  <c r="Q33" i="9"/>
  <c r="S33" i="9" s="1"/>
  <c r="U33" i="9"/>
  <c r="T33" i="9"/>
  <c r="T33" i="6"/>
  <c r="U33" i="6"/>
  <c r="P33" i="6"/>
  <c r="R33" i="6" s="1"/>
  <c r="Q33" i="6"/>
  <c r="S33" i="6" s="1"/>
  <c r="K34" i="6"/>
  <c r="P33" i="7"/>
  <c r="R33" i="7" s="1"/>
  <c r="Q33" i="7"/>
  <c r="S33" i="7" s="1"/>
  <c r="T33" i="7"/>
  <c r="U33" i="7"/>
  <c r="K34" i="7"/>
  <c r="P33" i="1"/>
  <c r="R33" i="1" s="1"/>
  <c r="T33" i="1"/>
  <c r="U33" i="1"/>
  <c r="Q33" i="1"/>
  <c r="S33" i="1" s="1"/>
  <c r="K34" i="1"/>
  <c r="K34" i="5"/>
  <c r="P33" i="5"/>
  <c r="R33" i="5" s="1"/>
  <c r="U33" i="5"/>
  <c r="Q33" i="5"/>
  <c r="S33" i="5" s="1"/>
  <c r="T33" i="5"/>
  <c r="T34" i="8"/>
  <c r="U34" i="8"/>
  <c r="P34" i="8"/>
  <c r="R34" i="8" s="1"/>
  <c r="Q34" i="8"/>
  <c r="S34" i="8" s="1"/>
  <c r="K35" i="8"/>
  <c r="U29" i="12"/>
  <c r="R30" i="12"/>
  <c r="T34" i="5" l="1"/>
  <c r="U34" i="5"/>
  <c r="P34" i="5"/>
  <c r="R34" i="5" s="1"/>
  <c r="Q34" i="5"/>
  <c r="S34" i="5" s="1"/>
  <c r="K35" i="5"/>
  <c r="P34" i="7"/>
  <c r="R34" i="7" s="1"/>
  <c r="Q34" i="7"/>
  <c r="S34" i="7" s="1"/>
  <c r="T34" i="7"/>
  <c r="U34" i="7"/>
  <c r="K35" i="7"/>
  <c r="T34" i="16"/>
  <c r="U34" i="16"/>
  <c r="Q34" i="16"/>
  <c r="S34" i="16" s="1"/>
  <c r="K35" i="16"/>
  <c r="P34" i="16"/>
  <c r="R34" i="16" s="1"/>
  <c r="P33" i="2"/>
  <c r="R33" i="2" s="1"/>
  <c r="Q33" i="2"/>
  <c r="S33" i="2" s="1"/>
  <c r="K34" i="2"/>
  <c r="Q35" i="8"/>
  <c r="S35" i="8" s="1"/>
  <c r="T35" i="8"/>
  <c r="P35" i="8"/>
  <c r="R35" i="8" s="1"/>
  <c r="K36" i="8"/>
  <c r="U35" i="8"/>
  <c r="P34" i="17"/>
  <c r="R34" i="17" s="1"/>
  <c r="T34" i="17"/>
  <c r="U34" i="17"/>
  <c r="Q34" i="17"/>
  <c r="S34" i="17" s="1"/>
  <c r="K35" i="17"/>
  <c r="Q34" i="6"/>
  <c r="S34" i="6" s="1"/>
  <c r="T34" i="6"/>
  <c r="P34" i="6"/>
  <c r="R34" i="6" s="1"/>
  <c r="U34" i="6"/>
  <c r="K35" i="6"/>
  <c r="U34" i="4"/>
  <c r="P34" i="4"/>
  <c r="R34" i="4" s="1"/>
  <c r="Q34" i="4"/>
  <c r="S34" i="4" s="1"/>
  <c r="K35" i="4"/>
  <c r="T34" i="4"/>
  <c r="T34" i="1"/>
  <c r="U34" i="1"/>
  <c r="P34" i="1"/>
  <c r="R34" i="1" s="1"/>
  <c r="Q34" i="1"/>
  <c r="S34" i="1" s="1"/>
  <c r="K35" i="1"/>
  <c r="T34" i="9"/>
  <c r="U34" i="9"/>
  <c r="K35" i="9"/>
  <c r="Q34" i="9"/>
  <c r="S34" i="9" s="1"/>
  <c r="P34" i="9"/>
  <c r="R34" i="9" s="1"/>
  <c r="U30" i="12"/>
  <c r="R31" i="12"/>
  <c r="T33" i="15"/>
  <c r="P33" i="15"/>
  <c r="R33" i="15" s="1"/>
  <c r="Q33" i="15"/>
  <c r="S33" i="15" s="1"/>
  <c r="U33" i="15"/>
  <c r="K34" i="15"/>
  <c r="U37" i="14"/>
  <c r="K38" i="14"/>
  <c r="Q37" i="14"/>
  <c r="S37" i="14" s="1"/>
  <c r="T37" i="14"/>
  <c r="P37" i="14"/>
  <c r="R37" i="14" s="1"/>
  <c r="V35" i="3"/>
  <c r="K36" i="3"/>
  <c r="U35" i="3"/>
  <c r="Q35" i="3"/>
  <c r="S35" i="3" s="1"/>
  <c r="R35" i="3"/>
  <c r="T35" i="3" s="1"/>
  <c r="P34" i="15" l="1"/>
  <c r="R34" i="15" s="1"/>
  <c r="Q34" i="15"/>
  <c r="S34" i="15" s="1"/>
  <c r="U34" i="15"/>
  <c r="K35" i="15"/>
  <c r="T34" i="15"/>
  <c r="P35" i="17"/>
  <c r="R35" i="17" s="1"/>
  <c r="Q35" i="17"/>
  <c r="S35" i="17" s="1"/>
  <c r="K36" i="17"/>
  <c r="U35" i="17"/>
  <c r="T35" i="17"/>
  <c r="U36" i="3"/>
  <c r="R36" i="3"/>
  <c r="T36" i="3" s="1"/>
  <c r="V36" i="3"/>
  <c r="Q36" i="3"/>
  <c r="S36" i="3" s="1"/>
  <c r="K37" i="3"/>
  <c r="T35" i="1"/>
  <c r="Q35" i="1"/>
  <c r="S35" i="1" s="1"/>
  <c r="U35" i="1"/>
  <c r="K36" i="1"/>
  <c r="P35" i="1"/>
  <c r="R35" i="1" s="1"/>
  <c r="T35" i="9"/>
  <c r="U35" i="9"/>
  <c r="Q35" i="9"/>
  <c r="S35" i="9" s="1"/>
  <c r="P35" i="9"/>
  <c r="R35" i="9" s="1"/>
  <c r="K36" i="9"/>
  <c r="K37" i="8"/>
  <c r="P36" i="8"/>
  <c r="R36" i="8" s="1"/>
  <c r="Q36" i="8"/>
  <c r="S36" i="8" s="1"/>
  <c r="T36" i="8"/>
  <c r="U36" i="8"/>
  <c r="R32" i="12"/>
  <c r="U31" i="12"/>
  <c r="P34" i="2"/>
  <c r="R34" i="2" s="1"/>
  <c r="Q34" i="2"/>
  <c r="S34" i="2" s="1"/>
  <c r="K35" i="2"/>
  <c r="K36" i="7"/>
  <c r="T35" i="7"/>
  <c r="P35" i="7"/>
  <c r="R35" i="7" s="1"/>
  <c r="U35" i="7"/>
  <c r="Q35" i="7"/>
  <c r="S35" i="7" s="1"/>
  <c r="Q35" i="16"/>
  <c r="S35" i="16" s="1"/>
  <c r="T35" i="16"/>
  <c r="U35" i="16"/>
  <c r="P35" i="16"/>
  <c r="R35" i="16" s="1"/>
  <c r="K36" i="16"/>
  <c r="T35" i="4"/>
  <c r="Q35" i="4"/>
  <c r="S35" i="4" s="1"/>
  <c r="P35" i="4"/>
  <c r="R35" i="4" s="1"/>
  <c r="U35" i="4"/>
  <c r="K36" i="4"/>
  <c r="T35" i="5"/>
  <c r="Q35" i="5"/>
  <c r="S35" i="5" s="1"/>
  <c r="P35" i="5"/>
  <c r="R35" i="5" s="1"/>
  <c r="U35" i="5"/>
  <c r="K36" i="5"/>
  <c r="Q38" i="14"/>
  <c r="S38" i="14" s="1"/>
  <c r="T38" i="14"/>
  <c r="U38" i="14"/>
  <c r="P38" i="14"/>
  <c r="R38" i="14" s="1"/>
  <c r="K39" i="14"/>
  <c r="K36" i="6"/>
  <c r="P35" i="6"/>
  <c r="R35" i="6" s="1"/>
  <c r="Q35" i="6"/>
  <c r="S35" i="6" s="1"/>
  <c r="T35" i="6"/>
  <c r="U35" i="6"/>
  <c r="T36" i="17" l="1"/>
  <c r="K37" i="17"/>
  <c r="P36" i="17"/>
  <c r="R36" i="17" s="1"/>
  <c r="Q36" i="17"/>
  <c r="S36" i="17" s="1"/>
  <c r="U36" i="17"/>
  <c r="Q36" i="5"/>
  <c r="S36" i="5" s="1"/>
  <c r="K37" i="5"/>
  <c r="T36" i="5"/>
  <c r="U36" i="5"/>
  <c r="P36" i="5"/>
  <c r="R36" i="5" s="1"/>
  <c r="R33" i="12"/>
  <c r="U32" i="12"/>
  <c r="R37" i="3"/>
  <c r="T37" i="3" s="1"/>
  <c r="K38" i="3"/>
  <c r="Q37" i="3"/>
  <c r="S37" i="3" s="1"/>
  <c r="U37" i="3"/>
  <c r="V37" i="3"/>
  <c r="Q36" i="16"/>
  <c r="S36" i="16" s="1"/>
  <c r="K37" i="16"/>
  <c r="T36" i="16"/>
  <c r="U36" i="16"/>
  <c r="P36" i="16"/>
  <c r="R36" i="16" s="1"/>
  <c r="K40" i="14"/>
  <c r="T39" i="14"/>
  <c r="P39" i="14"/>
  <c r="R39" i="14" s="1"/>
  <c r="U39" i="14"/>
  <c r="Q39" i="14"/>
  <c r="S39" i="14" s="1"/>
  <c r="T36" i="7"/>
  <c r="U36" i="7"/>
  <c r="P36" i="7"/>
  <c r="R36" i="7" s="1"/>
  <c r="Q36" i="7"/>
  <c r="S36" i="7" s="1"/>
  <c r="K37" i="7"/>
  <c r="K36" i="15"/>
  <c r="P35" i="15"/>
  <c r="R35" i="15" s="1"/>
  <c r="T35" i="15"/>
  <c r="U35" i="15"/>
  <c r="Q35" i="15"/>
  <c r="S35" i="15" s="1"/>
  <c r="U36" i="6"/>
  <c r="K37" i="6"/>
  <c r="P36" i="6"/>
  <c r="R36" i="6" s="1"/>
  <c r="T36" i="6"/>
  <c r="Q36" i="6"/>
  <c r="S36" i="6" s="1"/>
  <c r="P35" i="2"/>
  <c r="R35" i="2" s="1"/>
  <c r="Q35" i="2"/>
  <c r="S35" i="2" s="1"/>
  <c r="K36" i="2"/>
  <c r="P36" i="1"/>
  <c r="R36" i="1" s="1"/>
  <c r="T36" i="1"/>
  <c r="U36" i="1"/>
  <c r="K37" i="1"/>
  <c r="Q36" i="1"/>
  <c r="S36" i="1" s="1"/>
  <c r="Q36" i="4"/>
  <c r="S36" i="4" s="1"/>
  <c r="K37" i="4"/>
  <c r="P36" i="4"/>
  <c r="R36" i="4" s="1"/>
  <c r="T36" i="4"/>
  <c r="U36" i="4"/>
  <c r="U37" i="8"/>
  <c r="K38" i="8"/>
  <c r="P37" i="8"/>
  <c r="R37" i="8" s="1"/>
  <c r="T37" i="8"/>
  <c r="Q37" i="8"/>
  <c r="S37" i="8" s="1"/>
  <c r="P36" i="9"/>
  <c r="R36" i="9" s="1"/>
  <c r="Q36" i="9"/>
  <c r="S36" i="9" s="1"/>
  <c r="K37" i="9"/>
  <c r="T36" i="9"/>
  <c r="U36" i="9"/>
  <c r="P37" i="7" l="1"/>
  <c r="R37" i="7" s="1"/>
  <c r="T37" i="7"/>
  <c r="U37" i="7"/>
  <c r="K38" i="7"/>
  <c r="Q37" i="7"/>
  <c r="S37" i="7" s="1"/>
  <c r="K38" i="9"/>
  <c r="P37" i="9"/>
  <c r="R37" i="9" s="1"/>
  <c r="Q37" i="9"/>
  <c r="S37" i="9" s="1"/>
  <c r="U37" i="9"/>
  <c r="T37" i="9"/>
  <c r="T37" i="6"/>
  <c r="U37" i="6"/>
  <c r="P37" i="6"/>
  <c r="R37" i="6" s="1"/>
  <c r="Q37" i="6"/>
  <c r="S37" i="6" s="1"/>
  <c r="K38" i="6"/>
  <c r="U40" i="14"/>
  <c r="Q40" i="14"/>
  <c r="S40" i="14" s="1"/>
  <c r="K41" i="14"/>
  <c r="T40" i="14"/>
  <c r="P40" i="14"/>
  <c r="R40" i="14" s="1"/>
  <c r="K38" i="5"/>
  <c r="P37" i="5"/>
  <c r="R37" i="5" s="1"/>
  <c r="U37" i="5"/>
  <c r="T37" i="5"/>
  <c r="Q37" i="5"/>
  <c r="S37" i="5" s="1"/>
  <c r="K39" i="3"/>
  <c r="Q38" i="3"/>
  <c r="S38" i="3" s="1"/>
  <c r="R38" i="3"/>
  <c r="T38" i="3" s="1"/>
  <c r="V38" i="3"/>
  <c r="U38" i="3"/>
  <c r="K38" i="4"/>
  <c r="P37" i="4"/>
  <c r="R37" i="4" s="1"/>
  <c r="U37" i="4"/>
  <c r="Q37" i="4"/>
  <c r="S37" i="4" s="1"/>
  <c r="T37" i="4"/>
  <c r="K38" i="16"/>
  <c r="P37" i="16"/>
  <c r="R37" i="16" s="1"/>
  <c r="Q37" i="16"/>
  <c r="S37" i="16" s="1"/>
  <c r="U37" i="16"/>
  <c r="T37" i="16"/>
  <c r="R34" i="12"/>
  <c r="U33" i="12"/>
  <c r="P36" i="2"/>
  <c r="R36" i="2" s="1"/>
  <c r="Q36" i="2"/>
  <c r="S36" i="2" s="1"/>
  <c r="K37" i="2"/>
  <c r="K38" i="17"/>
  <c r="P37" i="17"/>
  <c r="R37" i="17" s="1"/>
  <c r="U37" i="17"/>
  <c r="Q37" i="17"/>
  <c r="S37" i="17" s="1"/>
  <c r="T37" i="17"/>
  <c r="T38" i="8"/>
  <c r="U38" i="8"/>
  <c r="P38" i="8"/>
  <c r="R38" i="8" s="1"/>
  <c r="Q38" i="8"/>
  <c r="S38" i="8" s="1"/>
  <c r="K39" i="8"/>
  <c r="P37" i="1"/>
  <c r="R37" i="1" s="1"/>
  <c r="T37" i="1"/>
  <c r="K38" i="1"/>
  <c r="Q37" i="1"/>
  <c r="S37" i="1" s="1"/>
  <c r="U37" i="1"/>
  <c r="T36" i="15"/>
  <c r="U36" i="15"/>
  <c r="K37" i="15"/>
  <c r="P36" i="15"/>
  <c r="R36" i="15" s="1"/>
  <c r="Q36" i="15"/>
  <c r="S36" i="15" s="1"/>
  <c r="T37" i="15" l="1"/>
  <c r="P37" i="15"/>
  <c r="R37" i="15" s="1"/>
  <c r="Q37" i="15"/>
  <c r="S37" i="15" s="1"/>
  <c r="U37" i="15"/>
  <c r="K38" i="15"/>
  <c r="Q39" i="8"/>
  <c r="S39" i="8" s="1"/>
  <c r="T39" i="8"/>
  <c r="P39" i="8"/>
  <c r="R39" i="8" s="1"/>
  <c r="K40" i="8"/>
  <c r="U39" i="8"/>
  <c r="U38" i="4"/>
  <c r="Q38" i="4"/>
  <c r="S38" i="4" s="1"/>
  <c r="T38" i="4"/>
  <c r="P38" i="4"/>
  <c r="R38" i="4" s="1"/>
  <c r="K39" i="4"/>
  <c r="Q38" i="6"/>
  <c r="S38" i="6" s="1"/>
  <c r="T38" i="6"/>
  <c r="P38" i="6"/>
  <c r="R38" i="6" s="1"/>
  <c r="K39" i="6"/>
  <c r="U38" i="6"/>
  <c r="U38" i="5"/>
  <c r="K39" i="5"/>
  <c r="T38" i="5"/>
  <c r="P38" i="5"/>
  <c r="R38" i="5" s="1"/>
  <c r="Q38" i="5"/>
  <c r="S38" i="5" s="1"/>
  <c r="P38" i="7"/>
  <c r="R38" i="7" s="1"/>
  <c r="Q38" i="7"/>
  <c r="S38" i="7" s="1"/>
  <c r="T38" i="7"/>
  <c r="U38" i="7"/>
  <c r="K39" i="7"/>
  <c r="T38" i="9"/>
  <c r="U38" i="9"/>
  <c r="K39" i="9"/>
  <c r="Q38" i="9"/>
  <c r="S38" i="9" s="1"/>
  <c r="P38" i="9"/>
  <c r="R38" i="9" s="1"/>
  <c r="P38" i="17"/>
  <c r="R38" i="17" s="1"/>
  <c r="U38" i="17"/>
  <c r="K39" i="17"/>
  <c r="T38" i="17"/>
  <c r="Q38" i="17"/>
  <c r="S38" i="17" s="1"/>
  <c r="P37" i="2"/>
  <c r="R37" i="2" s="1"/>
  <c r="Q37" i="2"/>
  <c r="S37" i="2" s="1"/>
  <c r="K38" i="2"/>
  <c r="U38" i="16"/>
  <c r="K39" i="16"/>
  <c r="T38" i="16"/>
  <c r="Q38" i="16"/>
  <c r="S38" i="16" s="1"/>
  <c r="P38" i="16"/>
  <c r="R38" i="16" s="1"/>
  <c r="T38" i="1"/>
  <c r="P38" i="1"/>
  <c r="R38" i="1" s="1"/>
  <c r="Q38" i="1"/>
  <c r="S38" i="1" s="1"/>
  <c r="K39" i="1"/>
  <c r="U38" i="1"/>
  <c r="V39" i="3"/>
  <c r="K40" i="3"/>
  <c r="U39" i="3"/>
  <c r="Q39" i="3"/>
  <c r="S39" i="3" s="1"/>
  <c r="R39" i="3"/>
  <c r="T39" i="3" s="1"/>
  <c r="P41" i="14"/>
  <c r="R41" i="14" s="1"/>
  <c r="Q41" i="14"/>
  <c r="S41" i="14" s="1"/>
  <c r="K42" i="14"/>
  <c r="T41" i="14"/>
  <c r="U41" i="14"/>
  <c r="R35" i="12"/>
  <c r="U34" i="12"/>
  <c r="U35" i="12" l="1"/>
  <c r="R36" i="12"/>
  <c r="U40" i="3"/>
  <c r="V40" i="3"/>
  <c r="R40" i="3"/>
  <c r="T40" i="3" s="1"/>
  <c r="K41" i="3"/>
  <c r="Q40" i="3"/>
  <c r="S40" i="3" s="1"/>
  <c r="T39" i="4"/>
  <c r="Q39" i="4"/>
  <c r="S39" i="4" s="1"/>
  <c r="U39" i="4"/>
  <c r="K40" i="4"/>
  <c r="P39" i="4"/>
  <c r="R39" i="4" s="1"/>
  <c r="T39" i="5"/>
  <c r="Q39" i="5"/>
  <c r="S39" i="5" s="1"/>
  <c r="K40" i="5"/>
  <c r="P39" i="5"/>
  <c r="R39" i="5" s="1"/>
  <c r="U39" i="5"/>
  <c r="T39" i="17"/>
  <c r="U39" i="17"/>
  <c r="K40" i="17"/>
  <c r="Q39" i="17"/>
  <c r="S39" i="17" s="1"/>
  <c r="P39" i="17"/>
  <c r="R39" i="17" s="1"/>
  <c r="K40" i="7"/>
  <c r="T39" i="7"/>
  <c r="U39" i="7"/>
  <c r="Q39" i="7"/>
  <c r="S39" i="7" s="1"/>
  <c r="P39" i="7"/>
  <c r="R39" i="7" s="1"/>
  <c r="Q42" i="14"/>
  <c r="P42" i="14"/>
  <c r="U42" i="14"/>
  <c r="U43" i="14" s="1"/>
  <c r="T42" i="14"/>
  <c r="T43" i="14" s="1"/>
  <c r="U46" i="14" s="1"/>
  <c r="J10" i="13" s="1"/>
  <c r="H10" i="13" s="1"/>
  <c r="T39" i="1"/>
  <c r="P39" i="1"/>
  <c r="R39" i="1" s="1"/>
  <c r="Q39" i="1"/>
  <c r="S39" i="1" s="1"/>
  <c r="K40" i="1"/>
  <c r="U39" i="1"/>
  <c r="P38" i="2"/>
  <c r="R38" i="2" s="1"/>
  <c r="Q38" i="2"/>
  <c r="S38" i="2" s="1"/>
  <c r="K39" i="2"/>
  <c r="K40" i="6"/>
  <c r="P39" i="6"/>
  <c r="R39" i="6" s="1"/>
  <c r="Q39" i="6"/>
  <c r="S39" i="6" s="1"/>
  <c r="T39" i="6"/>
  <c r="U39" i="6"/>
  <c r="P38" i="15"/>
  <c r="R38" i="15" s="1"/>
  <c r="Q38" i="15"/>
  <c r="S38" i="15" s="1"/>
  <c r="T38" i="15"/>
  <c r="U38" i="15"/>
  <c r="K39" i="15"/>
  <c r="T39" i="16"/>
  <c r="U39" i="16"/>
  <c r="Q39" i="16"/>
  <c r="S39" i="16" s="1"/>
  <c r="P39" i="16"/>
  <c r="R39" i="16" s="1"/>
  <c r="K40" i="16"/>
  <c r="T39" i="9"/>
  <c r="U39" i="9"/>
  <c r="Q39" i="9"/>
  <c r="S39" i="9" s="1"/>
  <c r="K40" i="9"/>
  <c r="P39" i="9"/>
  <c r="R39" i="9" s="1"/>
  <c r="K41" i="8"/>
  <c r="P40" i="8"/>
  <c r="R40" i="8" s="1"/>
  <c r="Q40" i="8"/>
  <c r="S40" i="8" s="1"/>
  <c r="T40" i="8"/>
  <c r="U40" i="8"/>
  <c r="P39" i="2" l="1"/>
  <c r="R39" i="2" s="1"/>
  <c r="Q39" i="2"/>
  <c r="S39" i="2" s="1"/>
  <c r="K40" i="2"/>
  <c r="U40" i="6"/>
  <c r="K41" i="6"/>
  <c r="P40" i="6"/>
  <c r="R40" i="6" s="1"/>
  <c r="T40" i="6"/>
  <c r="Q40" i="6"/>
  <c r="S40" i="6" s="1"/>
  <c r="S42" i="14"/>
  <c r="S43" i="14" s="1"/>
  <c r="Q43" i="14"/>
  <c r="T40" i="17"/>
  <c r="Q40" i="17"/>
  <c r="S40" i="17" s="1"/>
  <c r="U40" i="17"/>
  <c r="P40" i="17"/>
  <c r="R40" i="17" s="1"/>
  <c r="K41" i="17"/>
  <c r="Q40" i="16"/>
  <c r="S40" i="16" s="1"/>
  <c r="K41" i="16"/>
  <c r="P40" i="16"/>
  <c r="R40" i="16" s="1"/>
  <c r="T40" i="16"/>
  <c r="U40" i="16"/>
  <c r="R42" i="14"/>
  <c r="R43" i="14" s="1"/>
  <c r="S45" i="14" s="1"/>
  <c r="O52" i="14" s="1"/>
  <c r="O53" i="14" s="1"/>
  <c r="O55" i="14" s="1"/>
  <c r="P43" i="14"/>
  <c r="P40" i="1"/>
  <c r="R40" i="1" s="1"/>
  <c r="Q40" i="1"/>
  <c r="S40" i="1" s="1"/>
  <c r="K41" i="1"/>
  <c r="T40" i="1"/>
  <c r="U40" i="1"/>
  <c r="Q40" i="4"/>
  <c r="S40" i="4" s="1"/>
  <c r="K41" i="4"/>
  <c r="T40" i="4"/>
  <c r="U40" i="4"/>
  <c r="P40" i="4"/>
  <c r="R40" i="4" s="1"/>
  <c r="T40" i="7"/>
  <c r="U40" i="7"/>
  <c r="K41" i="7"/>
  <c r="Q40" i="7"/>
  <c r="S40" i="7" s="1"/>
  <c r="P40" i="7"/>
  <c r="R40" i="7" s="1"/>
  <c r="R41" i="3"/>
  <c r="Q41" i="3"/>
  <c r="V41" i="3"/>
  <c r="V43" i="3" s="1"/>
  <c r="U41" i="3"/>
  <c r="U43" i="3" s="1"/>
  <c r="U41" i="8"/>
  <c r="U43" i="8" s="1"/>
  <c r="K42" i="8"/>
  <c r="P41" i="8"/>
  <c r="R41" i="8" s="1"/>
  <c r="T41" i="8"/>
  <c r="Q41" i="8"/>
  <c r="S41" i="8" s="1"/>
  <c r="P40" i="9"/>
  <c r="R40" i="9" s="1"/>
  <c r="Q40" i="9"/>
  <c r="S40" i="9" s="1"/>
  <c r="K41" i="9"/>
  <c r="T40" i="9"/>
  <c r="U40" i="9"/>
  <c r="U36" i="12"/>
  <c r="R37" i="12"/>
  <c r="Q40" i="5"/>
  <c r="S40" i="5" s="1"/>
  <c r="K41" i="5"/>
  <c r="P40" i="5"/>
  <c r="R40" i="5" s="1"/>
  <c r="T40" i="5"/>
  <c r="U40" i="5"/>
  <c r="K40" i="15"/>
  <c r="P39" i="15"/>
  <c r="R39" i="15" s="1"/>
  <c r="T39" i="15"/>
  <c r="Q39" i="15"/>
  <c r="S39" i="15" s="1"/>
  <c r="U39" i="15"/>
  <c r="P41" i="17" l="1"/>
  <c r="R41" i="17" s="1"/>
  <c r="Q41" i="17"/>
  <c r="S41" i="17" s="1"/>
  <c r="T41" i="17"/>
  <c r="U41" i="17"/>
  <c r="K42" i="17"/>
  <c r="T41" i="3"/>
  <c r="T43" i="3" s="1"/>
  <c r="R43" i="3"/>
  <c r="P41" i="5"/>
  <c r="U41" i="5"/>
  <c r="U43" i="5" s="1"/>
  <c r="Q41" i="5"/>
  <c r="T41" i="5"/>
  <c r="T43" i="5" s="1"/>
  <c r="U46" i="5" s="1"/>
  <c r="J16" i="13" s="1"/>
  <c r="H16" i="13" s="1"/>
  <c r="T40" i="15"/>
  <c r="U40" i="15"/>
  <c r="Q40" i="15"/>
  <c r="S40" i="15" s="1"/>
  <c r="K41" i="15"/>
  <c r="P40" i="15"/>
  <c r="R40" i="15" s="1"/>
  <c r="T42" i="8"/>
  <c r="T43" i="8" s="1"/>
  <c r="U46" i="8" s="1"/>
  <c r="J15" i="13" s="1"/>
  <c r="H15" i="13" s="1"/>
  <c r="Q42" i="8"/>
  <c r="P42" i="8"/>
  <c r="P41" i="7"/>
  <c r="U41" i="7"/>
  <c r="U43" i="7" s="1"/>
  <c r="U45" i="7" s="1"/>
  <c r="Q41" i="7"/>
  <c r="T41" i="7"/>
  <c r="T43" i="7" s="1"/>
  <c r="P40" i="2"/>
  <c r="R40" i="2" s="1"/>
  <c r="Q40" i="2"/>
  <c r="S40" i="2" s="1"/>
  <c r="K41" i="2"/>
  <c r="S41" i="3"/>
  <c r="S43" i="3" s="1"/>
  <c r="Q43" i="3"/>
  <c r="T41" i="6"/>
  <c r="U41" i="6"/>
  <c r="K42" i="6"/>
  <c r="P41" i="6"/>
  <c r="R41" i="6" s="1"/>
  <c r="Q41" i="6"/>
  <c r="S41" i="6" s="1"/>
  <c r="K7" i="13"/>
  <c r="U37" i="12"/>
  <c r="U39" i="12" s="1"/>
  <c r="I44" i="12" s="1"/>
  <c r="K42" i="4"/>
  <c r="P41" i="4"/>
  <c r="R41" i="4" s="1"/>
  <c r="U41" i="4"/>
  <c r="T41" i="4"/>
  <c r="Q41" i="4"/>
  <c r="S41" i="4" s="1"/>
  <c r="K42" i="9"/>
  <c r="P41" i="9"/>
  <c r="Q41" i="9"/>
  <c r="U41" i="9"/>
  <c r="T41" i="9"/>
  <c r="P41" i="1"/>
  <c r="R41" i="1" s="1"/>
  <c r="Q41" i="1"/>
  <c r="S41" i="1" s="1"/>
  <c r="U41" i="1"/>
  <c r="K42" i="1"/>
  <c r="T41" i="1"/>
  <c r="K42" i="16"/>
  <c r="P41" i="16"/>
  <c r="R41" i="16" s="1"/>
  <c r="Q41" i="16"/>
  <c r="S41" i="16" s="1"/>
  <c r="U41" i="16"/>
  <c r="T41" i="16"/>
  <c r="T42" i="1" l="1"/>
  <c r="T43" i="1" s="1"/>
  <c r="P42" i="1"/>
  <c r="U42" i="1"/>
  <c r="U43" i="1" s="1"/>
  <c r="Q42" i="1"/>
  <c r="T42" i="9"/>
  <c r="T43" i="9" s="1"/>
  <c r="U42" i="9"/>
  <c r="U43" i="9" s="1"/>
  <c r="R41" i="5"/>
  <c r="R43" i="5" s="1"/>
  <c r="P43" i="5"/>
  <c r="T41" i="15"/>
  <c r="P41" i="15"/>
  <c r="R41" i="15" s="1"/>
  <c r="K42" i="15"/>
  <c r="U41" i="15"/>
  <c r="Q41" i="15"/>
  <c r="S41" i="15" s="1"/>
  <c r="U42" i="4"/>
  <c r="U43" i="4" s="1"/>
  <c r="T42" i="4"/>
  <c r="T43" i="4" s="1"/>
  <c r="T46" i="4" s="1"/>
  <c r="J13" i="13" s="1"/>
  <c r="H13" i="13" s="1"/>
  <c r="P42" i="4"/>
  <c r="Q42" i="4"/>
  <c r="K13" i="13"/>
  <c r="R41" i="7"/>
  <c r="R43" i="7" s="1"/>
  <c r="P43" i="7"/>
  <c r="P42" i="17"/>
  <c r="Q42" i="17"/>
  <c r="T42" i="17"/>
  <c r="T43" i="17" s="1"/>
  <c r="U46" i="17" s="1"/>
  <c r="J14" i="13" s="1"/>
  <c r="H14" i="13" s="1"/>
  <c r="U42" i="17"/>
  <c r="U43" i="17" s="1"/>
  <c r="U42" i="16"/>
  <c r="U43" i="16" s="1"/>
  <c r="P42" i="16"/>
  <c r="Q42" i="16"/>
  <c r="T42" i="16"/>
  <c r="T43" i="16" s="1"/>
  <c r="U46" i="16" s="1"/>
  <c r="J11" i="13" s="1"/>
  <c r="H11" i="13" s="1"/>
  <c r="S41" i="9"/>
  <c r="S43" i="9" s="1"/>
  <c r="Q43" i="9"/>
  <c r="T45" i="3"/>
  <c r="P52" i="3" s="1"/>
  <c r="P53" i="3" s="1"/>
  <c r="P55" i="3" s="1"/>
  <c r="R42" i="8"/>
  <c r="R43" i="8" s="1"/>
  <c r="S45" i="8" s="1"/>
  <c r="O52" i="8" s="1"/>
  <c r="O53" i="8" s="1"/>
  <c r="O55" i="8" s="1"/>
  <c r="P43" i="8"/>
  <c r="T42" i="6"/>
  <c r="T43" i="6" s="1"/>
  <c r="U42" i="6"/>
  <c r="U43" i="6" s="1"/>
  <c r="Q42" i="6"/>
  <c r="P42" i="6"/>
  <c r="R41" i="9"/>
  <c r="R43" i="9" s="1"/>
  <c r="S45" i="9" s="1"/>
  <c r="O52" i="9" s="1"/>
  <c r="O53" i="9" s="1"/>
  <c r="O55" i="9" s="1"/>
  <c r="P43" i="9"/>
  <c r="P41" i="2"/>
  <c r="R41" i="2" s="1"/>
  <c r="Q41" i="2"/>
  <c r="S41" i="2" s="1"/>
  <c r="K42" i="2"/>
  <c r="S42" i="8"/>
  <c r="S43" i="8" s="1"/>
  <c r="Q43" i="8"/>
  <c r="S41" i="5"/>
  <c r="S43" i="5" s="1"/>
  <c r="Q43" i="5"/>
  <c r="S41" i="7"/>
  <c r="S43" i="7" s="1"/>
  <c r="Q43" i="7"/>
  <c r="R42" i="4" l="1"/>
  <c r="R43" i="4" s="1"/>
  <c r="P43" i="4"/>
  <c r="S42" i="1"/>
  <c r="S43" i="1" s="1"/>
  <c r="Q43" i="1"/>
  <c r="R42" i="17"/>
  <c r="R43" i="17" s="1"/>
  <c r="P43" i="17"/>
  <c r="S42" i="6"/>
  <c r="S43" i="6" s="1"/>
  <c r="Q43" i="6"/>
  <c r="S42" i="16"/>
  <c r="S43" i="16" s="1"/>
  <c r="Q43" i="16"/>
  <c r="P42" i="15"/>
  <c r="Q42" i="15"/>
  <c r="U42" i="15"/>
  <c r="U43" i="15" s="1"/>
  <c r="T42" i="15"/>
  <c r="T43" i="15" s="1"/>
  <c r="U46" i="15" s="1"/>
  <c r="J12" i="13" s="1"/>
  <c r="H12" i="13" s="1"/>
  <c r="S42" i="17"/>
  <c r="S43" i="17" s="1"/>
  <c r="Q43" i="17"/>
  <c r="R42" i="6"/>
  <c r="R43" i="6" s="1"/>
  <c r="P43" i="6"/>
  <c r="P42" i="2"/>
  <c r="R42" i="2" s="1"/>
  <c r="R43" i="2" s="1"/>
  <c r="Q42" i="2"/>
  <c r="S42" i="2" s="1"/>
  <c r="S43" i="2" s="1"/>
  <c r="T45" i="6"/>
  <c r="J8" i="13" s="1"/>
  <c r="R42" i="16"/>
  <c r="R43" i="16" s="1"/>
  <c r="S45" i="16" s="1"/>
  <c r="P43" i="16"/>
  <c r="R42" i="1"/>
  <c r="R43" i="1" s="1"/>
  <c r="S45" i="1" s="1"/>
  <c r="O52" i="1" s="1"/>
  <c r="O53" i="1" s="1"/>
  <c r="O55" i="1" s="1"/>
  <c r="P43" i="1"/>
  <c r="U46" i="9"/>
  <c r="J9" i="13" s="1"/>
  <c r="H9" i="13" s="1"/>
  <c r="S42" i="4"/>
  <c r="S43" i="4" s="1"/>
  <c r="Q43" i="4"/>
  <c r="S42" i="15" l="1"/>
  <c r="S43" i="15" s="1"/>
  <c r="Q43" i="15"/>
  <c r="J19" i="13"/>
  <c r="H8" i="13"/>
  <c r="S45" i="2"/>
  <c r="O52" i="2" s="1"/>
  <c r="O53" i="2" s="1"/>
  <c r="O55" i="2" s="1"/>
  <c r="R42" i="15"/>
  <c r="R43" i="15" s="1"/>
  <c r="S45" i="15" s="1"/>
  <c r="O52" i="15" s="1"/>
  <c r="O53" i="15" s="1"/>
  <c r="O55" i="15" s="1"/>
  <c r="P43" i="15"/>
  <c r="S45" i="17"/>
</calcChain>
</file>

<file path=xl/sharedStrings.xml><?xml version="1.0" encoding="utf-8"?>
<sst xmlns="http://schemas.openxmlformats.org/spreadsheetml/2006/main" count="502" uniqueCount="71">
  <si>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</si>
  <si>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</si>
  <si>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</si>
  <si>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</si>
  <si>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</si>
  <si>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</si>
  <si>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</si>
  <si>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</si>
  <si>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</si>
  <si>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</si>
  <si>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</si>
  <si>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</si>
  <si>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</si>
  <si>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</si>
  <si>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</si>
  <si>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</si>
  <si>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</si>
  <si>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</si>
  <si>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</si>
  <si>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</si>
  <si>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</si>
  <si>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</si>
  <si>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</si>
  <si>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</si>
  <si>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</si>
  <si>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</si>
  <si>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</si>
  <si>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</si>
  <si>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</si>
  <si>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</si>
  <si>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</si>
  <si>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</si>
  <si>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</si>
  <si>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</si>
  <si>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</si>
  <si>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</si>
  <si>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</si>
  <si>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</si>
  <si>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</si>
  <si>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 xml:space="preserve">Ratable Payback in December 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</si>
  <si>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</si>
  <si>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</si>
  <si>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</si>
  <si>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</si>
  <si>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</si>
  <si>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</si>
  <si>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</si>
  <si>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</si>
  <si>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</si>
  <si>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</si>
  <si>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</si>
  <si>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</si>
  <si>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</si>
  <si>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Volume</t>
  </si>
  <si>
    <t>Rate</t>
  </si>
  <si>
    <t>Imputed Rate</t>
  </si>
  <si>
    <t>Rate_Type Daily/Total</t>
  </si>
  <si>
    <t>Remaining Balance</t>
  </si>
  <si>
    <t>TOTALS</t>
  </si>
  <si>
    <t>To be Invoiced with December Activity</t>
  </si>
  <si>
    <t>00/12</t>
  </si>
  <si>
    <t>Duke Energy Trading &amp; Mktg</t>
  </si>
  <si>
    <t>Enron Energy Services</t>
  </si>
  <si>
    <t>Total</t>
  </si>
  <si>
    <t>Daily</t>
  </si>
  <si>
    <t>Note: RIDE NOT AVAILABLE</t>
  </si>
  <si>
    <t xml:space="preserve">Notes: </t>
  </si>
  <si>
    <t>1.) Invoiced amount reflects posted rates with following exceptions…</t>
  </si>
  <si>
    <t>3.) PNM @  500617 includes Ride for 2 days (Dec 19th &amp; 20th) @ $0.45/Dth</t>
  </si>
  <si>
    <t xml:space="preserve">4.) Park charges were waived on December 8th because rides were restricted </t>
  </si>
  <si>
    <t xml:space="preserve">2.) USGT @ 500615 - Nov.- Dec. deal @ $3.68/Dth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</si>
</sst>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5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8" fontId="0" fillId="0" borderId="0" xfId="0" applyNumberFormat="1"/>
    <xf numFmtId="43" fontId="0" fillId="0" borderId="0" xfId="0" applyNumberFormat="1"/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17" fontId="0" fillId="0" borderId="0" xfId="0" applyNumberFormat="1"/>
    <xf numFmtId="44" fontId="0" fillId="0" borderId="0" xfId="0" applyNumberForma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8" fontId="0" fillId="0" borderId="14" xfId="0" applyNumberFormat="1" applyBorder="1"/>
    <xf numFmtId="0" fontId="10" fillId="0" borderId="0" xfId="3" applyFont="1" applyFill="1" applyBorder="1" applyAlignment="1" applyProtection="1">
      <alignment horizontal="right"/>
      <protection locked="0"/>
    </xf>
    <xf numFmtId="0" fontId="0" fillId="0" borderId="0" xfId="0" applyBorder="1"/>
    <xf numFmtId="37" fontId="0" fillId="0" borderId="0" xfId="0" applyNumberFormat="1" applyBorder="1"/>
    <xf numFmtId="44" fontId="0" fillId="0" borderId="0" xfId="0" applyNumberFormat="1" applyBorder="1"/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167" fontId="0" fillId="0" borderId="0" xfId="0" applyNumberFormat="1"/>
    <xf numFmtId="167" fontId="0" fillId="0" borderId="0" xfId="0" applyNumberFormat="1" applyBorder="1"/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1" fillId="0" borderId="0" xfId="3" applyFill="1" applyBorder="1" applyAlignment="1" applyProtection="1">
      <protection locked="0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workbookViewId="0">
      <selection activeCell="E14" sqref="E14"/>
    </sheetView>
  </sheetViews>
  <sheetFormatPr defaultRowHeight="12.75" x14ac:dyDescent="0.2"/>
  <cols>
    <col min="1" max="1" width="10.7109375" customWidth="1"/>
    <col min="2" max="2" width="19.28515625" customWidth="1"/>
    <col min="3" max="9" width="10.7109375" customWidth="1"/>
    <col min="10" max="10" width="13.5703125" customWidth="1"/>
    <col min="11" max="11" width="12.7109375" customWidth="1"/>
  </cols>
  <sheetData>
    <row r="1" spans="1:11" x14ac:dyDescent="0.2">
      <c r="A1" s="67" t="s">
        <v>45</v>
      </c>
      <c r="F1" s="68"/>
      <c r="G1" s="69"/>
      <c r="H1" s="70"/>
      <c r="I1" s="71"/>
      <c r="J1" s="72"/>
    </row>
    <row r="2" spans="1:11" x14ac:dyDescent="0.2">
      <c r="A2" s="67" t="s">
        <v>46</v>
      </c>
      <c r="F2" s="68"/>
      <c r="G2" s="69"/>
      <c r="H2" s="70"/>
      <c r="I2" s="71"/>
      <c r="J2" s="72"/>
    </row>
    <row r="3" spans="1:11" x14ac:dyDescent="0.2">
      <c r="A3" s="67" t="s">
        <v>47</v>
      </c>
      <c r="F3" s="68"/>
      <c r="G3" s="69"/>
      <c r="H3" s="70"/>
      <c r="I3" s="71"/>
      <c r="J3" s="72"/>
    </row>
    <row r="4" spans="1:11" x14ac:dyDescent="0.2">
      <c r="A4" s="67"/>
      <c r="F4" s="68"/>
      <c r="G4" s="69"/>
      <c r="H4" s="69"/>
      <c r="I4" s="71"/>
      <c r="J4" s="72"/>
    </row>
    <row r="5" spans="1:11" ht="13.5" thickBot="1" x14ac:dyDescent="0.25">
      <c r="A5" s="67"/>
      <c r="F5" s="68"/>
      <c r="G5" s="69"/>
      <c r="H5" s="69"/>
      <c r="I5" s="71"/>
      <c r="J5" s="72"/>
    </row>
    <row r="6" spans="1:11" ht="26.25" thickBot="1" x14ac:dyDescent="0.25">
      <c r="A6" s="76" t="s">
        <v>48</v>
      </c>
      <c r="B6" s="77" t="s">
        <v>49</v>
      </c>
      <c r="C6" s="77" t="s">
        <v>50</v>
      </c>
      <c r="D6" s="77" t="s">
        <v>51</v>
      </c>
      <c r="E6" s="77" t="s">
        <v>52</v>
      </c>
      <c r="F6" s="78" t="s">
        <v>53</v>
      </c>
      <c r="G6" s="79" t="s">
        <v>54</v>
      </c>
      <c r="H6" s="80" t="s">
        <v>55</v>
      </c>
      <c r="I6" s="77" t="s">
        <v>56</v>
      </c>
      <c r="J6" s="81" t="s">
        <v>41</v>
      </c>
      <c r="K6" s="82" t="s">
        <v>57</v>
      </c>
    </row>
    <row r="7" spans="1:11" x14ac:dyDescent="0.2">
      <c r="A7" s="73">
        <v>36861</v>
      </c>
      <c r="B7" t="str">
        <f>'USGT Nov-Dec'!$B$6</f>
        <v>USGT</v>
      </c>
      <c r="C7" s="84">
        <f>'USGT Nov-Dec'!$C$6</f>
        <v>27268</v>
      </c>
      <c r="E7">
        <f>'USGT Nov-Dec'!$E$6</f>
        <v>500615</v>
      </c>
      <c r="F7" s="1">
        <f>'USGT Nov-Dec'!$K$38</f>
        <v>14243</v>
      </c>
      <c r="G7" s="90">
        <v>3.68</v>
      </c>
      <c r="H7" s="74">
        <f t="shared" ref="H7:H14" si="0">J7/F7</f>
        <v>3.6799999999999997</v>
      </c>
      <c r="I7" s="71" t="s">
        <v>63</v>
      </c>
      <c r="J7" s="74">
        <v>52414.239999999998</v>
      </c>
      <c r="K7" s="1">
        <f>'USGT Nov-Dec'!$R$37</f>
        <v>-45</v>
      </c>
    </row>
    <row r="8" spans="1:11" x14ac:dyDescent="0.2">
      <c r="B8" t="str">
        <f>'USGT 500621'!B11</f>
        <v>USGT</v>
      </c>
      <c r="C8">
        <f>'USGT 500621'!C11</f>
        <v>27268</v>
      </c>
      <c r="E8">
        <f>'USGT 500621'!$E$11</f>
        <v>500621</v>
      </c>
      <c r="F8" s="1">
        <f>'USGT 500621'!$G$46</f>
        <v>7769</v>
      </c>
      <c r="G8" s="90">
        <v>0.38829999999999998</v>
      </c>
      <c r="H8" s="74">
        <f t="shared" si="0"/>
        <v>0.72993802291157162</v>
      </c>
      <c r="I8" s="71" t="s">
        <v>64</v>
      </c>
      <c r="J8" s="74">
        <f>'USGT 500621'!$T$45</f>
        <v>5670.8885</v>
      </c>
    </row>
    <row r="9" spans="1:11" x14ac:dyDescent="0.2">
      <c r="B9" t="str">
        <f>'USGT 500622'!B11</f>
        <v>USGT</v>
      </c>
      <c r="C9">
        <f>'USGT 500622'!C11</f>
        <v>27268</v>
      </c>
      <c r="E9">
        <f>'USGT 500622'!$E$11</f>
        <v>500622</v>
      </c>
      <c r="F9" s="1">
        <f>'USGT 500622'!$G$46</f>
        <v>120987</v>
      </c>
      <c r="G9" s="90">
        <v>0.38829999999999998</v>
      </c>
      <c r="H9" s="74">
        <f t="shared" si="0"/>
        <v>1.4330561985998493</v>
      </c>
      <c r="I9" s="71" t="s">
        <v>64</v>
      </c>
      <c r="J9" s="74">
        <f>'USGT 500622'!$U$46</f>
        <v>173381.17029999997</v>
      </c>
    </row>
    <row r="10" spans="1:11" x14ac:dyDescent="0.2">
      <c r="B10" t="str">
        <f>'Duke 500621'!B11</f>
        <v>Duke Energy Trading &amp; Mktg</v>
      </c>
      <c r="C10">
        <f>'Duke 500621'!C11</f>
        <v>27266</v>
      </c>
      <c r="E10">
        <f>'Duke 500621'!$E$11</f>
        <v>500621</v>
      </c>
      <c r="F10" s="1">
        <f>'Duke 500621'!$G$46</f>
        <v>9117</v>
      </c>
      <c r="G10" s="90">
        <v>0.38829999999999998</v>
      </c>
      <c r="H10" s="74">
        <f t="shared" si="0"/>
        <v>1.6858443128222</v>
      </c>
      <c r="I10" s="71" t="s">
        <v>64</v>
      </c>
      <c r="J10" s="74">
        <f>'Duke 500621'!$U$46</f>
        <v>15369.842599999998</v>
      </c>
    </row>
    <row r="11" spans="1:11" x14ac:dyDescent="0.2">
      <c r="B11" t="str">
        <f>'Duke 500622'!B11</f>
        <v>Duke Energy Trading &amp; Mktg</v>
      </c>
      <c r="C11">
        <f>'Duke 500622'!C11</f>
        <v>27266</v>
      </c>
      <c r="E11">
        <f>'Duke 500622'!$E$11</f>
        <v>500622</v>
      </c>
      <c r="F11" s="1">
        <f>'Duke 500622'!$G$46</f>
        <v>30460</v>
      </c>
      <c r="G11" s="90">
        <v>0.38829999999999998</v>
      </c>
      <c r="H11" s="74">
        <f t="shared" si="0"/>
        <v>0.42072061720288895</v>
      </c>
      <c r="I11" s="71" t="s">
        <v>64</v>
      </c>
      <c r="J11" s="74">
        <f>'Duke 500622'!$U$46</f>
        <v>12815.149999999998</v>
      </c>
    </row>
    <row r="12" spans="1:11" x14ac:dyDescent="0.2">
      <c r="B12" t="str">
        <f>'Duke 500623'!B11</f>
        <v>Duke Energy Trading &amp; Mktg</v>
      </c>
      <c r="C12">
        <f>'Duke 500623'!C11</f>
        <v>27266</v>
      </c>
      <c r="E12" s="85">
        <f>'Duke 500623'!$E$11</f>
        <v>500623</v>
      </c>
      <c r="F12" s="1">
        <f>'Duke 500623'!$G$46</f>
        <v>9943</v>
      </c>
      <c r="G12" s="90">
        <v>0.38829999999999998</v>
      </c>
      <c r="H12" s="74">
        <f t="shared" si="0"/>
        <v>6.9501478427034094E-2</v>
      </c>
      <c r="I12" s="71" t="s">
        <v>64</v>
      </c>
      <c r="J12" s="74">
        <f>'Duke 500623'!$U$46</f>
        <v>691.05320000000006</v>
      </c>
    </row>
    <row r="13" spans="1:11" x14ac:dyDescent="0.2">
      <c r="B13" t="str">
        <f>'PG&amp;E 500622'!B11</f>
        <v>PG&amp;E</v>
      </c>
      <c r="C13">
        <f>'PG&amp;E 500622'!C11</f>
        <v>27404</v>
      </c>
      <c r="E13" s="98">
        <f>'PG&amp;E 500622'!$E$11</f>
        <v>500622</v>
      </c>
      <c r="F13" s="1">
        <f>'PG&amp;E 500622'!$G$49</f>
        <v>857</v>
      </c>
      <c r="G13" s="90">
        <v>0.38829999999999998</v>
      </c>
      <c r="H13" s="74">
        <f t="shared" si="0"/>
        <v>8.1769546091015197</v>
      </c>
      <c r="I13" s="71" t="s">
        <v>64</v>
      </c>
      <c r="J13" s="75">
        <f>'PG&amp;E 500622'!$T$46</f>
        <v>7007.6501000000017</v>
      </c>
      <c r="K13" s="1">
        <f>'PG&amp;E 500622'!$K$42</f>
        <v>-857</v>
      </c>
    </row>
    <row r="14" spans="1:11" x14ac:dyDescent="0.2">
      <c r="B14" s="85" t="str">
        <f>'EES 500616'!B11</f>
        <v>Enron Energy Services</v>
      </c>
      <c r="C14" s="85">
        <f>'EES 500616'!C11</f>
        <v>27431</v>
      </c>
      <c r="D14" s="85"/>
      <c r="E14" s="85">
        <f>'EES 500616'!$E$11</f>
        <v>500616</v>
      </c>
      <c r="F14" s="86">
        <f>'EES 500616'!$G$46</f>
        <v>4645</v>
      </c>
      <c r="G14" s="90">
        <v>0.38829999999999998</v>
      </c>
      <c r="H14" s="87">
        <f t="shared" si="0"/>
        <v>0.38829999999999998</v>
      </c>
      <c r="I14" s="71" t="s">
        <v>64</v>
      </c>
      <c r="J14" s="87">
        <f>'EES 500616'!$U$46</f>
        <v>1803.6534999999999</v>
      </c>
    </row>
    <row r="15" spans="1:11" x14ac:dyDescent="0.2">
      <c r="B15" s="85" t="str">
        <f>'PNM 500617'!B11</f>
        <v>PNM</v>
      </c>
      <c r="C15" s="85">
        <f>'PNM 500617'!C11</f>
        <v>27267</v>
      </c>
      <c r="D15" s="85"/>
      <c r="E15" s="85">
        <f>'PNM 500617'!$E$11</f>
        <v>500617</v>
      </c>
      <c r="F15" s="86">
        <f>'PNM 500617'!$G$48</f>
        <v>128157</v>
      </c>
      <c r="G15" s="90">
        <v>0.38829999999999998</v>
      </c>
      <c r="H15" s="87">
        <f>J15/F15</f>
        <v>0.6349995942476806</v>
      </c>
      <c r="I15" s="71" t="s">
        <v>64</v>
      </c>
      <c r="J15" s="87">
        <f>'PNM 500617'!$U$46</f>
        <v>81379.642999999996</v>
      </c>
      <c r="K15" s="1">
        <f>'PNM 500617'!$G$49</f>
        <v>-3158</v>
      </c>
    </row>
    <row r="16" spans="1:11" x14ac:dyDescent="0.2">
      <c r="B16" s="85" t="str">
        <f>'Richardson 500622'!B11</f>
        <v>Richardson</v>
      </c>
      <c r="C16" s="85">
        <f>'Richardson 500622'!C11</f>
        <v>27249</v>
      </c>
      <c r="D16" s="85"/>
      <c r="E16" s="85">
        <f>'Richardson 500622'!$E$11</f>
        <v>500622</v>
      </c>
      <c r="F16" s="86">
        <f>'Richardson 500622'!$G$46</f>
        <v>10357</v>
      </c>
      <c r="G16" s="90">
        <v>0.38829999999999998</v>
      </c>
      <c r="H16" s="87">
        <f>J16/F16</f>
        <v>0.38829999999999998</v>
      </c>
      <c r="I16" s="71" t="s">
        <v>64</v>
      </c>
      <c r="J16" s="87">
        <f>'Richardson 500622'!$U$46</f>
        <v>4021.6230999999998</v>
      </c>
    </row>
    <row r="17" spans="1:10" x14ac:dyDescent="0.2">
      <c r="B17" s="85"/>
      <c r="C17" s="85"/>
      <c r="D17" s="85"/>
      <c r="E17" s="85"/>
      <c r="F17" s="86"/>
      <c r="G17" s="91"/>
      <c r="H17" s="87"/>
      <c r="I17" s="85"/>
      <c r="J17" s="87"/>
    </row>
    <row r="19" spans="1:10" ht="13.5" thickBot="1" x14ac:dyDescent="0.25">
      <c r="B19" s="95" t="s">
        <v>58</v>
      </c>
      <c r="C19" s="95"/>
      <c r="D19" s="95"/>
      <c r="E19" s="95"/>
      <c r="F19" s="96">
        <f>SUM(F7:F18)</f>
        <v>336535</v>
      </c>
      <c r="G19" s="95"/>
      <c r="H19" s="95"/>
      <c r="I19" s="95"/>
      <c r="J19" s="97">
        <f>SUM(J7:J18)</f>
        <v>354554.9143</v>
      </c>
    </row>
    <row r="20" spans="1:10" ht="13.5" thickTop="1" x14ac:dyDescent="0.2"/>
    <row r="22" spans="1:10" x14ac:dyDescent="0.2">
      <c r="A22" s="94" t="s">
        <v>66</v>
      </c>
    </row>
    <row r="23" spans="1:10" x14ac:dyDescent="0.2">
      <c r="B23" s="93" t="s">
        <v>67</v>
      </c>
    </row>
    <row r="24" spans="1:10" x14ac:dyDescent="0.2">
      <c r="B24" s="93" t="s">
        <v>70</v>
      </c>
    </row>
    <row r="25" spans="1:10" x14ac:dyDescent="0.2">
      <c r="B25" s="93" t="s">
        <v>68</v>
      </c>
    </row>
    <row r="26" spans="1:10" x14ac:dyDescent="0.2">
      <c r="B26" s="93" t="s">
        <v>69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M32" sqref="M3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5" t="s">
        <v>60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>
        <v>-20000</v>
      </c>
      <c r="I13" s="23">
        <f t="shared" ref="I13:I42" si="2">+G13+H13</f>
        <v>-20000</v>
      </c>
      <c r="J13" s="23"/>
      <c r="K13" s="23">
        <f>+K12+I13</f>
        <v>-20000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7766</v>
      </c>
      <c r="P13" s="20">
        <f t="shared" ref="P13:P42" si="3">+IF($K13&gt;0,$K13,0)</f>
        <v>0</v>
      </c>
      <c r="Q13" s="20">
        <f t="shared" ref="Q13:Q42" si="4">+IF($K13&lt;0,$K13,0)</f>
        <v>-20000</v>
      </c>
      <c r="R13" s="20">
        <f t="shared" ref="R13:R41" si="5">IF(P13&gt;P12,P13-P12,0)</f>
        <v>0</v>
      </c>
      <c r="S13" s="20">
        <f t="shared" ref="S13:S41" si="6">IF(Q13&lt;Q12,Q13-Q12,0)</f>
        <v>-20000</v>
      </c>
      <c r="T13" s="51">
        <f>IF(K13&gt;0,K13*L13,0)</f>
        <v>0</v>
      </c>
      <c r="U13" s="49">
        <f t="shared" ref="U13:U41" si="7">IF(K13&lt;0,K13*M13,0)</f>
        <v>-7766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-20000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-20000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-7766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>
        <v>20000</v>
      </c>
      <c r="H15" s="22"/>
      <c r="I15" s="23">
        <f t="shared" si="2"/>
        <v>20000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1000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>
        <v>14999</v>
      </c>
      <c r="H20" s="22"/>
      <c r="I20" s="23">
        <f t="shared" si="2"/>
        <v>14999</v>
      </c>
      <c r="J20" s="23"/>
      <c r="K20" s="23">
        <f t="shared" si="8"/>
        <v>14999</v>
      </c>
      <c r="L20" s="24">
        <v>0.05</v>
      </c>
      <c r="M20" s="24">
        <v>0.38829999999999998</v>
      </c>
      <c r="N20" s="25">
        <f t="shared" si="0"/>
        <v>749.95</v>
      </c>
      <c r="O20" s="25">
        <f t="shared" si="1"/>
        <v>0</v>
      </c>
      <c r="P20" s="20">
        <f t="shared" si="3"/>
        <v>14999</v>
      </c>
      <c r="Q20" s="20">
        <f t="shared" si="4"/>
        <v>0</v>
      </c>
      <c r="R20" s="20">
        <f t="shared" si="5"/>
        <v>14999</v>
      </c>
      <c r="S20" s="20">
        <f t="shared" si="6"/>
        <v>0</v>
      </c>
      <c r="T20" s="51">
        <f t="shared" si="9"/>
        <v>749.95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14999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14999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749.95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>
        <v>-14999</v>
      </c>
      <c r="I22" s="23">
        <f t="shared" si="2"/>
        <v>-14999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5824.1116999999995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>
        <v>20000</v>
      </c>
      <c r="H23" s="23"/>
      <c r="I23" s="23">
        <f t="shared" si="2"/>
        <v>20000</v>
      </c>
      <c r="J23" s="23"/>
      <c r="K23" s="23">
        <f t="shared" si="8"/>
        <v>20000</v>
      </c>
      <c r="L23" s="24">
        <v>0.05</v>
      </c>
      <c r="M23" s="24">
        <v>0.38829999999999998</v>
      </c>
      <c r="N23" s="25">
        <f t="shared" si="0"/>
        <v>1000</v>
      </c>
      <c r="O23" s="25">
        <f t="shared" si="1"/>
        <v>0</v>
      </c>
      <c r="P23" s="20">
        <f t="shared" si="3"/>
        <v>20000</v>
      </c>
      <c r="Q23" s="20">
        <f t="shared" si="4"/>
        <v>0</v>
      </c>
      <c r="R23" s="20">
        <f t="shared" si="5"/>
        <v>20000</v>
      </c>
      <c r="S23" s="20">
        <f t="shared" si="6"/>
        <v>0</v>
      </c>
      <c r="T23" s="51">
        <f t="shared" si="9"/>
        <v>1000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20000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20000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1000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-20000</v>
      </c>
      <c r="I25" s="23">
        <f t="shared" si="2"/>
        <v>-20000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7766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>
        <v>-20000</v>
      </c>
      <c r="I29" s="23">
        <f t="shared" si="2"/>
        <v>-20000</v>
      </c>
      <c r="J29" s="23"/>
      <c r="K29" s="23">
        <f t="shared" si="8"/>
        <v>-20000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7766</v>
      </c>
      <c r="P29" s="20">
        <f t="shared" si="3"/>
        <v>0</v>
      </c>
      <c r="Q29" s="20">
        <f t="shared" si="4"/>
        <v>-20000</v>
      </c>
      <c r="R29" s="20">
        <f t="shared" si="5"/>
        <v>0</v>
      </c>
      <c r="S29" s="20">
        <f t="shared" si="6"/>
        <v>-20000</v>
      </c>
      <c r="T29" s="51">
        <f t="shared" si="9"/>
        <v>0</v>
      </c>
      <c r="U29" s="49">
        <f t="shared" si="7"/>
        <v>-7766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20000</v>
      </c>
      <c r="H30" s="23">
        <v>-20000</v>
      </c>
      <c r="I30" s="23">
        <f t="shared" si="2"/>
        <v>0</v>
      </c>
      <c r="J30" s="23"/>
      <c r="K30" s="23">
        <f t="shared" si="8"/>
        <v>-20000</v>
      </c>
      <c r="L30" s="24">
        <v>0.38829999999999998</v>
      </c>
      <c r="M30" s="24">
        <v>0.45</v>
      </c>
      <c r="N30" s="25">
        <f t="shared" si="0"/>
        <v>7766</v>
      </c>
      <c r="O30" s="25">
        <f t="shared" si="1"/>
        <v>9000</v>
      </c>
      <c r="P30" s="20">
        <f t="shared" si="3"/>
        <v>0</v>
      </c>
      <c r="Q30" s="20">
        <f t="shared" si="4"/>
        <v>-20000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-9000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-20000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-20000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-9000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>
        <v>20000</v>
      </c>
      <c r="H32" s="23"/>
      <c r="I32" s="23">
        <f t="shared" si="2"/>
        <v>20000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7766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>
        <v>30000</v>
      </c>
      <c r="H35" s="22"/>
      <c r="I35" s="23">
        <f t="shared" si="2"/>
        <v>30000</v>
      </c>
      <c r="J35" s="23"/>
      <c r="K35" s="23">
        <f t="shared" si="8"/>
        <v>30000</v>
      </c>
      <c r="L35" s="24">
        <v>0.38829999999999998</v>
      </c>
      <c r="M35" s="24">
        <v>0.38829999999999998</v>
      </c>
      <c r="N35" s="25">
        <f t="shared" si="0"/>
        <v>11649</v>
      </c>
      <c r="O35" s="25">
        <f t="shared" si="1"/>
        <v>0</v>
      </c>
      <c r="P35" s="20">
        <f t="shared" si="3"/>
        <v>30000</v>
      </c>
      <c r="Q35" s="20">
        <f t="shared" si="4"/>
        <v>0</v>
      </c>
      <c r="R35" s="20">
        <f t="shared" si="5"/>
        <v>30000</v>
      </c>
      <c r="S35" s="20">
        <f t="shared" si="6"/>
        <v>0</v>
      </c>
      <c r="T35" s="51">
        <f t="shared" si="9"/>
        <v>11649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30000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30000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11649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>
        <v>-23158</v>
      </c>
      <c r="I37" s="23">
        <f t="shared" si="2"/>
        <v>-23158</v>
      </c>
      <c r="J37" s="23"/>
      <c r="K37" s="23">
        <f t="shared" si="8"/>
        <v>6842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8992.2513999999992</v>
      </c>
      <c r="P37" s="20">
        <f t="shared" si="3"/>
        <v>6842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2656.7485999999999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6842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6842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2656.7485999999999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6842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6842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2656.7485999999999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6842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6842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2656.7485999999999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6842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6842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2656.7485999999999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>
        <v>-10000</v>
      </c>
      <c r="I42" s="28">
        <f t="shared" si="2"/>
        <v>-10000</v>
      </c>
      <c r="J42" s="23"/>
      <c r="K42" s="23">
        <f t="shared" si="8"/>
        <v>-3158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3883</v>
      </c>
      <c r="P42" s="20">
        <f t="shared" si="3"/>
        <v>0</v>
      </c>
      <c r="Q42" s="20">
        <f t="shared" si="4"/>
        <v>-3158</v>
      </c>
      <c r="R42" s="20">
        <f>IF(P42&gt;P41,P42-P41,0)</f>
        <v>0</v>
      </c>
      <c r="S42" s="20">
        <f>IF(Q42&lt;Q41,Q42-Q41,0)</f>
        <v>-3158</v>
      </c>
      <c r="T42" s="51">
        <f>IF(K42&gt;0,K42*L42,0)</f>
        <v>0</v>
      </c>
      <c r="U42" s="49"/>
    </row>
    <row r="43" spans="1:21" x14ac:dyDescent="0.2">
      <c r="A43" s="16" t="s">
        <v>22</v>
      </c>
      <c r="E43"/>
      <c r="F43"/>
      <c r="G43" s="1">
        <f>+SUM(G12:G42)</f>
        <v>124999</v>
      </c>
      <c r="H43" s="1">
        <f>+SUM(H12:H42)</f>
        <v>-128157</v>
      </c>
      <c r="I43" s="1">
        <f>+SUM(I12:I42)</f>
        <v>-3158</v>
      </c>
      <c r="N43" s="61">
        <f>SUM(N12:N42)</f>
        <v>29930.95</v>
      </c>
      <c r="O43" s="61">
        <f>SUM(O12:O42)</f>
        <v>50997.363100000002</v>
      </c>
      <c r="P43" s="61">
        <f t="shared" ref="P43:U43" si="10">SUM(P12:P42)</f>
        <v>164208</v>
      </c>
      <c r="Q43" s="61">
        <f t="shared" si="10"/>
        <v>-103158</v>
      </c>
      <c r="R43" s="61">
        <f t="shared" si="10"/>
        <v>64999</v>
      </c>
      <c r="S43" s="61">
        <f t="shared" si="10"/>
        <v>-43158</v>
      </c>
      <c r="T43" s="89">
        <f t="shared" si="10"/>
        <v>40081.642999999996</v>
      </c>
      <c r="U43" s="89">
        <f t="shared" si="10"/>
        <v>-41298</v>
      </c>
    </row>
    <row r="44" spans="1:21" x14ac:dyDescent="0.2">
      <c r="A44" s="16"/>
      <c r="E44"/>
      <c r="F44"/>
      <c r="G44"/>
      <c r="M44" s="105"/>
      <c r="N44" s="105"/>
      <c r="O44" s="105"/>
      <c r="P44" s="105"/>
      <c r="Q44" s="105"/>
      <c r="R44" s="105"/>
      <c r="S44" s="105"/>
      <c r="T44" s="105"/>
      <c r="U44" s="75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108157</v>
      </c>
    </row>
    <row r="46" spans="1:21" ht="13.5" thickBot="1" x14ac:dyDescent="0.25">
      <c r="A46" s="16"/>
      <c r="E46" s="34" t="s">
        <v>24</v>
      </c>
      <c r="G46" s="30">
        <f>+G43</f>
        <v>124999</v>
      </c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81379.642999999996</v>
      </c>
    </row>
    <row r="47" spans="1:21" x14ac:dyDescent="0.2">
      <c r="A47" s="16"/>
      <c r="E47" s="34" t="s">
        <v>25</v>
      </c>
      <c r="G47" s="30">
        <f>+H43</f>
        <v>-128157</v>
      </c>
      <c r="N47" s="38"/>
      <c r="O47" s="38"/>
      <c r="S47" s="37"/>
      <c r="T47" s="38"/>
    </row>
    <row r="48" spans="1:21" x14ac:dyDescent="0.2">
      <c r="A48" s="16"/>
      <c r="G48" s="30">
        <f>ABS(G47)</f>
        <v>128157</v>
      </c>
      <c r="N48" s="38"/>
      <c r="O48" s="38"/>
      <c r="S48" s="37"/>
      <c r="T48" s="38"/>
    </row>
    <row r="49" spans="1:20" ht="22.5" x14ac:dyDescent="0.2">
      <c r="A49" s="16"/>
      <c r="G49" s="30">
        <f>G46+G47</f>
        <v>-3158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1599.9872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1640.4096000000002</v>
      </c>
    </row>
    <row r="52" spans="1:20" x14ac:dyDescent="0.2">
      <c r="A52" s="16"/>
      <c r="N52" s="41" t="s">
        <v>29</v>
      </c>
      <c r="O52" s="42">
        <f>0.0761*S45</f>
        <v>8230.7476999999999</v>
      </c>
    </row>
    <row r="53" spans="1:20" x14ac:dyDescent="0.2">
      <c r="A53" s="16"/>
      <c r="N53" s="43" t="s">
        <v>30</v>
      </c>
      <c r="O53" s="44">
        <f>SUM(O50:O52)</f>
        <v>11471.1445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11471.1445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M44:T44"/>
    <mergeCell ref="M46:T46"/>
  </mergeCells>
  <printOptions gridLines="1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-10357</v>
      </c>
      <c r="I24" s="23">
        <f t="shared" si="2"/>
        <v>-10357</v>
      </c>
      <c r="J24" s="23"/>
      <c r="K24" s="23">
        <f t="shared" si="8"/>
        <v>-10357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4021.6230999999998</v>
      </c>
      <c r="P24" s="20">
        <f t="shared" si="3"/>
        <v>0</v>
      </c>
      <c r="Q24" s="20">
        <f t="shared" si="4"/>
        <v>-10357</v>
      </c>
      <c r="R24" s="20">
        <f t="shared" si="5"/>
        <v>0</v>
      </c>
      <c r="S24" s="20">
        <f t="shared" si="6"/>
        <v>-10357</v>
      </c>
      <c r="T24" s="51">
        <f t="shared" si="9"/>
        <v>0</v>
      </c>
      <c r="U24" s="49">
        <f t="shared" si="7"/>
        <v>-4021.6230999999998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10357</v>
      </c>
      <c r="H25" s="22"/>
      <c r="I25" s="23">
        <f t="shared" si="2"/>
        <v>10357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517.85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10357</v>
      </c>
      <c r="H43" s="1">
        <f>+SUM(H12:H42)</f>
        <v>-10357</v>
      </c>
      <c r="I43" s="1">
        <f>+SUM(I12:I42)</f>
        <v>0</v>
      </c>
      <c r="N43" s="31">
        <f>SUM(N12:N42)</f>
        <v>517.85</v>
      </c>
      <c r="O43" s="31">
        <f>SUM(O12:O42)</f>
        <v>4021.6230999999998</v>
      </c>
      <c r="P43" s="31">
        <f t="shared" ref="P43:U43" si="10">SUM(P12:P42)</f>
        <v>0</v>
      </c>
      <c r="Q43" s="31">
        <f t="shared" si="10"/>
        <v>-10357</v>
      </c>
      <c r="R43" s="31">
        <f t="shared" si="10"/>
        <v>0</v>
      </c>
      <c r="S43" s="31">
        <f t="shared" si="10"/>
        <v>-10357</v>
      </c>
      <c r="T43" s="31">
        <f t="shared" si="10"/>
        <v>0</v>
      </c>
      <c r="U43" s="31">
        <f t="shared" si="10"/>
        <v>-4021.6230999999998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10357</v>
      </c>
      <c r="L46"/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4021.6230999999998</v>
      </c>
    </row>
    <row r="47" spans="1:21" x14ac:dyDescent="0.2">
      <c r="A47" s="16"/>
      <c r="E47" s="34" t="s">
        <v>25</v>
      </c>
      <c r="G47" s="30">
        <f>+H43</f>
        <v>-10357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132.56960000000001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132.56960000000001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265.13920000000002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24" sqref="G24:H2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02" t="s">
        <v>44</v>
      </c>
      <c r="N45" s="103"/>
      <c r="O45" s="103"/>
      <c r="P45" s="103"/>
      <c r="Q45" s="103"/>
      <c r="R45" s="103"/>
      <c r="S45" s="103"/>
      <c r="T45" s="104"/>
      <c r="U45" s="62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workbookViewId="0">
      <selection activeCell="G31" sqref="G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" style="30" customWidth="1"/>
    <col min="13" max="13" width="13.140625" style="12" hidden="1" customWidth="1"/>
    <col min="14" max="14" width="14.140625" style="12" hidden="1" customWidth="1"/>
    <col min="15" max="15" width="11.42578125" style="12" hidden="1" customWidth="1"/>
    <col min="16" max="16" width="13.7109375" style="12" hidden="1" customWidth="1"/>
    <col min="17" max="17" width="0" style="20" hidden="1" customWidth="1"/>
    <col min="18" max="18" width="11.7109375" style="20" hidden="1" customWidth="1"/>
    <col min="19" max="19" width="12.140625" style="20" hidden="1" customWidth="1"/>
    <col min="20" max="20" width="11.42578125" style="20" hidden="1" customWidth="1"/>
    <col min="21" max="21" width="11.85546875" style="12" hidden="1" customWidth="1"/>
    <col min="22" max="22" width="11.140625" style="12" hidden="1" customWidth="1"/>
    <col min="23" max="24" width="9.140625" style="12"/>
    <col min="25" max="25" width="11.28515625" style="12" bestFit="1" customWidth="1"/>
    <col min="26" max="26" width="9.140625" style="12"/>
    <col min="27" max="27" width="10.7109375" style="12" bestFit="1" customWidth="1"/>
    <col min="28" max="16384" width="9.140625" style="12"/>
  </cols>
  <sheetData>
    <row r="9" spans="1:27" customFormat="1" ht="13.5" thickBot="1" x14ac:dyDescent="0.25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7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">
      <c r="A11" s="13"/>
      <c r="B11" s="14" t="s">
        <v>32</v>
      </c>
      <c r="C11" s="14">
        <v>27268</v>
      </c>
      <c r="D11" s="15" t="s">
        <v>20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58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0</v>
      </c>
      <c r="Q12" s="20">
        <f>+IF($K12&gt;0,$K12,0)</f>
        <v>0</v>
      </c>
      <c r="R12" s="20">
        <f>+IF($K12&lt;0,$K12,0)</f>
        <v>0</v>
      </c>
      <c r="S12" s="20">
        <f>IF(Q12&gt;Q11,Q12-Q11,0)</f>
        <v>0</v>
      </c>
      <c r="T12" s="20">
        <f>IF(R12&lt;R11,R12-R11,0)</f>
        <v>0</v>
      </c>
      <c r="U12" s="51">
        <f>IF(K12&gt;0,K12*M12,0)</f>
        <v>0</v>
      </c>
      <c r="V12" s="50" t="str">
        <f t="shared" ref="V12:V41" si="2">IF(K12&lt;0,K12*N12,"o")</f>
        <v>o</v>
      </c>
      <c r="X12" s="38"/>
      <c r="Y12" s="38"/>
      <c r="Z12" s="38"/>
      <c r="AA12" s="38"/>
    </row>
    <row r="13" spans="1:27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3">+G13+H13</f>
        <v>0</v>
      </c>
      <c r="J13" s="23"/>
      <c r="K13" s="23">
        <f>+K12+I13</f>
        <v>0</v>
      </c>
      <c r="L13" s="58"/>
      <c r="M13" s="24">
        <v>0.1</v>
      </c>
      <c r="N13" s="24">
        <v>0.03</v>
      </c>
      <c r="O13" s="25">
        <f t="shared" si="0"/>
        <v>0</v>
      </c>
      <c r="P13" s="25">
        <f t="shared" si="1"/>
        <v>0</v>
      </c>
      <c r="Q13" s="20">
        <f t="shared" ref="Q13:Q41" si="4">+IF($K13&gt;0,$K13,0)</f>
        <v>0</v>
      </c>
      <c r="R13" s="20">
        <f t="shared" ref="R13:R41" si="5">+IF($K13&lt;0,$K13,0)</f>
        <v>0</v>
      </c>
      <c r="S13" s="20">
        <f t="shared" ref="S13:S41" si="6">IF(Q13&gt;Q12,Q13-Q12,0)</f>
        <v>0</v>
      </c>
      <c r="T13" s="20">
        <f t="shared" ref="T13:T41" si="7">IF(R13&lt;R12,R13-R12,0)</f>
        <v>0</v>
      </c>
      <c r="U13" s="51">
        <f>IF(K13&gt;0,K13*M13,0)</f>
        <v>0</v>
      </c>
      <c r="V13" s="50" t="str">
        <f t="shared" si="2"/>
        <v>o</v>
      </c>
      <c r="X13" s="38"/>
      <c r="Y13" s="38"/>
      <c r="Z13" s="38"/>
      <c r="AA13" s="38"/>
    </row>
    <row r="14" spans="1:27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3"/>
        <v>0</v>
      </c>
      <c r="J14" s="23"/>
      <c r="K14" s="23">
        <f t="shared" ref="K14:K41" si="8">+K13+I14</f>
        <v>0</v>
      </c>
      <c r="L14" s="58"/>
      <c r="M14" s="24">
        <v>0.1</v>
      </c>
      <c r="N14" s="24">
        <v>0.03</v>
      </c>
      <c r="O14" s="25">
        <f t="shared" si="0"/>
        <v>0</v>
      </c>
      <c r="P14" s="25">
        <f t="shared" si="1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20">
        <f t="shared" si="7"/>
        <v>0</v>
      </c>
      <c r="U14" s="51">
        <f>IF(K14&gt;0,K14*M14,0)</f>
        <v>0</v>
      </c>
      <c r="V14" s="50" t="str">
        <f t="shared" si="2"/>
        <v>o</v>
      </c>
      <c r="X14" s="38"/>
      <c r="Y14" s="38"/>
      <c r="Z14" s="38"/>
      <c r="AA14" s="38"/>
    </row>
    <row r="15" spans="1:2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0</v>
      </c>
      <c r="L15" s="58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 t="str">
        <f t="shared" si="2"/>
        <v>o</v>
      </c>
      <c r="X15" s="38"/>
      <c r="Y15" s="38"/>
      <c r="Z15" s="38"/>
      <c r="AA15" s="38"/>
    </row>
    <row r="16" spans="1:27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0</v>
      </c>
      <c r="L16" s="58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 t="str">
        <f t="shared" si="2"/>
        <v>o</v>
      </c>
      <c r="X16" s="38"/>
      <c r="Y16" s="38"/>
      <c r="Z16" s="38"/>
      <c r="AA16" s="38"/>
    </row>
    <row r="17" spans="1:27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0</v>
      </c>
      <c r="L17" s="58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 t="str">
        <f t="shared" si="2"/>
        <v>o</v>
      </c>
      <c r="X17" s="38"/>
      <c r="Y17" s="38"/>
      <c r="Z17" s="38"/>
      <c r="AA17" s="38"/>
    </row>
    <row r="18" spans="1:27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0</v>
      </c>
      <c r="L18" s="58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 t="str">
        <f t="shared" si="2"/>
        <v>o</v>
      </c>
      <c r="X18" s="38"/>
      <c r="Y18" s="38"/>
      <c r="Z18" s="38"/>
      <c r="AA18" s="38"/>
    </row>
    <row r="19" spans="1:27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0</v>
      </c>
      <c r="L19" s="58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 t="str">
        <f t="shared" si="2"/>
        <v>o</v>
      </c>
      <c r="X19" s="38"/>
      <c r="Y19" s="38"/>
      <c r="Z19" s="38"/>
      <c r="AA19" s="38"/>
    </row>
    <row r="20" spans="1:27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0</v>
      </c>
      <c r="L20" s="58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 t="str">
        <f t="shared" si="2"/>
        <v>o</v>
      </c>
      <c r="X20" s="38"/>
      <c r="Y20" s="38"/>
      <c r="Z20" s="38"/>
      <c r="AA20" s="38"/>
    </row>
    <row r="21" spans="1:27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0</v>
      </c>
      <c r="L21" s="58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 t="str">
        <f t="shared" si="2"/>
        <v>o</v>
      </c>
      <c r="X21" s="38"/>
      <c r="Y21" s="38"/>
      <c r="Z21" s="38"/>
      <c r="AA21" s="38"/>
    </row>
    <row r="22" spans="1:27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0</v>
      </c>
      <c r="L22" s="58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 t="str">
        <f t="shared" si="2"/>
        <v>o</v>
      </c>
      <c r="X22" s="38"/>
      <c r="Y22" s="38"/>
      <c r="Z22" s="38"/>
      <c r="AA22" s="38"/>
    </row>
    <row r="23" spans="1:27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0</v>
      </c>
      <c r="L23" s="58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 t="str">
        <f t="shared" si="2"/>
        <v>o</v>
      </c>
      <c r="X23" s="38"/>
      <c r="Y23" s="38"/>
      <c r="Z23" s="38"/>
      <c r="AA23" s="38"/>
    </row>
    <row r="24" spans="1:27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0</v>
      </c>
      <c r="L24" s="58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 t="str">
        <f t="shared" si="2"/>
        <v>o</v>
      </c>
      <c r="X24" s="38"/>
      <c r="Y24" s="38"/>
      <c r="Z24" s="38"/>
      <c r="AA24" s="38"/>
    </row>
    <row r="25" spans="1:27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0</v>
      </c>
      <c r="L25" s="58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 t="str">
        <f t="shared" si="2"/>
        <v>o</v>
      </c>
      <c r="X25" s="38"/>
      <c r="Y25" s="38"/>
      <c r="Z25" s="38"/>
      <c r="AA25" s="38"/>
    </row>
    <row r="26" spans="1:27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0</v>
      </c>
      <c r="L26" s="58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 t="str">
        <f t="shared" si="2"/>
        <v>o</v>
      </c>
      <c r="X26" s="38"/>
      <c r="Y26" s="38"/>
      <c r="Z26" s="38"/>
      <c r="AA26" s="38"/>
    </row>
    <row r="27" spans="1:27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0</v>
      </c>
      <c r="L27" s="58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 t="str">
        <f t="shared" si="2"/>
        <v>o</v>
      </c>
      <c r="X27" s="38"/>
      <c r="Y27" s="38"/>
      <c r="Z27" s="38"/>
      <c r="AA27" s="38"/>
    </row>
    <row r="28" spans="1:27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0</v>
      </c>
      <c r="L28" s="58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 t="str">
        <f t="shared" si="2"/>
        <v>o</v>
      </c>
      <c r="X28" s="38"/>
      <c r="Y28" s="38"/>
      <c r="Z28" s="38"/>
      <c r="AA28" s="38"/>
    </row>
    <row r="29" spans="1:27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0</v>
      </c>
      <c r="L29" s="58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 t="str">
        <f t="shared" si="2"/>
        <v>o</v>
      </c>
      <c r="X29" s="38"/>
      <c r="Y29" s="38"/>
      <c r="Z29" s="38"/>
      <c r="AA29" s="38"/>
    </row>
    <row r="30" spans="1:27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0</v>
      </c>
      <c r="L30" s="58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 t="str">
        <f t="shared" si="2"/>
        <v>o</v>
      </c>
      <c r="X30" s="38"/>
      <c r="Y30" s="38"/>
      <c r="Z30" s="38"/>
      <c r="AA30" s="38"/>
    </row>
    <row r="31" spans="1:27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0</v>
      </c>
      <c r="L31" s="58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 t="str">
        <f t="shared" si="2"/>
        <v>o</v>
      </c>
      <c r="X31" s="38"/>
      <c r="Y31" s="38"/>
      <c r="Z31" s="38"/>
      <c r="AA31" s="38"/>
    </row>
    <row r="32" spans="1:27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0</v>
      </c>
      <c r="L32" s="58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 t="str">
        <f t="shared" si="2"/>
        <v>o</v>
      </c>
      <c r="X32" s="38"/>
      <c r="Y32" s="38"/>
      <c r="Z32" s="38"/>
      <c r="AA32" s="38"/>
    </row>
    <row r="33" spans="1:27" x14ac:dyDescent="0.2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28462</v>
      </c>
      <c r="L33" s="58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28462</v>
      </c>
      <c r="R33" s="20">
        <f t="shared" si="5"/>
        <v>0</v>
      </c>
      <c r="S33" s="20">
        <f t="shared" si="6"/>
        <v>28462</v>
      </c>
      <c r="T33" s="20">
        <f t="shared" si="7"/>
        <v>0</v>
      </c>
      <c r="U33" s="51">
        <f t="shared" si="9"/>
        <v>853.86</v>
      </c>
      <c r="V33" s="50" t="str">
        <f t="shared" si="2"/>
        <v>o</v>
      </c>
      <c r="X33" s="38"/>
      <c r="Y33" s="38"/>
      <c r="Z33" s="38"/>
      <c r="AA33" s="38"/>
    </row>
    <row r="34" spans="1:27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28462</v>
      </c>
      <c r="L34" s="58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28462</v>
      </c>
      <c r="R34" s="20">
        <f t="shared" si="5"/>
        <v>0</v>
      </c>
      <c r="S34" s="20">
        <f t="shared" si="6"/>
        <v>0</v>
      </c>
      <c r="T34" s="20">
        <f t="shared" si="7"/>
        <v>0</v>
      </c>
      <c r="U34" s="51">
        <f t="shared" si="9"/>
        <v>1138.48</v>
      </c>
      <c r="V34" s="50" t="str">
        <f t="shared" si="2"/>
        <v>o</v>
      </c>
      <c r="X34" s="38"/>
      <c r="Y34" s="38"/>
      <c r="Z34" s="38"/>
      <c r="AA34" s="38"/>
    </row>
    <row r="35" spans="1:27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28462</v>
      </c>
      <c r="L35" s="58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28462</v>
      </c>
      <c r="R35" s="20">
        <f t="shared" si="5"/>
        <v>0</v>
      </c>
      <c r="S35" s="20">
        <f t="shared" si="6"/>
        <v>0</v>
      </c>
      <c r="T35" s="20">
        <f t="shared" si="7"/>
        <v>0</v>
      </c>
      <c r="U35" s="51">
        <f t="shared" si="9"/>
        <v>1138.48</v>
      </c>
      <c r="V35" s="50" t="str">
        <f t="shared" si="2"/>
        <v>o</v>
      </c>
      <c r="X35" s="38"/>
      <c r="Y35" s="38"/>
      <c r="Z35" s="38"/>
      <c r="AA35" s="38"/>
    </row>
    <row r="36" spans="1:27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28462</v>
      </c>
      <c r="L36" s="58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28462</v>
      </c>
      <c r="R36" s="20">
        <f t="shared" si="5"/>
        <v>0</v>
      </c>
      <c r="S36" s="20">
        <f t="shared" si="6"/>
        <v>0</v>
      </c>
      <c r="T36" s="20">
        <f t="shared" si="7"/>
        <v>0</v>
      </c>
      <c r="U36" s="51">
        <f t="shared" si="9"/>
        <v>1138.48</v>
      </c>
      <c r="V36" s="50" t="str">
        <f t="shared" si="2"/>
        <v>o</v>
      </c>
      <c r="X36" s="38"/>
      <c r="Y36" s="38"/>
      <c r="Z36" s="38"/>
      <c r="AA36" s="38"/>
    </row>
    <row r="37" spans="1:27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28462</v>
      </c>
      <c r="L37" s="58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28462</v>
      </c>
      <c r="R37" s="20">
        <f t="shared" si="5"/>
        <v>0</v>
      </c>
      <c r="S37" s="20">
        <f t="shared" si="6"/>
        <v>0</v>
      </c>
      <c r="T37" s="20">
        <f t="shared" si="7"/>
        <v>0</v>
      </c>
      <c r="U37" s="51">
        <f t="shared" si="9"/>
        <v>1138.48</v>
      </c>
      <c r="V37" s="50" t="str">
        <f t="shared" si="2"/>
        <v>o</v>
      </c>
      <c r="X37" s="38"/>
      <c r="Y37" s="38"/>
      <c r="Z37" s="38"/>
      <c r="AA37" s="38"/>
    </row>
    <row r="38" spans="1:27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28462</v>
      </c>
      <c r="L38" s="58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28462</v>
      </c>
      <c r="R38" s="20">
        <f t="shared" si="5"/>
        <v>0</v>
      </c>
      <c r="S38" s="20">
        <f t="shared" si="6"/>
        <v>0</v>
      </c>
      <c r="T38" s="20">
        <f t="shared" si="7"/>
        <v>0</v>
      </c>
      <c r="U38" s="51">
        <f t="shared" si="9"/>
        <v>1138.48</v>
      </c>
      <c r="V38" s="50" t="str">
        <f t="shared" si="2"/>
        <v>o</v>
      </c>
      <c r="X38" s="38"/>
      <c r="Y38" s="38"/>
      <c r="Z38" s="38"/>
      <c r="AA38" s="38"/>
    </row>
    <row r="39" spans="1:27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28462</v>
      </c>
      <c r="L39" s="58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28462</v>
      </c>
      <c r="R39" s="20">
        <f t="shared" si="5"/>
        <v>0</v>
      </c>
      <c r="S39" s="20">
        <f t="shared" si="6"/>
        <v>0</v>
      </c>
      <c r="T39" s="20">
        <f t="shared" si="7"/>
        <v>0</v>
      </c>
      <c r="U39" s="51">
        <f t="shared" si="9"/>
        <v>1138.48</v>
      </c>
      <c r="V39" s="50" t="str">
        <f t="shared" si="2"/>
        <v>o</v>
      </c>
      <c r="X39" s="38"/>
      <c r="Y39" s="38"/>
      <c r="Z39" s="38"/>
      <c r="AA39" s="38"/>
    </row>
    <row r="40" spans="1:27" x14ac:dyDescent="0.2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30000</v>
      </c>
      <c r="L40" s="58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30000</v>
      </c>
      <c r="R40" s="20">
        <f t="shared" si="5"/>
        <v>0</v>
      </c>
      <c r="S40" s="20">
        <f t="shared" si="6"/>
        <v>1538</v>
      </c>
      <c r="T40" s="20">
        <f t="shared" si="7"/>
        <v>0</v>
      </c>
      <c r="U40" s="51">
        <f t="shared" si="9"/>
        <v>1200</v>
      </c>
      <c r="V40" s="50" t="str">
        <f t="shared" si="2"/>
        <v>o</v>
      </c>
      <c r="X40" s="38"/>
      <c r="Y40" s="38"/>
      <c r="Z40" s="38"/>
      <c r="AA40" s="38"/>
    </row>
    <row r="41" spans="1:27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30000</v>
      </c>
      <c r="L41" s="58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30000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1200</v>
      </c>
      <c r="V41" s="50" t="str">
        <f t="shared" si="2"/>
        <v>o</v>
      </c>
      <c r="X41" s="38"/>
      <c r="Y41" s="38"/>
      <c r="Z41" s="38"/>
      <c r="AA41" s="38"/>
    </row>
    <row r="42" spans="1:27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8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">
      <c r="A43" s="16" t="s">
        <v>22</v>
      </c>
      <c r="E43"/>
      <c r="F43"/>
      <c r="G43" s="1">
        <f>+SUM(G12:G42)</f>
        <v>30000</v>
      </c>
      <c r="H43" s="1">
        <f>+SUM(H12:H42)</f>
        <v>0</v>
      </c>
      <c r="I43" s="1">
        <f>+SUM(I12:I42)</f>
        <v>30000</v>
      </c>
      <c r="O43" s="31">
        <f t="shared" ref="O43:V43" si="10">SUM(O12:O42)</f>
        <v>915.38</v>
      </c>
      <c r="P43" s="31">
        <f t="shared" si="10"/>
        <v>0</v>
      </c>
      <c r="Q43" s="31">
        <f t="shared" si="10"/>
        <v>259234</v>
      </c>
      <c r="R43" s="31">
        <f t="shared" si="10"/>
        <v>0</v>
      </c>
      <c r="S43" s="31">
        <f t="shared" si="10"/>
        <v>30000</v>
      </c>
      <c r="T43" s="31">
        <f t="shared" si="10"/>
        <v>0</v>
      </c>
      <c r="U43" s="31">
        <f t="shared" si="10"/>
        <v>10084.74</v>
      </c>
      <c r="V43" s="31">
        <f t="shared" si="10"/>
        <v>0</v>
      </c>
      <c r="X43" s="38"/>
      <c r="Y43" s="59"/>
      <c r="Z43" s="38"/>
      <c r="AA43" s="60"/>
    </row>
    <row r="44" spans="1:27" ht="13.5" thickBot="1" x14ac:dyDescent="0.25">
      <c r="A44" s="16"/>
      <c r="E44"/>
      <c r="F44"/>
      <c r="G44"/>
    </row>
    <row r="45" spans="1:27" ht="13.5" thickBot="1" x14ac:dyDescent="0.25">
      <c r="A45" s="16"/>
      <c r="E45"/>
      <c r="F45"/>
      <c r="G45"/>
      <c r="H45" s="66" t="s">
        <v>43</v>
      </c>
      <c r="I45" s="109" t="s">
        <v>42</v>
      </c>
      <c r="J45" s="110"/>
      <c r="S45" s="33" t="s">
        <v>23</v>
      </c>
      <c r="T45" s="20">
        <f>+S43-T43</f>
        <v>30000</v>
      </c>
      <c r="Y45" s="34"/>
    </row>
    <row r="46" spans="1:27" x14ac:dyDescent="0.2">
      <c r="A46" s="16"/>
      <c r="E46" s="34" t="s">
        <v>24</v>
      </c>
      <c r="G46" s="30">
        <f>+G43</f>
        <v>30000</v>
      </c>
      <c r="H46" s="64"/>
      <c r="I46" s="113"/>
      <c r="J46" s="114"/>
      <c r="O46" s="35"/>
      <c r="P46" s="36"/>
      <c r="T46" s="37"/>
      <c r="U46" s="38"/>
    </row>
    <row r="47" spans="1:27" ht="13.5" thickBot="1" x14ac:dyDescent="0.25">
      <c r="A47" s="16"/>
      <c r="E47" s="34" t="s">
        <v>25</v>
      </c>
      <c r="G47" s="30">
        <f>+H43</f>
        <v>0</v>
      </c>
      <c r="H47" s="65">
        <v>0.1</v>
      </c>
      <c r="I47" s="111">
        <f>G46*H47</f>
        <v>3000</v>
      </c>
      <c r="J47" s="112"/>
      <c r="O47" s="38"/>
      <c r="P47" s="38"/>
      <c r="T47" s="37"/>
      <c r="U47" s="38"/>
    </row>
    <row r="48" spans="1:27" x14ac:dyDescent="0.2">
      <c r="A48" s="16"/>
      <c r="O48" s="38"/>
      <c r="P48" s="38"/>
      <c r="T48" s="37"/>
      <c r="U48" s="38"/>
    </row>
    <row r="49" spans="1:21" ht="22.5" x14ac:dyDescent="0.2">
      <c r="A49" s="16"/>
      <c r="O49" s="39" t="s">
        <v>26</v>
      </c>
      <c r="P49" s="40"/>
      <c r="T49" s="37"/>
      <c r="U49" s="38"/>
    </row>
    <row r="50" spans="1:21" x14ac:dyDescent="0.2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">
      <c r="A51" s="16"/>
      <c r="O51" s="41" t="s">
        <v>28</v>
      </c>
      <c r="P51" s="42">
        <f>+H43*-0.0128</f>
        <v>0</v>
      </c>
    </row>
    <row r="52" spans="1:21" x14ac:dyDescent="0.2">
      <c r="A52" s="16"/>
      <c r="O52" s="41" t="s">
        <v>29</v>
      </c>
      <c r="P52" s="42">
        <f>0.0761*T45</f>
        <v>2283</v>
      </c>
    </row>
    <row r="53" spans="1:21" x14ac:dyDescent="0.2">
      <c r="A53" s="16"/>
      <c r="O53" s="43" t="s">
        <v>30</v>
      </c>
      <c r="P53" s="44">
        <f>SUM(P50:P52)</f>
        <v>2667</v>
      </c>
    </row>
    <row r="54" spans="1:21" x14ac:dyDescent="0.2">
      <c r="A54" s="16"/>
    </row>
    <row r="55" spans="1:21" x14ac:dyDescent="0.2">
      <c r="A55" s="16"/>
      <c r="O55" s="45" t="s">
        <v>31</v>
      </c>
      <c r="P55" s="46">
        <f>MIN(P53,P46)</f>
        <v>2667</v>
      </c>
    </row>
    <row r="57" spans="1:21" x14ac:dyDescent="0.2">
      <c r="O57" s="47"/>
      <c r="P57" s="48"/>
    </row>
    <row r="58" spans="1:21" x14ac:dyDescent="0.2">
      <c r="O58" s="48"/>
      <c r="P58" s="36"/>
    </row>
    <row r="59" spans="1:21" x14ac:dyDescent="0.2">
      <c r="O59" s="48"/>
      <c r="P59" s="36"/>
    </row>
    <row r="60" spans="1:21" x14ac:dyDescent="0.2">
      <c r="O60" s="48"/>
      <c r="P60" s="36"/>
    </row>
    <row r="61" spans="1:21" x14ac:dyDescent="0.2">
      <c r="O61" s="48"/>
      <c r="P61" s="36"/>
    </row>
    <row r="62" spans="1:21" x14ac:dyDescent="0.2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7"/>
  <sheetViews>
    <sheetView workbookViewId="0">
      <selection activeCell="K38" sqref="K38"/>
    </sheetView>
  </sheetViews>
  <sheetFormatPr defaultRowHeight="12.75" x14ac:dyDescent="0.2"/>
  <cols>
    <col min="2" max="2" width="18.5703125" customWidth="1"/>
    <col min="3" max="3" width="9.85546875" customWidth="1"/>
    <col min="6" max="6" width="8.5703125" customWidth="1"/>
    <col min="7" max="7" width="11.42578125" customWidth="1"/>
    <col min="8" max="8" width="11.5703125" customWidth="1"/>
    <col min="9" max="9" width="12.140625" customWidth="1"/>
    <col min="15" max="15" width="12.140625" customWidth="1"/>
    <col min="16" max="16" width="10.42578125" customWidth="1"/>
    <col min="17" max="17" width="9.5703125" customWidth="1"/>
    <col min="21" max="21" width="10.85546875" customWidth="1"/>
  </cols>
  <sheetData>
    <row r="2" spans="1:24" x14ac:dyDescent="0.2">
      <c r="E2">
        <v>14243</v>
      </c>
    </row>
    <row r="3" spans="1:24" x14ac:dyDescent="0.2">
      <c r="M3" t="s">
        <v>39</v>
      </c>
    </row>
    <row r="4" spans="1:24" ht="13.5" thickBot="1" x14ac:dyDescent="0.25">
      <c r="T4">
        <f>R7/31</f>
        <v>-459.45161290322579</v>
      </c>
    </row>
    <row r="5" spans="1:24" ht="34.5" thickBot="1" x14ac:dyDescent="0.25">
      <c r="A5" s="4" t="s">
        <v>1</v>
      </c>
      <c r="B5" s="4" t="s">
        <v>2</v>
      </c>
      <c r="C5" s="5" t="s">
        <v>3</v>
      </c>
      <c r="D5" s="6" t="s">
        <v>4</v>
      </c>
      <c r="E5" s="4" t="s">
        <v>5</v>
      </c>
      <c r="F5" s="4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7" t="s">
        <v>11</v>
      </c>
      <c r="N5" s="7" t="s">
        <v>7</v>
      </c>
      <c r="O5" s="7" t="s">
        <v>8</v>
      </c>
      <c r="P5" s="7" t="s">
        <v>9</v>
      </c>
      <c r="Q5" s="8" t="s">
        <v>10</v>
      </c>
      <c r="R5" s="7" t="s">
        <v>11</v>
      </c>
    </row>
    <row r="6" spans="1:24" x14ac:dyDescent="0.2">
      <c r="A6" s="13"/>
      <c r="B6" s="14" t="s">
        <v>32</v>
      </c>
      <c r="C6" s="14">
        <v>27268</v>
      </c>
      <c r="D6" s="15" t="s">
        <v>33</v>
      </c>
      <c r="E6" s="16">
        <v>500615</v>
      </c>
      <c r="F6" s="17" t="s">
        <v>21</v>
      </c>
      <c r="G6" s="18"/>
      <c r="H6" s="18"/>
      <c r="I6" s="18"/>
      <c r="J6" s="18"/>
      <c r="K6" s="18"/>
      <c r="N6" s="18"/>
      <c r="O6" s="18"/>
      <c r="P6" s="18"/>
      <c r="Q6" s="18">
        <v>-14243</v>
      </c>
      <c r="R6" s="18"/>
    </row>
    <row r="7" spans="1:24" x14ac:dyDescent="0.2">
      <c r="A7" s="16">
        <v>1</v>
      </c>
      <c r="B7" s="21"/>
      <c r="C7" s="16"/>
      <c r="G7" s="22"/>
      <c r="H7" s="22"/>
      <c r="I7" s="23">
        <f>+G7+H7</f>
        <v>0</v>
      </c>
      <c r="J7" s="23"/>
      <c r="K7" s="23">
        <f>+J6+I7</f>
        <v>0</v>
      </c>
      <c r="M7">
        <v>14243</v>
      </c>
      <c r="N7" s="22"/>
      <c r="O7" s="22"/>
      <c r="P7" s="23">
        <f>+N7+O7</f>
        <v>0</v>
      </c>
      <c r="Q7" s="23"/>
      <c r="R7" s="23">
        <f>+Q6+P7</f>
        <v>-14243</v>
      </c>
      <c r="T7">
        <v>0.38829999999999998</v>
      </c>
      <c r="U7" s="55">
        <f>R7*T7</f>
        <v>-5530.5568999999996</v>
      </c>
      <c r="X7">
        <f>T7*M7</f>
        <v>5530.5568999999996</v>
      </c>
    </row>
    <row r="8" spans="1:24" x14ac:dyDescent="0.2">
      <c r="A8" s="16">
        <v>2</v>
      </c>
      <c r="B8" s="21"/>
      <c r="C8" s="16"/>
      <c r="D8" s="26"/>
      <c r="E8" s="16"/>
      <c r="F8" s="21"/>
      <c r="G8" s="22"/>
      <c r="H8" s="22"/>
      <c r="I8" s="23">
        <f t="shared" ref="I8:I37" si="0">+G8+H8</f>
        <v>0</v>
      </c>
      <c r="J8" s="23"/>
      <c r="K8" s="23">
        <f>+K7+I8</f>
        <v>0</v>
      </c>
      <c r="M8">
        <v>14243</v>
      </c>
      <c r="N8" s="22"/>
      <c r="O8" s="22"/>
      <c r="P8" s="23">
        <f t="shared" ref="P8:P37" si="1">+N8+O8</f>
        <v>0</v>
      </c>
      <c r="Q8" s="23"/>
      <c r="R8" s="23">
        <f>+R7+P8</f>
        <v>-14243</v>
      </c>
      <c r="T8">
        <v>0.38829999999999998</v>
      </c>
      <c r="U8" s="55">
        <f t="shared" ref="U8:U37" si="2">R8*T8</f>
        <v>-5530.5568999999996</v>
      </c>
      <c r="X8">
        <f t="shared" ref="X8:X37" si="3">T8*M8</f>
        <v>5530.5568999999996</v>
      </c>
    </row>
    <row r="9" spans="1:24" x14ac:dyDescent="0.2">
      <c r="A9" s="16">
        <v>3</v>
      </c>
      <c r="B9" s="21"/>
      <c r="C9" s="16"/>
      <c r="D9" s="26"/>
      <c r="E9" s="16"/>
      <c r="F9" s="21"/>
      <c r="G9" s="22"/>
      <c r="H9" s="22"/>
      <c r="I9" s="23">
        <f t="shared" si="0"/>
        <v>0</v>
      </c>
      <c r="J9" s="23"/>
      <c r="K9" s="23">
        <f t="shared" ref="K9:K36" si="4">+K8+I9</f>
        <v>0</v>
      </c>
      <c r="M9">
        <v>14243</v>
      </c>
      <c r="N9" s="22"/>
      <c r="O9" s="22"/>
      <c r="P9" s="23">
        <f t="shared" si="1"/>
        <v>0</v>
      </c>
      <c r="Q9" s="23"/>
      <c r="R9" s="23">
        <f t="shared" ref="R9:R37" si="5">+R8+P9</f>
        <v>-14243</v>
      </c>
      <c r="T9">
        <v>0.38829999999999998</v>
      </c>
      <c r="U9" s="55">
        <f t="shared" si="2"/>
        <v>-5530.5568999999996</v>
      </c>
      <c r="X9">
        <f t="shared" si="3"/>
        <v>5530.5568999999996</v>
      </c>
    </row>
    <row r="10" spans="1:24" x14ac:dyDescent="0.2">
      <c r="A10" s="16">
        <v>4</v>
      </c>
      <c r="B10" s="21"/>
      <c r="C10" s="16"/>
      <c r="D10" s="26"/>
      <c r="E10" s="16"/>
      <c r="F10" s="21"/>
      <c r="G10" s="22"/>
      <c r="H10" s="22"/>
      <c r="I10" s="23">
        <f t="shared" si="0"/>
        <v>0</v>
      </c>
      <c r="J10" s="23"/>
      <c r="K10" s="23">
        <f t="shared" si="4"/>
        <v>0</v>
      </c>
      <c r="M10">
        <v>14243</v>
      </c>
      <c r="N10" s="22"/>
      <c r="O10" s="22"/>
      <c r="P10" s="23">
        <f t="shared" si="1"/>
        <v>0</v>
      </c>
      <c r="Q10" s="23"/>
      <c r="R10" s="23">
        <f t="shared" si="5"/>
        <v>-14243</v>
      </c>
      <c r="T10">
        <v>0.38829999999999998</v>
      </c>
      <c r="U10" s="55">
        <f t="shared" si="2"/>
        <v>-5530.5568999999996</v>
      </c>
      <c r="X10">
        <f t="shared" si="3"/>
        <v>5530.5568999999996</v>
      </c>
    </row>
    <row r="11" spans="1:24" x14ac:dyDescent="0.2">
      <c r="A11" s="16">
        <v>5</v>
      </c>
      <c r="B11" s="16"/>
      <c r="C11" s="16"/>
      <c r="D11" s="26"/>
      <c r="E11" s="16"/>
      <c r="F11" s="16"/>
      <c r="G11" s="23"/>
      <c r="H11" s="23"/>
      <c r="I11" s="23">
        <f t="shared" si="0"/>
        <v>0</v>
      </c>
      <c r="J11" s="23"/>
      <c r="K11" s="23">
        <f t="shared" si="4"/>
        <v>0</v>
      </c>
      <c r="L11">
        <v>14198</v>
      </c>
      <c r="M11">
        <v>14243</v>
      </c>
      <c r="N11" s="22"/>
      <c r="O11" s="23"/>
      <c r="P11" s="23">
        <f t="shared" si="1"/>
        <v>0</v>
      </c>
      <c r="Q11" s="23"/>
      <c r="R11" s="23">
        <f t="shared" si="5"/>
        <v>-14243</v>
      </c>
      <c r="T11">
        <v>0.38829999999999998</v>
      </c>
      <c r="U11" s="55">
        <f t="shared" si="2"/>
        <v>-5530.5568999999996</v>
      </c>
      <c r="X11">
        <f t="shared" si="3"/>
        <v>5530.5568999999996</v>
      </c>
    </row>
    <row r="12" spans="1:24" x14ac:dyDescent="0.2">
      <c r="A12" s="16">
        <v>6</v>
      </c>
      <c r="B12" s="21"/>
      <c r="C12" s="16"/>
      <c r="D12" s="26"/>
      <c r="E12" s="16"/>
      <c r="F12" s="21"/>
      <c r="G12" s="22"/>
      <c r="H12" s="22"/>
      <c r="I12" s="23">
        <f t="shared" si="0"/>
        <v>0</v>
      </c>
      <c r="J12" s="23"/>
      <c r="K12" s="23">
        <f t="shared" si="4"/>
        <v>0</v>
      </c>
      <c r="M12">
        <f>M11-L11</f>
        <v>45</v>
      </c>
      <c r="N12" s="22">
        <v>14198</v>
      </c>
      <c r="O12" s="22"/>
      <c r="P12" s="23">
        <f t="shared" si="1"/>
        <v>14198</v>
      </c>
      <c r="Q12" s="23"/>
      <c r="R12" s="23">
        <f t="shared" si="5"/>
        <v>-45</v>
      </c>
      <c r="T12">
        <v>0.38829999999999998</v>
      </c>
      <c r="U12" s="55">
        <f t="shared" si="2"/>
        <v>-17.473499999999998</v>
      </c>
      <c r="X12">
        <f t="shared" si="3"/>
        <v>17.473499999999998</v>
      </c>
    </row>
    <row r="13" spans="1:24" x14ac:dyDescent="0.2">
      <c r="A13" s="16">
        <v>7</v>
      </c>
      <c r="B13" s="21"/>
      <c r="C13" s="16"/>
      <c r="D13" s="26"/>
      <c r="E13" s="16"/>
      <c r="F13" s="21"/>
      <c r="G13" s="22"/>
      <c r="H13" s="22"/>
      <c r="I13" s="23">
        <f t="shared" si="0"/>
        <v>0</v>
      </c>
      <c r="J13" s="23"/>
      <c r="K13" s="23">
        <f t="shared" si="4"/>
        <v>0</v>
      </c>
      <c r="M13">
        <v>45</v>
      </c>
      <c r="N13" s="22"/>
      <c r="O13" s="22"/>
      <c r="P13" s="23">
        <f t="shared" si="1"/>
        <v>0</v>
      </c>
      <c r="Q13" s="23"/>
      <c r="R13" s="23">
        <f t="shared" si="5"/>
        <v>-45</v>
      </c>
      <c r="T13">
        <v>0.38829999999999998</v>
      </c>
      <c r="U13" s="55">
        <f t="shared" si="2"/>
        <v>-17.473499999999998</v>
      </c>
      <c r="X13">
        <f t="shared" si="3"/>
        <v>17.473499999999998</v>
      </c>
    </row>
    <row r="14" spans="1:24" x14ac:dyDescent="0.2">
      <c r="A14" s="16">
        <v>8</v>
      </c>
      <c r="B14" s="21"/>
      <c r="C14" s="16"/>
      <c r="D14" s="26"/>
      <c r="E14" s="16"/>
      <c r="F14" s="21"/>
      <c r="G14" s="22"/>
      <c r="H14" s="22"/>
      <c r="I14" s="23">
        <f t="shared" si="0"/>
        <v>0</v>
      </c>
      <c r="J14" s="23"/>
      <c r="K14" s="23">
        <f t="shared" si="4"/>
        <v>0</v>
      </c>
      <c r="M14">
        <v>45</v>
      </c>
      <c r="N14" s="22"/>
      <c r="O14" s="22"/>
      <c r="P14" s="23">
        <f t="shared" si="1"/>
        <v>0</v>
      </c>
      <c r="Q14" s="23"/>
      <c r="R14" s="23">
        <f t="shared" si="5"/>
        <v>-45</v>
      </c>
      <c r="T14">
        <v>0.38829999999999998</v>
      </c>
      <c r="U14" s="55">
        <f t="shared" si="2"/>
        <v>-17.473499999999998</v>
      </c>
      <c r="X14">
        <f t="shared" si="3"/>
        <v>17.473499999999998</v>
      </c>
    </row>
    <row r="15" spans="1:24" x14ac:dyDescent="0.2">
      <c r="A15" s="16">
        <v>9</v>
      </c>
      <c r="B15" s="21"/>
      <c r="C15" s="16"/>
      <c r="D15" s="26"/>
      <c r="E15" s="16"/>
      <c r="F15" s="21"/>
      <c r="G15" s="22"/>
      <c r="H15" s="22"/>
      <c r="I15" s="23">
        <f t="shared" si="0"/>
        <v>0</v>
      </c>
      <c r="J15" s="23"/>
      <c r="K15" s="23">
        <f t="shared" si="4"/>
        <v>0</v>
      </c>
      <c r="M15">
        <v>45</v>
      </c>
      <c r="N15" s="22"/>
      <c r="O15" s="22"/>
      <c r="P15" s="23">
        <f t="shared" si="1"/>
        <v>0</v>
      </c>
      <c r="Q15" s="23"/>
      <c r="R15" s="23">
        <f t="shared" si="5"/>
        <v>-45</v>
      </c>
      <c r="T15">
        <v>0.38829999999999998</v>
      </c>
      <c r="U15" s="55">
        <f t="shared" si="2"/>
        <v>-17.473499999999998</v>
      </c>
      <c r="X15">
        <f t="shared" si="3"/>
        <v>17.473499999999998</v>
      </c>
    </row>
    <row r="16" spans="1:24" x14ac:dyDescent="0.2">
      <c r="A16" s="16">
        <v>10</v>
      </c>
      <c r="B16" s="16"/>
      <c r="C16" s="16"/>
      <c r="D16" s="26"/>
      <c r="E16" s="16"/>
      <c r="F16" s="16"/>
      <c r="G16" s="23"/>
      <c r="H16" s="23"/>
      <c r="I16" s="23">
        <f t="shared" si="0"/>
        <v>0</v>
      </c>
      <c r="J16" s="23"/>
      <c r="K16" s="23">
        <f t="shared" si="4"/>
        <v>0</v>
      </c>
      <c r="M16">
        <v>45</v>
      </c>
      <c r="N16" s="22"/>
      <c r="O16" s="23"/>
      <c r="P16" s="23">
        <f t="shared" si="1"/>
        <v>0</v>
      </c>
      <c r="Q16" s="23"/>
      <c r="R16" s="23">
        <f t="shared" si="5"/>
        <v>-45</v>
      </c>
      <c r="T16">
        <v>0.38829999999999998</v>
      </c>
      <c r="U16" s="55">
        <f t="shared" si="2"/>
        <v>-17.473499999999998</v>
      </c>
      <c r="X16">
        <f t="shared" si="3"/>
        <v>17.473499999999998</v>
      </c>
    </row>
    <row r="17" spans="1:24" x14ac:dyDescent="0.2">
      <c r="A17" s="16">
        <v>11</v>
      </c>
      <c r="B17" s="21"/>
      <c r="C17" s="16"/>
      <c r="D17" s="26"/>
      <c r="E17" s="16"/>
      <c r="F17" s="21"/>
      <c r="G17" s="22"/>
      <c r="H17" s="22"/>
      <c r="I17" s="23">
        <f t="shared" si="0"/>
        <v>0</v>
      </c>
      <c r="J17" s="23"/>
      <c r="K17" s="23">
        <f t="shared" si="4"/>
        <v>0</v>
      </c>
      <c r="M17">
        <v>45</v>
      </c>
      <c r="N17" s="22"/>
      <c r="O17" s="22"/>
      <c r="P17" s="23">
        <f t="shared" si="1"/>
        <v>0</v>
      </c>
      <c r="Q17" s="23"/>
      <c r="R17" s="23">
        <f t="shared" si="5"/>
        <v>-45</v>
      </c>
      <c r="T17">
        <v>0.38829999999999998</v>
      </c>
      <c r="U17" s="55">
        <f t="shared" si="2"/>
        <v>-17.473499999999998</v>
      </c>
      <c r="X17">
        <f t="shared" si="3"/>
        <v>17.473499999999998</v>
      </c>
    </row>
    <row r="18" spans="1:24" x14ac:dyDescent="0.2">
      <c r="A18" s="16">
        <v>12</v>
      </c>
      <c r="B18" s="16"/>
      <c r="C18" s="16"/>
      <c r="D18" s="26"/>
      <c r="E18" s="16"/>
      <c r="F18" s="16"/>
      <c r="G18" s="23"/>
      <c r="H18" s="23"/>
      <c r="I18" s="23">
        <f t="shared" si="0"/>
        <v>0</v>
      </c>
      <c r="J18" s="23"/>
      <c r="K18" s="23">
        <f t="shared" si="4"/>
        <v>0</v>
      </c>
      <c r="M18">
        <v>45</v>
      </c>
      <c r="N18" s="22"/>
      <c r="O18" s="23"/>
      <c r="P18" s="23">
        <f t="shared" si="1"/>
        <v>0</v>
      </c>
      <c r="Q18" s="23"/>
      <c r="R18" s="23">
        <f t="shared" si="5"/>
        <v>-45</v>
      </c>
      <c r="T18">
        <v>0.38829999999999998</v>
      </c>
      <c r="U18" s="55">
        <f t="shared" si="2"/>
        <v>-17.473499999999998</v>
      </c>
      <c r="X18">
        <f t="shared" si="3"/>
        <v>17.473499999999998</v>
      </c>
    </row>
    <row r="19" spans="1:24" x14ac:dyDescent="0.2">
      <c r="A19" s="16">
        <v>13</v>
      </c>
      <c r="B19" s="21"/>
      <c r="C19" s="16"/>
      <c r="D19" s="26"/>
      <c r="E19" s="16"/>
      <c r="F19" s="21"/>
      <c r="G19" s="22"/>
      <c r="H19" s="22"/>
      <c r="I19" s="23">
        <f t="shared" si="0"/>
        <v>0</v>
      </c>
      <c r="J19" s="23"/>
      <c r="K19" s="23">
        <f t="shared" si="4"/>
        <v>0</v>
      </c>
      <c r="M19">
        <v>45</v>
      </c>
      <c r="N19" s="22"/>
      <c r="O19" s="22"/>
      <c r="P19" s="23">
        <f t="shared" si="1"/>
        <v>0</v>
      </c>
      <c r="Q19" s="23"/>
      <c r="R19" s="23">
        <f t="shared" si="5"/>
        <v>-45</v>
      </c>
      <c r="T19">
        <v>0.38829999999999998</v>
      </c>
      <c r="U19" s="55">
        <f t="shared" si="2"/>
        <v>-17.473499999999998</v>
      </c>
      <c r="X19">
        <f t="shared" si="3"/>
        <v>17.473499999999998</v>
      </c>
    </row>
    <row r="20" spans="1:24" x14ac:dyDescent="0.2">
      <c r="A20" s="16">
        <v>14</v>
      </c>
      <c r="B20" s="21"/>
      <c r="C20" s="16"/>
      <c r="D20" s="26"/>
      <c r="E20" s="16"/>
      <c r="F20" s="21"/>
      <c r="G20" s="22"/>
      <c r="H20" s="22"/>
      <c r="I20" s="23">
        <f t="shared" si="0"/>
        <v>0</v>
      </c>
      <c r="J20" s="23"/>
      <c r="K20" s="23">
        <f t="shared" si="4"/>
        <v>0</v>
      </c>
      <c r="M20">
        <v>45</v>
      </c>
      <c r="N20" s="22"/>
      <c r="O20" s="22"/>
      <c r="P20" s="23">
        <f t="shared" si="1"/>
        <v>0</v>
      </c>
      <c r="Q20" s="23"/>
      <c r="R20" s="23">
        <f t="shared" si="5"/>
        <v>-45</v>
      </c>
      <c r="T20">
        <v>0.38829999999999998</v>
      </c>
      <c r="U20" s="55">
        <f t="shared" si="2"/>
        <v>-17.473499999999998</v>
      </c>
      <c r="X20">
        <f t="shared" si="3"/>
        <v>17.473499999999998</v>
      </c>
    </row>
    <row r="21" spans="1:24" x14ac:dyDescent="0.2">
      <c r="A21" s="16">
        <v>15</v>
      </c>
      <c r="B21" s="16"/>
      <c r="C21" s="16"/>
      <c r="D21" s="26"/>
      <c r="E21" s="16"/>
      <c r="F21" s="16"/>
      <c r="G21" s="23"/>
      <c r="H21" s="23"/>
      <c r="I21" s="23">
        <f t="shared" si="0"/>
        <v>0</v>
      </c>
      <c r="J21" s="23"/>
      <c r="K21" s="23">
        <f t="shared" si="4"/>
        <v>0</v>
      </c>
      <c r="M21">
        <v>45</v>
      </c>
      <c r="N21" s="22"/>
      <c r="O21" s="23"/>
      <c r="P21" s="23">
        <f t="shared" si="1"/>
        <v>0</v>
      </c>
      <c r="Q21" s="23"/>
      <c r="R21" s="23">
        <f t="shared" si="5"/>
        <v>-45</v>
      </c>
      <c r="T21">
        <v>0.38829999999999998</v>
      </c>
      <c r="U21" s="55">
        <f t="shared" si="2"/>
        <v>-17.473499999999998</v>
      </c>
      <c r="X21">
        <f t="shared" si="3"/>
        <v>17.473499999999998</v>
      </c>
    </row>
    <row r="22" spans="1:24" x14ac:dyDescent="0.2">
      <c r="A22" s="16">
        <v>16</v>
      </c>
      <c r="B22" s="21"/>
      <c r="C22" s="16"/>
      <c r="D22" s="26"/>
      <c r="E22" s="16"/>
      <c r="F22" s="21"/>
      <c r="G22" s="22"/>
      <c r="H22" s="22"/>
      <c r="I22" s="23">
        <f t="shared" si="0"/>
        <v>0</v>
      </c>
      <c r="J22" s="23"/>
      <c r="K22" s="23">
        <f t="shared" si="4"/>
        <v>0</v>
      </c>
      <c r="M22">
        <v>45</v>
      </c>
      <c r="N22" s="22"/>
      <c r="O22" s="22"/>
      <c r="P22" s="23">
        <f t="shared" si="1"/>
        <v>0</v>
      </c>
      <c r="Q22" s="23"/>
      <c r="R22" s="23">
        <f t="shared" si="5"/>
        <v>-45</v>
      </c>
      <c r="T22">
        <v>0.38829999999999998</v>
      </c>
      <c r="U22" s="55">
        <f t="shared" si="2"/>
        <v>-17.473499999999998</v>
      </c>
      <c r="X22">
        <f t="shared" si="3"/>
        <v>17.473499999999998</v>
      </c>
    </row>
    <row r="23" spans="1:24" x14ac:dyDescent="0.2">
      <c r="A23" s="16">
        <v>17</v>
      </c>
      <c r="B23" s="21"/>
      <c r="C23" s="16"/>
      <c r="D23" s="26"/>
      <c r="E23" s="16"/>
      <c r="F23" s="21"/>
      <c r="G23" s="22"/>
      <c r="H23" s="22"/>
      <c r="I23" s="23">
        <f t="shared" si="0"/>
        <v>0</v>
      </c>
      <c r="J23" s="23"/>
      <c r="K23" s="23">
        <f t="shared" si="4"/>
        <v>0</v>
      </c>
      <c r="M23">
        <v>45</v>
      </c>
      <c r="N23" s="22"/>
      <c r="O23" s="22"/>
      <c r="P23" s="23">
        <f t="shared" si="1"/>
        <v>0</v>
      </c>
      <c r="Q23" s="23"/>
      <c r="R23" s="23">
        <f t="shared" si="5"/>
        <v>-45</v>
      </c>
      <c r="T23">
        <v>0.38829999999999998</v>
      </c>
      <c r="U23" s="55">
        <f t="shared" si="2"/>
        <v>-17.473499999999998</v>
      </c>
      <c r="X23">
        <f t="shared" si="3"/>
        <v>17.473499999999998</v>
      </c>
    </row>
    <row r="24" spans="1:24" x14ac:dyDescent="0.2">
      <c r="A24" s="16">
        <v>18</v>
      </c>
      <c r="B24" s="16"/>
      <c r="C24" s="16"/>
      <c r="D24" s="26"/>
      <c r="E24" s="16"/>
      <c r="F24" s="16"/>
      <c r="G24" s="23"/>
      <c r="H24" s="23"/>
      <c r="I24" s="23">
        <f t="shared" si="0"/>
        <v>0</v>
      </c>
      <c r="J24" s="23"/>
      <c r="K24" s="23">
        <f t="shared" si="4"/>
        <v>0</v>
      </c>
      <c r="M24">
        <v>45</v>
      </c>
      <c r="N24" s="22"/>
      <c r="O24" s="23"/>
      <c r="P24" s="23">
        <f t="shared" si="1"/>
        <v>0</v>
      </c>
      <c r="Q24" s="23"/>
      <c r="R24" s="23">
        <f t="shared" si="5"/>
        <v>-45</v>
      </c>
      <c r="T24">
        <v>0.38829999999999998</v>
      </c>
      <c r="U24" s="55">
        <f t="shared" si="2"/>
        <v>-17.473499999999998</v>
      </c>
      <c r="X24">
        <f t="shared" si="3"/>
        <v>17.473499999999998</v>
      </c>
    </row>
    <row r="25" spans="1:24" x14ac:dyDescent="0.2">
      <c r="A25" s="16">
        <v>19</v>
      </c>
      <c r="B25" s="16"/>
      <c r="C25" s="16"/>
      <c r="D25" s="26"/>
      <c r="E25" s="16"/>
      <c r="F25" s="16"/>
      <c r="G25" s="23"/>
      <c r="H25" s="23"/>
      <c r="I25" s="23">
        <f t="shared" si="0"/>
        <v>0</v>
      </c>
      <c r="J25" s="23"/>
      <c r="K25" s="23">
        <f t="shared" si="4"/>
        <v>0</v>
      </c>
      <c r="M25">
        <v>45</v>
      </c>
      <c r="N25" s="22"/>
      <c r="O25" s="23"/>
      <c r="P25" s="23">
        <f t="shared" si="1"/>
        <v>0</v>
      </c>
      <c r="Q25" s="23"/>
      <c r="R25" s="23">
        <f t="shared" si="5"/>
        <v>-45</v>
      </c>
      <c r="T25">
        <v>0.38829999999999998</v>
      </c>
      <c r="U25" s="55">
        <f t="shared" si="2"/>
        <v>-17.473499999999998</v>
      </c>
      <c r="X25">
        <f t="shared" si="3"/>
        <v>17.473499999999998</v>
      </c>
    </row>
    <row r="26" spans="1:24" x14ac:dyDescent="0.2">
      <c r="A26" s="16">
        <v>20</v>
      </c>
      <c r="B26" s="21"/>
      <c r="C26" s="16"/>
      <c r="D26" s="26"/>
      <c r="E26" s="16"/>
      <c r="F26" s="21"/>
      <c r="G26" s="22"/>
      <c r="H26" s="22"/>
      <c r="I26" s="23">
        <f t="shared" si="0"/>
        <v>0</v>
      </c>
      <c r="J26" s="23"/>
      <c r="K26" s="23">
        <f t="shared" si="4"/>
        <v>0</v>
      </c>
      <c r="M26">
        <v>45</v>
      </c>
      <c r="N26" s="22"/>
      <c r="O26" s="22"/>
      <c r="P26" s="23">
        <f t="shared" si="1"/>
        <v>0</v>
      </c>
      <c r="Q26" s="23"/>
      <c r="R26" s="23">
        <f t="shared" si="5"/>
        <v>-45</v>
      </c>
      <c r="T26">
        <v>0.38829999999999998</v>
      </c>
      <c r="U26" s="55">
        <f t="shared" si="2"/>
        <v>-17.473499999999998</v>
      </c>
      <c r="X26">
        <f t="shared" si="3"/>
        <v>17.473499999999998</v>
      </c>
    </row>
    <row r="27" spans="1:24" x14ac:dyDescent="0.2">
      <c r="A27" s="16">
        <v>21</v>
      </c>
      <c r="B27" s="16"/>
      <c r="C27" s="16"/>
      <c r="D27" s="26"/>
      <c r="E27" s="16"/>
      <c r="F27" s="16"/>
      <c r="G27" s="23"/>
      <c r="H27" s="23"/>
      <c r="I27" s="23">
        <f t="shared" si="0"/>
        <v>0</v>
      </c>
      <c r="J27" s="23"/>
      <c r="K27" s="23">
        <f t="shared" si="4"/>
        <v>0</v>
      </c>
      <c r="M27">
        <v>45</v>
      </c>
      <c r="N27" s="22"/>
      <c r="O27" s="23"/>
      <c r="P27" s="23">
        <f t="shared" si="1"/>
        <v>0</v>
      </c>
      <c r="Q27" s="23"/>
      <c r="R27" s="23">
        <f t="shared" si="5"/>
        <v>-45</v>
      </c>
      <c r="T27">
        <v>0.38829999999999998</v>
      </c>
      <c r="U27" s="55">
        <f t="shared" si="2"/>
        <v>-17.473499999999998</v>
      </c>
      <c r="X27">
        <f t="shared" si="3"/>
        <v>17.473499999999998</v>
      </c>
    </row>
    <row r="28" spans="1:24" x14ac:dyDescent="0.2">
      <c r="A28" s="16">
        <v>22</v>
      </c>
      <c r="B28" s="21"/>
      <c r="C28" s="16"/>
      <c r="D28" s="26"/>
      <c r="E28" s="16"/>
      <c r="F28" s="21"/>
      <c r="G28" s="22"/>
      <c r="H28" s="22"/>
      <c r="I28" s="23">
        <f t="shared" si="0"/>
        <v>0</v>
      </c>
      <c r="J28" s="23"/>
      <c r="K28" s="23">
        <f t="shared" si="4"/>
        <v>0</v>
      </c>
      <c r="M28">
        <v>45</v>
      </c>
      <c r="N28" s="22"/>
      <c r="O28" s="22"/>
      <c r="P28" s="23">
        <f t="shared" si="1"/>
        <v>0</v>
      </c>
      <c r="Q28" s="23"/>
      <c r="R28" s="23">
        <f t="shared" si="5"/>
        <v>-45</v>
      </c>
      <c r="T28">
        <v>0.38829999999999998</v>
      </c>
      <c r="U28" s="55">
        <f t="shared" si="2"/>
        <v>-17.473499999999998</v>
      </c>
      <c r="X28">
        <f t="shared" si="3"/>
        <v>17.473499999999998</v>
      </c>
    </row>
    <row r="29" spans="1:24" x14ac:dyDescent="0.2">
      <c r="A29" s="16">
        <v>23</v>
      </c>
      <c r="B29" s="21"/>
      <c r="C29" s="16"/>
      <c r="D29" s="26"/>
      <c r="E29" s="16"/>
      <c r="F29" s="21"/>
      <c r="G29" s="22"/>
      <c r="H29" s="22"/>
      <c r="I29" s="23">
        <f t="shared" si="0"/>
        <v>0</v>
      </c>
      <c r="J29" s="23"/>
      <c r="K29" s="23">
        <f t="shared" si="4"/>
        <v>0</v>
      </c>
      <c r="M29">
        <v>45</v>
      </c>
      <c r="N29" s="22"/>
      <c r="O29" s="22"/>
      <c r="P29" s="23">
        <f t="shared" si="1"/>
        <v>0</v>
      </c>
      <c r="Q29" s="23"/>
      <c r="R29" s="23">
        <f t="shared" si="5"/>
        <v>-45</v>
      </c>
      <c r="T29">
        <v>0.38829999999999998</v>
      </c>
      <c r="U29" s="55">
        <f t="shared" si="2"/>
        <v>-17.473499999999998</v>
      </c>
      <c r="X29">
        <f t="shared" si="3"/>
        <v>17.473499999999998</v>
      </c>
    </row>
    <row r="30" spans="1:24" x14ac:dyDescent="0.2">
      <c r="A30" s="16">
        <v>24</v>
      </c>
      <c r="B30" s="21"/>
      <c r="C30" s="16"/>
      <c r="D30" s="26"/>
      <c r="E30" s="16"/>
      <c r="F30" s="21"/>
      <c r="G30" s="22"/>
      <c r="H30" s="22"/>
      <c r="I30" s="23">
        <f t="shared" si="0"/>
        <v>0</v>
      </c>
      <c r="J30" s="23"/>
      <c r="K30" s="23">
        <f t="shared" si="4"/>
        <v>0</v>
      </c>
      <c r="M30">
        <v>45</v>
      </c>
      <c r="N30" s="22"/>
      <c r="O30" s="22"/>
      <c r="P30" s="23">
        <f t="shared" si="1"/>
        <v>0</v>
      </c>
      <c r="Q30" s="23"/>
      <c r="R30" s="23">
        <f t="shared" si="5"/>
        <v>-45</v>
      </c>
      <c r="T30">
        <v>0.38829999999999998</v>
      </c>
      <c r="U30" s="55">
        <f t="shared" si="2"/>
        <v>-17.473499999999998</v>
      </c>
      <c r="X30">
        <f t="shared" si="3"/>
        <v>17.473499999999998</v>
      </c>
    </row>
    <row r="31" spans="1:24" x14ac:dyDescent="0.2">
      <c r="A31" s="16">
        <v>25</v>
      </c>
      <c r="B31" s="21"/>
      <c r="C31" s="16"/>
      <c r="D31" s="26"/>
      <c r="E31" s="16"/>
      <c r="F31" s="21"/>
      <c r="G31" s="22"/>
      <c r="H31" s="22"/>
      <c r="I31" s="23">
        <f t="shared" si="0"/>
        <v>0</v>
      </c>
      <c r="J31" s="23"/>
      <c r="K31" s="23">
        <f t="shared" si="4"/>
        <v>0</v>
      </c>
      <c r="M31">
        <v>45</v>
      </c>
      <c r="N31" s="22"/>
      <c r="O31" s="22"/>
      <c r="P31" s="23">
        <f t="shared" si="1"/>
        <v>0</v>
      </c>
      <c r="Q31" s="23"/>
      <c r="R31" s="23">
        <f t="shared" si="5"/>
        <v>-45</v>
      </c>
      <c r="T31">
        <v>0.38829999999999998</v>
      </c>
      <c r="U31" s="55">
        <f t="shared" si="2"/>
        <v>-17.473499999999998</v>
      </c>
      <c r="X31">
        <f t="shared" si="3"/>
        <v>17.473499999999998</v>
      </c>
    </row>
    <row r="32" spans="1:24" x14ac:dyDescent="0.2">
      <c r="A32" s="16">
        <v>26</v>
      </c>
      <c r="B32" s="21"/>
      <c r="C32" s="16"/>
      <c r="D32" s="26"/>
      <c r="E32" s="16"/>
      <c r="F32" s="21"/>
      <c r="G32" s="22"/>
      <c r="H32" s="22">
        <v>-7293</v>
      </c>
      <c r="I32" s="23">
        <f t="shared" si="0"/>
        <v>-7293</v>
      </c>
      <c r="J32" s="23"/>
      <c r="K32" s="23">
        <f t="shared" si="4"/>
        <v>-7293</v>
      </c>
      <c r="L32">
        <f t="shared" ref="L32:L37" si="6">K32*0.3883</f>
        <v>-2831.8718999999996</v>
      </c>
      <c r="M32">
        <v>45</v>
      </c>
      <c r="N32" s="22"/>
      <c r="O32" s="22"/>
      <c r="P32" s="23">
        <f t="shared" si="1"/>
        <v>0</v>
      </c>
      <c r="Q32" s="23"/>
      <c r="R32" s="23">
        <f t="shared" si="5"/>
        <v>-45</v>
      </c>
      <c r="T32">
        <v>0.38829999999999998</v>
      </c>
      <c r="U32" s="55">
        <f t="shared" si="2"/>
        <v>-17.473499999999998</v>
      </c>
      <c r="X32">
        <f t="shared" si="3"/>
        <v>17.473499999999998</v>
      </c>
    </row>
    <row r="33" spans="1:24" x14ac:dyDescent="0.2">
      <c r="A33" s="16">
        <v>27</v>
      </c>
      <c r="B33" s="21"/>
      <c r="C33" s="16"/>
      <c r="D33" s="26"/>
      <c r="E33" s="16"/>
      <c r="F33" s="21"/>
      <c r="G33" s="22"/>
      <c r="H33" s="22">
        <v>-6950</v>
      </c>
      <c r="I33" s="23">
        <f t="shared" si="0"/>
        <v>-6950</v>
      </c>
      <c r="J33" s="23"/>
      <c r="K33" s="23">
        <f t="shared" si="4"/>
        <v>-14243</v>
      </c>
      <c r="L33">
        <f t="shared" si="6"/>
        <v>-5530.5568999999996</v>
      </c>
      <c r="M33">
        <v>45</v>
      </c>
      <c r="N33" s="22"/>
      <c r="O33" s="22"/>
      <c r="P33" s="23">
        <f t="shared" si="1"/>
        <v>0</v>
      </c>
      <c r="Q33" s="23"/>
      <c r="R33" s="23">
        <f t="shared" si="5"/>
        <v>-45</v>
      </c>
      <c r="T33">
        <v>0.38829999999999998</v>
      </c>
      <c r="U33" s="55">
        <f t="shared" si="2"/>
        <v>-17.473499999999998</v>
      </c>
      <c r="X33">
        <f t="shared" si="3"/>
        <v>17.473499999999998</v>
      </c>
    </row>
    <row r="34" spans="1:24" x14ac:dyDescent="0.2">
      <c r="A34" s="16">
        <v>28</v>
      </c>
      <c r="B34" s="21"/>
      <c r="C34" s="16"/>
      <c r="D34" s="26"/>
      <c r="E34" s="16"/>
      <c r="F34" s="21"/>
      <c r="G34" s="22"/>
      <c r="H34" s="22"/>
      <c r="I34" s="23">
        <f t="shared" si="0"/>
        <v>0</v>
      </c>
      <c r="J34" s="23"/>
      <c r="K34" s="23">
        <f t="shared" si="4"/>
        <v>-14243</v>
      </c>
      <c r="L34">
        <f t="shared" si="6"/>
        <v>-5530.5568999999996</v>
      </c>
      <c r="M34">
        <v>45</v>
      </c>
      <c r="N34" s="22"/>
      <c r="O34" s="22"/>
      <c r="P34" s="23">
        <f t="shared" si="1"/>
        <v>0</v>
      </c>
      <c r="Q34" s="23"/>
      <c r="R34" s="23">
        <f t="shared" si="5"/>
        <v>-45</v>
      </c>
      <c r="T34">
        <v>0.38829999999999998</v>
      </c>
      <c r="U34" s="55">
        <f t="shared" si="2"/>
        <v>-17.473499999999998</v>
      </c>
      <c r="X34">
        <f t="shared" si="3"/>
        <v>17.473499999999998</v>
      </c>
    </row>
    <row r="35" spans="1:24" x14ac:dyDescent="0.2">
      <c r="A35" s="16">
        <v>29</v>
      </c>
      <c r="B35" s="21"/>
      <c r="C35" s="16"/>
      <c r="D35" s="26"/>
      <c r="E35" s="16"/>
      <c r="F35" s="21"/>
      <c r="G35" s="22"/>
      <c r="H35" s="22"/>
      <c r="I35" s="23">
        <f t="shared" si="0"/>
        <v>0</v>
      </c>
      <c r="J35" s="23"/>
      <c r="K35" s="23">
        <f t="shared" si="4"/>
        <v>-14243</v>
      </c>
      <c r="L35">
        <f t="shared" si="6"/>
        <v>-5530.5568999999996</v>
      </c>
      <c r="M35">
        <v>45</v>
      </c>
      <c r="N35" s="22"/>
      <c r="O35" s="22"/>
      <c r="P35" s="23">
        <f t="shared" si="1"/>
        <v>0</v>
      </c>
      <c r="Q35" s="23"/>
      <c r="R35" s="23">
        <f t="shared" si="5"/>
        <v>-45</v>
      </c>
      <c r="T35">
        <v>0.38829999999999998</v>
      </c>
      <c r="U35" s="55">
        <f t="shared" si="2"/>
        <v>-17.473499999999998</v>
      </c>
      <c r="X35">
        <f t="shared" si="3"/>
        <v>17.473499999999998</v>
      </c>
    </row>
    <row r="36" spans="1:24" x14ac:dyDescent="0.2">
      <c r="A36" s="16">
        <v>30</v>
      </c>
      <c r="B36" s="21"/>
      <c r="C36" s="16"/>
      <c r="D36" s="26"/>
      <c r="E36" s="16"/>
      <c r="F36" s="21"/>
      <c r="G36" s="27"/>
      <c r="H36" s="27"/>
      <c r="I36" s="28">
        <f t="shared" si="0"/>
        <v>0</v>
      </c>
      <c r="J36" s="23"/>
      <c r="K36" s="23">
        <f t="shared" si="4"/>
        <v>-14243</v>
      </c>
      <c r="L36">
        <f t="shared" si="6"/>
        <v>-5530.5568999999996</v>
      </c>
      <c r="M36">
        <v>45</v>
      </c>
      <c r="N36" s="22"/>
      <c r="O36" s="27"/>
      <c r="P36" s="28">
        <f t="shared" si="1"/>
        <v>0</v>
      </c>
      <c r="Q36" s="23"/>
      <c r="R36" s="23">
        <f t="shared" si="5"/>
        <v>-45</v>
      </c>
      <c r="T36">
        <v>0.38829999999999998</v>
      </c>
      <c r="U36" s="55">
        <f t="shared" si="2"/>
        <v>-17.473499999999998</v>
      </c>
      <c r="X36">
        <f t="shared" si="3"/>
        <v>17.473499999999998</v>
      </c>
    </row>
    <row r="37" spans="1:24" x14ac:dyDescent="0.2">
      <c r="A37" s="16"/>
      <c r="B37" s="21"/>
      <c r="C37" s="16"/>
      <c r="D37" s="26"/>
      <c r="E37" s="16"/>
      <c r="F37" s="21"/>
      <c r="G37" s="27"/>
      <c r="H37" s="27"/>
      <c r="I37" s="28">
        <f t="shared" si="0"/>
        <v>0</v>
      </c>
      <c r="J37" s="23"/>
      <c r="K37" s="23"/>
      <c r="L37">
        <f t="shared" si="6"/>
        <v>0</v>
      </c>
      <c r="M37">
        <v>45</v>
      </c>
      <c r="N37" s="22"/>
      <c r="O37" s="27"/>
      <c r="P37" s="28">
        <f t="shared" si="1"/>
        <v>0</v>
      </c>
      <c r="Q37" s="23"/>
      <c r="R37" s="23">
        <f t="shared" si="5"/>
        <v>-45</v>
      </c>
      <c r="T37">
        <v>0.38829999999999998</v>
      </c>
      <c r="U37" s="55">
        <f t="shared" si="2"/>
        <v>-17.473499999999998</v>
      </c>
      <c r="X37">
        <f t="shared" si="3"/>
        <v>17.473499999999998</v>
      </c>
    </row>
    <row r="38" spans="1:24" x14ac:dyDescent="0.2">
      <c r="A38" s="16" t="s">
        <v>22</v>
      </c>
      <c r="B38" s="12"/>
      <c r="C38" s="12"/>
      <c r="D38" s="29"/>
      <c r="G38" s="1">
        <f>+SUM(G7:G37)</f>
        <v>0</v>
      </c>
      <c r="H38" s="1">
        <f>+SUM(H7:H37)</f>
        <v>-14243</v>
      </c>
      <c r="I38" s="1">
        <f>+SUM(I7:I37)</f>
        <v>-14243</v>
      </c>
      <c r="J38" s="30"/>
      <c r="K38" s="30">
        <f>ABS(I38)</f>
        <v>14243</v>
      </c>
      <c r="N38" s="1">
        <f>+SUM(N7:N37)</f>
        <v>14198</v>
      </c>
      <c r="O38" s="1">
        <f>+SUM(O7:O37)</f>
        <v>0</v>
      </c>
      <c r="P38" s="1">
        <f>+SUM(P7:P37)</f>
        <v>14198</v>
      </c>
      <c r="Q38" s="30"/>
      <c r="R38" s="30"/>
    </row>
    <row r="39" spans="1:24" x14ac:dyDescent="0.2">
      <c r="U39" s="55">
        <f>SUM(U7:U38)</f>
        <v>-28107.095499999999</v>
      </c>
      <c r="X39">
        <f>SUM(X7:X38)</f>
        <v>28107.095499999999</v>
      </c>
    </row>
    <row r="40" spans="1:24" x14ac:dyDescent="0.2">
      <c r="H40" t="s">
        <v>40</v>
      </c>
      <c r="I40" s="54">
        <v>3.68</v>
      </c>
      <c r="L40">
        <f>SUM(L32:L39)</f>
        <v>-24954.0995</v>
      </c>
    </row>
    <row r="41" spans="1:24" ht="13.5" thickBot="1" x14ac:dyDescent="0.25"/>
    <row r="42" spans="1:24" ht="13.5" thickBot="1" x14ac:dyDescent="0.25">
      <c r="G42" s="99" t="s">
        <v>41</v>
      </c>
      <c r="H42" s="100"/>
      <c r="I42" s="83">
        <f>I40*K36</f>
        <v>-52414.240000000005</v>
      </c>
      <c r="J42" s="99" t="s">
        <v>59</v>
      </c>
      <c r="K42" s="101"/>
      <c r="L42" s="101"/>
      <c r="M42" s="100"/>
    </row>
    <row r="44" spans="1:24" x14ac:dyDescent="0.2">
      <c r="I44" s="55">
        <f>ABS(L40)+ABS(U39)</f>
        <v>53061.195</v>
      </c>
    </row>
    <row r="46" spans="1:24" x14ac:dyDescent="0.2">
      <c r="E46" s="34" t="s">
        <v>24</v>
      </c>
      <c r="F46" s="12"/>
      <c r="G46" s="30">
        <f>+H38</f>
        <v>-14243</v>
      </c>
    </row>
    <row r="47" spans="1:24" x14ac:dyDescent="0.2">
      <c r="E47" s="34" t="s">
        <v>25</v>
      </c>
      <c r="F47" s="12"/>
      <c r="G47" s="30">
        <f>+I38</f>
        <v>-14243</v>
      </c>
    </row>
  </sheetData>
  <mergeCells count="2">
    <mergeCell ref="G42:H42"/>
    <mergeCell ref="J42:M42"/>
  </mergeCells>
  <pageMargins left="0.75" right="0.75" top="1" bottom="1" header="0.5" footer="0.5"/>
  <pageSetup scale="5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5" workbookViewId="0">
      <selection activeCell="C19" sqref="C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60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2773</v>
      </c>
      <c r="H18" s="22"/>
      <c r="I18" s="23">
        <f t="shared" si="2"/>
        <v>2773</v>
      </c>
      <c r="J18" s="23"/>
      <c r="K18" s="23">
        <f t="shared" si="8"/>
        <v>2773</v>
      </c>
      <c r="L18" s="24">
        <v>0.05</v>
      </c>
      <c r="M18" s="24">
        <v>0.38829999999999998</v>
      </c>
      <c r="N18" s="25">
        <f t="shared" si="0"/>
        <v>138.65</v>
      </c>
      <c r="O18" s="25">
        <f t="shared" si="1"/>
        <v>0</v>
      </c>
      <c r="P18" s="20">
        <f t="shared" si="3"/>
        <v>2773</v>
      </c>
      <c r="Q18" s="20">
        <f t="shared" si="4"/>
        <v>0</v>
      </c>
      <c r="R18" s="20">
        <f t="shared" si="5"/>
        <v>2773</v>
      </c>
      <c r="S18" s="20">
        <f t="shared" si="6"/>
        <v>0</v>
      </c>
      <c r="T18" s="51">
        <f t="shared" si="9"/>
        <v>138.65</v>
      </c>
      <c r="U18" s="49">
        <f t="shared" si="7"/>
        <v>0</v>
      </c>
    </row>
    <row r="19" spans="1:21" x14ac:dyDescent="0.2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2773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2773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2773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2773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138.65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2773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2773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138.65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2773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2773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138.65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-674</v>
      </c>
      <c r="I23" s="23">
        <f t="shared" si="2"/>
        <v>-674</v>
      </c>
      <c r="J23" s="23"/>
      <c r="K23" s="23">
        <f t="shared" si="8"/>
        <v>2099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261.71420000000001</v>
      </c>
      <c r="P23" s="20">
        <f t="shared" si="3"/>
        <v>2099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104.95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2099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2099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104.95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2099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2099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104.95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2099</v>
      </c>
      <c r="L26" s="24">
        <v>0.05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2099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104.95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>
        <v>-699</v>
      </c>
      <c r="I27" s="23">
        <f t="shared" si="2"/>
        <v>-699</v>
      </c>
      <c r="J27" s="23"/>
      <c r="K27" s="23">
        <f t="shared" si="8"/>
        <v>1400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271.42169999999999</v>
      </c>
      <c r="P27" s="20">
        <f t="shared" si="3"/>
        <v>1400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543.62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>
        <v>-699</v>
      </c>
      <c r="I28" s="23">
        <f t="shared" si="2"/>
        <v>-699</v>
      </c>
      <c r="J28" s="23"/>
      <c r="K28" s="23">
        <f t="shared" si="8"/>
        <v>701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271.42169999999999</v>
      </c>
      <c r="P28" s="20">
        <f t="shared" si="3"/>
        <v>701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272.19829999999996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>
        <v>-699</v>
      </c>
      <c r="I29" s="23">
        <f t="shared" si="2"/>
        <v>-699</v>
      </c>
      <c r="J29" s="23"/>
      <c r="K29" s="23">
        <f t="shared" si="8"/>
        <v>2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271.42169999999999</v>
      </c>
      <c r="P29" s="20">
        <f t="shared" si="3"/>
        <v>2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0.77659999999999996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4413</v>
      </c>
      <c r="H30" s="23">
        <v>-2</v>
      </c>
      <c r="I30" s="23">
        <f t="shared" si="2"/>
        <v>4411</v>
      </c>
      <c r="J30" s="23"/>
      <c r="K30" s="23">
        <f t="shared" si="8"/>
        <v>4413</v>
      </c>
      <c r="L30" s="24">
        <v>0.38829999999999998</v>
      </c>
      <c r="M30" s="24">
        <v>0.38829999999999998</v>
      </c>
      <c r="N30" s="25">
        <f t="shared" si="0"/>
        <v>1713.5679</v>
      </c>
      <c r="O30" s="25">
        <f t="shared" si="1"/>
        <v>0.77659999999999996</v>
      </c>
      <c r="P30" s="20">
        <f t="shared" si="3"/>
        <v>4413</v>
      </c>
      <c r="Q30" s="20">
        <f t="shared" si="4"/>
        <v>0</v>
      </c>
      <c r="R30" s="20">
        <f t="shared" si="5"/>
        <v>4411</v>
      </c>
      <c r="S30" s="20">
        <f t="shared" si="6"/>
        <v>0</v>
      </c>
      <c r="T30" s="51">
        <f t="shared" si="9"/>
        <v>1713.5679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4413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4413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1713.5679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>
        <v>-4413</v>
      </c>
      <c r="I32" s="23">
        <f t="shared" si="2"/>
        <v>-4413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1713.5679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-583</v>
      </c>
      <c r="I36" s="23">
        <f t="shared" si="2"/>
        <v>-583</v>
      </c>
      <c r="J36" s="23"/>
      <c r="K36" s="23">
        <f t="shared" si="8"/>
        <v>-583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226.37889999999999</v>
      </c>
      <c r="P36" s="20">
        <f t="shared" si="3"/>
        <v>0</v>
      </c>
      <c r="Q36" s="20">
        <f t="shared" si="4"/>
        <v>-583</v>
      </c>
      <c r="R36" s="20">
        <f t="shared" si="5"/>
        <v>0</v>
      </c>
      <c r="S36" s="20">
        <f t="shared" si="6"/>
        <v>-583</v>
      </c>
      <c r="T36" s="51">
        <f t="shared" si="9"/>
        <v>0</v>
      </c>
      <c r="U36" s="49">
        <f t="shared" si="7"/>
        <v>-226.37889999999999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-583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-583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-226.37889999999999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>
        <v>583</v>
      </c>
      <c r="H38" s="22"/>
      <c r="I38" s="23">
        <f t="shared" si="2"/>
        <v>583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226.37889999999999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7769</v>
      </c>
      <c r="H43" s="1">
        <f>+SUM(H12:H42)</f>
        <v>-7769</v>
      </c>
      <c r="I43" s="1">
        <f>+SUM(I12:I42)</f>
        <v>0</v>
      </c>
      <c r="N43" s="31">
        <f>SUM(N12:N42)</f>
        <v>2078.5968000000003</v>
      </c>
      <c r="O43" s="31">
        <f>SUM(O12:O42)</f>
        <v>3016.7027000000003</v>
      </c>
      <c r="P43" s="31">
        <f t="shared" ref="P43:U43" si="10">SUM(P12:P42)</f>
        <v>33190</v>
      </c>
      <c r="Q43" s="31">
        <f t="shared" si="10"/>
        <v>-1166</v>
      </c>
      <c r="R43" s="31">
        <f t="shared" si="10"/>
        <v>7184</v>
      </c>
      <c r="S43" s="31">
        <f t="shared" si="10"/>
        <v>-583</v>
      </c>
      <c r="T43" s="31">
        <f t="shared" si="10"/>
        <v>5218.1306999999997</v>
      </c>
      <c r="U43" s="31">
        <f t="shared" si="10"/>
        <v>-452.75779999999997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02" t="s">
        <v>44</v>
      </c>
      <c r="M45" s="103"/>
      <c r="N45" s="103"/>
      <c r="O45" s="103"/>
      <c r="P45" s="103"/>
      <c r="Q45" s="103"/>
      <c r="R45" s="103"/>
      <c r="S45" s="104"/>
      <c r="T45" s="62">
        <f>T43+((ABS(U43)))</f>
        <v>5670.8885</v>
      </c>
    </row>
    <row r="46" spans="1:21" x14ac:dyDescent="0.2">
      <c r="A46" s="16"/>
      <c r="E46" s="34" t="s">
        <v>24</v>
      </c>
      <c r="G46" s="30">
        <f>+G43</f>
        <v>7769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-7769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99.443200000000004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99.443200000000004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198.88640000000001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198.88640000000001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topLeftCell="A14" workbookViewId="0">
      <selection activeCell="C19" sqref="C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>
        <v>-68</v>
      </c>
      <c r="I12" s="23">
        <f>+G12+H12</f>
        <v>-68</v>
      </c>
      <c r="J12" s="23"/>
      <c r="K12" s="23">
        <f>+J11+I12</f>
        <v>-68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26.404399999999999</v>
      </c>
      <c r="P12" s="20">
        <f>+IF($K12&gt;0,$K12,0)</f>
        <v>0</v>
      </c>
      <c r="Q12" s="20">
        <f>+IF($K12&lt;0,$K12,0)</f>
        <v>-68</v>
      </c>
      <c r="R12" s="20">
        <f>IF(P12&gt;P11,P12-P11,0)</f>
        <v>0</v>
      </c>
      <c r="S12" s="20">
        <f>IF(Q12&lt;Q11,Q12-Q11,0)</f>
        <v>-68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-68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-68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-26.404399999999999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>
        <v>68</v>
      </c>
      <c r="H14" s="22"/>
      <c r="I14" s="23">
        <f t="shared" si="2"/>
        <v>68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3.4000000000000004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>
        <v>-2331</v>
      </c>
      <c r="I16" s="23">
        <f t="shared" si="2"/>
        <v>-2331</v>
      </c>
      <c r="J16" s="23"/>
      <c r="K16" s="23">
        <f t="shared" si="7"/>
        <v>-2331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905.12729999999999</v>
      </c>
      <c r="P16" s="20">
        <f t="shared" si="3"/>
        <v>0</v>
      </c>
      <c r="Q16" s="20">
        <f t="shared" si="4"/>
        <v>-2331</v>
      </c>
      <c r="R16" s="20">
        <f t="shared" si="5"/>
        <v>0</v>
      </c>
      <c r="S16" s="20">
        <f t="shared" si="6"/>
        <v>-2331</v>
      </c>
      <c r="T16" s="51">
        <f t="shared" si="9"/>
        <v>0</v>
      </c>
      <c r="U16" s="52">
        <f t="shared" si="8"/>
        <v>-905.12729999999999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>
        <v>2331</v>
      </c>
      <c r="H17" s="22"/>
      <c r="I17" s="23">
        <f t="shared" si="2"/>
        <v>2331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116.55000000000001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11152</v>
      </c>
      <c r="H18" s="22"/>
      <c r="I18" s="23">
        <f t="shared" si="2"/>
        <v>11152</v>
      </c>
      <c r="J18" s="23"/>
      <c r="K18" s="23">
        <f t="shared" si="7"/>
        <v>11152</v>
      </c>
      <c r="L18" s="24">
        <v>0.05</v>
      </c>
      <c r="M18" s="24">
        <v>0.38829999999999998</v>
      </c>
      <c r="N18" s="25">
        <f t="shared" si="0"/>
        <v>557.6</v>
      </c>
      <c r="O18" s="25">
        <f t="shared" si="1"/>
        <v>0</v>
      </c>
      <c r="P18" s="20">
        <f t="shared" si="3"/>
        <v>11152</v>
      </c>
      <c r="Q18" s="20">
        <f t="shared" si="4"/>
        <v>0</v>
      </c>
      <c r="R18" s="20">
        <f t="shared" si="5"/>
        <v>11152</v>
      </c>
      <c r="S18" s="20">
        <f t="shared" si="6"/>
        <v>0</v>
      </c>
      <c r="T18" s="51">
        <f t="shared" si="9"/>
        <v>557.6</v>
      </c>
      <c r="U18" s="52">
        <f t="shared" si="8"/>
        <v>0</v>
      </c>
    </row>
    <row r="19" spans="1:21" x14ac:dyDescent="0.2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11152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11152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>
        <v>-3314</v>
      </c>
      <c r="I20" s="23">
        <f t="shared" si="2"/>
        <v>-3314</v>
      </c>
      <c r="J20" s="23"/>
      <c r="K20" s="23">
        <f t="shared" si="7"/>
        <v>7838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1286.8262</v>
      </c>
      <c r="P20" s="20">
        <f t="shared" si="3"/>
        <v>7838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391.90000000000003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>
        <v>-1656</v>
      </c>
      <c r="I21" s="23">
        <f t="shared" si="2"/>
        <v>-1656</v>
      </c>
      <c r="J21" s="23"/>
      <c r="K21" s="23">
        <f t="shared" si="7"/>
        <v>6182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643.02479999999991</v>
      </c>
      <c r="P21" s="20">
        <f t="shared" si="3"/>
        <v>6182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309.10000000000002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6182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6182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309.10000000000002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6182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6182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309.10000000000002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-22030</v>
      </c>
      <c r="I24" s="23">
        <f t="shared" si="2"/>
        <v>-22030</v>
      </c>
      <c r="J24" s="23"/>
      <c r="K24" s="23">
        <f t="shared" si="7"/>
        <v>-15848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8554.2489999999998</v>
      </c>
      <c r="P24" s="20">
        <f t="shared" si="3"/>
        <v>0</v>
      </c>
      <c r="Q24" s="20">
        <f t="shared" si="4"/>
        <v>-15848</v>
      </c>
      <c r="R24" s="20">
        <f t="shared" si="5"/>
        <v>0</v>
      </c>
      <c r="S24" s="20">
        <f t="shared" si="6"/>
        <v>-15848</v>
      </c>
      <c r="T24" s="51">
        <f t="shared" si="9"/>
        <v>0</v>
      </c>
      <c r="U24" s="52">
        <f t="shared" si="8"/>
        <v>-6153.7783999999992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10964</v>
      </c>
      <c r="H25" s="22"/>
      <c r="I25" s="23">
        <f t="shared" si="2"/>
        <v>10964</v>
      </c>
      <c r="J25" s="23"/>
      <c r="K25" s="23">
        <f t="shared" si="7"/>
        <v>-4884</v>
      </c>
      <c r="L25" s="24">
        <v>0.05</v>
      </c>
      <c r="M25" s="24">
        <v>0.38829999999999998</v>
      </c>
      <c r="N25" s="25">
        <f t="shared" si="0"/>
        <v>548.20000000000005</v>
      </c>
      <c r="O25" s="25">
        <f t="shared" si="1"/>
        <v>0</v>
      </c>
      <c r="P25" s="20">
        <f t="shared" si="3"/>
        <v>0</v>
      </c>
      <c r="Q25" s="20">
        <f t="shared" si="4"/>
        <v>-4884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-1896.4571999999998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54884</v>
      </c>
      <c r="H26" s="23"/>
      <c r="I26" s="23">
        <f t="shared" si="2"/>
        <v>54884</v>
      </c>
      <c r="J26" s="23"/>
      <c r="K26" s="23">
        <f t="shared" si="7"/>
        <v>50000</v>
      </c>
      <c r="L26" s="24">
        <v>0.38300000000000001</v>
      </c>
      <c r="M26" s="24">
        <v>0.38829999999999998</v>
      </c>
      <c r="N26" s="25">
        <f t="shared" si="0"/>
        <v>21020.572</v>
      </c>
      <c r="O26" s="25">
        <f t="shared" si="1"/>
        <v>0</v>
      </c>
      <c r="P26" s="20">
        <f t="shared" si="3"/>
        <v>50000</v>
      </c>
      <c r="Q26" s="20">
        <f t="shared" si="4"/>
        <v>0</v>
      </c>
      <c r="R26" s="20">
        <f t="shared" si="5"/>
        <v>50000</v>
      </c>
      <c r="S26" s="20">
        <f t="shared" si="6"/>
        <v>0</v>
      </c>
      <c r="T26" s="51">
        <f t="shared" si="9"/>
        <v>19150</v>
      </c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50000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50000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19150</v>
      </c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>
        <v>-10133</v>
      </c>
      <c r="I28" s="23">
        <f t="shared" si="2"/>
        <v>-10133</v>
      </c>
      <c r="J28" s="23"/>
      <c r="K28" s="23">
        <f t="shared" si="7"/>
        <v>39867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3934.6438999999996</v>
      </c>
      <c r="P28" s="20">
        <f t="shared" si="3"/>
        <v>39867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15269.061</v>
      </c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>
        <v>125</v>
      </c>
      <c r="H29" s="23">
        <v>-32745</v>
      </c>
      <c r="I29" s="23">
        <f t="shared" si="2"/>
        <v>-32620</v>
      </c>
      <c r="J29" s="23"/>
      <c r="K29" s="23">
        <f t="shared" si="7"/>
        <v>7247</v>
      </c>
      <c r="L29" s="24">
        <v>0.38300000000000001</v>
      </c>
      <c r="M29" s="24">
        <v>0.38829999999999998</v>
      </c>
      <c r="N29" s="25">
        <f t="shared" si="0"/>
        <v>47.875</v>
      </c>
      <c r="O29" s="25">
        <f t="shared" si="1"/>
        <v>12714.8835</v>
      </c>
      <c r="P29" s="20">
        <f t="shared" si="3"/>
        <v>7247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2775.6010000000001</v>
      </c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11523</v>
      </c>
      <c r="H30" s="23"/>
      <c r="I30" s="23">
        <f t="shared" si="2"/>
        <v>11523</v>
      </c>
      <c r="J30" s="23"/>
      <c r="K30" s="23">
        <f t="shared" si="7"/>
        <v>18770</v>
      </c>
      <c r="L30" s="24">
        <v>0.38300000000000001</v>
      </c>
      <c r="M30" s="24">
        <v>0.38829999999999998</v>
      </c>
      <c r="N30" s="25">
        <f t="shared" si="0"/>
        <v>4413.3090000000002</v>
      </c>
      <c r="O30" s="25">
        <f t="shared" si="1"/>
        <v>0</v>
      </c>
      <c r="P30" s="20">
        <f t="shared" si="3"/>
        <v>18770</v>
      </c>
      <c r="Q30" s="20">
        <f t="shared" si="4"/>
        <v>0</v>
      </c>
      <c r="R30" s="20">
        <f t="shared" si="5"/>
        <v>11523</v>
      </c>
      <c r="S30" s="20">
        <f t="shared" si="6"/>
        <v>0</v>
      </c>
      <c r="T30" s="51">
        <f t="shared" si="9"/>
        <v>7188.91</v>
      </c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>
        <v>29940</v>
      </c>
      <c r="H31" s="22"/>
      <c r="I31" s="23">
        <f t="shared" si="2"/>
        <v>29940</v>
      </c>
      <c r="J31" s="23"/>
      <c r="K31" s="23">
        <f t="shared" si="7"/>
        <v>48710</v>
      </c>
      <c r="L31" s="24">
        <v>0.38300000000000001</v>
      </c>
      <c r="M31" s="24">
        <v>0.38829999999999998</v>
      </c>
      <c r="N31" s="25">
        <f t="shared" si="0"/>
        <v>11467.02</v>
      </c>
      <c r="O31" s="25">
        <f t="shared" si="1"/>
        <v>0</v>
      </c>
      <c r="P31" s="20">
        <f t="shared" si="3"/>
        <v>48710</v>
      </c>
      <c r="Q31" s="20">
        <f t="shared" si="4"/>
        <v>0</v>
      </c>
      <c r="R31" s="20">
        <f t="shared" si="5"/>
        <v>29940</v>
      </c>
      <c r="S31" s="20">
        <f t="shared" si="6"/>
        <v>0</v>
      </c>
      <c r="T31" s="51">
        <f t="shared" si="9"/>
        <v>18655.93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>
        <v>-13069</v>
      </c>
      <c r="I32" s="23">
        <f t="shared" si="2"/>
        <v>-13069</v>
      </c>
      <c r="J32" s="23"/>
      <c r="K32" s="23">
        <f t="shared" si="7"/>
        <v>35641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5074.6926999999996</v>
      </c>
      <c r="P32" s="20">
        <f t="shared" si="3"/>
        <v>35641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13650.503000000001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35641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35641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13650.503000000001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35641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35641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13650.503000000001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-2412</v>
      </c>
      <c r="I35" s="23">
        <f t="shared" si="2"/>
        <v>-2412</v>
      </c>
      <c r="J35" s="23"/>
      <c r="K35" s="23">
        <f t="shared" si="7"/>
        <v>33229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936.57959999999991</v>
      </c>
      <c r="P35" s="20">
        <f t="shared" si="3"/>
        <v>33229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12726.707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-7229</v>
      </c>
      <c r="I36" s="23">
        <f t="shared" si="2"/>
        <v>-7229</v>
      </c>
      <c r="J36" s="23"/>
      <c r="K36" s="23">
        <f t="shared" si="7"/>
        <v>26000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2807.0207</v>
      </c>
      <c r="P36" s="20">
        <f t="shared" si="3"/>
        <v>26000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9958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>
        <v>-6970</v>
      </c>
      <c r="I37" s="23">
        <f t="shared" si="2"/>
        <v>-6970</v>
      </c>
      <c r="J37" s="23"/>
      <c r="K37" s="23">
        <f t="shared" si="7"/>
        <v>19030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2706.451</v>
      </c>
      <c r="P37" s="20">
        <f t="shared" si="3"/>
        <v>19030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7288.49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>
        <v>-5208</v>
      </c>
      <c r="I38" s="23">
        <f t="shared" si="2"/>
        <v>-5208</v>
      </c>
      <c r="J38" s="23"/>
      <c r="K38" s="23">
        <f t="shared" si="7"/>
        <v>13822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2022.2664</v>
      </c>
      <c r="P38" s="20">
        <f t="shared" si="3"/>
        <v>13822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5293.826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>
        <v>-6343</v>
      </c>
      <c r="I39" s="23">
        <f t="shared" si="2"/>
        <v>-6343</v>
      </c>
      <c r="J39" s="23"/>
      <c r="K39" s="23">
        <f t="shared" si="7"/>
        <v>7479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2462.9868999999999</v>
      </c>
      <c r="P39" s="20">
        <f t="shared" si="3"/>
        <v>7479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2864.4569999999999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>
        <v>-4215</v>
      </c>
      <c r="I40" s="23">
        <f t="shared" si="2"/>
        <v>-4215</v>
      </c>
      <c r="J40" s="23"/>
      <c r="K40" s="23">
        <f t="shared" si="7"/>
        <v>3264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1636.6844999999998</v>
      </c>
      <c r="P40" s="20">
        <f t="shared" si="3"/>
        <v>3264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1250.1120000000001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-3264</v>
      </c>
      <c r="I41" s="28">
        <f t="shared" si="2"/>
        <v>-3264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1267.4112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>
        <v>0</v>
      </c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120987</v>
      </c>
      <c r="H43" s="1">
        <f>+SUM(H12:H42)</f>
        <v>-120987</v>
      </c>
      <c r="I43" s="1">
        <f>+SUM(I12:I42)</f>
        <v>0</v>
      </c>
      <c r="N43" s="31">
        <f t="shared" ref="N43:U43" si="10">SUM(N12:N42)</f>
        <v>38174.525999999998</v>
      </c>
      <c r="O43" s="31">
        <f t="shared" si="10"/>
        <v>46979.252099999998</v>
      </c>
      <c r="P43" s="31">
        <f t="shared" si="10"/>
        <v>473029</v>
      </c>
      <c r="Q43" s="31">
        <f t="shared" si="10"/>
        <v>-23199</v>
      </c>
      <c r="R43" s="31">
        <f t="shared" si="10"/>
        <v>102615</v>
      </c>
      <c r="S43" s="31">
        <f t="shared" si="10"/>
        <v>-18247</v>
      </c>
      <c r="T43" s="31">
        <f t="shared" si="10"/>
        <v>164399.40299999996</v>
      </c>
      <c r="U43" s="31">
        <f t="shared" si="10"/>
        <v>-8981.7672999999995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120862</v>
      </c>
      <c r="T45" s="56"/>
    </row>
    <row r="46" spans="1:21" ht="13.5" thickBot="1" x14ac:dyDescent="0.25">
      <c r="A46" s="16"/>
      <c r="E46" s="34" t="s">
        <v>24</v>
      </c>
      <c r="G46" s="30">
        <f>+G43</f>
        <v>120987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173381.17029999997</v>
      </c>
    </row>
    <row r="47" spans="1:21" x14ac:dyDescent="0.2">
      <c r="A47" s="16"/>
      <c r="E47" s="34" t="s">
        <v>25</v>
      </c>
      <c r="G47" s="30">
        <f>+H43</f>
        <v>-120987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1548.6336000000001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1548.6336000000001</v>
      </c>
    </row>
    <row r="52" spans="1:20" x14ac:dyDescent="0.2">
      <c r="A52" s="16"/>
      <c r="N52" s="41" t="s">
        <v>29</v>
      </c>
      <c r="O52" s="42">
        <f>0.0761*S45</f>
        <v>9197.5982000000004</v>
      </c>
    </row>
    <row r="53" spans="1:20" x14ac:dyDescent="0.2">
      <c r="A53" s="16"/>
      <c r="N53" s="43" t="s">
        <v>30</v>
      </c>
      <c r="O53" s="44">
        <f>SUM(O50:O52)</f>
        <v>12294.865400000001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12294.865400000001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8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27266</v>
      </c>
      <c r="D11" s="15" t="s">
        <v>60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469</v>
      </c>
      <c r="H24" s="22"/>
      <c r="I24" s="23">
        <f t="shared" si="2"/>
        <v>469</v>
      </c>
      <c r="J24" s="23"/>
      <c r="K24" s="23">
        <f t="shared" si="8"/>
        <v>469</v>
      </c>
      <c r="L24" s="24">
        <v>0.05</v>
      </c>
      <c r="M24" s="24">
        <v>0.38829999999999998</v>
      </c>
      <c r="N24" s="25">
        <f t="shared" si="0"/>
        <v>23.450000000000003</v>
      </c>
      <c r="O24" s="25">
        <f t="shared" si="1"/>
        <v>0</v>
      </c>
      <c r="P24" s="20">
        <f t="shared" si="3"/>
        <v>469</v>
      </c>
      <c r="Q24" s="20">
        <f t="shared" si="4"/>
        <v>0</v>
      </c>
      <c r="R24" s="20">
        <f t="shared" si="5"/>
        <v>469</v>
      </c>
      <c r="S24" s="20">
        <f t="shared" si="6"/>
        <v>0</v>
      </c>
      <c r="T24" s="51">
        <f t="shared" si="9"/>
        <v>23.450000000000003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-3500</v>
      </c>
      <c r="I25" s="23">
        <f t="shared" si="2"/>
        <v>-3500</v>
      </c>
      <c r="J25" s="23"/>
      <c r="K25" s="23">
        <f t="shared" si="8"/>
        <v>-3031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1359.05</v>
      </c>
      <c r="P25" s="20">
        <f t="shared" si="3"/>
        <v>0</v>
      </c>
      <c r="Q25" s="20">
        <f t="shared" si="4"/>
        <v>-3031</v>
      </c>
      <c r="R25" s="20">
        <f t="shared" si="5"/>
        <v>0</v>
      </c>
      <c r="S25" s="20">
        <f t="shared" si="6"/>
        <v>-3031</v>
      </c>
      <c r="T25" s="51">
        <f t="shared" si="9"/>
        <v>0</v>
      </c>
      <c r="U25" s="49">
        <f t="shared" si="7"/>
        <v>-1176.9372999999998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-3031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-3031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-1176.9372999999998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-3031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-3031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-1176.9372999999998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-3031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-3031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-1176.9372999999998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-3031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-3031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-1176.9372999999998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-3031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-3031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-1176.9372999999998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-3031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-3031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-1176.9372999999998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>
        <v>3989</v>
      </c>
      <c r="H32" s="23"/>
      <c r="I32" s="23">
        <f t="shared" si="2"/>
        <v>3989</v>
      </c>
      <c r="J32" s="23"/>
      <c r="K32" s="23">
        <f t="shared" si="8"/>
        <v>958</v>
      </c>
      <c r="L32" s="24">
        <v>0.38829999999999998</v>
      </c>
      <c r="M32" s="24">
        <v>0.38829999999999998</v>
      </c>
      <c r="N32" s="25">
        <f t="shared" si="0"/>
        <v>1548.9286999999999</v>
      </c>
      <c r="O32" s="25">
        <f t="shared" si="1"/>
        <v>0</v>
      </c>
      <c r="P32" s="20">
        <f t="shared" si="3"/>
        <v>958</v>
      </c>
      <c r="Q32" s="20">
        <f t="shared" si="4"/>
        <v>0</v>
      </c>
      <c r="R32" s="20">
        <f t="shared" si="5"/>
        <v>958</v>
      </c>
      <c r="S32" s="20">
        <f t="shared" si="6"/>
        <v>0</v>
      </c>
      <c r="T32" s="51">
        <f t="shared" si="9"/>
        <v>371.9914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>
        <v>1783</v>
      </c>
      <c r="H33" s="22"/>
      <c r="I33" s="23">
        <f t="shared" si="2"/>
        <v>1783</v>
      </c>
      <c r="J33" s="23"/>
      <c r="K33" s="23">
        <f t="shared" si="8"/>
        <v>2741</v>
      </c>
      <c r="L33" s="24">
        <v>0.38829999999999998</v>
      </c>
      <c r="M33" s="24">
        <v>0.38829999999999998</v>
      </c>
      <c r="N33" s="25">
        <f t="shared" si="0"/>
        <v>692.33889999999997</v>
      </c>
      <c r="O33" s="25">
        <f t="shared" si="1"/>
        <v>0</v>
      </c>
      <c r="P33" s="20">
        <f t="shared" si="3"/>
        <v>2741</v>
      </c>
      <c r="Q33" s="20">
        <f t="shared" si="4"/>
        <v>0</v>
      </c>
      <c r="R33" s="20">
        <f t="shared" si="5"/>
        <v>1783</v>
      </c>
      <c r="S33" s="20">
        <f t="shared" si="6"/>
        <v>0</v>
      </c>
      <c r="T33" s="51">
        <f t="shared" si="9"/>
        <v>1064.3302999999999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2741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2741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1064.3302999999999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-2380</v>
      </c>
      <c r="I35" s="23">
        <f t="shared" si="2"/>
        <v>-2380</v>
      </c>
      <c r="J35" s="23"/>
      <c r="K35" s="23">
        <f t="shared" si="8"/>
        <v>361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924.154</v>
      </c>
      <c r="P35" s="20">
        <f t="shared" si="3"/>
        <v>361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140.1763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-3237</v>
      </c>
      <c r="I36" s="23">
        <f t="shared" si="2"/>
        <v>-3237</v>
      </c>
      <c r="J36" s="23"/>
      <c r="K36" s="23">
        <f t="shared" si="8"/>
        <v>-2876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1256.9270999999999</v>
      </c>
      <c r="P36" s="20">
        <f t="shared" si="3"/>
        <v>0</v>
      </c>
      <c r="Q36" s="20">
        <f t="shared" si="4"/>
        <v>-2876</v>
      </c>
      <c r="R36" s="20">
        <f t="shared" si="5"/>
        <v>0</v>
      </c>
      <c r="S36" s="20">
        <f t="shared" si="6"/>
        <v>-2876</v>
      </c>
      <c r="T36" s="51">
        <f t="shared" si="9"/>
        <v>0</v>
      </c>
      <c r="U36" s="49">
        <f t="shared" si="7"/>
        <v>-1116.7508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-2876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-2876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-1116.7508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-2876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-2876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-1116.7508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-2876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-2876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-1116.7508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>
        <v>2876</v>
      </c>
      <c r="H40" s="22"/>
      <c r="I40" s="23">
        <f t="shared" si="2"/>
        <v>2876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1116.7508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9117</v>
      </c>
      <c r="H43" s="1">
        <f>+SUM(H12:H42)</f>
        <v>-9117</v>
      </c>
      <c r="I43" s="1">
        <f>+SUM(I12:I42)</f>
        <v>0</v>
      </c>
      <c r="N43" s="31">
        <f>SUM(N12:N42)</f>
        <v>3381.4683999999997</v>
      </c>
      <c r="O43" s="31">
        <f>SUM(O12:O42)</f>
        <v>3540.1310999999996</v>
      </c>
      <c r="P43" s="31">
        <f t="shared" ref="P43:U43" si="10">SUM(P12:P42)</f>
        <v>7270</v>
      </c>
      <c r="Q43" s="31">
        <f t="shared" si="10"/>
        <v>-32721</v>
      </c>
      <c r="R43" s="31">
        <f t="shared" si="10"/>
        <v>3210</v>
      </c>
      <c r="S43" s="31">
        <f t="shared" si="10"/>
        <v>-5907</v>
      </c>
      <c r="T43" s="31">
        <f t="shared" si="10"/>
        <v>2664.2782999999999</v>
      </c>
      <c r="U43" s="31">
        <f t="shared" si="10"/>
        <v>-12705.564299999998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9117</v>
      </c>
    </row>
    <row r="46" spans="1:21" ht="13.5" thickBot="1" x14ac:dyDescent="0.25">
      <c r="A46" s="16"/>
      <c r="E46" s="34" t="s">
        <v>24</v>
      </c>
      <c r="G46" s="30">
        <f>+G43</f>
        <v>9117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15369.842599999998</v>
      </c>
    </row>
    <row r="47" spans="1:21" x14ac:dyDescent="0.2">
      <c r="A47" s="16"/>
      <c r="E47" s="34" t="s">
        <v>25</v>
      </c>
      <c r="G47" s="30">
        <f>+H43</f>
        <v>-9117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116.69760000000001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116.69760000000001</v>
      </c>
    </row>
    <row r="52" spans="1:20" x14ac:dyDescent="0.2">
      <c r="A52" s="16"/>
      <c r="N52" s="41" t="s">
        <v>29</v>
      </c>
      <c r="O52" s="42">
        <f>0.0761*S45</f>
        <v>693.80370000000005</v>
      </c>
    </row>
    <row r="53" spans="1:20" x14ac:dyDescent="0.2">
      <c r="A53" s="16"/>
      <c r="N53" s="43" t="s">
        <v>30</v>
      </c>
      <c r="O53" s="44">
        <f>SUM(O50:O52)</f>
        <v>927.19890000000009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927.19890000000009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5" workbookViewId="0">
      <selection activeCell="C19" sqref="C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27266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>
        <v>11788</v>
      </c>
      <c r="H17" s="22"/>
      <c r="I17" s="23">
        <f t="shared" si="2"/>
        <v>11788</v>
      </c>
      <c r="J17" s="23"/>
      <c r="K17" s="23">
        <f t="shared" si="8"/>
        <v>11788</v>
      </c>
      <c r="L17" s="24">
        <v>0.05</v>
      </c>
      <c r="M17" s="24">
        <v>0.38829999999999998</v>
      </c>
      <c r="N17" s="25">
        <f t="shared" si="0"/>
        <v>589.4</v>
      </c>
      <c r="O17" s="25">
        <f t="shared" si="1"/>
        <v>0</v>
      </c>
      <c r="P17" s="20">
        <f t="shared" si="3"/>
        <v>11788</v>
      </c>
      <c r="Q17" s="20">
        <f t="shared" si="4"/>
        <v>0</v>
      </c>
      <c r="R17" s="20">
        <f t="shared" si="5"/>
        <v>11788</v>
      </c>
      <c r="S17" s="20">
        <f t="shared" si="6"/>
        <v>0</v>
      </c>
      <c r="T17" s="51">
        <f t="shared" si="9"/>
        <v>589.4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9800</v>
      </c>
      <c r="H18" s="22"/>
      <c r="I18" s="23">
        <f t="shared" si="2"/>
        <v>9800</v>
      </c>
      <c r="J18" s="23"/>
      <c r="K18" s="23">
        <f t="shared" si="8"/>
        <v>21588</v>
      </c>
      <c r="L18" s="24">
        <v>0.05</v>
      </c>
      <c r="M18" s="24">
        <v>0.38829999999999998</v>
      </c>
      <c r="N18" s="25">
        <f t="shared" si="0"/>
        <v>490</v>
      </c>
      <c r="O18" s="25">
        <f t="shared" si="1"/>
        <v>0</v>
      </c>
      <c r="P18" s="20">
        <f t="shared" si="3"/>
        <v>21588</v>
      </c>
      <c r="Q18" s="20">
        <f t="shared" si="4"/>
        <v>0</v>
      </c>
      <c r="R18" s="20">
        <f t="shared" si="5"/>
        <v>9800</v>
      </c>
      <c r="S18" s="20">
        <f t="shared" si="6"/>
        <v>0</v>
      </c>
      <c r="T18" s="51">
        <f t="shared" si="9"/>
        <v>1079.4000000000001</v>
      </c>
      <c r="U18" s="49">
        <f t="shared" si="7"/>
        <v>0</v>
      </c>
    </row>
    <row r="19" spans="1:21" x14ac:dyDescent="0.2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21588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21588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21588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21588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1079.4000000000001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21588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21588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1079.4000000000001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21588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21588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1079.4000000000001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-21391</v>
      </c>
      <c r="I23" s="23">
        <f t="shared" si="2"/>
        <v>-21391</v>
      </c>
      <c r="J23" s="23"/>
      <c r="K23" s="23">
        <f t="shared" si="8"/>
        <v>197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8306.1252999999997</v>
      </c>
      <c r="P23" s="20">
        <f t="shared" si="3"/>
        <v>197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9.8500000000000014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2372</v>
      </c>
      <c r="H24" s="22"/>
      <c r="I24" s="23">
        <f t="shared" si="2"/>
        <v>2372</v>
      </c>
      <c r="J24" s="23"/>
      <c r="K24" s="23">
        <f t="shared" si="8"/>
        <v>2569</v>
      </c>
      <c r="L24" s="24">
        <v>0.05</v>
      </c>
      <c r="M24" s="24">
        <v>0.38829999999999998</v>
      </c>
      <c r="N24" s="25">
        <f t="shared" si="0"/>
        <v>118.60000000000001</v>
      </c>
      <c r="O24" s="25">
        <f t="shared" si="1"/>
        <v>0</v>
      </c>
      <c r="P24" s="20">
        <f t="shared" si="3"/>
        <v>2569</v>
      </c>
      <c r="Q24" s="20">
        <f t="shared" si="4"/>
        <v>0</v>
      </c>
      <c r="R24" s="20">
        <f t="shared" si="5"/>
        <v>2372</v>
      </c>
      <c r="S24" s="20">
        <f t="shared" si="6"/>
        <v>0</v>
      </c>
      <c r="T24" s="51">
        <f t="shared" si="9"/>
        <v>128.45000000000002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-2492</v>
      </c>
      <c r="I25" s="23">
        <f t="shared" si="2"/>
        <v>-2492</v>
      </c>
      <c r="J25" s="23"/>
      <c r="K25" s="23">
        <f t="shared" si="8"/>
        <v>77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967.64359999999999</v>
      </c>
      <c r="P25" s="20">
        <f t="shared" si="3"/>
        <v>77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3.85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>
        <v>-197</v>
      </c>
      <c r="I26" s="23">
        <f t="shared" si="2"/>
        <v>-197</v>
      </c>
      <c r="J26" s="23"/>
      <c r="K26" s="23">
        <f t="shared" si="8"/>
        <v>-120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76.495099999999994</v>
      </c>
      <c r="P26" s="20">
        <f t="shared" si="3"/>
        <v>0</v>
      </c>
      <c r="Q26" s="20">
        <f t="shared" si="4"/>
        <v>-120</v>
      </c>
      <c r="R26" s="20">
        <f t="shared" si="5"/>
        <v>0</v>
      </c>
      <c r="S26" s="20">
        <f t="shared" si="6"/>
        <v>-120</v>
      </c>
      <c r="T26" s="51">
        <f t="shared" si="9"/>
        <v>0</v>
      </c>
      <c r="U26" s="49">
        <f t="shared" si="7"/>
        <v>-46.595999999999997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-120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-120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-46.595999999999997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-120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-120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-46.595999999999997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-120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-120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-46.595999999999997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-120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-120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-46.595999999999997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-120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-120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-46.595999999999997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-120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-120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-46.595999999999997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>
        <v>6500</v>
      </c>
      <c r="H33" s="22"/>
      <c r="I33" s="23">
        <f t="shared" si="2"/>
        <v>6500</v>
      </c>
      <c r="J33" s="23"/>
      <c r="K33" s="23">
        <f t="shared" si="8"/>
        <v>6380</v>
      </c>
      <c r="L33" s="24">
        <v>0.38829999999999998</v>
      </c>
      <c r="M33" s="24">
        <v>0.38829999999999998</v>
      </c>
      <c r="N33" s="25">
        <f t="shared" si="0"/>
        <v>2523.9499999999998</v>
      </c>
      <c r="O33" s="25">
        <f t="shared" si="1"/>
        <v>0</v>
      </c>
      <c r="P33" s="20">
        <f t="shared" si="3"/>
        <v>6380</v>
      </c>
      <c r="Q33" s="20">
        <f t="shared" si="4"/>
        <v>0</v>
      </c>
      <c r="R33" s="20">
        <f t="shared" si="5"/>
        <v>6380</v>
      </c>
      <c r="S33" s="20">
        <f t="shared" si="6"/>
        <v>0</v>
      </c>
      <c r="T33" s="51">
        <f t="shared" si="9"/>
        <v>2477.3539999999998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>
        <v>-3400</v>
      </c>
      <c r="I34" s="23">
        <f t="shared" si="2"/>
        <v>-3400</v>
      </c>
      <c r="J34" s="23"/>
      <c r="K34" s="23">
        <f t="shared" si="8"/>
        <v>2980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1320.22</v>
      </c>
      <c r="P34" s="20">
        <f t="shared" si="3"/>
        <v>2980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1157.134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-1020</v>
      </c>
      <c r="I35" s="23">
        <f t="shared" si="2"/>
        <v>-1020</v>
      </c>
      <c r="J35" s="23"/>
      <c r="K35" s="23">
        <f t="shared" si="8"/>
        <v>1960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396.06599999999997</v>
      </c>
      <c r="P35" s="20">
        <f t="shared" si="3"/>
        <v>1960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761.06799999999998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1960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1960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761.06799999999998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1960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1960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761.06799999999998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1960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1960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761.06799999999998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1960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1960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761.06799999999998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>
        <v>-1960</v>
      </c>
      <c r="I40" s="23">
        <f t="shared" si="2"/>
        <v>-1960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761.06799999999998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30460</v>
      </c>
      <c r="H43" s="1">
        <f>+SUM(H12:H42)</f>
        <v>-30460</v>
      </c>
      <c r="I43" s="1">
        <f>+SUM(I12:I42)</f>
        <v>0</v>
      </c>
      <c r="N43" s="31">
        <f>SUM(N12:N42)</f>
        <v>3721.95</v>
      </c>
      <c r="O43" s="31">
        <f>SUM(O12:O42)</f>
        <v>11827.617999999999</v>
      </c>
      <c r="P43" s="31">
        <f t="shared" ref="P43:U43" si="10">SUM(P12:P42)</f>
        <v>141731</v>
      </c>
      <c r="Q43" s="31">
        <f t="shared" si="10"/>
        <v>-840</v>
      </c>
      <c r="R43" s="31">
        <f t="shared" si="10"/>
        <v>30340</v>
      </c>
      <c r="S43" s="31">
        <f t="shared" si="10"/>
        <v>-120</v>
      </c>
      <c r="T43" s="31">
        <f t="shared" si="10"/>
        <v>12488.977999999997</v>
      </c>
      <c r="U43" s="31">
        <f t="shared" si="10"/>
        <v>-326.17199999999997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30460</v>
      </c>
    </row>
    <row r="46" spans="1:21" ht="13.5" thickBot="1" x14ac:dyDescent="0.25">
      <c r="A46" s="16"/>
      <c r="E46" s="34" t="s">
        <v>24</v>
      </c>
      <c r="G46" s="30">
        <f>+G43</f>
        <v>30460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12815.149999999998</v>
      </c>
    </row>
    <row r="47" spans="1:21" x14ac:dyDescent="0.2">
      <c r="A47" s="16"/>
      <c r="E47" s="34" t="s">
        <v>25</v>
      </c>
      <c r="G47" s="30">
        <f>+H43</f>
        <v>-30460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N49" s="35"/>
      <c r="O49" s="38"/>
      <c r="S49" s="37"/>
      <c r="T49" s="38"/>
    </row>
    <row r="50" spans="1:20" x14ac:dyDescent="0.2">
      <c r="A50" s="16"/>
      <c r="N50" s="38"/>
      <c r="O50" s="88"/>
      <c r="S50" s="37"/>
      <c r="T50" s="38"/>
    </row>
    <row r="51" spans="1:20" x14ac:dyDescent="0.2">
      <c r="A51" s="16"/>
      <c r="N51" s="38"/>
      <c r="O51" s="88"/>
    </row>
    <row r="52" spans="1:20" x14ac:dyDescent="0.2">
      <c r="A52" s="16"/>
      <c r="N52" s="38"/>
      <c r="O52" s="88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F15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27266</v>
      </c>
      <c r="D11" s="15" t="s">
        <v>60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9907</v>
      </c>
      <c r="H25" s="22"/>
      <c r="I25" s="23">
        <f t="shared" si="2"/>
        <v>9907</v>
      </c>
      <c r="J25" s="23"/>
      <c r="K25" s="23">
        <f t="shared" si="8"/>
        <v>9907</v>
      </c>
      <c r="L25" s="24">
        <v>0.05</v>
      </c>
      <c r="M25" s="24">
        <v>0.38829999999999998</v>
      </c>
      <c r="N25" s="25">
        <f t="shared" si="0"/>
        <v>495.35</v>
      </c>
      <c r="O25" s="25">
        <f t="shared" si="1"/>
        <v>0</v>
      </c>
      <c r="P25" s="20">
        <f t="shared" si="3"/>
        <v>9907</v>
      </c>
      <c r="Q25" s="20">
        <f t="shared" si="4"/>
        <v>0</v>
      </c>
      <c r="R25" s="20">
        <f t="shared" si="5"/>
        <v>9907</v>
      </c>
      <c r="S25" s="20">
        <f t="shared" si="6"/>
        <v>0</v>
      </c>
      <c r="T25" s="51">
        <f t="shared" si="9"/>
        <v>495.35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>
        <v>-9943</v>
      </c>
      <c r="I26" s="23">
        <f t="shared" si="2"/>
        <v>-9943</v>
      </c>
      <c r="J26" s="23"/>
      <c r="K26" s="23">
        <f t="shared" si="8"/>
        <v>-36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3860.8669</v>
      </c>
      <c r="P26" s="20">
        <f t="shared" si="3"/>
        <v>0</v>
      </c>
      <c r="Q26" s="20">
        <f t="shared" si="4"/>
        <v>-36</v>
      </c>
      <c r="R26" s="20">
        <f t="shared" si="5"/>
        <v>0</v>
      </c>
      <c r="S26" s="20">
        <f t="shared" si="6"/>
        <v>-36</v>
      </c>
      <c r="T26" s="51">
        <f t="shared" si="9"/>
        <v>0</v>
      </c>
      <c r="U26" s="49">
        <f t="shared" si="7"/>
        <v>-13.9788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-36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-36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-13.9788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-36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-36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-13.9788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-36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-36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-13.9788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-36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-36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-13.9788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-36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-36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-13.9788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-36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-36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-13.9788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-36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-36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-13.9788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-36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-36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-13.9788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-36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-36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-13.9788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-36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-36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-13.9788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-36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-36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-13.9788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-36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-36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-13.9788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-36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-36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-13.9788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>
        <v>36</v>
      </c>
      <c r="H40" s="22"/>
      <c r="I40" s="23">
        <f t="shared" si="2"/>
        <v>36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13.9788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9943</v>
      </c>
      <c r="H43" s="1">
        <f>+SUM(H12:H42)</f>
        <v>-9943</v>
      </c>
      <c r="I43" s="1">
        <f>+SUM(I12:I42)</f>
        <v>0</v>
      </c>
      <c r="N43" s="31">
        <f>SUM(N12:N42)</f>
        <v>509.3288</v>
      </c>
      <c r="O43" s="31">
        <f>SUM(O12:O42)</f>
        <v>3860.8669</v>
      </c>
      <c r="P43" s="31">
        <f t="shared" ref="P43:U43" si="10">SUM(P12:P42)</f>
        <v>9907</v>
      </c>
      <c r="Q43" s="31">
        <f t="shared" si="10"/>
        <v>-504</v>
      </c>
      <c r="R43" s="31">
        <f t="shared" si="10"/>
        <v>9907</v>
      </c>
      <c r="S43" s="31">
        <f t="shared" si="10"/>
        <v>-36</v>
      </c>
      <c r="T43" s="31">
        <f t="shared" si="10"/>
        <v>495.35</v>
      </c>
      <c r="U43" s="31">
        <f t="shared" si="10"/>
        <v>-195.70320000000007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9943</v>
      </c>
    </row>
    <row r="46" spans="1:21" ht="13.5" thickBot="1" x14ac:dyDescent="0.25">
      <c r="A46" s="16"/>
      <c r="E46" s="34" t="s">
        <v>24</v>
      </c>
      <c r="G46" s="30">
        <f>+G43</f>
        <v>9943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691.05320000000006</v>
      </c>
    </row>
    <row r="47" spans="1:21" x14ac:dyDescent="0.2">
      <c r="A47" s="16"/>
      <c r="E47" s="34" t="s">
        <v>25</v>
      </c>
      <c r="G47" s="30">
        <f>+H43</f>
        <v>-9943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127.27040000000001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127.27040000000001</v>
      </c>
    </row>
    <row r="52" spans="1:20" x14ac:dyDescent="0.2">
      <c r="A52" s="16"/>
      <c r="N52" s="41" t="s">
        <v>29</v>
      </c>
      <c r="O52" s="42">
        <f>0.0761*S45</f>
        <v>756.66229999999996</v>
      </c>
    </row>
    <row r="53" spans="1:20" x14ac:dyDescent="0.2">
      <c r="A53" s="16"/>
      <c r="N53" s="43" t="s">
        <v>30</v>
      </c>
      <c r="O53" s="44">
        <f>SUM(O50:O52)</f>
        <v>1011.2030999999999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1011.2030999999999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6" workbookViewId="0">
      <selection activeCell="D15" sqref="D1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>
        <v>-294</v>
      </c>
      <c r="I18" s="23">
        <f t="shared" si="2"/>
        <v>-294</v>
      </c>
      <c r="J18" s="23"/>
      <c r="K18" s="23">
        <f t="shared" si="8"/>
        <v>-294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114.16019999999999</v>
      </c>
      <c r="P18" s="20">
        <f t="shared" si="3"/>
        <v>0</v>
      </c>
      <c r="Q18" s="20">
        <f t="shared" si="4"/>
        <v>-294</v>
      </c>
      <c r="R18" s="20">
        <f t="shared" si="5"/>
        <v>0</v>
      </c>
      <c r="S18" s="20">
        <f t="shared" si="6"/>
        <v>-294</v>
      </c>
      <c r="T18" s="51">
        <f t="shared" si="9"/>
        <v>0</v>
      </c>
      <c r="U18" s="49">
        <f t="shared" si="7"/>
        <v>-114.16019999999999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-294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-294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-114.16019999999999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-294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-294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-114.16019999999999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-294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-294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-114.16019999999999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-294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-294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-114.16019999999999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-294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-294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-114.16019999999999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-563</v>
      </c>
      <c r="I24" s="23">
        <f t="shared" si="2"/>
        <v>-563</v>
      </c>
      <c r="J24" s="23"/>
      <c r="K24" s="23">
        <f t="shared" si="8"/>
        <v>-857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218.6129</v>
      </c>
      <c r="P24" s="20">
        <f t="shared" si="3"/>
        <v>0</v>
      </c>
      <c r="Q24" s="20">
        <f t="shared" si="4"/>
        <v>-857</v>
      </c>
      <c r="R24" s="20">
        <f t="shared" si="5"/>
        <v>0</v>
      </c>
      <c r="S24" s="20">
        <f t="shared" si="6"/>
        <v>-563</v>
      </c>
      <c r="T24" s="51">
        <f t="shared" si="9"/>
        <v>0</v>
      </c>
      <c r="U24" s="49">
        <f t="shared" si="7"/>
        <v>-332.7731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-857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-857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-332.7731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-857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-857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-332.7731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-857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-857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-332.7731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-857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-857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-332.7731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-857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-857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-332.7731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-857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-857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-332.7731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-857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-857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-332.7731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-857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-857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-332.7731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-857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-857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-332.7731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-857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-857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-332.7731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-857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-857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-332.7731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-857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-857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-332.7731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-857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-857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-332.7731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-857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-857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-332.7731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-857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-857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-332.7731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-857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-857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-332.7731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-857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-857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-332.7731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-857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-857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-332.7731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-857</v>
      </c>
      <c r="I43" s="1">
        <f>+SUM(I12:I42)</f>
        <v>-857</v>
      </c>
      <c r="N43" s="31">
        <f>SUM(N12:N42)</f>
        <v>0</v>
      </c>
      <c r="O43" s="31">
        <f>SUM(O12:O42)</f>
        <v>332.7731</v>
      </c>
      <c r="P43" s="31">
        <f t="shared" ref="P43:U43" si="10">SUM(P12:P42)</f>
        <v>0</v>
      </c>
      <c r="Q43" s="31">
        <f t="shared" si="10"/>
        <v>-18047</v>
      </c>
      <c r="R43" s="31">
        <f t="shared" si="10"/>
        <v>0</v>
      </c>
      <c r="S43" s="31">
        <f t="shared" si="10"/>
        <v>-857</v>
      </c>
      <c r="T43" s="31">
        <f t="shared" si="10"/>
        <v>0</v>
      </c>
      <c r="U43" s="31">
        <f t="shared" si="10"/>
        <v>-7007.6501000000017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105"/>
      <c r="M45" s="105"/>
      <c r="N45" s="105"/>
      <c r="O45" s="105"/>
      <c r="P45" s="105"/>
      <c r="Q45" s="105"/>
      <c r="R45" s="105"/>
      <c r="S45" s="105"/>
      <c r="T45" s="75"/>
    </row>
    <row r="46" spans="1:21" ht="13.5" thickBot="1" x14ac:dyDescent="0.25">
      <c r="A46" s="16"/>
      <c r="E46" s="34" t="s">
        <v>24</v>
      </c>
      <c r="G46" s="30">
        <f>+G43</f>
        <v>0</v>
      </c>
      <c r="L46" s="106" t="s">
        <v>44</v>
      </c>
      <c r="M46" s="107"/>
      <c r="N46" s="107"/>
      <c r="O46" s="107"/>
      <c r="P46" s="107"/>
      <c r="Q46" s="107"/>
      <c r="R46" s="107"/>
      <c r="S46" s="108"/>
      <c r="T46" s="63">
        <f>T43+(ABS((U43)))</f>
        <v>7007.6501000000017</v>
      </c>
    </row>
    <row r="47" spans="1:21" x14ac:dyDescent="0.2">
      <c r="A47" s="16"/>
      <c r="E47" s="34" t="s">
        <v>25</v>
      </c>
      <c r="G47" s="30">
        <f>+H43</f>
        <v>-857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857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10.9696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10.9696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10.9696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3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62</v>
      </c>
      <c r="C11" s="14">
        <v>27431</v>
      </c>
      <c r="D11" s="15" t="s">
        <v>60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4645</v>
      </c>
      <c r="H30" s="23"/>
      <c r="I30" s="23">
        <f t="shared" si="2"/>
        <v>4645</v>
      </c>
      <c r="J30" s="23"/>
      <c r="K30" s="23">
        <f t="shared" si="8"/>
        <v>4645</v>
      </c>
      <c r="L30" s="24">
        <v>0.38829999999999998</v>
      </c>
      <c r="M30" s="24">
        <v>0.38829999999999998</v>
      </c>
      <c r="N30" s="25">
        <f t="shared" si="0"/>
        <v>1803.6534999999999</v>
      </c>
      <c r="O30" s="25">
        <f t="shared" si="1"/>
        <v>0</v>
      </c>
      <c r="P30" s="20">
        <f t="shared" si="3"/>
        <v>4645</v>
      </c>
      <c r="Q30" s="20">
        <f t="shared" si="4"/>
        <v>0</v>
      </c>
      <c r="R30" s="20">
        <f t="shared" si="5"/>
        <v>4645</v>
      </c>
      <c r="S30" s="20">
        <f t="shared" si="6"/>
        <v>0</v>
      </c>
      <c r="T30" s="51">
        <f t="shared" si="9"/>
        <v>1803.6534999999999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>
        <v>-4645</v>
      </c>
      <c r="I31" s="23">
        <f t="shared" si="2"/>
        <v>-4645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1803.6534999999999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4645</v>
      </c>
      <c r="H43" s="1">
        <f>+SUM(H12:H42)</f>
        <v>-4645</v>
      </c>
      <c r="I43" s="1">
        <f>+SUM(I12:I42)</f>
        <v>0</v>
      </c>
      <c r="N43" s="31">
        <f>SUM(N12:N42)</f>
        <v>1803.6534999999999</v>
      </c>
      <c r="O43" s="31">
        <f>SUM(O12:O42)</f>
        <v>1803.6534999999999</v>
      </c>
      <c r="P43" s="31">
        <f t="shared" ref="P43:U43" si="10">SUM(P12:P42)</f>
        <v>4645</v>
      </c>
      <c r="Q43" s="31">
        <f t="shared" si="10"/>
        <v>0</v>
      </c>
      <c r="R43" s="31">
        <f t="shared" si="10"/>
        <v>4645</v>
      </c>
      <c r="S43" s="31">
        <f t="shared" si="10"/>
        <v>0</v>
      </c>
      <c r="T43" s="31">
        <f t="shared" si="10"/>
        <v>1803.6534999999999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4645</v>
      </c>
    </row>
    <row r="46" spans="1:21" ht="13.5" thickBot="1" x14ac:dyDescent="0.25">
      <c r="A46" s="16"/>
      <c r="E46" s="34" t="s">
        <v>24</v>
      </c>
      <c r="G46" s="30">
        <f>+G43</f>
        <v>4645</v>
      </c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1803.6534999999999</v>
      </c>
    </row>
    <row r="47" spans="1:21" x14ac:dyDescent="0.2">
      <c r="A47" s="16"/>
      <c r="E47" s="34" t="s">
        <v>25</v>
      </c>
      <c r="G47" s="30">
        <f>+H43</f>
        <v>-4645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N49" s="35"/>
      <c r="O49" s="38"/>
      <c r="S49" s="37"/>
      <c r="T49" s="38"/>
    </row>
    <row r="50" spans="1:20" x14ac:dyDescent="0.2">
      <c r="A50" s="16"/>
      <c r="N50" s="38"/>
      <c r="O50" s="88"/>
      <c r="S50" s="37"/>
      <c r="T50" s="38"/>
    </row>
    <row r="51" spans="1:20" x14ac:dyDescent="0.2">
      <c r="A51" s="16"/>
      <c r="N51" s="38"/>
      <c r="O51" s="88"/>
    </row>
    <row r="52" spans="1:20" x14ac:dyDescent="0.2">
      <c r="A52" s="16"/>
      <c r="N52" s="38"/>
      <c r="O52" s="88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Summary</vt:lpstr>
      <vt:lpstr>USGT Nov-Dec</vt:lpstr>
      <vt:lpstr>USGT 500621</vt:lpstr>
      <vt:lpstr>USGT 500622</vt:lpstr>
      <vt:lpstr>Duke 500621</vt:lpstr>
      <vt:lpstr>Duke 500622</vt:lpstr>
      <vt:lpstr>Duke 500623</vt:lpstr>
      <vt:lpstr>PG&amp;E 500622</vt:lpstr>
      <vt:lpstr>EES 500616</vt:lpstr>
      <vt:lpstr>PNM 500617</vt:lpstr>
      <vt:lpstr>Richardson 500622</vt:lpstr>
      <vt:lpstr>USGT (NA) </vt:lpstr>
      <vt:lpstr>USGT(NA) 500615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2001-01-02T21:08:19Z</cp:lastPrinted>
  <dcterms:created xsi:type="dcterms:W3CDTF">2000-11-28T19:34:37Z</dcterms:created>
  <dcterms:modified xsi:type="dcterms:W3CDTF">2014-09-05T10:01:16Z</dcterms:modified>
</cp:coreProperties>
</file>