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152511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C23" i="1" s="1"/>
  <c r="D11" i="1"/>
  <c r="E11" i="1" s="1"/>
  <c r="C13" i="1"/>
  <c r="D13" i="1"/>
  <c r="E13" i="1" s="1"/>
  <c r="C15" i="1"/>
  <c r="D15" i="1"/>
  <c r="E15" i="1"/>
  <c r="C17" i="1"/>
  <c r="D17" i="1"/>
  <c r="E17" i="1"/>
  <c r="C19" i="1"/>
  <c r="D19" i="1"/>
  <c r="E19" i="1" s="1"/>
  <c r="E26" i="1"/>
  <c r="E36" i="1" s="1"/>
  <c r="E28" i="1"/>
  <c r="E30" i="1"/>
  <c r="E32" i="1"/>
  <c r="E40" i="1"/>
  <c r="C49" i="1"/>
  <c r="C55" i="1" s="1"/>
  <c r="E49" i="1"/>
  <c r="C51" i="1"/>
  <c r="D51" i="1"/>
  <c r="D55" i="1"/>
  <c r="D23" i="1" l="1"/>
  <c r="B51" i="1" l="1"/>
  <c r="E23" i="1"/>
  <c r="E38" i="1" s="1"/>
  <c r="E42" i="1" s="1"/>
  <c r="E51" i="1" l="1"/>
  <c r="B55" i="1"/>
  <c r="E55" i="1" s="1"/>
</calcChain>
</file>

<file path=xl/sharedStrings.xml><?xml version="1.0" encoding="utf-8"?>
<sst xmlns="http://schemas.openxmlformats.org/spreadsheetml/2006/main" count="55" uniqueCount="40">
  <si>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</si>
  <si>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</si>
  <si>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</si>
  <si>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</si>
  <si>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</si>
  <si>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</si>
  <si>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</si>
  <si>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</si>
  <si>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</si>
  <si>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</si>
  <si>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</si>
  <si>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</si>
  <si>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</si>
  <si>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Fuel Variance due to Price</t>
  </si>
  <si>
    <t>Fuel Variance due to net fuel retention.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</si>
  <si>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</si>
  <si>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</si>
  <si>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</si>
  <si>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</si>
  <si>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</si>
  <si>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</si>
  <si>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</si>
  <si>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Fuel &amp; UAF</t>
  </si>
  <si>
    <t>Total</t>
  </si>
  <si>
    <t>Variance from Plan</t>
  </si>
  <si>
    <t>January, 2001</t>
  </si>
  <si>
    <t>Tenaska K @ Max Rates</t>
  </si>
  <si>
    <t>Reliant K for 10/day @ $0.50</t>
  </si>
  <si>
    <t>Higher  volumes than Plan</t>
  </si>
  <si>
    <t>Plan (through January)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</si>
  <si>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</si>
  <si>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</si>
  <si>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</si>
  <si>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</si>
  <si>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</si>
  <si>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</si>
  <si>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>MTD index price of $8.00 vs. Plan index price of $3.90 for unhedged vols.</t>
  </si>
  <si>
    <t>Jan week 4   01-26-2001</t>
  </si>
  <si>
    <t xml:space="preserve">Add'l price on physical sales </t>
  </si>
  <si>
    <t xml:space="preserve"> ($.005 on 10,000/day, $.02 on 10,000/day)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</si>
</sst>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2001/WEEKLY/JANUARY/01_26_Wee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1516.4580000000001</v>
          </cell>
          <cell r="P10">
            <v>1516.5</v>
          </cell>
        </row>
        <row r="11">
          <cell r="N11">
            <v>15.044114799999999</v>
          </cell>
          <cell r="P11">
            <v>15.4</v>
          </cell>
        </row>
        <row r="14">
          <cell r="N14">
            <v>0.83684700000000034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324.1803498000001</v>
          </cell>
          <cell r="P21">
            <v>344.7</v>
          </cell>
        </row>
        <row r="22">
          <cell r="N22">
            <v>12.098527999999998</v>
          </cell>
        </row>
        <row r="25">
          <cell r="N25">
            <v>8.652000000000001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34.483823399999999</v>
          </cell>
          <cell r="P29">
            <v>29.4</v>
          </cell>
        </row>
        <row r="34">
          <cell r="N34">
            <v>948.81048999999996</v>
          </cell>
          <cell r="P34">
            <v>966.7</v>
          </cell>
        </row>
        <row r="35">
          <cell r="N35">
            <v>103.48801919999995</v>
          </cell>
          <cell r="P35">
            <v>91</v>
          </cell>
        </row>
        <row r="37">
          <cell r="N37">
            <v>0</v>
          </cell>
        </row>
        <row r="40">
          <cell r="N40">
            <v>5141.14509</v>
          </cell>
          <cell r="P40">
            <v>4963</v>
          </cell>
        </row>
        <row r="41">
          <cell r="N41">
            <v>336.91906799999987</v>
          </cell>
          <cell r="P41">
            <v>365.4</v>
          </cell>
        </row>
        <row r="42">
          <cell r="N42">
            <v>9.7512690000000006</v>
          </cell>
        </row>
        <row r="43">
          <cell r="N43">
            <v>0</v>
          </cell>
          <cell r="P43">
            <v>0</v>
          </cell>
        </row>
        <row r="49">
          <cell r="N49">
            <v>602.76400000000001</v>
          </cell>
          <cell r="P49">
            <v>462.9</v>
          </cell>
        </row>
        <row r="51">
          <cell r="N51">
            <v>29.723293600000005</v>
          </cell>
          <cell r="P51">
            <v>36.6</v>
          </cell>
        </row>
        <row r="52">
          <cell r="N52">
            <v>37.087769600000001</v>
          </cell>
          <cell r="P52">
            <v>13.6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6.2816104000000017</v>
          </cell>
          <cell r="P56">
            <v>7.9</v>
          </cell>
        </row>
        <row r="65">
          <cell r="N65">
            <v>0</v>
          </cell>
        </row>
        <row r="68">
          <cell r="N68">
            <v>489.89045179999994</v>
          </cell>
          <cell r="P68">
            <v>450.6</v>
          </cell>
        </row>
        <row r="69">
          <cell r="N69">
            <v>57.878756459999991</v>
          </cell>
          <cell r="P69">
            <v>78.7</v>
          </cell>
        </row>
        <row r="72">
          <cell r="N72">
            <v>64.627093299999956</v>
          </cell>
          <cell r="P72">
            <v>57.7</v>
          </cell>
        </row>
        <row r="77">
          <cell r="N77">
            <v>381.56659999999999</v>
          </cell>
          <cell r="P77">
            <v>407.1</v>
          </cell>
        </row>
        <row r="78">
          <cell r="N78">
            <v>8.1399658999999964</v>
          </cell>
          <cell r="P78">
            <v>11.2</v>
          </cell>
        </row>
        <row r="80">
          <cell r="N80">
            <v>52.597291200000022</v>
          </cell>
          <cell r="P80">
            <v>8.1</v>
          </cell>
        </row>
        <row r="83">
          <cell r="N83">
            <v>351.47954999999996</v>
          </cell>
          <cell r="P83">
            <v>282.10000000000002</v>
          </cell>
        </row>
        <row r="84">
          <cell r="N84">
            <v>23.635821</v>
          </cell>
          <cell r="P84">
            <v>22.7</v>
          </cell>
        </row>
        <row r="86">
          <cell r="N86">
            <v>119.87135499999995</v>
          </cell>
          <cell r="P86">
            <v>71.2</v>
          </cell>
        </row>
      </sheetData>
      <sheetData sheetId="6"/>
      <sheetData sheetId="7">
        <row r="27">
          <cell r="AG27">
            <v>1130.0595084652414</v>
          </cell>
        </row>
        <row r="41">
          <cell r="AG41">
            <v>281.3562768175837</v>
          </cell>
        </row>
        <row r="44">
          <cell r="M44">
            <v>4248.1834122360169</v>
          </cell>
        </row>
        <row r="62">
          <cell r="AG62">
            <v>7.7500000000002274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E26" zoomScale="75" workbookViewId="0">
      <selection activeCell="G39" sqref="G39"/>
    </sheetView>
  </sheetViews>
  <sheetFormatPr defaultRowHeight="12.75" x14ac:dyDescent="0.2"/>
  <cols>
    <col min="1" max="1" width="36" style="1" customWidth="1"/>
    <col min="2" max="2" width="12.710937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8" ht="18" x14ac:dyDescent="0.25">
      <c r="A1" s="8" t="s">
        <v>0</v>
      </c>
      <c r="B1" s="9"/>
      <c r="C1" s="9"/>
      <c r="D1" s="9"/>
      <c r="E1" s="9"/>
      <c r="F1" s="9"/>
      <c r="G1" s="9"/>
      <c r="H1" s="10"/>
    </row>
    <row r="2" spans="1:8" ht="15.75" x14ac:dyDescent="0.25">
      <c r="A2" s="11" t="s">
        <v>1</v>
      </c>
      <c r="B2" s="11"/>
      <c r="C2" s="11"/>
      <c r="D2" s="11"/>
      <c r="E2" s="11"/>
      <c r="F2" s="11"/>
      <c r="G2" s="11"/>
      <c r="H2" s="10"/>
    </row>
    <row r="3" spans="1:8" ht="15.75" x14ac:dyDescent="0.25">
      <c r="A3" s="12" t="s">
        <v>37</v>
      </c>
      <c r="B3" s="10"/>
      <c r="C3" s="10"/>
      <c r="D3" s="10"/>
      <c r="E3" s="10"/>
      <c r="F3" s="10"/>
      <c r="G3" s="13">
        <f ca="1">NOW()</f>
        <v>41886.416748611111</v>
      </c>
      <c r="H3" s="10"/>
    </row>
    <row r="4" spans="1:8" ht="15.75" x14ac:dyDescent="0.25">
      <c r="A4" s="12"/>
      <c r="B4" s="10"/>
      <c r="C4" s="10"/>
      <c r="D4" s="10"/>
      <c r="E4" s="10"/>
      <c r="F4" s="10"/>
      <c r="G4" s="10"/>
      <c r="H4" s="10"/>
    </row>
    <row r="5" spans="1:8" ht="15.75" x14ac:dyDescent="0.25">
      <c r="A5" s="12"/>
      <c r="B5" s="10"/>
      <c r="C5" s="14" t="s">
        <v>25</v>
      </c>
      <c r="D5" s="14"/>
      <c r="E5" s="14"/>
      <c r="F5" s="10"/>
      <c r="G5" s="10"/>
      <c r="H5" s="10"/>
    </row>
    <row r="6" spans="1:8" ht="15" x14ac:dyDescent="0.2">
      <c r="A6" s="10"/>
      <c r="B6" s="10"/>
      <c r="C6" s="15"/>
      <c r="D6" s="15"/>
      <c r="E6" s="15"/>
      <c r="F6" s="15"/>
      <c r="G6" s="10"/>
      <c r="H6" s="10"/>
    </row>
    <row r="7" spans="1:8" ht="15" x14ac:dyDescent="0.2">
      <c r="A7" s="10"/>
      <c r="B7" s="10"/>
      <c r="C7" s="16" t="s">
        <v>2</v>
      </c>
      <c r="D7" s="16" t="s">
        <v>30</v>
      </c>
      <c r="E7" s="16" t="s">
        <v>3</v>
      </c>
      <c r="F7" s="15"/>
      <c r="G7" s="17" t="s">
        <v>4</v>
      </c>
      <c r="H7" s="10"/>
    </row>
    <row r="8" spans="1:8" ht="15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15" customHeight="1" x14ac:dyDescent="0.2">
      <c r="A9" s="10" t="s">
        <v>5</v>
      </c>
      <c r="B9" s="10"/>
      <c r="C9" s="18">
        <f>([1]PLAN!P10+[1]PLAN!P20+[1]PLAN!P28+[1]PLAN!P34+[1]PLAN!P40)/1000</f>
        <v>10.230799999999999</v>
      </c>
      <c r="D9" s="19">
        <f>([1]PLAN!N10+[1]PLAN!N20+[1]PLAN!N28+[1]PLAN!N34+[1]PLAN!N40)/1000</f>
        <v>10.41555608</v>
      </c>
      <c r="E9" s="19">
        <f>D9-C9</f>
        <v>0.18475608000000143</v>
      </c>
      <c r="F9" s="10"/>
      <c r="G9" s="20" t="s">
        <v>26</v>
      </c>
      <c r="H9" s="10"/>
    </row>
    <row r="10" spans="1:8" ht="15" customHeight="1" x14ac:dyDescent="0.2">
      <c r="A10" s="10"/>
      <c r="B10" s="10"/>
      <c r="C10" s="21"/>
      <c r="D10" s="22"/>
      <c r="E10" s="19"/>
      <c r="F10" s="10"/>
      <c r="G10" s="23"/>
      <c r="H10" s="10"/>
    </row>
    <row r="11" spans="1:8" ht="15" customHeight="1" x14ac:dyDescent="0.2">
      <c r="A11" s="10" t="s">
        <v>6</v>
      </c>
      <c r="B11" s="10"/>
      <c r="C11" s="18">
        <f>([1]PLAN!P11+[1]PLAN!P21+[1]PLAN!P29+[1]PLAN!P35+[1]PLAN!P41+[1]PLAN!P43)/1000</f>
        <v>0.84589999999999987</v>
      </c>
      <c r="D11" s="19">
        <f>([1]PLAN!N11+[1]PLAN!N14+[1]PLAN!N21+[1]PLAN!N22+[1]PLAN!N25+[1]PLAN!N29+[1]PLAN!N35+[1]PLAN!N37+[1]PLAN!N41+[1]PLAN!N42+[1]PLAN!N43)/1000</f>
        <v>0.84545401919999985</v>
      </c>
      <c r="E11" s="19">
        <f>D11-C11</f>
        <v>-4.4598080000002316E-4</v>
      </c>
      <c r="F11" s="10"/>
      <c r="G11" s="20"/>
      <c r="H11" s="10"/>
    </row>
    <row r="12" spans="1:8" ht="15" customHeight="1" x14ac:dyDescent="0.2">
      <c r="A12" s="10"/>
      <c r="B12" s="10"/>
      <c r="C12" s="21"/>
      <c r="D12" s="22"/>
      <c r="E12" s="19"/>
      <c r="F12" s="10"/>
      <c r="G12" s="23"/>
      <c r="H12" s="10"/>
    </row>
    <row r="13" spans="1:8" ht="15" customHeight="1" x14ac:dyDescent="0.2">
      <c r="A13" s="10" t="s">
        <v>7</v>
      </c>
      <c r="B13" s="10"/>
      <c r="C13" s="18">
        <f>([1]PLAN!P49+[1]PLAN!P55+[1]PLAN!P68)/1000</f>
        <v>1.1665000000000001</v>
      </c>
      <c r="D13" s="19">
        <f>([1]PLAN!N49+[1]PLAN!N55+[1]PLAN!N68)/1000</f>
        <v>1.3500784518</v>
      </c>
      <c r="E13" s="19">
        <f>D13-C13</f>
        <v>0.18357845179999988</v>
      </c>
      <c r="F13" s="10"/>
      <c r="G13" s="24" t="s">
        <v>27</v>
      </c>
      <c r="H13" s="10"/>
    </row>
    <row r="14" spans="1:8" ht="15" customHeight="1" x14ac:dyDescent="0.2">
      <c r="A14" s="10"/>
      <c r="B14" s="10"/>
      <c r="C14" s="21"/>
      <c r="D14" s="22"/>
      <c r="E14" s="19"/>
      <c r="F14" s="10"/>
      <c r="G14" s="23"/>
      <c r="H14" s="10"/>
    </row>
    <row r="15" spans="1:8" ht="15" customHeight="1" x14ac:dyDescent="0.2">
      <c r="A15" s="10" t="s">
        <v>8</v>
      </c>
      <c r="B15" s="10"/>
      <c r="C15" s="18">
        <f>([1]PLAN!P51+[1]PLAN!P52+[1]PLAN!P56+[1]PLAN!P69+[1]PLAN!P72)/1000</f>
        <v>0.19450000000000001</v>
      </c>
      <c r="D15" s="19">
        <f>([1]PLAN!N51+[1]PLAN!N52+[1]PLAN!N56+[1]PLAN!N65+[1]PLAN!N69+[1]PLAN!N72)/1000</f>
        <v>0.19559852335999994</v>
      </c>
      <c r="E15" s="19">
        <f>D15-C15</f>
        <v>1.0985233599999367E-3</v>
      </c>
      <c r="F15" s="10"/>
      <c r="G15" s="20"/>
      <c r="H15" s="10"/>
    </row>
    <row r="16" spans="1:8" ht="15" customHeight="1" x14ac:dyDescent="0.2">
      <c r="A16" s="10"/>
      <c r="B16" s="10"/>
      <c r="C16" s="21"/>
      <c r="D16" s="22"/>
      <c r="E16" s="19"/>
      <c r="F16" s="10"/>
      <c r="G16" s="23"/>
      <c r="H16" s="10"/>
    </row>
    <row r="17" spans="1:8" ht="15" customHeight="1" x14ac:dyDescent="0.2">
      <c r="A17" s="10" t="s">
        <v>9</v>
      </c>
      <c r="B17" s="10"/>
      <c r="C17" s="18">
        <f>([1]PLAN!P77+[1]PLAN!P83)/1000</f>
        <v>0.68920000000000003</v>
      </c>
      <c r="D17" s="19">
        <f>([1]PLAN!N77+[1]PLAN!N83)/1000</f>
        <v>0.73304614999999995</v>
      </c>
      <c r="E17" s="19">
        <f>D17-C17</f>
        <v>4.3846149999999917E-2</v>
      </c>
      <c r="F17" s="10"/>
      <c r="G17" s="23"/>
      <c r="H17" s="10"/>
    </row>
    <row r="18" spans="1:8" ht="15" customHeight="1" x14ac:dyDescent="0.2">
      <c r="A18" s="10"/>
      <c r="B18" s="10"/>
      <c r="C18" s="21"/>
      <c r="D18" s="22"/>
      <c r="E18" s="19"/>
      <c r="F18" s="10"/>
      <c r="G18" s="23"/>
      <c r="H18" s="10"/>
    </row>
    <row r="19" spans="1:8" ht="15" customHeight="1" x14ac:dyDescent="0.2">
      <c r="A19" s="10" t="s">
        <v>10</v>
      </c>
      <c r="B19" s="10"/>
      <c r="C19" s="18">
        <f>([1]PLAN!P78+[1]PLAN!P80+[1]PLAN!P84+[1]PLAN!P86)/1000</f>
        <v>0.11320000000000001</v>
      </c>
      <c r="D19" s="19">
        <f>([1]PLAN!N78+[1]PLAN!N80+[1]PLAN!N84+[1]PLAN!N86)/1000</f>
        <v>0.20424443309999998</v>
      </c>
      <c r="E19" s="19">
        <f>D19-C19</f>
        <v>9.1044433099999975E-2</v>
      </c>
      <c r="F19" s="10"/>
      <c r="G19" s="23" t="s">
        <v>31</v>
      </c>
      <c r="H19" s="10"/>
    </row>
    <row r="20" spans="1:8" ht="15" customHeight="1" x14ac:dyDescent="0.2">
      <c r="A20" s="10"/>
      <c r="B20" s="10"/>
      <c r="C20" s="21"/>
      <c r="D20" s="22"/>
      <c r="E20" s="22"/>
      <c r="F20" s="10"/>
      <c r="G20" s="10"/>
      <c r="H20" s="10"/>
    </row>
    <row r="21" spans="1:8" ht="15" customHeight="1" x14ac:dyDescent="0.2">
      <c r="A21" s="10"/>
      <c r="B21" s="10"/>
      <c r="C21" s="22"/>
      <c r="D21" s="22"/>
      <c r="E21" s="22"/>
      <c r="F21" s="10"/>
      <c r="G21" s="10"/>
      <c r="H21" s="10"/>
    </row>
    <row r="22" spans="1:8" ht="15" customHeight="1" x14ac:dyDescent="0.2">
      <c r="A22" s="10"/>
      <c r="B22" s="10"/>
      <c r="C22" s="25" t="s">
        <v>11</v>
      </c>
      <c r="D22" s="25" t="s">
        <v>11</v>
      </c>
      <c r="E22" s="25" t="s">
        <v>11</v>
      </c>
      <c r="F22" s="10"/>
      <c r="G22" s="10"/>
      <c r="H22" s="10"/>
    </row>
    <row r="23" spans="1:8" ht="15" customHeight="1" x14ac:dyDescent="0.25">
      <c r="A23" s="26" t="s">
        <v>12</v>
      </c>
      <c r="B23" s="10"/>
      <c r="C23" s="19">
        <f>SUM(C9:C20)-0.001</f>
        <v>13.239099999999999</v>
      </c>
      <c r="D23" s="19">
        <f>SUM(D9:D20)</f>
        <v>13.743977657459999</v>
      </c>
      <c r="E23" s="27">
        <f>D23-C23</f>
        <v>0.5048776574599998</v>
      </c>
      <c r="F23" s="10"/>
      <c r="G23" s="10"/>
      <c r="H23" s="10"/>
    </row>
    <row r="24" spans="1:8" ht="15" customHeight="1" x14ac:dyDescent="0.2">
      <c r="A24" s="10"/>
      <c r="B24" s="10"/>
      <c r="C24" s="22"/>
      <c r="D24" s="22"/>
      <c r="E24" s="22"/>
      <c r="F24" s="10"/>
      <c r="G24" s="10"/>
      <c r="H24" s="10"/>
    </row>
    <row r="25" spans="1:8" ht="15" customHeight="1" x14ac:dyDescent="0.2">
      <c r="A25" s="10"/>
      <c r="B25" s="10"/>
      <c r="C25" s="22"/>
      <c r="D25" s="22"/>
      <c r="E25" s="22"/>
      <c r="F25" s="10"/>
      <c r="G25" s="10"/>
      <c r="H25" s="10"/>
    </row>
    <row r="26" spans="1:8" ht="15" customHeight="1" x14ac:dyDescent="0.2">
      <c r="A26" s="10" t="s">
        <v>13</v>
      </c>
      <c r="B26" s="10"/>
      <c r="C26" s="22"/>
      <c r="D26" s="22"/>
      <c r="E26" s="19">
        <f>[1]Fuel_Plan!AG27/1000</f>
        <v>1.1300595084652414</v>
      </c>
      <c r="F26" s="10"/>
      <c r="G26" s="28" t="s">
        <v>36</v>
      </c>
      <c r="H26" s="10"/>
    </row>
    <row r="27" spans="1:8" ht="15" customHeight="1" x14ac:dyDescent="0.2">
      <c r="A27" s="10"/>
      <c r="B27" s="10"/>
      <c r="C27" s="22"/>
      <c r="D27" s="22"/>
      <c r="E27" s="22"/>
      <c r="F27" s="10"/>
      <c r="G27" s="10"/>
      <c r="H27" s="10"/>
    </row>
    <row r="28" spans="1:8" ht="15" customHeight="1" x14ac:dyDescent="0.2">
      <c r="A28" s="10" t="s">
        <v>14</v>
      </c>
      <c r="B28" s="10"/>
      <c r="C28" s="22"/>
      <c r="D28" s="22"/>
      <c r="E28" s="19">
        <f>[1]Fuel_Plan!AG41/1000</f>
        <v>0.28135627681758368</v>
      </c>
      <c r="F28" s="10"/>
      <c r="G28" s="20" t="s">
        <v>28</v>
      </c>
      <c r="H28" s="10"/>
    </row>
    <row r="29" spans="1:8" ht="15" customHeight="1" x14ac:dyDescent="0.2">
      <c r="A29" s="10"/>
      <c r="B29" s="10"/>
      <c r="C29" s="22"/>
      <c r="D29" s="22"/>
      <c r="E29" s="22"/>
      <c r="F29" s="10"/>
      <c r="G29" s="23"/>
      <c r="H29" s="10"/>
    </row>
    <row r="30" spans="1:8" ht="15" customHeight="1" x14ac:dyDescent="0.2">
      <c r="A30" s="10" t="s">
        <v>15</v>
      </c>
      <c r="B30" s="10"/>
      <c r="C30" s="22"/>
      <c r="D30" s="22"/>
      <c r="E30" s="19">
        <f>[1]Fuel_Plan!AG62/1000</f>
        <v>7.7500000000002272E-3</v>
      </c>
      <c r="F30" s="10"/>
      <c r="G30" s="29" t="s">
        <v>38</v>
      </c>
      <c r="H30" s="10"/>
    </row>
    <row r="31" spans="1:8" ht="15" customHeight="1" x14ac:dyDescent="0.2">
      <c r="A31" s="10"/>
      <c r="B31" s="10"/>
      <c r="C31" s="22"/>
      <c r="D31" s="22"/>
      <c r="E31" s="30"/>
      <c r="F31" s="10"/>
      <c r="G31" s="29" t="s">
        <v>39</v>
      </c>
      <c r="H31" s="10"/>
    </row>
    <row r="32" spans="1:8" ht="15" customHeight="1" x14ac:dyDescent="0.2">
      <c r="A32" s="10" t="s">
        <v>16</v>
      </c>
      <c r="B32" s="10"/>
      <c r="C32" s="22"/>
      <c r="D32" s="22"/>
      <c r="E32" s="19">
        <f>[1]Fuel_Plan!AG64/1000</f>
        <v>0</v>
      </c>
      <c r="F32" s="10"/>
      <c r="G32" s="23"/>
      <c r="H32" s="10"/>
    </row>
    <row r="33" spans="1:8" ht="15" customHeight="1" x14ac:dyDescent="0.2">
      <c r="A33" s="10"/>
      <c r="B33" s="10"/>
      <c r="C33" s="22"/>
      <c r="D33" s="22"/>
      <c r="E33" s="19"/>
      <c r="F33" s="10"/>
      <c r="G33" s="23"/>
      <c r="H33" s="10"/>
    </row>
    <row r="34" spans="1:8" ht="15" customHeight="1" x14ac:dyDescent="0.25">
      <c r="A34" s="26"/>
      <c r="B34" s="26"/>
      <c r="C34" s="31"/>
      <c r="D34" s="31"/>
      <c r="E34" s="27"/>
      <c r="F34" s="10"/>
      <c r="G34" s="23"/>
      <c r="H34" s="10"/>
    </row>
    <row r="35" spans="1:8" ht="15" customHeight="1" x14ac:dyDescent="0.2">
      <c r="A35" s="10"/>
      <c r="B35" s="10"/>
      <c r="C35" s="25"/>
      <c r="D35" s="25"/>
      <c r="E35" s="25" t="s">
        <v>11</v>
      </c>
      <c r="F35" s="10"/>
      <c r="G35" s="23"/>
      <c r="H35" s="10"/>
    </row>
    <row r="36" spans="1:8" ht="15" customHeight="1" x14ac:dyDescent="0.25">
      <c r="A36" s="26" t="s">
        <v>17</v>
      </c>
      <c r="B36" s="10"/>
      <c r="C36" s="22"/>
      <c r="D36" s="22"/>
      <c r="E36" s="27">
        <f>SUM(E26:E35)</f>
        <v>1.4191657852828252</v>
      </c>
      <c r="F36" s="10"/>
      <c r="G36" s="23"/>
      <c r="H36" s="10"/>
    </row>
    <row r="37" spans="1:8" ht="15" customHeight="1" x14ac:dyDescent="0.25">
      <c r="A37" s="10"/>
      <c r="B37" s="10"/>
      <c r="C37" s="25"/>
      <c r="D37" s="25"/>
      <c r="E37" s="32" t="s">
        <v>11</v>
      </c>
      <c r="F37" s="10"/>
      <c r="G37" s="10"/>
      <c r="H37" s="10"/>
    </row>
    <row r="38" spans="1:8" ht="15" customHeight="1" x14ac:dyDescent="0.25">
      <c r="A38" s="26" t="s">
        <v>32</v>
      </c>
      <c r="B38" s="10"/>
      <c r="C38" s="22"/>
      <c r="D38" s="22"/>
      <c r="E38" s="27">
        <f>E23+E36</f>
        <v>1.924043442742825</v>
      </c>
      <c r="F38" s="10"/>
      <c r="G38" s="10"/>
      <c r="H38" s="10"/>
    </row>
    <row r="39" spans="1:8" ht="15" customHeight="1" x14ac:dyDescent="0.2">
      <c r="A39" s="10"/>
      <c r="B39" s="10"/>
      <c r="C39" s="22"/>
      <c r="D39" s="22"/>
      <c r="E39" s="25" t="s">
        <v>18</v>
      </c>
      <c r="F39" s="10"/>
      <c r="G39" s="10"/>
      <c r="H39" s="10"/>
    </row>
    <row r="40" spans="1:8" ht="15" customHeight="1" x14ac:dyDescent="0.25">
      <c r="A40" s="26" t="s">
        <v>33</v>
      </c>
      <c r="B40" s="10"/>
      <c r="C40" s="19">
        <v>0.85</v>
      </c>
      <c r="D40" s="22">
        <v>0</v>
      </c>
      <c r="E40" s="27">
        <f>SUM(D40-C40)</f>
        <v>-0.85</v>
      </c>
      <c r="F40" s="10"/>
      <c r="G40" s="10"/>
      <c r="H40" s="10"/>
    </row>
    <row r="41" spans="1:8" ht="15" customHeight="1" x14ac:dyDescent="0.2">
      <c r="A41" s="10"/>
      <c r="B41" s="10"/>
      <c r="C41" s="22"/>
      <c r="D41" s="22"/>
      <c r="E41" s="25" t="s">
        <v>11</v>
      </c>
      <c r="F41" s="10"/>
      <c r="G41" s="10"/>
      <c r="H41" s="10"/>
    </row>
    <row r="42" spans="1:8" ht="15" customHeight="1" x14ac:dyDescent="0.25">
      <c r="A42" s="26" t="s">
        <v>34</v>
      </c>
      <c r="B42" s="10"/>
      <c r="C42" s="33"/>
      <c r="D42" s="33"/>
      <c r="E42" s="27">
        <f>SUM(E38:E41)</f>
        <v>1.0740434427428251</v>
      </c>
      <c r="F42" s="10"/>
      <c r="G42" s="10"/>
      <c r="H42" s="10"/>
    </row>
    <row r="43" spans="1:8" ht="15" customHeight="1" x14ac:dyDescent="0.2">
      <c r="A43" s="10"/>
      <c r="B43" s="10"/>
      <c r="C43" s="33"/>
      <c r="D43" s="33"/>
      <c r="E43" s="25" t="s">
        <v>18</v>
      </c>
      <c r="F43" s="10"/>
      <c r="G43" s="10"/>
      <c r="H43" s="10"/>
    </row>
    <row r="44" spans="1:8" ht="15" customHeight="1" x14ac:dyDescent="0.2">
      <c r="A44" s="10"/>
      <c r="B44" s="10"/>
      <c r="C44" s="33"/>
      <c r="D44" s="33"/>
      <c r="E44" s="10"/>
      <c r="F44" s="10"/>
      <c r="G44" s="10"/>
      <c r="H44" s="10"/>
    </row>
    <row r="45" spans="1:8" ht="15" customHeight="1" x14ac:dyDescent="0.25">
      <c r="A45" s="26" t="s">
        <v>19</v>
      </c>
      <c r="B45" s="10"/>
      <c r="C45" s="33"/>
      <c r="D45" s="33"/>
      <c r="E45" s="32"/>
      <c r="F45" s="10"/>
      <c r="G45" s="10"/>
      <c r="H45" s="10"/>
    </row>
    <row r="46" spans="1:8" ht="15" customHeight="1" x14ac:dyDescent="0.25">
      <c r="A46" s="12"/>
      <c r="B46" s="45" t="s">
        <v>20</v>
      </c>
      <c r="C46" s="45"/>
      <c r="D46" s="45"/>
      <c r="E46" s="45"/>
      <c r="F46" s="10"/>
      <c r="G46" s="10"/>
      <c r="H46" s="10"/>
    </row>
    <row r="47" spans="1:8" ht="15" customHeight="1" x14ac:dyDescent="0.25">
      <c r="A47" s="10"/>
      <c r="B47" s="34" t="s">
        <v>21</v>
      </c>
      <c r="C47" s="34" t="s">
        <v>22</v>
      </c>
      <c r="D47" s="34" t="s">
        <v>35</v>
      </c>
      <c r="E47" s="34" t="s">
        <v>23</v>
      </c>
      <c r="F47" s="10"/>
      <c r="G47" s="10"/>
      <c r="H47" s="10"/>
    </row>
    <row r="48" spans="1:8" ht="15" customHeight="1" x14ac:dyDescent="0.2">
      <c r="A48" s="10"/>
      <c r="B48" s="33"/>
      <c r="C48" s="33"/>
      <c r="D48" s="10"/>
      <c r="E48" s="33"/>
      <c r="F48" s="10"/>
      <c r="G48" s="10"/>
      <c r="H48" s="10"/>
    </row>
    <row r="49" spans="1:8" ht="15" customHeight="1" x14ac:dyDescent="0.2">
      <c r="A49" s="35" t="s">
        <v>29</v>
      </c>
      <c r="B49" s="36">
        <v>13.2401</v>
      </c>
      <c r="C49" s="36">
        <f>2.987-0.155</f>
        <v>2.8320000000000003</v>
      </c>
      <c r="D49" s="36">
        <v>0.85</v>
      </c>
      <c r="E49" s="37">
        <f>SUM(B49:D49)</f>
        <v>16.9221</v>
      </c>
      <c r="F49" s="10"/>
      <c r="G49" s="10"/>
      <c r="H49" s="10"/>
    </row>
    <row r="50" spans="1:8" ht="15" customHeight="1" x14ac:dyDescent="0.2">
      <c r="A50" s="10"/>
      <c r="B50" s="21"/>
      <c r="C50" s="38"/>
      <c r="D50" s="38"/>
      <c r="E50" s="33"/>
      <c r="F50" s="10"/>
      <c r="G50" s="10"/>
      <c r="H50" s="10"/>
    </row>
    <row r="51" spans="1:8" ht="15" customHeight="1" x14ac:dyDescent="0.2">
      <c r="A51" s="39" t="s">
        <v>30</v>
      </c>
      <c r="B51" s="40">
        <f>D23</f>
        <v>13.743977657459999</v>
      </c>
      <c r="C51" s="36">
        <f>([1]Fuel_Plan!M44)/1000</f>
        <v>4.2481834122360169</v>
      </c>
      <c r="D51" s="36">
        <f>([1]Fuel_Plan!N44)/1000</f>
        <v>0</v>
      </c>
      <c r="E51" s="37">
        <f>SUM(B51:D51)</f>
        <v>17.992161069696017</v>
      </c>
      <c r="F51" s="10"/>
      <c r="G51" s="10"/>
      <c r="H51" s="10"/>
    </row>
    <row r="52" spans="1:8" ht="15" customHeight="1" x14ac:dyDescent="0.2">
      <c r="A52" s="10"/>
      <c r="B52" s="41" t="s">
        <v>11</v>
      </c>
      <c r="C52" s="41" t="s">
        <v>11</v>
      </c>
      <c r="D52" s="41" t="s">
        <v>11</v>
      </c>
      <c r="E52" s="41" t="s">
        <v>11</v>
      </c>
      <c r="F52" s="10"/>
      <c r="G52" s="10"/>
      <c r="H52" s="10"/>
    </row>
    <row r="53" spans="1:8" ht="15" customHeight="1" x14ac:dyDescent="0.2">
      <c r="A53" s="10"/>
      <c r="B53" s="22"/>
      <c r="C53" s="22"/>
      <c r="D53" s="22"/>
      <c r="E53" s="22"/>
      <c r="F53" s="10"/>
      <c r="G53" s="10"/>
      <c r="H53" s="10"/>
    </row>
    <row r="54" spans="1:8" ht="15" customHeight="1" x14ac:dyDescent="0.2">
      <c r="A54" s="10"/>
      <c r="B54" s="33"/>
      <c r="C54" s="33"/>
      <c r="D54" s="33"/>
      <c r="E54" s="33"/>
      <c r="F54" s="10"/>
      <c r="G54" s="10"/>
      <c r="H54" s="10"/>
    </row>
    <row r="55" spans="1:8" ht="15" customHeight="1" x14ac:dyDescent="0.25">
      <c r="A55" s="10" t="s">
        <v>24</v>
      </c>
      <c r="B55" s="42">
        <f>B51-B49</f>
        <v>0.50387765745999857</v>
      </c>
      <c r="C55" s="43">
        <f>C51-C49</f>
        <v>1.4161834122360166</v>
      </c>
      <c r="D55" s="43">
        <f>D51-D49</f>
        <v>-0.85</v>
      </c>
      <c r="E55" s="44">
        <f>SUM(B55:D55)</f>
        <v>1.0700610696960151</v>
      </c>
      <c r="F55" s="10"/>
      <c r="G55" s="10"/>
      <c r="H55" s="10"/>
    </row>
    <row r="56" spans="1:8" ht="15" customHeight="1" x14ac:dyDescent="0.2">
      <c r="A56" s="10"/>
      <c r="B56" s="41" t="s">
        <v>11</v>
      </c>
      <c r="C56" s="41" t="s">
        <v>11</v>
      </c>
      <c r="D56" s="41" t="s">
        <v>11</v>
      </c>
      <c r="E56" s="41" t="s">
        <v>11</v>
      </c>
      <c r="F56" s="10"/>
      <c r="G56" s="10"/>
      <c r="H56" s="10"/>
    </row>
    <row r="57" spans="1:8" ht="15" customHeight="1" x14ac:dyDescent="0.2">
      <c r="C57" s="2"/>
      <c r="D57" s="2"/>
      <c r="E57" s="6"/>
    </row>
    <row r="58" spans="1:8" ht="15" customHeight="1" x14ac:dyDescent="0.2">
      <c r="C58" s="2"/>
      <c r="D58" s="2"/>
      <c r="E58" s="4"/>
    </row>
    <row r="59" spans="1:8" ht="15" customHeight="1" x14ac:dyDescent="0.2">
      <c r="A59" s="5"/>
      <c r="C59" s="3"/>
      <c r="D59" s="3"/>
      <c r="E59" s="7"/>
    </row>
    <row r="60" spans="1:8" ht="15" customHeight="1" x14ac:dyDescent="0.2">
      <c r="C60" s="3"/>
      <c r="D60" s="3"/>
      <c r="E60" s="4"/>
    </row>
    <row r="61" spans="1:8" ht="15" customHeight="1" x14ac:dyDescent="0.2"/>
    <row r="62" spans="1:8" ht="15" customHeight="1" x14ac:dyDescent="0.2">
      <c r="C62" s="2"/>
      <c r="D62" s="2"/>
      <c r="E62" s="6"/>
    </row>
    <row r="63" spans="1:8" ht="15" customHeight="1" x14ac:dyDescent="0.2">
      <c r="C63" s="2"/>
      <c r="D63" s="2"/>
      <c r="E63" s="4"/>
    </row>
    <row r="64" spans="1:8" ht="15" customHeight="1" x14ac:dyDescent="0.2">
      <c r="A64" s="5"/>
      <c r="C64" s="3"/>
      <c r="D64" s="3"/>
      <c r="E64" s="7"/>
    </row>
    <row r="65" spans="3:5" ht="15" customHeight="1" x14ac:dyDescent="0.2">
      <c r="C65" s="3"/>
      <c r="D65" s="3"/>
      <c r="E65" s="4"/>
    </row>
    <row r="66" spans="3:5" ht="15" customHeight="1" x14ac:dyDescent="0.2"/>
    <row r="67" spans="3:5" ht="15" customHeight="1" x14ac:dyDescent="0.2"/>
  </sheetData>
  <mergeCells count="1">
    <mergeCell ref="B46:E46"/>
  </mergeCells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2000-09-29T16:49:40Z</cp:lastPrinted>
  <dcterms:created xsi:type="dcterms:W3CDTF">1999-10-11T14:59:11Z</dcterms:created>
  <dcterms:modified xsi:type="dcterms:W3CDTF">2014-09-04T08:00:07Z</dcterms:modified>
</cp:coreProperties>
</file>