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  <workbookView xWindow="360" yWindow="90" windowWidth="11340" windowHeight="6795" tabRatio="895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GPM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burlington" sheetId="69" r:id="rId27"/>
  </sheets>
  <externalReferences>
    <externalReference r:id="rId2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7">'Amoco Abo'!$A$5:$D$44</definedName>
    <definedName name="_xlnm.Print_Area" localSheetId="10">Conoco!$A$1:$F$41</definedName>
    <definedName name="_xlnm.Print_Area" localSheetId="14">Duke!$A$2:$C$62</definedName>
    <definedName name="_xlnm.Print_Area" localSheetId="6">'El Paso'!$A$2:$H$38</definedName>
    <definedName name="_xlnm.Print_Area" localSheetId="22">EOG!$A$1:$J$41</definedName>
    <definedName name="_xlnm.Print_Area" localSheetId="15">GPM!$A$1:$F$50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C'!$A$2:$D$43</definedName>
    <definedName name="_xlnm.Print_Area" localSheetId="4">SoCal!$A$1:$D$43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B12" i="8"/>
  <c r="D12" i="8"/>
  <c r="D13" i="8"/>
  <c r="D14" i="8"/>
  <c r="D15" i="8"/>
  <c r="D16" i="8"/>
  <c r="D17" i="8"/>
  <c r="D18" i="8"/>
  <c r="D6" i="12"/>
  <c r="D37" i="12" s="1"/>
  <c r="D40" i="12" s="1"/>
  <c r="C38" i="63" s="1"/>
  <c r="B38" i="63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7" i="69"/>
  <c r="D38" i="69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8" i="72"/>
  <c r="D9" i="72"/>
  <c r="D10" i="72"/>
  <c r="D39" i="72" s="1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E36" i="13" s="1"/>
  <c r="F40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B10" i="20"/>
  <c r="B16" i="20" s="1"/>
  <c r="B11" i="20"/>
  <c r="B12" i="20"/>
  <c r="B13" i="20"/>
  <c r="B14" i="20"/>
  <c r="B15" i="20"/>
  <c r="B29" i="20"/>
  <c r="B30" i="20"/>
  <c r="B17" i="20" s="1"/>
  <c r="C30" i="20"/>
  <c r="C31" i="20" s="1"/>
  <c r="B44" i="20"/>
  <c r="H5" i="11"/>
  <c r="H36" i="11" s="1"/>
  <c r="H38" i="11" s="1"/>
  <c r="C12" i="63" s="1"/>
  <c r="H6" i="11"/>
  <c r="H7" i="11"/>
  <c r="H8" i="11"/>
  <c r="AB8" i="11"/>
  <c r="AN8" i="11" s="1"/>
  <c r="AC8" i="11"/>
  <c r="AF8" i="11"/>
  <c r="AI8" i="11"/>
  <c r="AL8" i="11"/>
  <c r="AL48" i="11" s="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E37" i="11"/>
  <c r="H37" i="11"/>
  <c r="AA37" i="11"/>
  <c r="AM37" i="11" s="1"/>
  <c r="AC37" i="11"/>
  <c r="AF37" i="11"/>
  <c r="AI37" i="11"/>
  <c r="AL37" i="11"/>
  <c r="AN37" i="11"/>
  <c r="AO37" i="11"/>
  <c r="AP37" i="11"/>
  <c r="C38" i="11"/>
  <c r="E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L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35" i="70" s="1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D66" i="70"/>
  <c r="D67" i="70"/>
  <c r="D68" i="70"/>
  <c r="D69" i="70"/>
  <c r="D75" i="70"/>
  <c r="F4" i="73"/>
  <c r="F5" i="73"/>
  <c r="F6" i="73"/>
  <c r="F7" i="73"/>
  <c r="F8" i="73"/>
  <c r="F9" i="73"/>
  <c r="F10" i="73"/>
  <c r="F35" i="73" s="1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6" i="73" s="1"/>
  <c r="F36" i="73" s="1"/>
  <c r="C35" i="73"/>
  <c r="D35" i="73"/>
  <c r="E35" i="73"/>
  <c r="E36" i="73"/>
  <c r="C37" i="73"/>
  <c r="F39" i="7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5" i="5"/>
  <c r="F6" i="5"/>
  <c r="F7" i="5"/>
  <c r="F8" i="5"/>
  <c r="F36" i="5" s="1"/>
  <c r="F42" i="5" s="1"/>
  <c r="C29" i="63" s="1"/>
  <c r="B29" i="63" s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7" i="5" s="1"/>
  <c r="E36" i="5"/>
  <c r="C37" i="5"/>
  <c r="J8" i="17"/>
  <c r="J9" i="17"/>
  <c r="J39" i="17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 s="1"/>
  <c r="C19" i="63" s="1"/>
  <c r="B19" i="63" s="1"/>
  <c r="F3" i="67"/>
  <c r="F4" i="67"/>
  <c r="F5" i="67"/>
  <c r="F34" i="67" s="1"/>
  <c r="F38" i="67" s="1"/>
  <c r="C18" i="63" s="1"/>
  <c r="B18" i="63" s="1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18" i="65" s="1"/>
  <c r="D7" i="65"/>
  <c r="D8" i="65"/>
  <c r="D9" i="65"/>
  <c r="D10" i="65"/>
  <c r="D11" i="65"/>
  <c r="D12" i="65"/>
  <c r="D13" i="65"/>
  <c r="D14" i="65"/>
  <c r="F5" i="7"/>
  <c r="Z5" i="7"/>
  <c r="AD5" i="7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F5" i="7"/>
  <c r="AH5" i="7" s="1"/>
  <c r="F6" i="7"/>
  <c r="Z6" i="7"/>
  <c r="AD6" i="7"/>
  <c r="AF6" i="7"/>
  <c r="F7" i="7"/>
  <c r="Z7" i="7"/>
  <c r="AD7" i="7" s="1"/>
  <c r="AF7" i="7" s="1"/>
  <c r="F8" i="7"/>
  <c r="Z8" i="7"/>
  <c r="AD8" i="7"/>
  <c r="AF8" i="7" s="1"/>
  <c r="F9" i="7"/>
  <c r="Z9" i="7"/>
  <c r="AD9" i="7"/>
  <c r="AF9" i="7"/>
  <c r="F10" i="7"/>
  <c r="Z10" i="7"/>
  <c r="AD10" i="7"/>
  <c r="AF10" i="7"/>
  <c r="F11" i="7"/>
  <c r="Z11" i="7"/>
  <c r="AD11" i="7" s="1"/>
  <c r="AF11" i="7" s="1"/>
  <c r="F12" i="7"/>
  <c r="Z12" i="7"/>
  <c r="AD12" i="7"/>
  <c r="AF12" i="7" s="1"/>
  <c r="F13" i="7"/>
  <c r="Z13" i="7"/>
  <c r="AD13" i="7"/>
  <c r="AF13" i="7"/>
  <c r="F14" i="7"/>
  <c r="Z14" i="7"/>
  <c r="AD14" i="7"/>
  <c r="AF14" i="7"/>
  <c r="F15" i="7"/>
  <c r="Z15" i="7"/>
  <c r="AD15" i="7" s="1"/>
  <c r="AF15" i="7" s="1"/>
  <c r="F16" i="7"/>
  <c r="Z16" i="7"/>
  <c r="AD16" i="7"/>
  <c r="AF16" i="7" s="1"/>
  <c r="F17" i="7"/>
  <c r="Z17" i="7"/>
  <c r="AD17" i="7"/>
  <c r="AF17" i="7"/>
  <c r="F18" i="7"/>
  <c r="AI18" i="7"/>
  <c r="F19" i="7"/>
  <c r="Z19" i="7"/>
  <c r="AD19" i="7"/>
  <c r="AF19" i="7" s="1"/>
  <c r="AH19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 s="1"/>
  <c r="C23" i="63" s="1"/>
  <c r="B23" i="63" s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35" i="28" s="1"/>
  <c r="D40" i="28" s="1"/>
  <c r="C24" i="63" s="1"/>
  <c r="B24" i="63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35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6" i="64"/>
  <c r="D7" i="64"/>
  <c r="D17" i="64" s="1"/>
  <c r="D8" i="64"/>
  <c r="D9" i="64"/>
  <c r="D10" i="64"/>
  <c r="D11" i="64"/>
  <c r="D12" i="64"/>
  <c r="D13" i="64"/>
  <c r="D8" i="15"/>
  <c r="AD8" i="15"/>
  <c r="AH8" i="15"/>
  <c r="AL8" i="15"/>
  <c r="AP8" i="15"/>
  <c r="AT8" i="15"/>
  <c r="D9" i="15"/>
  <c r="AD9" i="15"/>
  <c r="AH9" i="15"/>
  <c r="AL9" i="15"/>
  <c r="AL39" i="15" s="1"/>
  <c r="AP9" i="15"/>
  <c r="AT9" i="15"/>
  <c r="D10" i="15"/>
  <c r="AD10" i="15"/>
  <c r="AH10" i="15"/>
  <c r="AL10" i="15"/>
  <c r="AP10" i="15"/>
  <c r="AT10" i="15"/>
  <c r="D11" i="15"/>
  <c r="D39" i="15" s="1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 s="1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 s="1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 s="1"/>
  <c r="AT26" i="15"/>
  <c r="D27" i="15"/>
  <c r="AD27" i="15"/>
  <c r="AH27" i="15"/>
  <c r="AL27" i="15"/>
  <c r="AO27" i="15"/>
  <c r="AP27" i="15"/>
  <c r="AT27" i="15"/>
  <c r="D28" i="15"/>
  <c r="AD28" i="15"/>
  <c r="AG28" i="15"/>
  <c r="AG39" i="15" s="1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S39" i="15" s="1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D39" i="15"/>
  <c r="AD45" i="15" s="1"/>
  <c r="AF39" i="15"/>
  <c r="AJ39" i="15"/>
  <c r="AK39" i="15"/>
  <c r="AN39" i="15"/>
  <c r="AO39" i="15"/>
  <c r="AR39" i="15"/>
  <c r="AF52" i="15"/>
  <c r="AF54" i="15"/>
  <c r="AF57" i="15" s="1"/>
  <c r="AF56" i="15"/>
  <c r="D86" i="15"/>
  <c r="I86" i="15"/>
  <c r="D87" i="15"/>
  <c r="D101" i="15" s="1"/>
  <c r="I87" i="15"/>
  <c r="D88" i="15"/>
  <c r="I88" i="15"/>
  <c r="D89" i="15"/>
  <c r="I89" i="15"/>
  <c r="D90" i="15"/>
  <c r="I90" i="15"/>
  <c r="D91" i="15"/>
  <c r="I91" i="15"/>
  <c r="B92" i="15"/>
  <c r="B101" i="15" s="1"/>
  <c r="D92" i="15"/>
  <c r="I92" i="15"/>
  <c r="D93" i="15"/>
  <c r="I93" i="15"/>
  <c r="D94" i="15"/>
  <c r="I94" i="15"/>
  <c r="D95" i="15"/>
  <c r="I95" i="15"/>
  <c r="D96" i="15"/>
  <c r="I96" i="15"/>
  <c r="D97" i="15"/>
  <c r="I97" i="15"/>
  <c r="D98" i="15"/>
  <c r="I98" i="15"/>
  <c r="D99" i="15"/>
  <c r="I99" i="15"/>
  <c r="C100" i="15"/>
  <c r="I100" i="15"/>
  <c r="I101" i="15"/>
  <c r="I102" i="15"/>
  <c r="I103" i="15"/>
  <c r="I104" i="15"/>
  <c r="I105" i="15"/>
  <c r="I106" i="15"/>
  <c r="I107" i="15"/>
  <c r="D108" i="15"/>
  <c r="I108" i="15"/>
  <c r="I109" i="15"/>
  <c r="I110" i="15"/>
  <c r="I111" i="15"/>
  <c r="I112" i="15"/>
  <c r="G113" i="15"/>
  <c r="G114" i="15" s="1"/>
  <c r="D126" i="15"/>
  <c r="D127" i="15"/>
  <c r="D128" i="15"/>
  <c r="D129" i="15"/>
  <c r="D133" i="15" s="1"/>
  <c r="C133" i="15" s="1"/>
  <c r="D130" i="15"/>
  <c r="D131" i="15"/>
  <c r="B132" i="15"/>
  <c r="D132" i="15"/>
  <c r="B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B168" i="15" s="1"/>
  <c r="B174" i="15" s="1"/>
  <c r="B176" i="15" s="1"/>
  <c r="C166" i="15"/>
  <c r="C168" i="15"/>
  <c r="C174" i="15" s="1"/>
  <c r="D169" i="15"/>
  <c r="D170" i="15"/>
  <c r="D171" i="15"/>
  <c r="D172" i="15"/>
  <c r="D173" i="15"/>
  <c r="C175" i="15"/>
  <c r="C180" i="15" s="1"/>
  <c r="B178" i="15"/>
  <c r="C178" i="15"/>
  <c r="B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D40" i="6" s="1"/>
  <c r="C27" i="63" s="1"/>
  <c r="B27" i="63" s="1"/>
  <c r="P10" i="63"/>
  <c r="D40" i="15" s="1"/>
  <c r="P11" i="63"/>
  <c r="D19" i="65" s="1"/>
  <c r="D20" i="65" s="1"/>
  <c r="D24" i="65" s="1"/>
  <c r="B21" i="63" s="1"/>
  <c r="C21" i="63" s="1"/>
  <c r="D12" i="63"/>
  <c r="P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B25" i="63"/>
  <c r="C25" i="63"/>
  <c r="D25" i="63"/>
  <c r="D26" i="63"/>
  <c r="D27" i="63"/>
  <c r="D28" i="63"/>
  <c r="D29" i="63"/>
  <c r="D30" i="63"/>
  <c r="D35" i="63"/>
  <c r="D36" i="63"/>
  <c r="D37" i="63"/>
  <c r="D38" i="63"/>
  <c r="D39" i="63"/>
  <c r="D40" i="63"/>
  <c r="D8" i="19"/>
  <c r="D9" i="19"/>
  <c r="D10" i="19"/>
  <c r="D39" i="19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D41" i="19" s="1"/>
  <c r="D43" i="19" s="1"/>
  <c r="B22" i="63" s="1"/>
  <c r="C22" i="63" s="1"/>
  <c r="J4" i="2"/>
  <c r="J35" i="2" s="1"/>
  <c r="J40" i="2" s="1"/>
  <c r="C36" i="63" s="1"/>
  <c r="B36" i="63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66" i="2"/>
  <c r="D67" i="2"/>
  <c r="D68" i="2"/>
  <c r="D69" i="2"/>
  <c r="D75" i="2"/>
  <c r="AP39" i="15" l="1"/>
  <c r="AP45" i="15" s="1"/>
  <c r="AI5" i="7"/>
  <c r="AH6" i="7"/>
  <c r="AG15" i="7"/>
  <c r="AG16" i="7" s="1"/>
  <c r="AG17" i="7" s="1"/>
  <c r="D41" i="15"/>
  <c r="D43" i="15" s="1"/>
  <c r="B20" i="63" s="1"/>
  <c r="C20" i="63" s="1"/>
  <c r="C101" i="15"/>
  <c r="C17" i="20"/>
  <c r="C18" i="20" s="1"/>
  <c r="AI19" i="7"/>
  <c r="AH20" i="7"/>
  <c r="C38" i="73"/>
  <c r="C40" i="73" s="1"/>
  <c r="AL45" i="15"/>
  <c r="B102" i="15"/>
  <c r="B12" i="63"/>
  <c r="C176" i="15"/>
  <c r="D176" i="15" s="1"/>
  <c r="I113" i="15"/>
  <c r="I114" i="15" s="1"/>
  <c r="AT30" i="15"/>
  <c r="AT39" i="15" s="1"/>
  <c r="AH28" i="15"/>
  <c r="AH39" i="15" s="1"/>
  <c r="AH45" i="15" s="1"/>
  <c r="F38" i="22"/>
  <c r="F39" i="22" s="1"/>
  <c r="F41" i="22" s="1"/>
  <c r="B15" i="63" s="1"/>
  <c r="C15" i="63" s="1"/>
  <c r="E37" i="73"/>
  <c r="J36" i="70"/>
  <c r="J37" i="70" s="1"/>
  <c r="J41" i="70" s="1"/>
  <c r="B39" i="63" s="1"/>
  <c r="C39" i="63" s="1"/>
  <c r="AM16" i="11"/>
  <c r="F40" i="71"/>
  <c r="F41" i="71" s="1"/>
  <c r="F43" i="71" s="1"/>
  <c r="B40" i="63" s="1"/>
  <c r="C40" i="63" s="1"/>
  <c r="F35" i="13"/>
  <c r="D40" i="18"/>
  <c r="D41" i="18" s="1"/>
  <c r="D43" i="18" s="1"/>
  <c r="B14" i="63" s="1"/>
  <c r="C14" i="63" s="1"/>
  <c r="D19" i="8"/>
  <c r="D20" i="8" s="1"/>
  <c r="D24" i="8" s="1"/>
  <c r="B28" i="63" s="1"/>
  <c r="C28" i="63" s="1"/>
  <c r="H36" i="9"/>
  <c r="H37" i="9" s="1"/>
  <c r="H39" i="9" s="1"/>
  <c r="B26" i="63" s="1"/>
  <c r="C26" i="63" s="1"/>
  <c r="AG19" i="7"/>
  <c r="AG20" i="7" s="1"/>
  <c r="AG21" i="7" s="1"/>
  <c r="D39" i="69"/>
  <c r="D40" i="69" s="1"/>
  <c r="D42" i="69" s="1"/>
  <c r="B37" i="63" s="1"/>
  <c r="C37" i="63" s="1"/>
  <c r="J40" i="17"/>
  <c r="J41" i="17" s="1"/>
  <c r="J43" i="17" s="1"/>
  <c r="B16" i="63" s="1"/>
  <c r="C16" i="63" s="1"/>
  <c r="C37" i="13"/>
  <c r="D18" i="64"/>
  <c r="D19" i="64" s="1"/>
  <c r="D23" i="64" s="1"/>
  <c r="B13" i="63" s="1"/>
  <c r="C13" i="63" s="1"/>
  <c r="B45" i="20"/>
  <c r="C45" i="20" s="1"/>
  <c r="C46" i="20" s="1"/>
  <c r="D40" i="72"/>
  <c r="D41" i="72" s="1"/>
  <c r="D43" i="72" s="1"/>
  <c r="B17" i="63" s="1"/>
  <c r="C17" i="63" s="1"/>
  <c r="AI20" i="7" l="1"/>
  <c r="AH21" i="7"/>
  <c r="AI21" i="7" s="1"/>
  <c r="AI6" i="7"/>
  <c r="AH7" i="7"/>
  <c r="E37" i="13"/>
  <c r="E38" i="13" s="1"/>
  <c r="C38" i="13"/>
  <c r="C41" i="13" s="1"/>
  <c r="C62" i="20"/>
  <c r="F52" i="73" s="1"/>
  <c r="AP48" i="15"/>
  <c r="AP51" i="15"/>
  <c r="F37" i="73"/>
  <c r="F38" i="73" s="1"/>
  <c r="F40" i="73" s="1"/>
  <c r="F50" i="73" s="1"/>
  <c r="E38" i="73"/>
  <c r="E40" i="73" s="1"/>
  <c r="B103" i="15"/>
  <c r="B105" i="15" s="1"/>
  <c r="D105" i="15" s="1"/>
  <c r="D102" i="15"/>
  <c r="D103" i="15" s="1"/>
  <c r="C103" i="15" s="1"/>
  <c r="E41" i="13" l="1"/>
  <c r="F41" i="13" s="1"/>
  <c r="B30" i="63" s="1"/>
  <c r="F38" i="13"/>
  <c r="AI7" i="7"/>
  <c r="AH8" i="7"/>
  <c r="F54" i="73"/>
  <c r="B35" i="63" s="1"/>
  <c r="B41" i="63" l="1"/>
  <c r="C35" i="63"/>
  <c r="C41" i="63" s="1"/>
  <c r="AH9" i="7"/>
  <c r="AI8" i="7"/>
  <c r="C30" i="63"/>
  <c r="C31" i="63" s="1"/>
  <c r="B31" i="63"/>
  <c r="AI9" i="7" l="1"/>
  <c r="AH10" i="7"/>
  <c r="C44" i="63"/>
  <c r="B44" i="63"/>
  <c r="AH11" i="7" l="1"/>
  <c r="AI10" i="7"/>
  <c r="AH12" i="7" l="1"/>
  <c r="AI11" i="7"/>
  <c r="AH13" i="7" l="1"/>
  <c r="AI12" i="7"/>
  <c r="AI13" i="7" l="1"/>
  <c r="AH14" i="7"/>
  <c r="AI14" i="7" l="1"/>
  <c r="AH15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<sst xmlns="http://schemas.openxmlformats.org/spreadsheetml/2006/main" count="381" uniqueCount="142">
  <si>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</si>
  <si>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</si>
  <si>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</si>
  <si>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</si>
  <si>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</si>
  <si>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</si>
  <si>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</si>
  <si>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</si>
  <si>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</si>
  <si>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</si>
  <si>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</si>
  <si>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</si>
  <si>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</si>
  <si>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</si>
  <si>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</si>
  <si>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</si>
  <si>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</si>
  <si>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</si>
  <si>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</si>
  <si>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</si>
  <si>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</si>
  <si>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</si>
  <si>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</si>
  <si>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</si>
  <si>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</si>
  <si>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</si>
  <si>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</si>
  <si>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</si>
  <si>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</si>
  <si>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</si>
  <si>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</si>
  <si>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</si>
  <si>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</si>
  <si>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</si>
  <si>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</si>
  <si>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</si>
  <si>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</si>
  <si>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</si>
  <si>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</si>
  <si>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</si>
  <si>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</si>
  <si>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</si>
  <si>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</si>
  <si>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</si>
  <si>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</si>
  <si>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</si>
  <si>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</si>
  <si>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</si>
  <si>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</si>
  <si>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</si>
  <si>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</si>
  <si>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</si>
  <si>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</si>
  <si>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</si>
  <si>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</si>
  <si>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</si>
  <si>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</si>
  <si>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</si>
  <si>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</si>
  <si>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</si>
  <si>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</si>
  <si>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</si>
  <si>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</si>
  <si>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</si>
  <si>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</si>
  <si>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</si>
  <si>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</si>
  <si>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</si>
  <si>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</si>
  <si>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</si>
  <si>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</si>
  <si>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</si>
  <si>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</si>
  <si>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</si>
  <si>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</si>
  <si>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</si>
  <si>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</si>
  <si>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</si>
  <si>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</si>
  <si>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</si>
  <si>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</si>
  <si>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</si>
  <si>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</si>
  <si>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</si>
  <si>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</si>
  <si>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</si>
  <si>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</si>
  <si>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</si>
  <si>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</si>
  <si>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</si>
  <si>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</si>
  <si>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</si>
  <si>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</si>
  <si>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</si>
  <si>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</si>
  <si>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</si>
  <si>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</si>
  <si>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</si>
  <si>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</si>
  <si>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</si>
  <si>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</si>
  <si>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</si>
  <si>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</si>
  <si>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</si>
  <si>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</si>
  <si>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</si>
  <si>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</si>
  <si>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</si>
  <si>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</si>
  <si>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</si>
  <si>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</si>
  <si>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</si>
  <si>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</si>
  <si>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</si>
  <si>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</si>
  <si>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</si>
  <si>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</si>
  <si>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</si>
  <si>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</si>
  <si>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</si>
  <si>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</si>
  <si>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</si>
  <si>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</si>
  <si>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</si>
  <si>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</si>
  <si>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</si>
  <si>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</si>
  <si>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Total Duke</t>
  </si>
  <si>
    <t>contr21817</t>
  </si>
  <si>
    <t>NTXPH</t>
  </si>
  <si>
    <t>Duke</t>
  </si>
  <si>
    <t>Crawford, Pecos Diamond, Waha, Linam Ranch, Artesia</t>
  </si>
  <si>
    <t>Blanco and Window Rock</t>
  </si>
  <si>
    <t xml:space="preserve">payback being made 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</si>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</sst>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b/>
      <sz val="8"/>
      <color indexed="48"/>
      <name val="Arial"/>
      <family val="2"/>
    </font>
    <font>
      <b/>
      <sz val="8"/>
      <color indexed="12"/>
      <name val="Arial"/>
      <family val="2"/>
    </font>
    <font>
      <sz val="9"/>
      <color indexed="12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7" fontId="3" fillId="0" borderId="3" xfId="1" applyNumberFormat="1" applyFont="1" applyFill="1" applyBorder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5" fontId="0" fillId="0" borderId="3" xfId="0" applyNumberFormat="1" applyBorder="1"/>
    <xf numFmtId="37" fontId="0" fillId="0" borderId="3" xfId="1" applyNumberFormat="1" applyFont="1" applyBorder="1"/>
    <xf numFmtId="5" fontId="0" fillId="0" borderId="0" xfId="0" applyNumberFormat="1" applyBorder="1"/>
    <xf numFmtId="37" fontId="0" fillId="0" borderId="0" xfId="1" applyNumberFormat="1" applyFon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37" fontId="0" fillId="0" borderId="1" xfId="1" applyNumberFormat="1" applyFont="1" applyBorder="1"/>
    <xf numFmtId="166" fontId="4" fillId="0" borderId="0" xfId="0" applyNumberFormat="1" applyFont="1" applyBorder="1"/>
    <xf numFmtId="44" fontId="9" fillId="0" borderId="0" xfId="2" applyFont="1" applyFill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5" fontId="0" fillId="0" borderId="1" xfId="0" applyNumberFormat="1" applyBorder="1"/>
    <xf numFmtId="5" fontId="14" fillId="0" borderId="0" xfId="0" applyNumberFormat="1" applyFont="1" applyBorder="1"/>
    <xf numFmtId="37" fontId="3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5" fontId="3" fillId="4" borderId="1" xfId="0" applyNumberFormat="1" applyFont="1" applyFill="1" applyBorder="1"/>
    <xf numFmtId="7" fontId="34" fillId="0" borderId="0" xfId="0" applyNumberFormat="1" applyFont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37" fontId="14" fillId="0" borderId="0" xfId="1" applyNumberFormat="1" applyFont="1" applyBorder="1"/>
    <xf numFmtId="5" fontId="3" fillId="0" borderId="0" xfId="1" applyNumberFormat="1" applyFont="1" applyFill="1"/>
    <xf numFmtId="2" fontId="0" fillId="0" borderId="0" xfId="0" applyNumberFormat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36" fillId="0" borderId="1" xfId="0" applyNumberFormat="1" applyFont="1" applyFill="1" applyBorder="1"/>
    <xf numFmtId="37" fontId="36" fillId="0" borderId="0" xfId="1" applyNumberFormat="1" applyFont="1" applyFill="1"/>
    <xf numFmtId="5" fontId="36" fillId="0" borderId="1" xfId="0" applyNumberFormat="1" applyFont="1" applyFill="1" applyBorder="1"/>
    <xf numFmtId="166" fontId="36" fillId="0" borderId="1" xfId="1" applyNumberFormat="1" applyFont="1" applyFill="1" applyBorder="1"/>
    <xf numFmtId="166" fontId="36" fillId="0" borderId="0" xfId="1" applyNumberFormat="1" applyFont="1" applyFill="1" applyBorder="1"/>
    <xf numFmtId="7" fontId="36" fillId="0" borderId="0" xfId="1" applyNumberFormat="1" applyFont="1" applyFill="1"/>
    <xf numFmtId="166" fontId="36" fillId="0" borderId="0" xfId="1" applyNumberFormat="1" applyFont="1" applyFill="1"/>
    <xf numFmtId="44" fontId="17" fillId="0" borderId="0" xfId="2" applyFont="1" applyFill="1"/>
    <xf numFmtId="7" fontId="36" fillId="0" borderId="0" xfId="0" applyNumberFormat="1" applyFont="1" applyFill="1"/>
    <xf numFmtId="7" fontId="17" fillId="0" borderId="0" xfId="0" applyNumberFormat="1" applyFont="1" applyFill="1"/>
    <xf numFmtId="192" fontId="17" fillId="0" borderId="0" xfId="0" applyNumberFormat="1" applyFont="1"/>
    <xf numFmtId="5" fontId="17" fillId="0" borderId="0" xfId="0" applyNumberFormat="1" applyFont="1"/>
    <xf numFmtId="5" fontId="36" fillId="0" borderId="0" xfId="0" applyNumberFormat="1" applyFont="1"/>
    <xf numFmtId="7" fontId="36" fillId="0" borderId="0" xfId="0" applyNumberFormat="1" applyFont="1"/>
    <xf numFmtId="5" fontId="36" fillId="0" borderId="0" xfId="1" applyNumberFormat="1" applyFont="1" applyFill="1"/>
    <xf numFmtId="7" fontId="19" fillId="0" borderId="1" xfId="1" applyNumberFormat="1" applyFont="1" applyFill="1" applyBorder="1"/>
    <xf numFmtId="5" fontId="36" fillId="0" borderId="0" xfId="1" applyNumberFormat="1" applyFont="1" applyFill="1" applyBorder="1"/>
    <xf numFmtId="166" fontId="37" fillId="0" borderId="0" xfId="1" applyNumberFormat="1" applyFont="1" applyFill="1"/>
    <xf numFmtId="5" fontId="30" fillId="0" borderId="0" xfId="0" applyNumberFormat="1" applyFont="1" applyFill="1" applyAlignment="1">
      <alignment horizontal="left" indent="2"/>
    </xf>
    <xf numFmtId="7" fontId="37" fillId="0" borderId="1" xfId="0" applyNumberFormat="1" applyFont="1" applyFill="1" applyBorder="1"/>
    <xf numFmtId="7" fontId="38" fillId="0" borderId="1" xfId="1" applyNumberFormat="1" applyFont="1" applyFill="1" applyBorder="1"/>
    <xf numFmtId="5" fontId="37" fillId="0" borderId="0" xfId="1" applyNumberFormat="1" applyFont="1" applyFill="1"/>
    <xf numFmtId="5" fontId="30" fillId="0" borderId="1" xfId="1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6" fillId="0" borderId="0" xfId="1" applyNumberFormat="1" applyFont="1" applyFill="1" applyBorder="1"/>
    <xf numFmtId="37" fontId="39" fillId="0" borderId="0" xfId="1" applyNumberFormat="1" applyFont="1" applyFill="1"/>
    <xf numFmtId="37" fontId="40" fillId="0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1"/>
    </sheetNames>
    <sheetDataSet>
      <sheetData sheetId="0">
        <row r="39">
          <cell r="H39">
            <v>5.82</v>
          </cell>
          <cell r="K39">
            <v>5.81</v>
          </cell>
          <cell r="M39">
            <v>5.82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7"/>
  <sheetViews>
    <sheetView tabSelected="1" topLeftCell="A10" workbookViewId="0">
      <selection activeCell="B15" sqref="B15"/>
    </sheetView>
    <sheetView tabSelected="1" topLeftCell="A8" workbookViewId="1">
      <selection activeCell="D41" sqref="D41"/>
    </sheetView>
  </sheetViews>
  <sheetFormatPr defaultRowHeight="12.75" x14ac:dyDescent="0.2"/>
  <cols>
    <col min="1" max="1" width="20.5703125" style="300" customWidth="1"/>
    <col min="2" max="2" width="11.85546875" style="253" customWidth="1"/>
    <col min="3" max="3" width="11.28515625" style="301" customWidth="1"/>
    <col min="4" max="4" width="10.7109375" bestFit="1" customWidth="1"/>
    <col min="5" max="5" width="12" bestFit="1" customWidth="1"/>
    <col min="6" max="6" width="15.140625" customWidth="1"/>
  </cols>
  <sheetData>
    <row r="2" spans="1:16" ht="15.75" x14ac:dyDescent="0.25">
      <c r="A2" s="53" t="s">
        <v>97</v>
      </c>
    </row>
    <row r="3" spans="1:16" ht="15.75" x14ac:dyDescent="0.25">
      <c r="A3" s="53" t="s">
        <v>92</v>
      </c>
    </row>
    <row r="4" spans="1:16" ht="15" customHeight="1" x14ac:dyDescent="0.25">
      <c r="A4" s="53" t="s">
        <v>94</v>
      </c>
    </row>
    <row r="5" spans="1:16" ht="15" customHeight="1" x14ac:dyDescent="0.25">
      <c r="A5" s="53" t="s">
        <v>93</v>
      </c>
    </row>
    <row r="6" spans="1:16" ht="12.95" customHeight="1" x14ac:dyDescent="0.2"/>
    <row r="7" spans="1:16" ht="18" customHeight="1" x14ac:dyDescent="0.2"/>
    <row r="8" spans="1:16" ht="18" customHeight="1" x14ac:dyDescent="0.2">
      <c r="A8" s="34" t="s">
        <v>5</v>
      </c>
    </row>
    <row r="9" spans="1:16" ht="18" customHeight="1" x14ac:dyDescent="0.2">
      <c r="A9" s="34" t="s">
        <v>6</v>
      </c>
      <c r="B9" s="270"/>
      <c r="O9" s="309" t="s">
        <v>83</v>
      </c>
      <c r="P9" s="310"/>
    </row>
    <row r="10" spans="1:16" ht="18" customHeight="1" x14ac:dyDescent="0.2">
      <c r="O10" s="311" t="s">
        <v>31</v>
      </c>
      <c r="P10" s="313">
        <f>+'[1]0101'!$K$39</f>
        <v>5.81</v>
      </c>
    </row>
    <row r="11" spans="1:16" ht="18" customHeight="1" x14ac:dyDescent="0.2">
      <c r="A11" s="305" t="s">
        <v>99</v>
      </c>
      <c r="B11" s="306" t="s">
        <v>18</v>
      </c>
      <c r="C11" s="307" t="s">
        <v>0</v>
      </c>
      <c r="D11" s="308" t="s">
        <v>86</v>
      </c>
      <c r="E11" s="305" t="s">
        <v>100</v>
      </c>
      <c r="F11" s="344" t="s">
        <v>112</v>
      </c>
      <c r="G11" s="305" t="s">
        <v>108</v>
      </c>
      <c r="O11" s="312" t="s">
        <v>32</v>
      </c>
      <c r="P11" s="314">
        <f>+'[1]0101'!$M$39</f>
        <v>5.82</v>
      </c>
    </row>
    <row r="12" spans="1:16" ht="18" customHeight="1" x14ac:dyDescent="0.2">
      <c r="A12" s="369" t="s">
        <v>36</v>
      </c>
      <c r="B12" s="317">
        <f>+C12*$P$11</f>
        <v>1072468.8600000001</v>
      </c>
      <c r="C12" s="318">
        <f>+'El Paso'!H38</f>
        <v>184273</v>
      </c>
      <c r="D12" s="65">
        <f>+'El Paso'!A38</f>
        <v>36941</v>
      </c>
      <c r="E12" t="s">
        <v>90</v>
      </c>
      <c r="F12" t="s">
        <v>109</v>
      </c>
      <c r="G12" t="s">
        <v>132</v>
      </c>
      <c r="O12" t="s">
        <v>129</v>
      </c>
      <c r="P12" s="380">
        <f>+'[1]0101'!$H$39</f>
        <v>5.82</v>
      </c>
    </row>
    <row r="13" spans="1:16" ht="15.95" customHeight="1" x14ac:dyDescent="0.2">
      <c r="A13" s="369" t="s">
        <v>88</v>
      </c>
      <c r="B13" s="317">
        <f>+PNM!$D$23</f>
        <v>1005502.1</v>
      </c>
      <c r="C13" s="318">
        <f>+B13/$P$11</f>
        <v>172766.68384879723</v>
      </c>
      <c r="D13" s="65">
        <f>+PNM!A23</f>
        <v>36941</v>
      </c>
      <c r="E13" t="s">
        <v>91</v>
      </c>
      <c r="F13" t="s">
        <v>109</v>
      </c>
      <c r="G13" t="s">
        <v>133</v>
      </c>
      <c r="H13" s="64"/>
    </row>
    <row r="14" spans="1:16" ht="15.95" customHeight="1" x14ac:dyDescent="0.2">
      <c r="A14" s="369" t="s">
        <v>3</v>
      </c>
      <c r="B14" s="317">
        <f>+'Amoco Abo'!$D$43</f>
        <v>793652.77</v>
      </c>
      <c r="C14" s="318">
        <f>+B14/$P$11</f>
        <v>136366.45532646048</v>
      </c>
      <c r="D14" s="65">
        <f>+'Amoco Abo'!A43</f>
        <v>36941</v>
      </c>
      <c r="E14" t="s">
        <v>91</v>
      </c>
      <c r="F14" t="s">
        <v>110</v>
      </c>
      <c r="G14" t="s">
        <v>133</v>
      </c>
    </row>
    <row r="15" spans="1:16" ht="15.95" customHeight="1" x14ac:dyDescent="0.2">
      <c r="A15" s="369" t="s">
        <v>118</v>
      </c>
      <c r="B15" s="317">
        <f>+KN_Westar!F41</f>
        <v>606419.77</v>
      </c>
      <c r="C15" s="318">
        <f>+B15/$P$11</f>
        <v>104195.83676975945</v>
      </c>
      <c r="D15" s="65">
        <f>+KN_Westar!A41</f>
        <v>36941</v>
      </c>
      <c r="E15" t="s">
        <v>91</v>
      </c>
      <c r="F15" t="s">
        <v>111</v>
      </c>
    </row>
    <row r="16" spans="1:16" ht="15.95" customHeight="1" x14ac:dyDescent="0.2">
      <c r="A16" s="369" t="s">
        <v>2</v>
      </c>
      <c r="B16" s="317">
        <f>+mewborne!$J$43</f>
        <v>576386.63</v>
      </c>
      <c r="C16" s="318">
        <f>+B16/$P$11</f>
        <v>99035.503436426108</v>
      </c>
      <c r="D16" s="65">
        <f>+mewborne!A43</f>
        <v>36941</v>
      </c>
      <c r="E16" t="s">
        <v>91</v>
      </c>
      <c r="F16" t="s">
        <v>110</v>
      </c>
    </row>
    <row r="17" spans="1:6" ht="15.95" customHeight="1" x14ac:dyDescent="0.2">
      <c r="A17" s="369" t="s">
        <v>121</v>
      </c>
      <c r="B17" s="317">
        <f>+CIG!D43</f>
        <v>499417.70000000007</v>
      </c>
      <c r="C17" s="318">
        <f>+B17/$P$11</f>
        <v>85810.601374570455</v>
      </c>
      <c r="D17" s="65">
        <f>+CIG!A43</f>
        <v>36941</v>
      </c>
      <c r="E17" t="s">
        <v>91</v>
      </c>
      <c r="F17" t="s">
        <v>124</v>
      </c>
    </row>
    <row r="18" spans="1:6" ht="15.95" customHeight="1" x14ac:dyDescent="0.2">
      <c r="A18" s="369" t="s">
        <v>98</v>
      </c>
      <c r="B18" s="317">
        <f>+C18*$P$11</f>
        <v>485737.2</v>
      </c>
      <c r="C18" s="318">
        <f>+NGPL!F38</f>
        <v>83460</v>
      </c>
      <c r="D18" s="65">
        <f>+NGPL!A38</f>
        <v>36941</v>
      </c>
      <c r="E18" t="s">
        <v>90</v>
      </c>
      <c r="F18" t="s">
        <v>126</v>
      </c>
    </row>
    <row r="19" spans="1:6" ht="15.95" customHeight="1" x14ac:dyDescent="0.2">
      <c r="A19" s="369" t="s">
        <v>104</v>
      </c>
      <c r="B19" s="253">
        <f>+C19*$P$11</f>
        <v>357278.16000000003</v>
      </c>
      <c r="C19" s="301">
        <f>+Mojave!D40</f>
        <v>61388</v>
      </c>
      <c r="D19" s="65">
        <f>+Mojave!A40</f>
        <v>36941</v>
      </c>
      <c r="E19" t="s">
        <v>90</v>
      </c>
      <c r="F19" t="s">
        <v>109</v>
      </c>
    </row>
    <row r="20" spans="1:6" ht="15.95" customHeight="1" x14ac:dyDescent="0.2">
      <c r="A20" s="369" t="s">
        <v>25</v>
      </c>
      <c r="B20" s="351">
        <f>+'Red C'!$D$43</f>
        <v>343591.45</v>
      </c>
      <c r="C20" s="378">
        <f>+B20/$P$10</f>
        <v>59137.94320137694</v>
      </c>
      <c r="D20" s="325">
        <f>+'Red C'!B43</f>
        <v>36941</v>
      </c>
      <c r="E20" t="s">
        <v>91</v>
      </c>
      <c r="F20" t="s">
        <v>113</v>
      </c>
    </row>
    <row r="21" spans="1:6" ht="15.95" customHeight="1" x14ac:dyDescent="0.2">
      <c r="A21" s="370" t="s">
        <v>96</v>
      </c>
      <c r="B21" s="317">
        <f>+NNG!$D$24</f>
        <v>256206.41999999998</v>
      </c>
      <c r="C21" s="318">
        <f>+B21/$P$11</f>
        <v>44021.721649484534</v>
      </c>
      <c r="D21" s="325">
        <f>+NNG!A24</f>
        <v>36940</v>
      </c>
      <c r="E21" s="322" t="s">
        <v>91</v>
      </c>
      <c r="F21" s="322" t="s">
        <v>111</v>
      </c>
    </row>
    <row r="22" spans="1:6" ht="15.95" customHeight="1" x14ac:dyDescent="0.2">
      <c r="A22" s="369" t="s">
        <v>76</v>
      </c>
      <c r="B22" s="351">
        <f>+transcol!$D$43</f>
        <v>244311.63</v>
      </c>
      <c r="C22" s="318">
        <f>+B22/$P$11</f>
        <v>41977.943298969069</v>
      </c>
      <c r="D22" s="65">
        <f>+transcol!A43</f>
        <v>36941</v>
      </c>
      <c r="E22" t="s">
        <v>91</v>
      </c>
      <c r="F22" t="s">
        <v>126</v>
      </c>
    </row>
    <row r="23" spans="1:6" ht="15.95" customHeight="1" x14ac:dyDescent="0.2">
      <c r="A23" s="369" t="s">
        <v>1</v>
      </c>
      <c r="B23" s="317">
        <f>+C23*$P$10</f>
        <v>242102.69999999998</v>
      </c>
      <c r="C23" s="318">
        <f>+NW!$F$41</f>
        <v>41670</v>
      </c>
      <c r="D23" s="325">
        <f>+NW!B41</f>
        <v>36941</v>
      </c>
      <c r="E23" t="s">
        <v>90</v>
      </c>
      <c r="F23" t="s">
        <v>110</v>
      </c>
    </row>
    <row r="24" spans="1:6" ht="15.95" customHeight="1" x14ac:dyDescent="0.2">
      <c r="A24" s="369" t="s">
        <v>125</v>
      </c>
      <c r="B24" s="253">
        <f>+C24*$P$11</f>
        <v>188754.24000000002</v>
      </c>
      <c r="C24" s="301">
        <f>+'PG&amp;E'!D40</f>
        <v>32432</v>
      </c>
      <c r="D24" s="65">
        <f>+'PG&amp;E'!A40</f>
        <v>36941</v>
      </c>
      <c r="E24" t="s">
        <v>90</v>
      </c>
      <c r="F24" t="s">
        <v>113</v>
      </c>
    </row>
    <row r="25" spans="1:6" ht="15.95" customHeight="1" x14ac:dyDescent="0.2">
      <c r="A25" s="369" t="s">
        <v>8</v>
      </c>
      <c r="B25" s="317">
        <f>+C25*$P$11</f>
        <v>166620.78</v>
      </c>
      <c r="C25" s="318">
        <f>+Oasis!D40</f>
        <v>28629</v>
      </c>
      <c r="D25" s="65">
        <f>+Oasis!B40</f>
        <v>36940</v>
      </c>
      <c r="E25" t="s">
        <v>90</v>
      </c>
      <c r="F25" t="s">
        <v>113</v>
      </c>
    </row>
    <row r="26" spans="1:6" ht="15.95" customHeight="1" x14ac:dyDescent="0.2">
      <c r="A26" s="369" t="s">
        <v>35</v>
      </c>
      <c r="B26" s="317">
        <f>+PGETX!$H$39</f>
        <v>130327.34999999999</v>
      </c>
      <c r="C26" s="318">
        <f>+B26/$P$11</f>
        <v>22393.015463917523</v>
      </c>
      <c r="D26" s="65">
        <f>+PGETX!E39</f>
        <v>36940</v>
      </c>
      <c r="E26" t="s">
        <v>91</v>
      </c>
      <c r="F26" t="s">
        <v>113</v>
      </c>
    </row>
    <row r="27" spans="1:6" ht="15.95" customHeight="1" x14ac:dyDescent="0.2">
      <c r="A27" s="369" t="s">
        <v>34</v>
      </c>
      <c r="B27" s="317">
        <f>+C27*$P$11</f>
        <v>123872.88</v>
      </c>
      <c r="C27" s="318">
        <f>+SoCal!D40</f>
        <v>21284</v>
      </c>
      <c r="D27" s="65">
        <f>+SoCal!A40</f>
        <v>36941</v>
      </c>
      <c r="E27" t="s">
        <v>90</v>
      </c>
      <c r="F27" t="s">
        <v>109</v>
      </c>
    </row>
    <row r="28" spans="1:6" ht="15.95" customHeight="1" x14ac:dyDescent="0.2">
      <c r="A28" s="370" t="s">
        <v>84</v>
      </c>
      <c r="B28" s="317">
        <f>+Agave!$D$24</f>
        <v>86186.700000000012</v>
      </c>
      <c r="C28" s="318">
        <f>+B28/$P$11</f>
        <v>14808.711340206188</v>
      </c>
      <c r="D28" s="325">
        <f>+Agave!A24</f>
        <v>36940</v>
      </c>
      <c r="E28" s="322" t="s">
        <v>91</v>
      </c>
      <c r="F28" t="s">
        <v>113</v>
      </c>
    </row>
    <row r="29" spans="1:6" ht="15.95" customHeight="1" x14ac:dyDescent="0.2">
      <c r="A29" s="369" t="s">
        <v>33</v>
      </c>
      <c r="B29" s="317">
        <f>+C29*$P$11</f>
        <v>20387.460000000003</v>
      </c>
      <c r="C29" s="318">
        <f>+Lonestar!F42</f>
        <v>3503</v>
      </c>
      <c r="D29" s="325">
        <f>+Lonestar!B42</f>
        <v>36940</v>
      </c>
      <c r="E29" t="s">
        <v>90</v>
      </c>
      <c r="F29" t="s">
        <v>113</v>
      </c>
    </row>
    <row r="30" spans="1:6" ht="15.95" customHeight="1" x14ac:dyDescent="0.2">
      <c r="A30" s="369" t="s">
        <v>85</v>
      </c>
      <c r="B30" s="350">
        <f>+Conoco!$F$41</f>
        <v>13030.120000000112</v>
      </c>
      <c r="C30" s="341">
        <f>+B30/$P$10</f>
        <v>2242.7056798623257</v>
      </c>
      <c r="D30" s="325">
        <f>+Conoco!A41</f>
        <v>36940</v>
      </c>
      <c r="E30" t="s">
        <v>91</v>
      </c>
      <c r="F30" t="s">
        <v>110</v>
      </c>
    </row>
    <row r="31" spans="1:6" ht="18" customHeight="1" x14ac:dyDescent="0.2">
      <c r="A31" s="300" t="s">
        <v>106</v>
      </c>
      <c r="B31" s="253">
        <f>SUM(B12:B30)</f>
        <v>7212254.9200000009</v>
      </c>
      <c r="C31" s="301">
        <f>SUM(C12:C30)</f>
        <v>1239396.1213898305</v>
      </c>
    </row>
    <row r="32" spans="1:6" ht="18" customHeight="1" x14ac:dyDescent="0.2">
      <c r="F32" s="383"/>
    </row>
    <row r="33" spans="1:7" ht="18" customHeight="1" x14ac:dyDescent="0.2"/>
    <row r="34" spans="1:7" ht="18" customHeight="1" x14ac:dyDescent="0.2">
      <c r="A34" s="305" t="s">
        <v>99</v>
      </c>
      <c r="B34" s="306" t="s">
        <v>18</v>
      </c>
      <c r="C34" s="307" t="s">
        <v>0</v>
      </c>
      <c r="D34" s="308" t="s">
        <v>86</v>
      </c>
      <c r="E34" s="305" t="s">
        <v>100</v>
      </c>
      <c r="F34" s="344" t="s">
        <v>112</v>
      </c>
      <c r="G34" s="305" t="s">
        <v>108</v>
      </c>
    </row>
    <row r="35" spans="1:7" ht="18" customHeight="1" x14ac:dyDescent="0.2">
      <c r="A35" s="369" t="s">
        <v>130</v>
      </c>
      <c r="B35" s="351">
        <f>+GPM!F54</f>
        <v>-442655.15999999992</v>
      </c>
      <c r="C35" s="318">
        <f>+B35/$P$11</f>
        <v>-76057.587628865964</v>
      </c>
      <c r="D35" s="65">
        <f>+GPM!A40</f>
        <v>36940</v>
      </c>
      <c r="E35" t="s">
        <v>91</v>
      </c>
      <c r="F35" t="s">
        <v>111</v>
      </c>
      <c r="G35" t="s">
        <v>131</v>
      </c>
    </row>
    <row r="36" spans="1:7" ht="18" customHeight="1" x14ac:dyDescent="0.2">
      <c r="A36" s="370" t="s">
        <v>30</v>
      </c>
      <c r="B36" s="317">
        <f>+C36*$P$10</f>
        <v>-326527.81</v>
      </c>
      <c r="C36" s="318">
        <f>+williams!J40</f>
        <v>-56201</v>
      </c>
      <c r="D36" s="325">
        <f>+williams!A40</f>
        <v>36941</v>
      </c>
      <c r="E36" s="322" t="s">
        <v>90</v>
      </c>
      <c r="F36" s="322" t="s">
        <v>126</v>
      </c>
    </row>
    <row r="37" spans="1:7" ht="18" customHeight="1" x14ac:dyDescent="0.2">
      <c r="A37" s="370" t="s">
        <v>105</v>
      </c>
      <c r="B37" s="317">
        <f>+burlington!D42</f>
        <v>-317779.06</v>
      </c>
      <c r="C37" s="318">
        <f>+B37/$P$10</f>
        <v>-54695.191049913941</v>
      </c>
      <c r="D37" s="325">
        <f>+burlington!A42</f>
        <v>36941</v>
      </c>
      <c r="E37" s="322" t="s">
        <v>91</v>
      </c>
      <c r="F37" t="s">
        <v>110</v>
      </c>
    </row>
    <row r="38" spans="1:7" ht="18" customHeight="1" x14ac:dyDescent="0.2">
      <c r="A38" s="369" t="s">
        <v>7</v>
      </c>
      <c r="B38" s="317">
        <f>+C38*$P$10</f>
        <v>-276108.63</v>
      </c>
      <c r="C38" s="318">
        <f>+Amoco!D40</f>
        <v>-47523</v>
      </c>
      <c r="D38" s="65">
        <f>+Amoco!A40</f>
        <v>36941</v>
      </c>
      <c r="E38" t="s">
        <v>90</v>
      </c>
      <c r="F38" t="s">
        <v>110</v>
      </c>
    </row>
    <row r="39" spans="1:7" ht="18" customHeight="1" x14ac:dyDescent="0.2">
      <c r="A39" s="369" t="s">
        <v>114</v>
      </c>
      <c r="B39" s="317">
        <f>+EOG!J41</f>
        <v>-185652.49000000002</v>
      </c>
      <c r="C39" s="318">
        <f>+B39/$P$11</f>
        <v>-31899.053264604812</v>
      </c>
      <c r="D39" s="325">
        <f>+EOG!A41</f>
        <v>36940</v>
      </c>
      <c r="E39" t="s">
        <v>91</v>
      </c>
      <c r="F39" t="s">
        <v>113</v>
      </c>
    </row>
    <row r="40" spans="1:7" ht="18" customHeight="1" x14ac:dyDescent="0.2">
      <c r="A40" s="369" t="s">
        <v>120</v>
      </c>
      <c r="B40" s="350">
        <f>+Continental!F43</f>
        <v>-47968.170000000006</v>
      </c>
      <c r="C40" s="341">
        <f>+B40/$P$11</f>
        <v>-8241.9536082474224</v>
      </c>
      <c r="D40" s="65">
        <f>+Continental!A43</f>
        <v>36940</v>
      </c>
      <c r="E40" t="s">
        <v>91</v>
      </c>
      <c r="F40" t="s">
        <v>126</v>
      </c>
    </row>
    <row r="41" spans="1:7" ht="18" customHeight="1" x14ac:dyDescent="0.2">
      <c r="A41" s="300" t="s">
        <v>107</v>
      </c>
      <c r="B41" s="317">
        <f>SUM(B35:B40)</f>
        <v>-1596691.32</v>
      </c>
      <c r="C41" s="318">
        <f>SUM(C35:C40)</f>
        <v>-274617.78555163217</v>
      </c>
      <c r="D41" s="322"/>
    </row>
    <row r="42" spans="1:7" ht="18" customHeight="1" x14ac:dyDescent="0.2">
      <c r="B42" s="317"/>
      <c r="C42" s="318"/>
    </row>
    <row r="43" spans="1:7" ht="18" customHeight="1" x14ac:dyDescent="0.2">
      <c r="F43" s="383"/>
    </row>
    <row r="44" spans="1:7" ht="18" customHeight="1" thickBot="1" x14ac:dyDescent="0.25">
      <c r="A44" s="34" t="s">
        <v>101</v>
      </c>
      <c r="B44" s="315">
        <f>+B41+B31</f>
        <v>5615563.6000000006</v>
      </c>
      <c r="C44" s="316">
        <f>+C41+C31</f>
        <v>964778.33583819831</v>
      </c>
    </row>
    <row r="45" spans="1:7" ht="18" customHeight="1" thickTop="1" x14ac:dyDescent="0.2"/>
    <row r="46" spans="1:7" x14ac:dyDescent="0.2">
      <c r="C46" s="355"/>
    </row>
    <row r="47" spans="1:7" x14ac:dyDescent="0.2">
      <c r="A47" s="34" t="s">
        <v>102</v>
      </c>
    </row>
    <row r="52" spans="2:5" x14ac:dyDescent="0.2">
      <c r="C52" s="260"/>
      <c r="E52" s="353"/>
    </row>
    <row r="59" spans="2:5" x14ac:dyDescent="0.2">
      <c r="B59" s="319"/>
      <c r="C59" s="340"/>
    </row>
    <row r="60" spans="2:5" x14ac:dyDescent="0.2">
      <c r="B60" s="260"/>
    </row>
    <row r="61" spans="2:5" x14ac:dyDescent="0.2">
      <c r="B61" s="260"/>
    </row>
    <row r="62" spans="2:5" x14ac:dyDescent="0.2">
      <c r="B62" s="260"/>
    </row>
    <row r="63" spans="2:5" x14ac:dyDescent="0.2">
      <c r="B63" s="260"/>
      <c r="D63" s="64"/>
    </row>
    <row r="64" spans="2:5" x14ac:dyDescent="0.2">
      <c r="B64" s="260"/>
      <c r="C64" s="355"/>
    </row>
    <row r="65" spans="2:5" x14ac:dyDescent="0.2">
      <c r="B65" s="260"/>
      <c r="C65" s="355"/>
      <c r="D65" s="348"/>
      <c r="E65" s="356"/>
    </row>
    <row r="66" spans="2:5" x14ac:dyDescent="0.2">
      <c r="B66" s="260"/>
      <c r="C66" s="355"/>
      <c r="D66" s="271"/>
    </row>
    <row r="67" spans="2:5" x14ac:dyDescent="0.2">
      <c r="B67" s="260"/>
      <c r="C67" s="355"/>
      <c r="D67" s="271"/>
    </row>
    <row r="68" spans="2:5" x14ac:dyDescent="0.2">
      <c r="B68" s="260"/>
      <c r="C68" s="355"/>
      <c r="D68" s="31"/>
    </row>
    <row r="69" spans="2:5" x14ac:dyDescent="0.2">
      <c r="B69" s="260"/>
      <c r="C69" s="355"/>
      <c r="D69" s="357"/>
    </row>
    <row r="70" spans="2:5" x14ac:dyDescent="0.2">
      <c r="B70" s="349"/>
    </row>
    <row r="71" spans="2:5" x14ac:dyDescent="0.2">
      <c r="B71" s="349"/>
      <c r="D71" s="64"/>
    </row>
    <row r="72" spans="2:5" x14ac:dyDescent="0.2">
      <c r="B72" s="348"/>
      <c r="C72" s="260"/>
    </row>
    <row r="73" spans="2:5" x14ac:dyDescent="0.2">
      <c r="B73" s="348"/>
      <c r="C73" s="260"/>
    </row>
    <row r="74" spans="2:5" x14ac:dyDescent="0.2">
      <c r="B74" s="349"/>
      <c r="C74" s="260"/>
      <c r="D74" s="64"/>
    </row>
    <row r="75" spans="2:5" x14ac:dyDescent="0.2">
      <c r="B75" s="349"/>
      <c r="D75" s="64"/>
    </row>
    <row r="76" spans="2:5" x14ac:dyDescent="0.2">
      <c r="B76" s="349"/>
    </row>
    <row r="77" spans="2:5" x14ac:dyDescent="0.2">
      <c r="B77" s="319"/>
      <c r="C77" s="32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43" sqref="C4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73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47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13767</v>
      </c>
      <c r="C5" s="24">
        <v>15609</v>
      </c>
      <c r="D5" s="24">
        <f>+C5-B5</f>
        <v>1842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14914</v>
      </c>
      <c r="C6" s="51">
        <v>20338</v>
      </c>
      <c r="D6" s="24">
        <f t="shared" ref="D6:D36" si="0">+C6-B6</f>
        <v>5424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/>
      <c r="C7" s="51"/>
      <c r="D7" s="24">
        <f t="shared" si="0"/>
        <v>0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24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50000</v>
      </c>
      <c r="C10" s="24">
        <v>45920</v>
      </c>
      <c r="D10" s="24">
        <f t="shared" si="0"/>
        <v>-4080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24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15000</v>
      </c>
      <c r="C13" s="24">
        <v>15372</v>
      </c>
      <c r="D13" s="24">
        <f t="shared" si="0"/>
        <v>372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3591</v>
      </c>
      <c r="C18" s="24">
        <v>3796</v>
      </c>
      <c r="D18" s="24">
        <f t="shared" si="0"/>
        <v>205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>
        <v>14</v>
      </c>
      <c r="D20" s="24">
        <f t="shared" si="0"/>
        <v>14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16000</v>
      </c>
      <c r="C21" s="24">
        <v>20807</v>
      </c>
      <c r="D21" s="24">
        <f t="shared" si="0"/>
        <v>4807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16000</v>
      </c>
      <c r="C22" s="24">
        <v>11512</v>
      </c>
      <c r="D22" s="24">
        <f t="shared" si="0"/>
        <v>-4488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22"/>
      <c r="W34" s="322"/>
      <c r="X34" s="322"/>
      <c r="Y34" s="322"/>
      <c r="Z34" s="149"/>
      <c r="AA34" s="150"/>
      <c r="AB34" s="150"/>
      <c r="AC34" s="150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322"/>
      <c r="AW34" s="322"/>
      <c r="AX34" s="322"/>
      <c r="AY34" s="322"/>
      <c r="AZ34" s="322"/>
      <c r="BA34" s="322"/>
      <c r="BB34" s="322"/>
      <c r="BC34" s="322"/>
      <c r="BD34" s="322"/>
      <c r="BE34" s="322"/>
      <c r="BF34" s="322"/>
      <c r="BG34" s="322"/>
      <c r="BH34" s="322"/>
      <c r="BI34" s="322"/>
      <c r="BJ34" s="322"/>
      <c r="BK34" s="322"/>
      <c r="BL34" s="322"/>
      <c r="BM34" s="322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22"/>
      <c r="W35" s="322"/>
      <c r="X35" s="322"/>
      <c r="Y35" s="322"/>
      <c r="Z35" s="149"/>
      <c r="AA35" s="150"/>
      <c r="AB35" s="150"/>
      <c r="AC35" s="150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322"/>
      <c r="AW35" s="322"/>
      <c r="AX35" s="322"/>
      <c r="AY35" s="322"/>
      <c r="AZ35" s="322"/>
      <c r="BA35" s="322"/>
      <c r="BB35" s="322"/>
      <c r="BC35" s="322"/>
      <c r="BD35" s="322"/>
      <c r="BE35" s="322"/>
      <c r="BF35" s="322"/>
      <c r="BG35" s="322"/>
      <c r="BH35" s="322"/>
      <c r="BI35" s="322"/>
      <c r="BJ35" s="322"/>
      <c r="BK35" s="322"/>
      <c r="BL35" s="322"/>
      <c r="BM35" s="322"/>
    </row>
    <row r="36" spans="1:65" ht="14.1" customHeight="1" x14ac:dyDescent="0.2">
      <c r="A36" s="12"/>
      <c r="B36" s="24">
        <f>SUM(B5:B35)</f>
        <v>129272</v>
      </c>
      <c r="C36" s="24">
        <f>SUM(C5:C35)</f>
        <v>133368</v>
      </c>
      <c r="D36" s="24">
        <f t="shared" si="0"/>
        <v>4096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22"/>
      <c r="W36" s="322"/>
      <c r="X36" s="322"/>
      <c r="Y36" s="322"/>
      <c r="Z36" s="149"/>
      <c r="AA36" s="150"/>
      <c r="AB36" s="150"/>
      <c r="AC36" s="150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322"/>
      <c r="AW36" s="322"/>
      <c r="AX36" s="322"/>
      <c r="AY36" s="322"/>
      <c r="AZ36" s="322"/>
      <c r="BA36" s="322"/>
      <c r="BB36" s="322"/>
      <c r="BC36" s="322"/>
      <c r="BD36" s="322"/>
      <c r="BE36" s="322"/>
      <c r="BF36" s="322"/>
      <c r="BG36" s="322"/>
      <c r="BH36" s="322"/>
      <c r="BI36" s="322"/>
      <c r="BJ36" s="322"/>
      <c r="BK36" s="322"/>
      <c r="BL36" s="322"/>
      <c r="BM36" s="322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22"/>
      <c r="W37" s="322"/>
      <c r="X37" s="322"/>
      <c r="Y37" s="322"/>
      <c r="Z37" s="206"/>
      <c r="AA37" s="208"/>
      <c r="AB37" s="208"/>
      <c r="AC37" s="208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322"/>
      <c r="AW37" s="322"/>
      <c r="AX37" s="322"/>
      <c r="AY37" s="322"/>
      <c r="AZ37" s="322"/>
      <c r="BA37" s="322"/>
      <c r="BB37" s="322"/>
      <c r="BC37" s="322"/>
      <c r="BD37" s="322"/>
      <c r="BE37" s="322"/>
      <c r="BF37" s="322"/>
      <c r="BG37" s="322"/>
      <c r="BH37" s="322"/>
      <c r="BI37" s="322"/>
      <c r="BJ37" s="322"/>
      <c r="BK37" s="322"/>
      <c r="BL37" s="322"/>
      <c r="BM37" s="322"/>
    </row>
    <row r="38" spans="1:65" x14ac:dyDescent="0.2">
      <c r="B38" s="256">
        <v>36922</v>
      </c>
      <c r="C38" s="24"/>
      <c r="D38" s="387">
        <v>24533</v>
      </c>
      <c r="E38" s="2"/>
      <c r="G38" s="24"/>
      <c r="H38" s="24"/>
      <c r="I38" s="150"/>
      <c r="J38" s="322"/>
      <c r="K38" s="150"/>
      <c r="L38" s="150"/>
      <c r="M38" s="150"/>
      <c r="N38" s="322"/>
      <c r="O38" s="150"/>
      <c r="P38" s="150"/>
      <c r="Q38" s="150"/>
      <c r="R38" s="322"/>
      <c r="S38" s="150"/>
      <c r="T38" s="150"/>
      <c r="U38" s="150"/>
      <c r="V38" s="322"/>
      <c r="W38" s="322"/>
      <c r="X38" s="322"/>
      <c r="Y38" s="322"/>
      <c r="Z38" s="322"/>
      <c r="AA38" s="150"/>
      <c r="AB38" s="150"/>
      <c r="AC38" s="150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22"/>
      <c r="BF38" s="322"/>
      <c r="BG38" s="322"/>
      <c r="BH38" s="322"/>
      <c r="BI38" s="322"/>
      <c r="BJ38" s="322"/>
      <c r="BK38" s="322"/>
      <c r="BL38" s="322"/>
      <c r="BM38" s="322"/>
    </row>
    <row r="39" spans="1:65" x14ac:dyDescent="0.2">
      <c r="B39" s="256"/>
      <c r="C39" s="24"/>
      <c r="D39" s="24"/>
      <c r="E39" s="2"/>
      <c r="G39" s="24"/>
      <c r="H39" s="24"/>
      <c r="I39" s="150"/>
      <c r="J39" s="322"/>
      <c r="K39" s="150"/>
      <c r="L39" s="150"/>
      <c r="M39" s="150"/>
      <c r="N39" s="322"/>
      <c r="O39" s="150"/>
      <c r="P39" s="150"/>
      <c r="Q39" s="150"/>
      <c r="R39" s="322"/>
      <c r="S39" s="150"/>
      <c r="T39" s="150"/>
      <c r="U39" s="150"/>
      <c r="V39" s="322"/>
      <c r="W39" s="322"/>
      <c r="X39" s="322"/>
      <c r="Y39" s="322"/>
      <c r="Z39" s="322"/>
      <c r="AA39" s="150"/>
      <c r="AB39" s="150"/>
      <c r="AC39" s="150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322"/>
      <c r="AW39" s="322"/>
      <c r="AX39" s="322"/>
      <c r="AY39" s="322"/>
      <c r="AZ39" s="322"/>
      <c r="BA39" s="322"/>
      <c r="BB39" s="322"/>
      <c r="BC39" s="322"/>
      <c r="BD39" s="322"/>
      <c r="BE39" s="322"/>
      <c r="BF39" s="322"/>
      <c r="BG39" s="322"/>
      <c r="BH39" s="322"/>
      <c r="BI39" s="322"/>
      <c r="BJ39" s="322"/>
      <c r="BK39" s="322"/>
      <c r="BL39" s="322"/>
      <c r="BM39" s="322"/>
    </row>
    <row r="40" spans="1:65" ht="13.5" thickBot="1" x14ac:dyDescent="0.25">
      <c r="B40" s="256">
        <v>36940</v>
      </c>
      <c r="C40" s="24"/>
      <c r="D40" s="195">
        <f>+D36+D38</f>
        <v>28629</v>
      </c>
      <c r="E40" s="196"/>
      <c r="G40" s="24"/>
      <c r="H40" s="24"/>
      <c r="I40" s="150"/>
      <c r="J40" s="322"/>
      <c r="K40" s="150"/>
      <c r="L40" s="150"/>
      <c r="M40" s="150"/>
      <c r="N40" s="322"/>
      <c r="O40" s="150"/>
      <c r="P40" s="150"/>
      <c r="Q40" s="169"/>
      <c r="R40" s="322"/>
      <c r="S40" s="150"/>
      <c r="T40" s="150"/>
      <c r="U40" s="169"/>
      <c r="V40" s="322"/>
      <c r="W40" s="322"/>
      <c r="X40" s="322"/>
      <c r="Y40" s="322"/>
      <c r="Z40" s="322"/>
      <c r="AA40" s="150"/>
      <c r="AB40" s="150"/>
      <c r="AC40" s="169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/>
      <c r="BB40" s="322"/>
      <c r="BC40" s="322"/>
      <c r="BD40" s="322"/>
      <c r="BE40" s="322"/>
      <c r="BF40" s="322"/>
      <c r="BG40" s="322"/>
      <c r="BH40" s="322"/>
      <c r="BI40" s="322"/>
      <c r="BJ40" s="322"/>
      <c r="BK40" s="322"/>
      <c r="BL40" s="322"/>
      <c r="BM40" s="322"/>
    </row>
    <row r="41" spans="1:65" ht="13.5" thickTop="1" x14ac:dyDescent="0.2">
      <c r="B41" s="257"/>
      <c r="C41"/>
      <c r="D41"/>
      <c r="E41" s="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322"/>
      <c r="AW41" s="322"/>
      <c r="AX41" s="322"/>
      <c r="AY41" s="322"/>
      <c r="AZ41" s="322"/>
      <c r="BA41" s="322"/>
      <c r="BB41" s="322"/>
      <c r="BC41" s="322"/>
      <c r="BD41" s="322"/>
      <c r="BE41" s="322"/>
      <c r="BF41" s="322"/>
      <c r="BG41" s="322"/>
      <c r="BH41" s="322"/>
      <c r="BI41" s="322"/>
      <c r="BJ41" s="322"/>
      <c r="BK41" s="322"/>
      <c r="BL41" s="322"/>
      <c r="BM41" s="322"/>
    </row>
    <row r="42" spans="1:65" x14ac:dyDescent="0.2">
      <c r="B42" s="2"/>
      <c r="C42"/>
      <c r="D4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22"/>
      <c r="BF42" s="322"/>
      <c r="BG42" s="322"/>
      <c r="BH42" s="322"/>
      <c r="BI42" s="322"/>
      <c r="BJ42" s="322"/>
      <c r="BK42" s="322"/>
      <c r="BL42" s="322"/>
      <c r="BM42" s="322"/>
    </row>
    <row r="43" spans="1:65" x14ac:dyDescent="0.2">
      <c r="B43"/>
      <c r="C43"/>
      <c r="D43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322"/>
      <c r="AW43" s="322"/>
      <c r="AX43" s="322"/>
      <c r="AY43" s="322"/>
      <c r="AZ43" s="322"/>
      <c r="BA43" s="322"/>
      <c r="BB43" s="322"/>
      <c r="BC43" s="322"/>
      <c r="BD43" s="322"/>
      <c r="BE43" s="322"/>
      <c r="BF43" s="322"/>
      <c r="BG43" s="322"/>
      <c r="BH43" s="322"/>
      <c r="BI43" s="322"/>
      <c r="BJ43" s="322"/>
      <c r="BK43" s="322"/>
      <c r="BL43" s="322"/>
      <c r="BM43" s="322"/>
    </row>
    <row r="44" spans="1:65" x14ac:dyDescent="0.2">
      <c r="B44"/>
      <c r="C44"/>
      <c r="D44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322"/>
      <c r="AW44" s="322"/>
      <c r="AX44" s="322"/>
      <c r="AY44" s="322"/>
      <c r="AZ44" s="322"/>
      <c r="BA44" s="322"/>
      <c r="BB44" s="322"/>
      <c r="BC44" s="322"/>
      <c r="BD44" s="322"/>
      <c r="BE44" s="322"/>
      <c r="BF44" s="322"/>
      <c r="BG44" s="322"/>
      <c r="BH44" s="322"/>
      <c r="BI44" s="322"/>
      <c r="BJ44" s="322"/>
      <c r="BK44" s="322"/>
      <c r="BL44" s="322"/>
      <c r="BM44" s="322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3" sqref="E4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50</v>
      </c>
      <c r="C2" s="205"/>
      <c r="D2" s="12" t="s">
        <v>51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23742</v>
      </c>
      <c r="C4" s="11">
        <v>28000</v>
      </c>
      <c r="D4" s="11">
        <v>28926</v>
      </c>
      <c r="E4" s="11">
        <v>29000</v>
      </c>
      <c r="F4" s="25">
        <f>+E4+C4-D4-B4</f>
        <v>4332</v>
      </c>
      <c r="G4" s="25"/>
    </row>
    <row r="5" spans="1:7" x14ac:dyDescent="0.2">
      <c r="A5" s="41">
        <v>2</v>
      </c>
      <c r="B5" s="11">
        <v>25772</v>
      </c>
      <c r="C5" s="11">
        <v>24000</v>
      </c>
      <c r="D5" s="11">
        <v>29350</v>
      </c>
      <c r="E5" s="11">
        <v>28000</v>
      </c>
      <c r="F5" s="25">
        <f t="shared" ref="F5:F34" si="0">+E5+C5-D5-B5</f>
        <v>-3122</v>
      </c>
      <c r="G5" s="25"/>
    </row>
    <row r="6" spans="1:7" x14ac:dyDescent="0.2">
      <c r="A6" s="41">
        <v>3</v>
      </c>
      <c r="B6" s="11">
        <v>28925</v>
      </c>
      <c r="C6" s="11">
        <v>29000</v>
      </c>
      <c r="D6" s="11">
        <v>31218</v>
      </c>
      <c r="E6" s="11">
        <v>33000</v>
      </c>
      <c r="F6" s="25">
        <f t="shared" si="0"/>
        <v>1857</v>
      </c>
      <c r="G6" s="25"/>
    </row>
    <row r="7" spans="1:7" x14ac:dyDescent="0.2">
      <c r="A7" s="41">
        <v>4</v>
      </c>
      <c r="B7" s="11">
        <v>29195</v>
      </c>
      <c r="C7" s="11">
        <v>29000</v>
      </c>
      <c r="D7" s="11">
        <v>31373</v>
      </c>
      <c r="E7" s="11">
        <v>33000</v>
      </c>
      <c r="F7" s="25">
        <f t="shared" si="0"/>
        <v>1432</v>
      </c>
      <c r="G7" s="25"/>
    </row>
    <row r="8" spans="1:7" x14ac:dyDescent="0.2">
      <c r="A8" s="41">
        <v>5</v>
      </c>
      <c r="B8" s="11">
        <v>27753</v>
      </c>
      <c r="C8" s="11">
        <v>29000</v>
      </c>
      <c r="D8" s="11">
        <v>33284</v>
      </c>
      <c r="E8" s="11">
        <v>33000</v>
      </c>
      <c r="F8" s="25">
        <f t="shared" si="0"/>
        <v>963</v>
      </c>
      <c r="G8" s="25"/>
    </row>
    <row r="9" spans="1:7" x14ac:dyDescent="0.2">
      <c r="A9" s="41">
        <v>6</v>
      </c>
      <c r="B9" s="11">
        <v>25925</v>
      </c>
      <c r="C9" s="11">
        <v>24000</v>
      </c>
      <c r="D9" s="11">
        <v>33912</v>
      </c>
      <c r="E9" s="11">
        <v>28000</v>
      </c>
      <c r="F9" s="25">
        <f t="shared" si="0"/>
        <v>-7837</v>
      </c>
      <c r="G9" s="25"/>
    </row>
    <row r="10" spans="1:7" x14ac:dyDescent="0.2">
      <c r="A10" s="41">
        <v>7</v>
      </c>
      <c r="B10" s="11">
        <v>26828</v>
      </c>
      <c r="C10" s="11">
        <v>24000</v>
      </c>
      <c r="D10" s="11">
        <v>28662</v>
      </c>
      <c r="E10" s="11">
        <v>28000</v>
      </c>
      <c r="F10" s="25">
        <f t="shared" si="0"/>
        <v>-3490</v>
      </c>
      <c r="G10" s="25"/>
    </row>
    <row r="11" spans="1:7" x14ac:dyDescent="0.2">
      <c r="A11" s="41">
        <v>8</v>
      </c>
      <c r="B11" s="11">
        <v>25154</v>
      </c>
      <c r="C11" s="11">
        <v>23956</v>
      </c>
      <c r="D11" s="11">
        <v>28582</v>
      </c>
      <c r="E11" s="11">
        <v>27949</v>
      </c>
      <c r="F11" s="25">
        <f t="shared" si="0"/>
        <v>-1831</v>
      </c>
      <c r="G11" s="25"/>
    </row>
    <row r="12" spans="1:7" x14ac:dyDescent="0.2">
      <c r="A12" s="41">
        <v>9</v>
      </c>
      <c r="B12" s="11">
        <v>21283</v>
      </c>
      <c r="C12" s="11">
        <v>24000</v>
      </c>
      <c r="D12" s="11">
        <v>28379</v>
      </c>
      <c r="E12" s="11">
        <v>28000</v>
      </c>
      <c r="F12" s="25">
        <f t="shared" si="0"/>
        <v>2338</v>
      </c>
      <c r="G12" s="25"/>
    </row>
    <row r="13" spans="1:7" x14ac:dyDescent="0.2">
      <c r="A13" s="41">
        <v>10</v>
      </c>
      <c r="B13" s="11">
        <v>24479</v>
      </c>
      <c r="C13" s="11">
        <v>24000</v>
      </c>
      <c r="D13" s="11">
        <v>28294</v>
      </c>
      <c r="E13" s="11">
        <v>28000</v>
      </c>
      <c r="F13" s="25">
        <f t="shared" si="0"/>
        <v>-773</v>
      </c>
      <c r="G13" s="25"/>
    </row>
    <row r="14" spans="1:7" x14ac:dyDescent="0.2">
      <c r="A14" s="41">
        <v>11</v>
      </c>
      <c r="B14" s="11">
        <v>26531</v>
      </c>
      <c r="C14" s="11">
        <v>24000</v>
      </c>
      <c r="D14" s="11">
        <v>27332</v>
      </c>
      <c r="E14" s="11">
        <v>28000</v>
      </c>
      <c r="F14" s="25">
        <f t="shared" si="0"/>
        <v>-1863</v>
      </c>
      <c r="G14" s="25"/>
    </row>
    <row r="15" spans="1:7" x14ac:dyDescent="0.2">
      <c r="A15" s="41">
        <v>12</v>
      </c>
      <c r="B15" s="11">
        <v>26332</v>
      </c>
      <c r="C15" s="11">
        <v>24000</v>
      </c>
      <c r="D15" s="11">
        <v>29151</v>
      </c>
      <c r="E15" s="11">
        <v>28000</v>
      </c>
      <c r="F15" s="25">
        <f t="shared" si="0"/>
        <v>-3483</v>
      </c>
      <c r="G15" s="25"/>
    </row>
    <row r="16" spans="1:7" x14ac:dyDescent="0.2">
      <c r="A16" s="41">
        <v>13</v>
      </c>
      <c r="B16" s="11">
        <v>26649</v>
      </c>
      <c r="C16" s="11">
        <v>24000</v>
      </c>
      <c r="D16" s="11">
        <v>28668</v>
      </c>
      <c r="E16" s="11">
        <v>28000</v>
      </c>
      <c r="F16" s="25">
        <f t="shared" si="0"/>
        <v>-3317</v>
      </c>
      <c r="G16" s="25"/>
    </row>
    <row r="17" spans="1:7" x14ac:dyDescent="0.2">
      <c r="A17" s="41">
        <v>14</v>
      </c>
      <c r="B17" s="11">
        <v>26498</v>
      </c>
      <c r="C17" s="11">
        <v>24000</v>
      </c>
      <c r="D17" s="11">
        <v>30094</v>
      </c>
      <c r="E17" s="11">
        <v>28000</v>
      </c>
      <c r="F17" s="25">
        <f t="shared" si="0"/>
        <v>-4592</v>
      </c>
      <c r="G17" s="25"/>
    </row>
    <row r="18" spans="1:7" x14ac:dyDescent="0.2">
      <c r="A18" s="41">
        <v>15</v>
      </c>
      <c r="B18" s="11">
        <v>26808</v>
      </c>
      <c r="C18" s="11">
        <v>24000</v>
      </c>
      <c r="D18" s="11">
        <v>29248</v>
      </c>
      <c r="E18" s="11">
        <v>28000</v>
      </c>
      <c r="F18" s="25">
        <f t="shared" si="0"/>
        <v>-4056</v>
      </c>
      <c r="G18" s="25"/>
    </row>
    <row r="19" spans="1:7" x14ac:dyDescent="0.2">
      <c r="A19" s="41">
        <v>16</v>
      </c>
      <c r="B19" s="11">
        <v>27158</v>
      </c>
      <c r="C19" s="11">
        <v>24000</v>
      </c>
      <c r="D19" s="11">
        <v>28703</v>
      </c>
      <c r="E19" s="11">
        <v>28000</v>
      </c>
      <c r="F19" s="25">
        <f t="shared" si="0"/>
        <v>-3861</v>
      </c>
      <c r="G19" s="25"/>
    </row>
    <row r="20" spans="1:7" x14ac:dyDescent="0.2">
      <c r="A20" s="41">
        <v>17</v>
      </c>
      <c r="B20" s="11">
        <v>27393</v>
      </c>
      <c r="C20" s="11">
        <v>24000</v>
      </c>
      <c r="D20" s="11">
        <v>28109</v>
      </c>
      <c r="E20" s="11">
        <v>28000</v>
      </c>
      <c r="F20" s="25">
        <f t="shared" si="0"/>
        <v>-3502</v>
      </c>
      <c r="G20" s="25"/>
    </row>
    <row r="21" spans="1:7" x14ac:dyDescent="0.2">
      <c r="A21" s="41">
        <v>18</v>
      </c>
      <c r="B21" s="11">
        <v>26844</v>
      </c>
      <c r="C21" s="11">
        <v>24000</v>
      </c>
      <c r="D21" s="11">
        <v>26892</v>
      </c>
      <c r="E21" s="11">
        <v>28000</v>
      </c>
      <c r="F21" s="25">
        <f t="shared" si="0"/>
        <v>-1736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473269</v>
      </c>
      <c r="C35" s="11">
        <f>SUM(C4:C34)</f>
        <v>450956</v>
      </c>
      <c r="D35" s="11">
        <f>SUM(D4:D34)</f>
        <v>530177</v>
      </c>
      <c r="E35" s="11">
        <f>SUM(E4:E34)</f>
        <v>519949</v>
      </c>
      <c r="F35" s="11">
        <f>+E35-D35+C35-B35</f>
        <v>-32541</v>
      </c>
    </row>
    <row r="36" spans="1:7" x14ac:dyDescent="0.2">
      <c r="A36" s="45"/>
      <c r="C36" s="14">
        <f>+C35-B35</f>
        <v>-22313</v>
      </c>
      <c r="D36" s="14"/>
      <c r="E36" s="14">
        <f>+E35-D35</f>
        <v>-10228</v>
      </c>
      <c r="F36" s="47"/>
    </row>
    <row r="37" spans="1:7" x14ac:dyDescent="0.2">
      <c r="C37" s="15">
        <f>+summary!P11</f>
        <v>5.82</v>
      </c>
      <c r="D37" s="15"/>
      <c r="E37" s="15">
        <f>+C37</f>
        <v>5.82</v>
      </c>
      <c r="F37" s="24"/>
    </row>
    <row r="38" spans="1:7" x14ac:dyDescent="0.2">
      <c r="C38" s="48">
        <f>+C37*C36</f>
        <v>-129861.66</v>
      </c>
      <c r="D38" s="47"/>
      <c r="E38" s="48">
        <f>+E37*E36</f>
        <v>-59526.960000000006</v>
      </c>
      <c r="F38" s="46">
        <f>+E38+C38</f>
        <v>-189388.62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36922</v>
      </c>
      <c r="C40" s="391">
        <v>2193759.63</v>
      </c>
      <c r="D40" s="343"/>
      <c r="E40" s="391">
        <v>-1991340.89</v>
      </c>
      <c r="F40" s="106">
        <f>+E40+C40</f>
        <v>202418.74</v>
      </c>
      <c r="G40" s="25"/>
    </row>
    <row r="41" spans="1:7" x14ac:dyDescent="0.2">
      <c r="A41" s="57">
        <v>36940</v>
      </c>
      <c r="C41" s="50">
        <f>+C40+C38</f>
        <v>2063897.97</v>
      </c>
      <c r="D41" s="50"/>
      <c r="E41" s="50">
        <f>+E40+E38</f>
        <v>-2050867.8499999999</v>
      </c>
      <c r="F41" s="106">
        <f>+E41+C41</f>
        <v>13030.120000000112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9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B21" sqref="B21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8"/>
      <c r="D3" s="88"/>
    </row>
    <row r="4" spans="1:13" x14ac:dyDescent="0.2">
      <c r="A4" s="87"/>
      <c r="B4" s="264" t="s">
        <v>21</v>
      </c>
      <c r="C4" s="264" t="s">
        <v>22</v>
      </c>
      <c r="D4" s="265" t="s">
        <v>53</v>
      </c>
    </row>
    <row r="5" spans="1:13" x14ac:dyDescent="0.2">
      <c r="A5" s="87">
        <v>56339</v>
      </c>
      <c r="B5" s="410">
        <v>629657</v>
      </c>
      <c r="C5" s="90">
        <v>625137</v>
      </c>
      <c r="D5" s="90">
        <f>+C5-B5</f>
        <v>-4520</v>
      </c>
      <c r="E5" s="290"/>
      <c r="F5" s="288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90"/>
      <c r="F6" s="288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465280</v>
      </c>
      <c r="C7" s="90">
        <v>476302</v>
      </c>
      <c r="D7" s="90">
        <f t="shared" si="0"/>
        <v>11022</v>
      </c>
      <c r="E7" s="290"/>
      <c r="F7" s="288"/>
      <c r="L7" t="s">
        <v>27</v>
      </c>
      <c r="M7">
        <v>7.6</v>
      </c>
    </row>
    <row r="8" spans="1:13" x14ac:dyDescent="0.2">
      <c r="A8" s="87">
        <v>500239</v>
      </c>
      <c r="B8" s="92">
        <v>681371</v>
      </c>
      <c r="C8" s="90">
        <v>692329</v>
      </c>
      <c r="D8" s="90">
        <f t="shared" si="0"/>
        <v>10958</v>
      </c>
      <c r="E8" s="290"/>
      <c r="F8" s="288"/>
    </row>
    <row r="9" spans="1:13" x14ac:dyDescent="0.2">
      <c r="A9" s="87">
        <v>500293</v>
      </c>
      <c r="B9" s="92">
        <v>331778</v>
      </c>
      <c r="C9" s="90">
        <v>440603</v>
      </c>
      <c r="D9" s="90">
        <f t="shared" si="0"/>
        <v>108825</v>
      </c>
      <c r="E9" s="290"/>
      <c r="F9" s="288"/>
    </row>
    <row r="10" spans="1:13" x14ac:dyDescent="0.2">
      <c r="A10" s="87">
        <v>500302</v>
      </c>
      <c r="B10" s="90"/>
      <c r="C10" s="339">
        <v>5838</v>
      </c>
      <c r="D10" s="90">
        <f t="shared" si="0"/>
        <v>5838</v>
      </c>
      <c r="E10" s="290"/>
      <c r="F10" s="288"/>
    </row>
    <row r="11" spans="1:13" x14ac:dyDescent="0.2">
      <c r="A11" s="87">
        <v>500303</v>
      </c>
      <c r="B11" s="339">
        <v>181117</v>
      </c>
      <c r="C11" s="90">
        <v>110912</v>
      </c>
      <c r="D11" s="90">
        <f t="shared" si="0"/>
        <v>-70205</v>
      </c>
      <c r="E11" s="290"/>
      <c r="F11" s="288"/>
    </row>
    <row r="12" spans="1:13" x14ac:dyDescent="0.2">
      <c r="A12" s="91">
        <v>500305</v>
      </c>
      <c r="B12" s="339">
        <f>866112+55644</f>
        <v>921756</v>
      </c>
      <c r="C12" s="90">
        <v>980877</v>
      </c>
      <c r="D12" s="90">
        <f t="shared" si="0"/>
        <v>59121</v>
      </c>
      <c r="E12" s="291"/>
      <c r="F12" s="288"/>
    </row>
    <row r="13" spans="1:13" x14ac:dyDescent="0.2">
      <c r="A13" s="87">
        <v>500307</v>
      </c>
      <c r="B13" s="339">
        <v>41006</v>
      </c>
      <c r="C13" s="90">
        <v>39738</v>
      </c>
      <c r="D13" s="90">
        <f t="shared" si="0"/>
        <v>-1268</v>
      </c>
      <c r="E13" s="290"/>
      <c r="F13" s="288"/>
    </row>
    <row r="14" spans="1:13" x14ac:dyDescent="0.2">
      <c r="A14" s="87">
        <v>500313</v>
      </c>
      <c r="B14" s="90"/>
      <c r="C14" s="339">
        <v>2388</v>
      </c>
      <c r="D14" s="90">
        <f t="shared" si="0"/>
        <v>2388</v>
      </c>
      <c r="E14" s="290"/>
      <c r="F14" s="288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90"/>
      <c r="F15" s="288"/>
    </row>
    <row r="16" spans="1:13" x14ac:dyDescent="0.2">
      <c r="A16" s="87">
        <v>500655</v>
      </c>
      <c r="B16" s="358">
        <v>92538</v>
      </c>
      <c r="C16" s="90"/>
      <c r="D16" s="90">
        <f t="shared" si="0"/>
        <v>-92538</v>
      </c>
      <c r="E16" s="290"/>
      <c r="F16" s="288"/>
    </row>
    <row r="17" spans="1:6" x14ac:dyDescent="0.2">
      <c r="A17" s="87">
        <v>500657</v>
      </c>
      <c r="B17" s="375">
        <v>152151</v>
      </c>
      <c r="C17" s="88">
        <v>140413</v>
      </c>
      <c r="D17" s="94">
        <f t="shared" si="0"/>
        <v>-11738</v>
      </c>
      <c r="E17" s="290"/>
      <c r="F17" s="288"/>
    </row>
    <row r="18" spans="1:6" x14ac:dyDescent="0.2">
      <c r="A18" s="87"/>
      <c r="B18" s="88"/>
      <c r="C18" s="88"/>
      <c r="D18" s="88">
        <f>SUM(D5:D17)</f>
        <v>17883</v>
      </c>
      <c r="E18" s="290"/>
      <c r="F18" s="288"/>
    </row>
    <row r="19" spans="1:6" x14ac:dyDescent="0.2">
      <c r="A19" s="87" t="s">
        <v>87</v>
      </c>
      <c r="B19" s="88"/>
      <c r="C19" s="88"/>
      <c r="D19" s="95">
        <f>+summary!P11</f>
        <v>5.82</v>
      </c>
      <c r="E19" s="292"/>
      <c r="F19" s="288"/>
    </row>
    <row r="20" spans="1:6" x14ac:dyDescent="0.2">
      <c r="A20" s="87"/>
      <c r="B20" s="88"/>
      <c r="C20" s="88"/>
      <c r="D20" s="96">
        <f>+D19*D18</f>
        <v>104079.06000000001</v>
      </c>
      <c r="E20" s="209"/>
      <c r="F20" s="289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36922</v>
      </c>
      <c r="B22" s="88"/>
      <c r="C22" s="88"/>
      <c r="D22" s="399">
        <v>-17892.36</v>
      </c>
      <c r="E22" s="209"/>
      <c r="F22" s="66"/>
    </row>
    <row r="23" spans="1:6" x14ac:dyDescent="0.2">
      <c r="A23" s="87"/>
      <c r="B23" s="88"/>
      <c r="C23" s="88"/>
      <c r="D23" s="346"/>
      <c r="E23" s="209"/>
      <c r="F23" s="66"/>
    </row>
    <row r="24" spans="1:6" ht="13.5" thickBot="1" x14ac:dyDescent="0.25">
      <c r="A24" s="99">
        <v>36940</v>
      </c>
      <c r="B24" s="88"/>
      <c r="C24" s="88"/>
      <c r="D24" s="374">
        <f>+D22+D20</f>
        <v>86186.700000000012</v>
      </c>
      <c r="E24" s="209"/>
      <c r="F24" s="66"/>
    </row>
    <row r="25" spans="1:6" ht="13.5" thickTop="1" x14ac:dyDescent="0.2">
      <c r="E25" s="293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2" workbookViewId="1">
      <selection activeCell="C24" sqref="C2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165115</v>
      </c>
      <c r="C5" s="11">
        <v>173665</v>
      </c>
      <c r="D5" s="11"/>
      <c r="E5" s="11">
        <v>7230</v>
      </c>
      <c r="F5" s="11">
        <f>+D5+C5-E5-B5</f>
        <v>1320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157731</v>
      </c>
      <c r="C6" s="11">
        <v>163949</v>
      </c>
      <c r="D6" s="11"/>
      <c r="E6" s="11">
        <v>5133</v>
      </c>
      <c r="F6" s="11">
        <f>+D6+C6-E6-B6</f>
        <v>1085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169391</v>
      </c>
      <c r="C7" s="11">
        <v>176791</v>
      </c>
      <c r="D7" s="11"/>
      <c r="E7" s="11">
        <v>6746</v>
      </c>
      <c r="F7" s="11">
        <f>+D7+C7-E7-B7</f>
        <v>654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182226</v>
      </c>
      <c r="C8" s="11">
        <v>188682</v>
      </c>
      <c r="D8" s="11"/>
      <c r="E8" s="11">
        <v>8413</v>
      </c>
      <c r="F8" s="11">
        <f t="shared" ref="F8:F35" si="5">+D8+C8-E8-B8</f>
        <v>-1957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188863</v>
      </c>
      <c r="C9" s="11">
        <v>197263</v>
      </c>
      <c r="D9" s="11"/>
      <c r="E9" s="11">
        <v>6934</v>
      </c>
      <c r="F9" s="11">
        <f t="shared" si="5"/>
        <v>1466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173575</v>
      </c>
      <c r="C10" s="11">
        <v>182376</v>
      </c>
      <c r="D10" s="11"/>
      <c r="E10" s="11">
        <v>7301</v>
      </c>
      <c r="F10" s="11">
        <f t="shared" si="5"/>
        <v>1500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174084</v>
      </c>
      <c r="C11" s="11">
        <v>179047</v>
      </c>
      <c r="D11" s="11"/>
      <c r="E11" s="11">
        <v>3411</v>
      </c>
      <c r="F11" s="11">
        <f t="shared" si="5"/>
        <v>1552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178328</v>
      </c>
      <c r="C12" s="11">
        <v>187252</v>
      </c>
      <c r="D12" s="11"/>
      <c r="E12" s="11">
        <v>2358</v>
      </c>
      <c r="F12" s="11">
        <f t="shared" si="5"/>
        <v>6566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178196</v>
      </c>
      <c r="C13" s="11">
        <v>189804</v>
      </c>
      <c r="D13" s="11"/>
      <c r="E13" s="11">
        <v>5213</v>
      </c>
      <c r="F13" s="11">
        <f t="shared" si="5"/>
        <v>6395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178017</v>
      </c>
      <c r="C14" s="11">
        <v>190485</v>
      </c>
      <c r="D14" s="11"/>
      <c r="E14" s="11">
        <v>5939</v>
      </c>
      <c r="F14" s="11">
        <f t="shared" si="5"/>
        <v>6529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177819</v>
      </c>
      <c r="C15" s="11">
        <v>190354</v>
      </c>
      <c r="D15" s="11"/>
      <c r="E15" s="11">
        <v>6401</v>
      </c>
      <c r="F15" s="11">
        <f t="shared" si="5"/>
        <v>6134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179881</v>
      </c>
      <c r="C16" s="11">
        <v>192062</v>
      </c>
      <c r="D16" s="11"/>
      <c r="E16" s="11">
        <v>6867</v>
      </c>
      <c r="F16" s="11">
        <f t="shared" si="5"/>
        <v>5314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176789</v>
      </c>
      <c r="C17" s="11">
        <v>190102</v>
      </c>
      <c r="D17" s="11"/>
      <c r="E17" s="11">
        <v>1451</v>
      </c>
      <c r="F17" s="11">
        <f t="shared" si="5"/>
        <v>11862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180313</v>
      </c>
      <c r="C18" s="11">
        <v>200870</v>
      </c>
      <c r="D18" s="11"/>
      <c r="E18" s="11">
        <v>4844</v>
      </c>
      <c r="F18" s="11">
        <f t="shared" si="5"/>
        <v>15713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164392</v>
      </c>
      <c r="C19" s="11">
        <v>190487</v>
      </c>
      <c r="D19" s="11"/>
      <c r="E19" s="11">
        <v>18640</v>
      </c>
      <c r="F19" s="11">
        <f t="shared" si="5"/>
        <v>7455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154083</v>
      </c>
      <c r="C20" s="11">
        <v>172365</v>
      </c>
      <c r="D20" s="11"/>
      <c r="E20" s="11">
        <v>5723</v>
      </c>
      <c r="F20" s="11">
        <f t="shared" si="5"/>
        <v>12559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160226</v>
      </c>
      <c r="C21" s="11">
        <v>192223</v>
      </c>
      <c r="D21" s="11"/>
      <c r="E21" s="11">
        <v>25847</v>
      </c>
      <c r="F21" s="11">
        <f t="shared" si="5"/>
        <v>6150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161458</v>
      </c>
      <c r="C22" s="11">
        <v>192408</v>
      </c>
      <c r="D22" s="11"/>
      <c r="E22" s="11">
        <v>24900</v>
      </c>
      <c r="F22" s="11">
        <f t="shared" si="5"/>
        <v>6050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156133</v>
      </c>
      <c r="C23" s="11">
        <v>192306</v>
      </c>
      <c r="D23" s="11"/>
      <c r="E23" s="11">
        <v>30663</v>
      </c>
      <c r="F23" s="11">
        <f t="shared" si="5"/>
        <v>5510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3256620</v>
      </c>
      <c r="C36" s="11">
        <f>SUM(C5:C35)</f>
        <v>3542491</v>
      </c>
      <c r="D36" s="11"/>
      <c r="E36" s="11">
        <f>SUM(E5:E35)</f>
        <v>184014</v>
      </c>
      <c r="F36" s="11">
        <f>SUM(F5:F35)</f>
        <v>101857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36922</v>
      </c>
      <c r="F39" s="384">
        <v>-60187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36941</v>
      </c>
      <c r="F41" s="280">
        <f>+F39+F36</f>
        <v>41670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8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4" workbookViewId="1">
      <selection activeCell="C27" sqref="C2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76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37095</v>
      </c>
      <c r="C8" s="11">
        <v>37061</v>
      </c>
      <c r="D8" s="11">
        <f>+C8-B8</f>
        <v>-34</v>
      </c>
      <c r="E8" s="10"/>
      <c r="F8" s="11"/>
      <c r="G8" s="11"/>
      <c r="H8" s="11"/>
    </row>
    <row r="9" spans="1:8" x14ac:dyDescent="0.2">
      <c r="A9" s="10">
        <v>2</v>
      </c>
      <c r="B9" s="11">
        <v>48398</v>
      </c>
      <c r="C9" s="11">
        <v>47560</v>
      </c>
      <c r="D9" s="11">
        <f t="shared" ref="D9:D38" si="0">+C9-B9</f>
        <v>-838</v>
      </c>
      <c r="E9" s="10"/>
      <c r="F9" s="11"/>
      <c r="G9" s="11"/>
      <c r="H9" s="11"/>
    </row>
    <row r="10" spans="1:8" x14ac:dyDescent="0.2">
      <c r="A10" s="10">
        <v>3</v>
      </c>
      <c r="B10" s="11">
        <v>37220</v>
      </c>
      <c r="C10" s="11">
        <v>37061</v>
      </c>
      <c r="D10" s="11">
        <f t="shared" si="0"/>
        <v>-159</v>
      </c>
      <c r="E10" s="10"/>
      <c r="F10" s="11"/>
      <c r="G10" s="11"/>
      <c r="H10" s="11"/>
    </row>
    <row r="11" spans="1:8" x14ac:dyDescent="0.2">
      <c r="A11" s="10">
        <v>4</v>
      </c>
      <c r="B11" s="11">
        <v>37303</v>
      </c>
      <c r="C11" s="11">
        <v>37061</v>
      </c>
      <c r="D11" s="11">
        <f t="shared" si="0"/>
        <v>-242</v>
      </c>
      <c r="E11" s="10"/>
      <c r="F11" s="11"/>
      <c r="G11" s="11"/>
      <c r="H11" s="11"/>
    </row>
    <row r="12" spans="1:8" x14ac:dyDescent="0.2">
      <c r="A12" s="10">
        <v>5</v>
      </c>
      <c r="B12" s="11">
        <v>36998</v>
      </c>
      <c r="C12" s="11">
        <v>37061</v>
      </c>
      <c r="D12" s="11">
        <f t="shared" si="0"/>
        <v>63</v>
      </c>
      <c r="E12" s="10"/>
      <c r="F12" s="11"/>
      <c r="G12" s="11"/>
      <c r="H12" s="11"/>
    </row>
    <row r="13" spans="1:8" x14ac:dyDescent="0.2">
      <c r="A13" s="10">
        <v>6</v>
      </c>
      <c r="B13" s="11">
        <v>36996</v>
      </c>
      <c r="C13" s="11">
        <v>37061</v>
      </c>
      <c r="D13" s="11">
        <f t="shared" si="0"/>
        <v>65</v>
      </c>
      <c r="E13" s="10"/>
      <c r="F13" s="11"/>
      <c r="G13" s="11"/>
      <c r="H13" s="11"/>
    </row>
    <row r="14" spans="1:8" x14ac:dyDescent="0.2">
      <c r="A14" s="10">
        <v>7</v>
      </c>
      <c r="B14" s="11">
        <v>37004</v>
      </c>
      <c r="C14" s="11">
        <v>37061</v>
      </c>
      <c r="D14" s="11">
        <f t="shared" si="0"/>
        <v>57</v>
      </c>
      <c r="E14" s="10"/>
      <c r="F14" s="11"/>
      <c r="G14" s="11"/>
      <c r="H14" s="11"/>
    </row>
    <row r="15" spans="1:8" x14ac:dyDescent="0.2">
      <c r="A15" s="10">
        <v>8</v>
      </c>
      <c r="B15" s="11">
        <v>37726</v>
      </c>
      <c r="C15" s="11">
        <v>37061</v>
      </c>
      <c r="D15" s="11">
        <f t="shared" si="0"/>
        <v>-665</v>
      </c>
      <c r="E15" s="10"/>
      <c r="F15" s="11"/>
      <c r="G15" s="11"/>
      <c r="H15" s="11"/>
    </row>
    <row r="16" spans="1:8" x14ac:dyDescent="0.2">
      <c r="A16" s="10">
        <v>9</v>
      </c>
      <c r="B16" s="11">
        <v>37064</v>
      </c>
      <c r="C16" s="11">
        <v>37061</v>
      </c>
      <c r="D16" s="11">
        <f t="shared" si="0"/>
        <v>-3</v>
      </c>
      <c r="E16" s="10"/>
      <c r="F16" s="11"/>
      <c r="G16" s="11"/>
      <c r="H16" s="11"/>
    </row>
    <row r="17" spans="1:8" x14ac:dyDescent="0.2">
      <c r="A17" s="10">
        <v>10</v>
      </c>
      <c r="B17" s="11">
        <v>37999</v>
      </c>
      <c r="C17" s="11">
        <v>37061</v>
      </c>
      <c r="D17" s="11">
        <f t="shared" si="0"/>
        <v>-938</v>
      </c>
      <c r="E17" s="10"/>
      <c r="F17" s="11"/>
      <c r="G17" s="11"/>
      <c r="H17" s="11"/>
    </row>
    <row r="18" spans="1:8" x14ac:dyDescent="0.2">
      <c r="A18" s="10">
        <v>11</v>
      </c>
      <c r="B18" s="11">
        <v>37998</v>
      </c>
      <c r="C18" s="11">
        <v>37061</v>
      </c>
      <c r="D18" s="11">
        <f t="shared" si="0"/>
        <v>-937</v>
      </c>
      <c r="E18" s="10"/>
      <c r="F18" s="11"/>
      <c r="G18" s="11"/>
      <c r="H18" s="11"/>
    </row>
    <row r="19" spans="1:8" x14ac:dyDescent="0.2">
      <c r="A19" s="10">
        <v>12</v>
      </c>
      <c r="B19" s="11">
        <v>37505</v>
      </c>
      <c r="C19" s="11">
        <v>37061</v>
      </c>
      <c r="D19" s="11">
        <f t="shared" si="0"/>
        <v>-444</v>
      </c>
      <c r="E19" s="10"/>
      <c r="F19" s="11"/>
      <c r="G19" s="11"/>
      <c r="H19" s="11"/>
    </row>
    <row r="20" spans="1:8" x14ac:dyDescent="0.2">
      <c r="A20" s="10">
        <v>13</v>
      </c>
      <c r="B20" s="11">
        <v>37496</v>
      </c>
      <c r="C20" s="11">
        <v>37061</v>
      </c>
      <c r="D20" s="11">
        <f t="shared" si="0"/>
        <v>-435</v>
      </c>
      <c r="E20" s="10"/>
      <c r="F20" s="11"/>
      <c r="G20" s="11"/>
      <c r="H20" s="11"/>
    </row>
    <row r="21" spans="1:8" x14ac:dyDescent="0.2">
      <c r="A21" s="10">
        <v>14</v>
      </c>
      <c r="B21" s="11">
        <v>37505</v>
      </c>
      <c r="C21" s="11">
        <v>37061</v>
      </c>
      <c r="D21" s="11">
        <f t="shared" si="0"/>
        <v>-444</v>
      </c>
      <c r="E21" s="10"/>
      <c r="F21" s="11"/>
      <c r="G21" s="11"/>
      <c r="H21" s="11"/>
    </row>
    <row r="22" spans="1:8" x14ac:dyDescent="0.2">
      <c r="A22" s="10">
        <v>15</v>
      </c>
      <c r="B22" s="11">
        <v>36565</v>
      </c>
      <c r="C22" s="11">
        <v>37061</v>
      </c>
      <c r="D22" s="11">
        <f t="shared" si="0"/>
        <v>496</v>
      </c>
      <c r="E22" s="10"/>
      <c r="F22" s="11"/>
      <c r="G22" s="11"/>
      <c r="H22" s="11"/>
    </row>
    <row r="23" spans="1:8" x14ac:dyDescent="0.2">
      <c r="A23" s="10">
        <v>16</v>
      </c>
      <c r="B23" s="11">
        <v>41951</v>
      </c>
      <c r="C23" s="11">
        <v>42061</v>
      </c>
      <c r="D23" s="11">
        <f t="shared" si="0"/>
        <v>110</v>
      </c>
      <c r="E23" s="10"/>
      <c r="F23" s="11"/>
      <c r="G23" s="11"/>
      <c r="H23" s="11"/>
    </row>
    <row r="24" spans="1:8" x14ac:dyDescent="0.2">
      <c r="A24" s="10">
        <v>17</v>
      </c>
      <c r="B24" s="11">
        <v>37414</v>
      </c>
      <c r="C24" s="11">
        <v>37061</v>
      </c>
      <c r="D24" s="11">
        <f t="shared" si="0"/>
        <v>-353</v>
      </c>
      <c r="E24" s="10"/>
      <c r="F24" s="11"/>
      <c r="G24" s="11"/>
      <c r="H24" s="11"/>
    </row>
    <row r="25" spans="1:8" x14ac:dyDescent="0.2">
      <c r="A25" s="10">
        <v>18</v>
      </c>
      <c r="B25" s="11">
        <v>36885</v>
      </c>
      <c r="C25" s="11">
        <v>37061</v>
      </c>
      <c r="D25" s="11">
        <f t="shared" si="0"/>
        <v>176</v>
      </c>
      <c r="E25" s="10"/>
      <c r="F25" s="11"/>
      <c r="G25" s="11"/>
      <c r="H25" s="11"/>
    </row>
    <row r="26" spans="1:8" x14ac:dyDescent="0.2">
      <c r="A26" s="10">
        <v>19</v>
      </c>
      <c r="B26" s="11">
        <v>37846</v>
      </c>
      <c r="C26" s="11">
        <v>37061</v>
      </c>
      <c r="D26" s="11">
        <f t="shared" si="0"/>
        <v>-785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724968</v>
      </c>
      <c r="C39" s="11">
        <f>SUM(C8:C38)</f>
        <v>719658</v>
      </c>
      <c r="D39" s="11">
        <f>SUM(D8:D38)</f>
        <v>-5310</v>
      </c>
      <c r="E39" s="10"/>
      <c r="F39" s="11"/>
      <c r="G39" s="11"/>
      <c r="H39" s="11"/>
    </row>
    <row r="40" spans="1:8" x14ac:dyDescent="0.2">
      <c r="A40" s="26"/>
      <c r="D40" s="75">
        <f>+summary!P11</f>
        <v>5.82</v>
      </c>
      <c r="E40" s="26"/>
      <c r="H40" s="75"/>
    </row>
    <row r="41" spans="1:8" x14ac:dyDescent="0.2">
      <c r="D41" s="197">
        <f>+D40*D39</f>
        <v>-30904.2</v>
      </c>
      <c r="F41" s="253"/>
      <c r="H41" s="197"/>
    </row>
    <row r="42" spans="1:8" x14ac:dyDescent="0.2">
      <c r="A42" s="57">
        <v>36922</v>
      </c>
      <c r="D42" s="402">
        <v>275215.83</v>
      </c>
      <c r="E42" s="57"/>
      <c r="H42" s="197"/>
    </row>
    <row r="43" spans="1:8" x14ac:dyDescent="0.2">
      <c r="A43" s="57">
        <v>36941</v>
      </c>
      <c r="D43" s="198">
        <f>+D42+D41</f>
        <v>244311.63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C5" sqref="C5"/>
    </sheetView>
    <sheetView topLeftCell="A47" workbookViewId="1">
      <selection activeCell="B71" sqref="B7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103</v>
      </c>
      <c r="G2" s="32"/>
      <c r="H2" s="15"/>
      <c r="I2" s="32"/>
      <c r="J2" s="32"/>
    </row>
    <row r="3" spans="1:10" x14ac:dyDescent="0.2">
      <c r="A3" s="2" t="s">
        <v>77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9">
        <v>36922</v>
      </c>
      <c r="C5" s="392">
        <v>26997.22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36940</v>
      </c>
      <c r="G7" s="32"/>
      <c r="H7" s="15"/>
      <c r="I7" s="32"/>
      <c r="J7" s="32"/>
    </row>
    <row r="8" spans="1:10" x14ac:dyDescent="0.2">
      <c r="A8" s="254">
        <v>60874</v>
      </c>
      <c r="B8" s="377">
        <v>2864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18918-19015</f>
        <v>-97</v>
      </c>
      <c r="G10" s="32"/>
      <c r="H10" s="15"/>
      <c r="I10" s="32"/>
      <c r="J10" s="32"/>
    </row>
    <row r="11" spans="1:10" x14ac:dyDescent="0.2">
      <c r="A11" s="254">
        <v>500251</v>
      </c>
      <c r="B11" s="367">
        <f>7440-7995</f>
        <v>-555</v>
      </c>
      <c r="G11" s="32"/>
      <c r="H11" s="15"/>
      <c r="I11" s="32"/>
      <c r="J11" s="32"/>
    </row>
    <row r="12" spans="1:10" x14ac:dyDescent="0.2">
      <c r="A12" s="254">
        <v>500254</v>
      </c>
      <c r="B12" s="367">
        <f>770-1572</f>
        <v>-802</v>
      </c>
      <c r="G12" s="32"/>
      <c r="H12" s="15"/>
      <c r="I12" s="32"/>
      <c r="J12" s="32"/>
    </row>
    <row r="13" spans="1:10" x14ac:dyDescent="0.2">
      <c r="A13" s="32">
        <v>500255</v>
      </c>
      <c r="B13" s="367">
        <f>13240-16623</f>
        <v>-3383</v>
      </c>
      <c r="G13" s="32"/>
      <c r="H13" s="15"/>
      <c r="I13" s="32"/>
      <c r="J13" s="32"/>
    </row>
    <row r="14" spans="1:10" x14ac:dyDescent="0.2">
      <c r="A14" s="32">
        <v>500262</v>
      </c>
      <c r="B14" s="367">
        <f>4400-4326</f>
        <v>74</v>
      </c>
      <c r="G14" s="32"/>
      <c r="H14" s="15"/>
      <c r="I14" s="32"/>
      <c r="J14" s="32"/>
    </row>
    <row r="15" spans="1:10" x14ac:dyDescent="0.2">
      <c r="A15" s="295">
        <v>500267</v>
      </c>
      <c r="B15" s="368">
        <f>1005085-998516</f>
        <v>6569</v>
      </c>
      <c r="G15" s="32"/>
      <c r="H15" s="15"/>
      <c r="I15" s="32"/>
      <c r="J15" s="32"/>
    </row>
    <row r="16" spans="1:10" x14ac:dyDescent="0.2">
      <c r="B16" s="14">
        <f>SUM(B8:B15)</f>
        <v>4670</v>
      </c>
      <c r="G16" s="32"/>
      <c r="H16" s="15"/>
      <c r="I16" s="32"/>
      <c r="J16" s="32"/>
    </row>
    <row r="17" spans="1:10" x14ac:dyDescent="0.2">
      <c r="B17" s="15">
        <f>+B30</f>
        <v>5.82</v>
      </c>
      <c r="C17" s="201">
        <f>+B17*B16</f>
        <v>27179.4</v>
      </c>
      <c r="G17" s="32"/>
      <c r="H17" s="15"/>
      <c r="I17" s="32"/>
      <c r="J17" s="32"/>
    </row>
    <row r="18" spans="1:10" x14ac:dyDescent="0.2">
      <c r="C18" s="382">
        <f>+C17+C5</f>
        <v>54176.62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95</v>
      </c>
      <c r="G20" s="32"/>
      <c r="H20" s="15"/>
      <c r="I20" s="32"/>
      <c r="J20" s="32"/>
    </row>
    <row r="21" spans="1:10" x14ac:dyDescent="0.2">
      <c r="A21" s="2" t="s">
        <v>78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36922</v>
      </c>
      <c r="C24" s="393">
        <v>275313.71999999997</v>
      </c>
      <c r="G24" s="32"/>
      <c r="H24" s="15"/>
      <c r="I24" s="32"/>
      <c r="J24" s="32"/>
    </row>
    <row r="25" spans="1:10" x14ac:dyDescent="0.2">
      <c r="F25" s="271"/>
      <c r="G25" s="32"/>
      <c r="H25" s="15"/>
      <c r="I25" s="32"/>
      <c r="J25" s="32"/>
    </row>
    <row r="26" spans="1:10" x14ac:dyDescent="0.2">
      <c r="A26" s="57">
        <v>36940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5.82</v>
      </c>
      <c r="C30" s="201">
        <f>+B30*B29</f>
        <v>0</v>
      </c>
    </row>
    <row r="31" spans="1:10" x14ac:dyDescent="0.2">
      <c r="C31" s="382">
        <f>+C30+C24</f>
        <v>275313.71999999997</v>
      </c>
      <c r="E31" s="15"/>
    </row>
    <row r="33" spans="1:6" x14ac:dyDescent="0.2">
      <c r="E33" s="276"/>
    </row>
    <row r="34" spans="1:6" x14ac:dyDescent="0.2">
      <c r="A34" s="32" t="s">
        <v>95</v>
      </c>
      <c r="E34" s="15"/>
    </row>
    <row r="35" spans="1:6" x14ac:dyDescent="0.2">
      <c r="A35" s="32" t="s">
        <v>79</v>
      </c>
      <c r="E35" s="15"/>
    </row>
    <row r="38" spans="1:6" x14ac:dyDescent="0.2">
      <c r="A38" s="49">
        <v>36922</v>
      </c>
      <c r="C38" s="393">
        <v>470803.55</v>
      </c>
      <c r="E38" s="15"/>
      <c r="F38" s="271"/>
    </row>
    <row r="40" spans="1:6" x14ac:dyDescent="0.2">
      <c r="A40" s="250">
        <v>36940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5250</v>
      </c>
    </row>
    <row r="43" spans="1:6" x14ac:dyDescent="0.2">
      <c r="A43" s="32">
        <v>500392</v>
      </c>
      <c r="B43" s="258">
        <v>1408</v>
      </c>
    </row>
    <row r="44" spans="1:6" x14ac:dyDescent="0.2">
      <c r="B44" s="14">
        <f>SUM(B41:B43)</f>
        <v>6658</v>
      </c>
    </row>
    <row r="45" spans="1:6" x14ac:dyDescent="0.2">
      <c r="B45" s="201">
        <f>+B30</f>
        <v>5.82</v>
      </c>
      <c r="C45" s="201">
        <f>+B45*B44</f>
        <v>38749.560000000005</v>
      </c>
    </row>
    <row r="46" spans="1:6" x14ac:dyDescent="0.2">
      <c r="C46" s="259">
        <f>+C45+C38</f>
        <v>509553.11</v>
      </c>
      <c r="E46" s="206"/>
    </row>
    <row r="47" spans="1:6" x14ac:dyDescent="0.2">
      <c r="E47" s="217"/>
    </row>
    <row r="48" spans="1:6" x14ac:dyDescent="0.2">
      <c r="E48" s="206"/>
    </row>
    <row r="49" spans="1:5" x14ac:dyDescent="0.2">
      <c r="C49" s="354"/>
      <c r="E49" s="217"/>
    </row>
    <row r="50" spans="1:5" x14ac:dyDescent="0.2">
      <c r="A50" s="32" t="s">
        <v>95</v>
      </c>
    </row>
    <row r="51" spans="1:5" x14ac:dyDescent="0.2">
      <c r="A51" s="32">
        <v>21665</v>
      </c>
      <c r="C51" s="394">
        <v>73449.16</v>
      </c>
      <c r="D51" s="32" t="s">
        <v>134</v>
      </c>
      <c r="E51" s="50"/>
    </row>
    <row r="52" spans="1:5" x14ac:dyDescent="0.2">
      <c r="A52" s="32">
        <v>22664</v>
      </c>
      <c r="C52" s="395">
        <v>23612.35</v>
      </c>
      <c r="D52" s="32" t="s">
        <v>135</v>
      </c>
    </row>
    <row r="53" spans="1:5" x14ac:dyDescent="0.2">
      <c r="A53" s="32">
        <v>20248</v>
      </c>
      <c r="C53" s="47">
        <v>-15794</v>
      </c>
      <c r="D53" s="15"/>
      <c r="E53" s="15"/>
    </row>
    <row r="54" spans="1:5" x14ac:dyDescent="0.2">
      <c r="A54" s="32">
        <v>25873</v>
      </c>
      <c r="C54" s="47">
        <v>-259</v>
      </c>
      <c r="D54" s="15"/>
    </row>
    <row r="55" spans="1:5" x14ac:dyDescent="0.2">
      <c r="A55" s="32">
        <v>26758</v>
      </c>
      <c r="C55" s="47">
        <v>-596</v>
      </c>
      <c r="D55" s="15"/>
    </row>
    <row r="56" spans="1:5" x14ac:dyDescent="0.2">
      <c r="A56" s="32">
        <v>26372</v>
      </c>
      <c r="C56" s="47">
        <v>2997.09</v>
      </c>
      <c r="D56" s="15"/>
    </row>
    <row r="57" spans="1:5" x14ac:dyDescent="0.2">
      <c r="A57" s="32">
        <v>26700</v>
      </c>
      <c r="C57" s="47">
        <v>4077.9</v>
      </c>
      <c r="D57" s="15"/>
    </row>
    <row r="58" spans="1:5" x14ac:dyDescent="0.2">
      <c r="A58" s="32">
        <v>26422</v>
      </c>
      <c r="C58" s="47">
        <v>8155.8</v>
      </c>
      <c r="D58" s="15"/>
    </row>
    <row r="59" spans="1:5" x14ac:dyDescent="0.2">
      <c r="A59" s="32">
        <v>26661</v>
      </c>
      <c r="C59" s="47">
        <v>146862.35</v>
      </c>
      <c r="D59" s="15"/>
    </row>
    <row r="60" spans="1:5" x14ac:dyDescent="0.2">
      <c r="A60" s="32">
        <v>27291</v>
      </c>
      <c r="C60" s="47">
        <v>-17965</v>
      </c>
      <c r="D60" s="15"/>
    </row>
    <row r="61" spans="1:5" x14ac:dyDescent="0.2">
      <c r="A61" s="32">
        <v>27123</v>
      </c>
      <c r="C61" s="366">
        <v>-6425.19</v>
      </c>
      <c r="D61" s="15"/>
    </row>
    <row r="62" spans="1:5" x14ac:dyDescent="0.2">
      <c r="C62" s="365">
        <f>+C18+C31+C46+C51+C52+C53+C54+C55+C56+C57+C58+C59+C60+C61</f>
        <v>1057158.9100000001</v>
      </c>
    </row>
    <row r="63" spans="1:5" x14ac:dyDescent="0.2">
      <c r="C63" s="365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26" workbookViewId="1">
      <selection activeCell="C47" sqref="C47"/>
    </sheetView>
  </sheetViews>
  <sheetFormatPr defaultRowHeight="12.75" x14ac:dyDescent="0.2"/>
  <cols>
    <col min="3" max="3" width="9.85546875" bestFit="1" customWidth="1"/>
    <col min="6" max="6" width="12.28515625" bestFit="1" customWidth="1"/>
  </cols>
  <sheetData>
    <row r="1" spans="1:8" x14ac:dyDescent="0.2">
      <c r="A1" s="54"/>
      <c r="B1" s="362">
        <v>23995</v>
      </c>
      <c r="C1" s="236"/>
      <c r="D1" s="361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>
        <v>25933</v>
      </c>
      <c r="C4" s="11">
        <v>25000</v>
      </c>
      <c r="D4" s="11">
        <v>24799</v>
      </c>
      <c r="E4" s="11">
        <v>24000</v>
      </c>
      <c r="F4" s="11">
        <f>+E4+C4-D4-B4</f>
        <v>-1732</v>
      </c>
      <c r="G4" s="11"/>
      <c r="H4" s="24"/>
    </row>
    <row r="5" spans="1:8" x14ac:dyDescent="0.2">
      <c r="A5" s="10">
        <v>2</v>
      </c>
      <c r="B5" s="11">
        <v>26491</v>
      </c>
      <c r="C5" s="11">
        <v>25000</v>
      </c>
      <c r="D5" s="11">
        <v>24763</v>
      </c>
      <c r="E5" s="11">
        <v>24000</v>
      </c>
      <c r="F5" s="11">
        <f t="shared" ref="F5:F34" si="0">+E5+C5-D5-B5</f>
        <v>-2254</v>
      </c>
      <c r="G5" s="11"/>
      <c r="H5" s="24"/>
    </row>
    <row r="6" spans="1:8" x14ac:dyDescent="0.2">
      <c r="A6" s="10">
        <v>3</v>
      </c>
      <c r="B6" s="11">
        <v>25000</v>
      </c>
      <c r="C6" s="11">
        <v>25000</v>
      </c>
      <c r="D6" s="129">
        <v>24413</v>
      </c>
      <c r="E6" s="11">
        <v>24000</v>
      </c>
      <c r="F6" s="11">
        <f t="shared" si="0"/>
        <v>-413</v>
      </c>
      <c r="G6" s="11"/>
      <c r="H6" s="24"/>
    </row>
    <row r="7" spans="1:8" x14ac:dyDescent="0.2">
      <c r="A7" s="10">
        <v>4</v>
      </c>
      <c r="B7" s="11">
        <v>24998</v>
      </c>
      <c r="C7" s="11">
        <v>25000</v>
      </c>
      <c r="D7" s="129">
        <v>24252</v>
      </c>
      <c r="E7" s="11">
        <v>24000</v>
      </c>
      <c r="F7" s="11">
        <f t="shared" si="0"/>
        <v>-250</v>
      </c>
      <c r="G7" s="11"/>
      <c r="H7" s="24"/>
    </row>
    <row r="8" spans="1:8" x14ac:dyDescent="0.2">
      <c r="A8" s="10">
        <v>5</v>
      </c>
      <c r="B8" s="11">
        <v>29668</v>
      </c>
      <c r="C8" s="11">
        <v>25000</v>
      </c>
      <c r="D8" s="11">
        <v>24253</v>
      </c>
      <c r="E8" s="11">
        <v>13474</v>
      </c>
      <c r="F8" s="11">
        <f t="shared" si="0"/>
        <v>-15447</v>
      </c>
      <c r="G8" s="11"/>
      <c r="H8" s="24"/>
    </row>
    <row r="9" spans="1:8" x14ac:dyDescent="0.2">
      <c r="A9" s="10">
        <v>6</v>
      </c>
      <c r="B9" s="11">
        <v>22932</v>
      </c>
      <c r="C9" s="11">
        <v>30000</v>
      </c>
      <c r="D9" s="11">
        <v>24265</v>
      </c>
      <c r="E9" s="11">
        <v>24000</v>
      </c>
      <c r="F9" s="11">
        <f t="shared" si="0"/>
        <v>6803</v>
      </c>
      <c r="G9" s="11"/>
      <c r="H9" s="24"/>
    </row>
    <row r="10" spans="1:8" x14ac:dyDescent="0.2">
      <c r="A10" s="10">
        <v>7</v>
      </c>
      <c r="B10" s="11">
        <v>24959</v>
      </c>
      <c r="C10" s="11">
        <v>25000</v>
      </c>
      <c r="D10" s="11">
        <v>24384</v>
      </c>
      <c r="E10" s="11">
        <v>24000</v>
      </c>
      <c r="F10" s="11">
        <f t="shared" si="0"/>
        <v>-343</v>
      </c>
      <c r="G10" s="11"/>
      <c r="H10" s="24"/>
    </row>
    <row r="11" spans="1:8" x14ac:dyDescent="0.2">
      <c r="A11" s="10">
        <v>8</v>
      </c>
      <c r="B11" s="11">
        <v>24970</v>
      </c>
      <c r="C11" s="11">
        <v>25000</v>
      </c>
      <c r="D11" s="11">
        <v>24256</v>
      </c>
      <c r="E11" s="11">
        <v>24000</v>
      </c>
      <c r="F11" s="11">
        <f t="shared" si="0"/>
        <v>-226</v>
      </c>
      <c r="G11" s="11"/>
      <c r="H11" s="24"/>
    </row>
    <row r="12" spans="1:8" x14ac:dyDescent="0.2">
      <c r="A12" s="10">
        <v>9</v>
      </c>
      <c r="B12" s="11">
        <v>25008</v>
      </c>
      <c r="C12" s="11">
        <v>25000</v>
      </c>
      <c r="D12" s="11">
        <v>24261</v>
      </c>
      <c r="E12" s="11">
        <v>24000</v>
      </c>
      <c r="F12" s="11">
        <f t="shared" si="0"/>
        <v>-269</v>
      </c>
      <c r="G12" s="11"/>
      <c r="H12" s="24"/>
    </row>
    <row r="13" spans="1:8" x14ac:dyDescent="0.2">
      <c r="A13" s="10">
        <v>10</v>
      </c>
      <c r="B13" s="11">
        <v>23961</v>
      </c>
      <c r="C13" s="11">
        <v>25000</v>
      </c>
      <c r="D13" s="11">
        <v>24255</v>
      </c>
      <c r="E13" s="11">
        <v>24000</v>
      </c>
      <c r="F13" s="11">
        <f t="shared" si="0"/>
        <v>784</v>
      </c>
      <c r="G13" s="11"/>
      <c r="H13" s="24"/>
    </row>
    <row r="14" spans="1:8" x14ac:dyDescent="0.2">
      <c r="A14" s="10">
        <v>11</v>
      </c>
      <c r="B14" s="11">
        <v>29443</v>
      </c>
      <c r="C14" s="11">
        <v>25000</v>
      </c>
      <c r="D14" s="11">
        <v>24275</v>
      </c>
      <c r="E14" s="11">
        <v>24000</v>
      </c>
      <c r="F14" s="11">
        <f t="shared" si="0"/>
        <v>-4718</v>
      </c>
      <c r="G14" s="11"/>
      <c r="H14" s="24"/>
    </row>
    <row r="15" spans="1:8" x14ac:dyDescent="0.2">
      <c r="A15" s="10">
        <v>12</v>
      </c>
      <c r="B15" s="11">
        <v>29467</v>
      </c>
      <c r="C15" s="11">
        <v>25000</v>
      </c>
      <c r="D15" s="11">
        <v>24269</v>
      </c>
      <c r="E15" s="11">
        <v>24000</v>
      </c>
      <c r="F15" s="11">
        <f t="shared" si="0"/>
        <v>-4736</v>
      </c>
      <c r="G15" s="11"/>
      <c r="H15" s="24"/>
    </row>
    <row r="16" spans="1:8" x14ac:dyDescent="0.2">
      <c r="A16" s="10">
        <v>13</v>
      </c>
      <c r="B16" s="11">
        <v>30468</v>
      </c>
      <c r="C16" s="11">
        <v>25000</v>
      </c>
      <c r="D16" s="11">
        <v>24275</v>
      </c>
      <c r="E16" s="11">
        <v>24000</v>
      </c>
      <c r="F16" s="11">
        <f t="shared" si="0"/>
        <v>-5743</v>
      </c>
      <c r="G16" s="11"/>
      <c r="H16" s="24"/>
    </row>
    <row r="17" spans="1:8" x14ac:dyDescent="0.2">
      <c r="A17" s="10">
        <v>14</v>
      </c>
      <c r="B17" s="11">
        <v>28564</v>
      </c>
      <c r="C17" s="11">
        <v>25000</v>
      </c>
      <c r="D17" s="11">
        <v>24288</v>
      </c>
      <c r="E17" s="11">
        <v>24000</v>
      </c>
      <c r="F17" s="11">
        <f t="shared" si="0"/>
        <v>-3852</v>
      </c>
      <c r="G17" s="11"/>
      <c r="H17" s="24"/>
    </row>
    <row r="18" spans="1:8" x14ac:dyDescent="0.2">
      <c r="A18" s="10">
        <v>15</v>
      </c>
      <c r="B18" s="11">
        <v>29888</v>
      </c>
      <c r="C18" s="11">
        <v>25000</v>
      </c>
      <c r="D18" s="11">
        <v>25003</v>
      </c>
      <c r="E18" s="11">
        <v>24000</v>
      </c>
      <c r="F18" s="11">
        <f t="shared" si="0"/>
        <v>-5891</v>
      </c>
      <c r="G18" s="11"/>
      <c r="H18" s="24"/>
    </row>
    <row r="19" spans="1:8" x14ac:dyDescent="0.2">
      <c r="A19" s="10">
        <v>16</v>
      </c>
      <c r="B19" s="11">
        <v>29953</v>
      </c>
      <c r="C19" s="11">
        <v>25000</v>
      </c>
      <c r="D19" s="11">
        <v>25275</v>
      </c>
      <c r="E19" s="11">
        <v>24000</v>
      </c>
      <c r="F19" s="11">
        <f t="shared" si="0"/>
        <v>-6228</v>
      </c>
      <c r="G19" s="11"/>
      <c r="H19" s="24"/>
    </row>
    <row r="20" spans="1:8" x14ac:dyDescent="0.2">
      <c r="A20" s="10">
        <v>17</v>
      </c>
      <c r="B20" s="11">
        <v>29874</v>
      </c>
      <c r="C20" s="11">
        <v>25000</v>
      </c>
      <c r="D20" s="11">
        <v>23873</v>
      </c>
      <c r="E20" s="11">
        <v>24000</v>
      </c>
      <c r="F20" s="11">
        <f t="shared" si="0"/>
        <v>-4747</v>
      </c>
      <c r="G20" s="11"/>
      <c r="H20" s="24"/>
    </row>
    <row r="21" spans="1:8" x14ac:dyDescent="0.2">
      <c r="A21" s="10">
        <v>18</v>
      </c>
      <c r="B21" s="129">
        <v>29851</v>
      </c>
      <c r="C21" s="11">
        <v>25000</v>
      </c>
      <c r="D21" s="11">
        <v>25273</v>
      </c>
      <c r="E21" s="11">
        <v>24000</v>
      </c>
      <c r="F21" s="11">
        <f t="shared" si="0"/>
        <v>-6124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491428</v>
      </c>
      <c r="C35" s="11">
        <f>SUM(C4:C34)</f>
        <v>455000</v>
      </c>
      <c r="D35" s="11">
        <f>SUM(D4:D34)</f>
        <v>440432</v>
      </c>
      <c r="E35" s="11">
        <f>SUM(E4:E34)</f>
        <v>421474</v>
      </c>
      <c r="F35" s="11">
        <f>SUM(F4:F34)</f>
        <v>-55386</v>
      </c>
      <c r="G35" s="11"/>
      <c r="H35" s="11"/>
    </row>
    <row r="36" spans="1:8" x14ac:dyDescent="0.2">
      <c r="C36" s="25">
        <f>+C35-B35</f>
        <v>-36428</v>
      </c>
      <c r="E36" s="25">
        <f>+E35-D35</f>
        <v>-18958</v>
      </c>
      <c r="F36" s="25">
        <f>+E36+C36</f>
        <v>-55386</v>
      </c>
    </row>
    <row r="37" spans="1:8" x14ac:dyDescent="0.2">
      <c r="C37" s="363">
        <f>+summary!P12</f>
        <v>5.82</v>
      </c>
      <c r="E37" s="363">
        <f>+C37</f>
        <v>5.82</v>
      </c>
      <c r="F37" s="363">
        <f>+E37</f>
        <v>5.82</v>
      </c>
    </row>
    <row r="38" spans="1:8" x14ac:dyDescent="0.2">
      <c r="C38" s="138">
        <f>+C37*C36</f>
        <v>-212010.96000000002</v>
      </c>
      <c r="E38" s="138">
        <f>+E37*E36</f>
        <v>-110335.56000000001</v>
      </c>
      <c r="F38" s="138">
        <f>+F37*F36</f>
        <v>-322346.52</v>
      </c>
    </row>
    <row r="39" spans="1:8" x14ac:dyDescent="0.2">
      <c r="A39" s="57">
        <v>36922</v>
      </c>
      <c r="B39" s="2" t="s">
        <v>48</v>
      </c>
      <c r="C39" s="398">
        <v>-772485</v>
      </c>
      <c r="D39" s="381"/>
      <c r="E39" s="398">
        <v>-63719.29</v>
      </c>
      <c r="F39" s="137">
        <f>+E39+C39</f>
        <v>-836204.29</v>
      </c>
      <c r="G39" s="24"/>
      <c r="H39" s="24"/>
    </row>
    <row r="40" spans="1:8" x14ac:dyDescent="0.2">
      <c r="A40" s="57">
        <v>36940</v>
      </c>
      <c r="B40" s="2" t="s">
        <v>48</v>
      </c>
      <c r="C40" s="364">
        <f>+C39+C38</f>
        <v>-984495.96</v>
      </c>
      <c r="D40" s="261"/>
      <c r="E40" s="364">
        <f>+E39+E38</f>
        <v>-174054.85</v>
      </c>
      <c r="F40" s="364">
        <f>+F39+F38</f>
        <v>-1158550.81</v>
      </c>
      <c r="G40" s="131"/>
      <c r="H40" s="131"/>
    </row>
    <row r="41" spans="1:8" x14ac:dyDescent="0.2">
      <c r="C41" s="253"/>
    </row>
    <row r="42" spans="1:8" x14ac:dyDescent="0.2">
      <c r="F42" s="15"/>
    </row>
    <row r="43" spans="1:8" x14ac:dyDescent="0.2">
      <c r="B43" s="12" t="s">
        <v>123</v>
      </c>
      <c r="F43" s="15"/>
    </row>
    <row r="44" spans="1:8" x14ac:dyDescent="0.2">
      <c r="B44" s="12">
        <v>22864</v>
      </c>
      <c r="F44" s="397">
        <v>-58339.66</v>
      </c>
      <c r="G44" s="32" t="s">
        <v>51</v>
      </c>
    </row>
    <row r="45" spans="1:8" x14ac:dyDescent="0.2">
      <c r="B45" s="12">
        <v>20379</v>
      </c>
      <c r="F45" s="392">
        <v>-51695.87</v>
      </c>
      <c r="G45" s="32" t="s">
        <v>137</v>
      </c>
    </row>
    <row r="46" spans="1:8" x14ac:dyDescent="0.2">
      <c r="B46" s="12">
        <v>21459</v>
      </c>
      <c r="F46" s="373">
        <v>10570.56</v>
      </c>
    </row>
    <row r="47" spans="1:8" x14ac:dyDescent="0.2">
      <c r="B47" s="12">
        <v>26357</v>
      </c>
      <c r="F47" s="397">
        <v>44144.84</v>
      </c>
      <c r="G47" s="32" t="s">
        <v>138</v>
      </c>
    </row>
    <row r="48" spans="1:8" x14ac:dyDescent="0.2">
      <c r="B48" s="12">
        <v>21544</v>
      </c>
      <c r="F48" s="397">
        <v>61340.160000000003</v>
      </c>
      <c r="G48" s="32" t="s">
        <v>139</v>
      </c>
    </row>
    <row r="49" spans="2:7" x14ac:dyDescent="0.2">
      <c r="B49" s="12">
        <v>24532</v>
      </c>
      <c r="F49" s="396">
        <v>-347283.29</v>
      </c>
      <c r="G49" s="32" t="s">
        <v>136</v>
      </c>
    </row>
    <row r="50" spans="2:7" x14ac:dyDescent="0.2">
      <c r="F50" s="104">
        <f>SUM(F40:F49)</f>
        <v>-1499814.07</v>
      </c>
    </row>
    <row r="52" spans="2:7" x14ac:dyDescent="0.2">
      <c r="B52" s="2" t="s">
        <v>127</v>
      </c>
      <c r="F52" s="138">
        <f>+Duke!C62</f>
        <v>1057158.9100000001</v>
      </c>
    </row>
    <row r="54" spans="2:7" x14ac:dyDescent="0.2">
      <c r="F54" s="104">
        <f>+F52+F50</f>
        <v>-442655.15999999992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2" workbookViewId="1">
      <selection activeCell="A42" sqref="A42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74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6766</v>
      </c>
      <c r="C8" s="11">
        <v>5699</v>
      </c>
      <c r="D8" s="11">
        <v>104</v>
      </c>
      <c r="E8" s="11">
        <v>86</v>
      </c>
      <c r="F8" s="11">
        <v>1368</v>
      </c>
      <c r="G8" s="11">
        <v>1203</v>
      </c>
      <c r="H8" s="11">
        <v>1841</v>
      </c>
      <c r="I8" s="11">
        <v>1182</v>
      </c>
      <c r="J8" s="25">
        <f>+C8-B8+E8-D8+G8-F8+I8-H8</f>
        <v>-1909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4639</v>
      </c>
      <c r="C9" s="11">
        <v>5862</v>
      </c>
      <c r="D9" s="11">
        <v>79</v>
      </c>
      <c r="E9" s="11">
        <v>91</v>
      </c>
      <c r="F9" s="11">
        <v>1158</v>
      </c>
      <c r="G9" s="11">
        <v>1182</v>
      </c>
      <c r="H9" s="11">
        <v>1791</v>
      </c>
      <c r="I9" s="11">
        <v>1923</v>
      </c>
      <c r="J9" s="25">
        <f t="shared" ref="J9:J38" si="0">+C9-B9+E9-D9+G9-F9+I9-H9</f>
        <v>1391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6141</v>
      </c>
      <c r="C10" s="11">
        <v>5862</v>
      </c>
      <c r="D10" s="11">
        <v>95</v>
      </c>
      <c r="E10" s="11">
        <v>91</v>
      </c>
      <c r="F10" s="11">
        <v>672</v>
      </c>
      <c r="G10" s="11">
        <v>1182</v>
      </c>
      <c r="H10" s="11">
        <v>1847</v>
      </c>
      <c r="I10" s="11">
        <v>1923</v>
      </c>
      <c r="J10" s="25">
        <f t="shared" si="0"/>
        <v>303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6706</v>
      </c>
      <c r="C11" s="11">
        <v>5862</v>
      </c>
      <c r="D11" s="11">
        <v>84</v>
      </c>
      <c r="E11" s="11">
        <v>91</v>
      </c>
      <c r="F11" s="11">
        <v>1203</v>
      </c>
      <c r="G11" s="11">
        <v>1182</v>
      </c>
      <c r="H11" s="11">
        <v>1844</v>
      </c>
      <c r="I11" s="11">
        <v>1923</v>
      </c>
      <c r="J11" s="25">
        <f t="shared" si="0"/>
        <v>-779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6889</v>
      </c>
      <c r="C12" s="11">
        <v>5861</v>
      </c>
      <c r="D12" s="11">
        <v>70</v>
      </c>
      <c r="E12" s="11">
        <v>91</v>
      </c>
      <c r="F12" s="11">
        <v>1005</v>
      </c>
      <c r="G12" s="11">
        <v>1182</v>
      </c>
      <c r="H12" s="11">
        <v>1830</v>
      </c>
      <c r="I12" s="11">
        <v>1923</v>
      </c>
      <c r="J12" s="25">
        <f t="shared" si="0"/>
        <v>-737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6901</v>
      </c>
      <c r="C13" s="11">
        <v>5862</v>
      </c>
      <c r="D13" s="11">
        <v>84</v>
      </c>
      <c r="E13" s="11">
        <v>91</v>
      </c>
      <c r="F13" s="11">
        <v>1161</v>
      </c>
      <c r="G13" s="11">
        <v>1182</v>
      </c>
      <c r="H13" s="11">
        <v>1812</v>
      </c>
      <c r="I13" s="11">
        <v>1923</v>
      </c>
      <c r="J13" s="25">
        <f t="shared" si="0"/>
        <v>-900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6504</v>
      </c>
      <c r="C14" s="11">
        <v>5862</v>
      </c>
      <c r="D14" s="11">
        <v>128</v>
      </c>
      <c r="E14" s="11">
        <v>91</v>
      </c>
      <c r="F14" s="11">
        <v>1412</v>
      </c>
      <c r="G14" s="11">
        <v>1182</v>
      </c>
      <c r="H14" s="11">
        <v>1767</v>
      </c>
      <c r="I14" s="129">
        <v>1923</v>
      </c>
      <c r="J14" s="25">
        <f t="shared" si="0"/>
        <v>-753</v>
      </c>
      <c r="K14" s="10"/>
      <c r="L14" s="11"/>
      <c r="M14" s="11"/>
      <c r="N14" s="11"/>
      <c r="O14" s="11"/>
      <c r="P14" s="11"/>
      <c r="Q14" s="11"/>
      <c r="R14" s="123"/>
      <c r="S14" s="294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6408</v>
      </c>
      <c r="C15" s="11">
        <v>5862</v>
      </c>
      <c r="D15" s="11">
        <v>168</v>
      </c>
      <c r="E15" s="11">
        <v>85</v>
      </c>
      <c r="F15" s="11">
        <v>1302</v>
      </c>
      <c r="G15" s="11">
        <v>1109</v>
      </c>
      <c r="H15" s="11">
        <v>1775</v>
      </c>
      <c r="I15" s="11">
        <v>1923</v>
      </c>
      <c r="J15" s="25">
        <f t="shared" si="0"/>
        <v>-674</v>
      </c>
      <c r="K15" s="10"/>
      <c r="L15" s="11"/>
      <c r="M15" s="11"/>
      <c r="N15" s="11"/>
      <c r="O15" s="11"/>
      <c r="P15" s="11"/>
      <c r="Q15" s="11"/>
      <c r="R15" s="123"/>
      <c r="S15" s="294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6262</v>
      </c>
      <c r="C16" s="11">
        <v>5862</v>
      </c>
      <c r="D16" s="11">
        <v>159</v>
      </c>
      <c r="E16" s="11">
        <v>91</v>
      </c>
      <c r="F16" s="11">
        <v>1388</v>
      </c>
      <c r="G16" s="11">
        <v>1182</v>
      </c>
      <c r="H16" s="11">
        <v>1790</v>
      </c>
      <c r="I16" s="11">
        <v>1923</v>
      </c>
      <c r="J16" s="25">
        <f t="shared" si="0"/>
        <v>-541</v>
      </c>
      <c r="K16" s="10"/>
      <c r="L16" s="11"/>
      <c r="M16" s="11"/>
      <c r="N16" s="11"/>
      <c r="O16" s="11"/>
      <c r="P16" s="11"/>
      <c r="Q16" s="11"/>
      <c r="R16" s="123"/>
      <c r="S16" s="294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6435</v>
      </c>
      <c r="C17" s="11">
        <v>5862</v>
      </c>
      <c r="D17" s="11">
        <v>149</v>
      </c>
      <c r="E17" s="11">
        <v>91</v>
      </c>
      <c r="F17" s="11">
        <v>1338</v>
      </c>
      <c r="G17" s="11">
        <v>1182</v>
      </c>
      <c r="H17" s="11">
        <v>1765</v>
      </c>
      <c r="I17" s="11">
        <v>1923</v>
      </c>
      <c r="J17" s="25">
        <f t="shared" si="0"/>
        <v>-629</v>
      </c>
      <c r="K17" s="10"/>
      <c r="L17" s="11"/>
      <c r="M17" s="11"/>
      <c r="N17" s="11"/>
      <c r="O17" s="11"/>
      <c r="P17" s="11"/>
      <c r="Q17" s="11"/>
      <c r="R17" s="123"/>
      <c r="S17" s="294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6475</v>
      </c>
      <c r="C18" s="11">
        <v>5862</v>
      </c>
      <c r="D18" s="11">
        <v>152</v>
      </c>
      <c r="E18" s="11">
        <v>91</v>
      </c>
      <c r="F18" s="11">
        <v>929</v>
      </c>
      <c r="G18" s="11">
        <v>1182</v>
      </c>
      <c r="H18" s="11">
        <v>1746</v>
      </c>
      <c r="I18" s="11">
        <v>1923</v>
      </c>
      <c r="J18" s="25">
        <f t="shared" si="0"/>
        <v>-244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181</v>
      </c>
      <c r="C19" s="11">
        <v>5862</v>
      </c>
      <c r="D19" s="11">
        <v>109</v>
      </c>
      <c r="E19" s="11">
        <v>91</v>
      </c>
      <c r="F19" s="11">
        <v>964</v>
      </c>
      <c r="G19" s="11">
        <v>1182</v>
      </c>
      <c r="H19" s="11">
        <v>1745</v>
      </c>
      <c r="I19" s="11">
        <v>1923</v>
      </c>
      <c r="J19" s="25">
        <f t="shared" si="0"/>
        <v>6059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6841</v>
      </c>
      <c r="C20" s="11">
        <v>5862</v>
      </c>
      <c r="D20" s="11">
        <v>145</v>
      </c>
      <c r="E20" s="11">
        <v>91</v>
      </c>
      <c r="F20" s="11">
        <v>948</v>
      </c>
      <c r="G20" s="11">
        <v>1182</v>
      </c>
      <c r="H20" s="11">
        <v>1731</v>
      </c>
      <c r="I20" s="11">
        <v>1923</v>
      </c>
      <c r="J20" s="25">
        <f t="shared" si="0"/>
        <v>-607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6761</v>
      </c>
      <c r="C21" s="11">
        <v>5862</v>
      </c>
      <c r="D21" s="11">
        <v>149</v>
      </c>
      <c r="E21" s="11">
        <v>91</v>
      </c>
      <c r="F21" s="11">
        <v>1028</v>
      </c>
      <c r="G21" s="11">
        <v>1182</v>
      </c>
      <c r="H21" s="11">
        <v>1742</v>
      </c>
      <c r="I21" s="11">
        <v>1923</v>
      </c>
      <c r="J21" s="25">
        <f t="shared" si="0"/>
        <v>-622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6404</v>
      </c>
      <c r="C22" s="11">
        <v>5862</v>
      </c>
      <c r="D22" s="11">
        <v>149</v>
      </c>
      <c r="E22" s="11">
        <v>91</v>
      </c>
      <c r="F22" s="11">
        <v>1109</v>
      </c>
      <c r="G22" s="11">
        <v>1182</v>
      </c>
      <c r="H22" s="11">
        <v>1745</v>
      </c>
      <c r="I22" s="11">
        <v>1923</v>
      </c>
      <c r="J22" s="25">
        <f t="shared" si="0"/>
        <v>-349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7014</v>
      </c>
      <c r="C23" s="11">
        <v>5862</v>
      </c>
      <c r="D23" s="11">
        <v>145</v>
      </c>
      <c r="E23" s="11">
        <v>91</v>
      </c>
      <c r="F23" s="11">
        <v>1374</v>
      </c>
      <c r="G23" s="11">
        <v>1182</v>
      </c>
      <c r="H23" s="11">
        <v>1725</v>
      </c>
      <c r="I23" s="11">
        <v>1923</v>
      </c>
      <c r="J23" s="25">
        <f t="shared" si="0"/>
        <v>-1200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6616</v>
      </c>
      <c r="C24" s="11">
        <v>5862</v>
      </c>
      <c r="D24" s="11">
        <v>135</v>
      </c>
      <c r="E24" s="11">
        <v>91</v>
      </c>
      <c r="F24" s="11">
        <v>1435</v>
      </c>
      <c r="G24" s="11">
        <v>1182</v>
      </c>
      <c r="H24" s="11">
        <v>1747</v>
      </c>
      <c r="I24" s="11">
        <v>1641</v>
      </c>
      <c r="J24" s="25">
        <f t="shared" si="0"/>
        <v>-1157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6498</v>
      </c>
      <c r="C25" s="11">
        <v>5862</v>
      </c>
      <c r="D25" s="11">
        <v>144</v>
      </c>
      <c r="E25" s="11">
        <v>91</v>
      </c>
      <c r="F25" s="11">
        <v>1305</v>
      </c>
      <c r="G25" s="11">
        <v>1182</v>
      </c>
      <c r="H25" s="11">
        <v>1717</v>
      </c>
      <c r="I25" s="11">
        <v>1476</v>
      </c>
      <c r="J25" s="25">
        <f t="shared" si="0"/>
        <v>-1053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6960</v>
      </c>
      <c r="C26" s="11">
        <v>5862</v>
      </c>
      <c r="D26" s="11">
        <v>130</v>
      </c>
      <c r="E26" s="11">
        <v>91</v>
      </c>
      <c r="F26" s="11">
        <v>1366</v>
      </c>
      <c r="G26" s="11">
        <v>1182</v>
      </c>
      <c r="H26" s="11">
        <v>1677</v>
      </c>
      <c r="I26" s="11">
        <v>1184</v>
      </c>
      <c r="J26" s="25">
        <f t="shared" si="0"/>
        <v>-1814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117401</v>
      </c>
      <c r="C39" s="11">
        <f t="shared" si="1"/>
        <v>111214</v>
      </c>
      <c r="D39" s="11">
        <f t="shared" si="1"/>
        <v>2378</v>
      </c>
      <c r="E39" s="11">
        <f t="shared" si="1"/>
        <v>1718</v>
      </c>
      <c r="F39" s="11">
        <f t="shared" si="1"/>
        <v>22465</v>
      </c>
      <c r="G39" s="11">
        <f t="shared" si="1"/>
        <v>22406</v>
      </c>
      <c r="H39" s="11">
        <f t="shared" si="1"/>
        <v>33637</v>
      </c>
      <c r="I39" s="11">
        <f t="shared" si="1"/>
        <v>34328</v>
      </c>
      <c r="J39" s="25">
        <f t="shared" si="1"/>
        <v>-6215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3">
        <f>+summary!P11</f>
        <v>5.82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-36171.300000000003</v>
      </c>
      <c r="L41"/>
      <c r="R41" s="138"/>
      <c r="X41" s="138"/>
    </row>
    <row r="42" spans="1:24" x14ac:dyDescent="0.2">
      <c r="A42" s="57">
        <v>36922</v>
      </c>
      <c r="C42" s="15"/>
      <c r="J42" s="372">
        <v>612557.93000000005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36941</v>
      </c>
      <c r="C43" s="48"/>
      <c r="J43" s="138">
        <f>+J42+J41</f>
        <v>576386.63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30" workbookViewId="0">
      <selection activeCell="C35" sqref="C35"/>
    </sheetView>
    <sheetView topLeftCell="A29" workbookViewId="1">
      <selection activeCell="A44" sqref="A44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75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47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12775</v>
      </c>
      <c r="C8" s="11">
        <v>10600</v>
      </c>
      <c r="D8" s="25">
        <f>+C8-B8</f>
        <v>-2175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13246</v>
      </c>
      <c r="C9" s="11">
        <v>10600</v>
      </c>
      <c r="D9" s="25">
        <f>+C9-B9</f>
        <v>-2646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13142</v>
      </c>
      <c r="C10" s="11">
        <v>10600</v>
      </c>
      <c r="D10" s="25">
        <f t="shared" ref="D10:D38" si="0">+C10-B10</f>
        <v>-2542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12799</v>
      </c>
      <c r="C11" s="11">
        <v>10600</v>
      </c>
      <c r="D11" s="25">
        <f t="shared" si="0"/>
        <v>-2199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>
        <v>13325</v>
      </c>
      <c r="C12" s="11">
        <v>10600</v>
      </c>
      <c r="D12" s="25">
        <f t="shared" si="0"/>
        <v>-2725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>
        <v>13111</v>
      </c>
      <c r="C13" s="11">
        <v>10074</v>
      </c>
      <c r="D13" s="25">
        <f t="shared" si="0"/>
        <v>-3037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>
        <v>12791</v>
      </c>
      <c r="C14" s="11">
        <v>10600</v>
      </c>
      <c r="D14" s="25">
        <f t="shared" si="0"/>
        <v>-2191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>
        <v>12320</v>
      </c>
      <c r="C15" s="11">
        <v>10600</v>
      </c>
      <c r="D15" s="25">
        <f t="shared" si="0"/>
        <v>-1720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>
        <v>12179</v>
      </c>
      <c r="C16" s="11">
        <v>10600</v>
      </c>
      <c r="D16" s="25">
        <f t="shared" si="0"/>
        <v>-1579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>
        <v>11723</v>
      </c>
      <c r="C17" s="11">
        <v>10600</v>
      </c>
      <c r="D17" s="25">
        <f t="shared" si="0"/>
        <v>-1123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>
        <v>13060</v>
      </c>
      <c r="C18" s="11">
        <v>10600</v>
      </c>
      <c r="D18" s="25">
        <f t="shared" si="0"/>
        <v>-2460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>
        <v>12982</v>
      </c>
      <c r="C19" s="11">
        <v>10600</v>
      </c>
      <c r="D19" s="25">
        <f t="shared" si="0"/>
        <v>-2382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>
        <v>12314</v>
      </c>
      <c r="C20" s="11">
        <v>10600</v>
      </c>
      <c r="D20" s="25">
        <f t="shared" si="0"/>
        <v>-1714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>
        <v>11988</v>
      </c>
      <c r="C21" s="11">
        <v>10600</v>
      </c>
      <c r="D21" s="25">
        <f t="shared" si="0"/>
        <v>-1388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>
        <v>12233</v>
      </c>
      <c r="C22" s="11">
        <v>10600</v>
      </c>
      <c r="D22" s="25">
        <f t="shared" si="0"/>
        <v>-1633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>
        <v>11636</v>
      </c>
      <c r="C23" s="11">
        <v>10600</v>
      </c>
      <c r="D23" s="25">
        <f t="shared" si="0"/>
        <v>-1036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>
        <v>11761</v>
      </c>
      <c r="C24" s="11">
        <v>10600</v>
      </c>
      <c r="D24" s="25">
        <f t="shared" si="0"/>
        <v>-1161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>
        <v>12125</v>
      </c>
      <c r="C25" s="11">
        <v>10600</v>
      </c>
      <c r="D25" s="25">
        <f t="shared" si="0"/>
        <v>-1525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>
        <v>12087</v>
      </c>
      <c r="C26" s="11">
        <v>10600</v>
      </c>
      <c r="D26" s="25">
        <f t="shared" si="0"/>
        <v>-1487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237597</v>
      </c>
      <c r="C39" s="11">
        <f>SUM(C8:C38)</f>
        <v>200874</v>
      </c>
      <c r="D39" s="11">
        <f>SUM(D8:D38)</f>
        <v>-36723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+summary!P11</f>
        <v>5.82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-213727.86000000002</v>
      </c>
      <c r="H41" s="138"/>
      <c r="L41" s="138"/>
      <c r="P41" s="138"/>
      <c r="T41" s="138"/>
      <c r="X41" s="138"/>
    </row>
    <row r="42" spans="1:24" x14ac:dyDescent="0.2">
      <c r="A42" s="57">
        <v>36922</v>
      </c>
      <c r="C42" s="15"/>
      <c r="D42" s="389">
        <v>1007380.63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36941</v>
      </c>
      <c r="C43" s="48"/>
      <c r="D43" s="110">
        <f>+D42+D41</f>
        <v>793652.77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F15" sqref="F15"/>
    </sheetView>
  </sheetViews>
  <sheetFormatPr defaultRowHeight="11.25" x14ac:dyDescent="0.2"/>
  <cols>
    <col min="1" max="3" width="9.140625" style="32"/>
    <col min="4" max="4" width="12" style="32" bestFit="1" customWidth="1"/>
    <col min="5" max="16384" width="9.140625" style="32"/>
  </cols>
  <sheetData>
    <row r="4" spans="1:8" ht="12.75" x14ac:dyDescent="0.2">
      <c r="A4" s="34" t="s">
        <v>96</v>
      </c>
      <c r="B4" s="69"/>
      <c r="C4" s="296"/>
      <c r="D4" s="69"/>
    </row>
    <row r="5" spans="1:8" x14ac:dyDescent="0.2">
      <c r="B5" s="297" t="s">
        <v>21</v>
      </c>
      <c r="C5" s="297" t="s">
        <v>22</v>
      </c>
      <c r="D5" s="298" t="s">
        <v>53</v>
      </c>
    </row>
    <row r="6" spans="1:8" x14ac:dyDescent="0.2">
      <c r="A6" s="32">
        <v>1635</v>
      </c>
      <c r="B6" s="80">
        <v>-48</v>
      </c>
      <c r="C6" s="80"/>
      <c r="D6" s="80">
        <f t="shared" ref="D6:D14" si="0">+C6-B6</f>
        <v>48</v>
      </c>
    </row>
    <row r="7" spans="1:8" x14ac:dyDescent="0.2">
      <c r="A7" s="32">
        <v>3531</v>
      </c>
      <c r="B7" s="411">
        <v>-592346</v>
      </c>
      <c r="C7" s="80">
        <v>-489947</v>
      </c>
      <c r="D7" s="80">
        <f t="shared" si="0"/>
        <v>102399</v>
      </c>
    </row>
    <row r="8" spans="1:8" x14ac:dyDescent="0.2">
      <c r="A8" s="32">
        <v>60667</v>
      </c>
      <c r="B8" s="411">
        <v>-312968</v>
      </c>
      <c r="C8" s="80">
        <v>-662509</v>
      </c>
      <c r="D8" s="80">
        <f t="shared" si="0"/>
        <v>-349541</v>
      </c>
      <c r="H8" s="255"/>
    </row>
    <row r="9" spans="1:8" x14ac:dyDescent="0.2">
      <c r="A9" s="32">
        <v>60749</v>
      </c>
      <c r="B9" s="411">
        <v>4760</v>
      </c>
      <c r="C9" s="80">
        <v>53235</v>
      </c>
      <c r="D9" s="80">
        <f t="shared" si="0"/>
        <v>48475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411">
        <v>-215218</v>
      </c>
      <c r="C11" s="80">
        <v>0</v>
      </c>
      <c r="D11" s="80">
        <f t="shared" si="0"/>
        <v>215218</v>
      </c>
      <c r="H11" s="255"/>
    </row>
    <row r="12" spans="1:8" x14ac:dyDescent="0.2">
      <c r="A12" s="32">
        <v>62960</v>
      </c>
      <c r="B12" s="347"/>
      <c r="C12" s="80"/>
      <c r="D12" s="80">
        <f t="shared" si="0"/>
        <v>0</v>
      </c>
      <c r="H12" s="255"/>
    </row>
    <row r="13" spans="1:8" x14ac:dyDescent="0.2">
      <c r="A13" s="299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16599</v>
      </c>
    </row>
    <row r="19" spans="1:5" x14ac:dyDescent="0.2">
      <c r="A19" s="32" t="s">
        <v>87</v>
      </c>
      <c r="B19" s="69"/>
      <c r="C19" s="69"/>
      <c r="D19" s="73">
        <f>+summary!P11</f>
        <v>5.82</v>
      </c>
    </row>
    <row r="20" spans="1:5" x14ac:dyDescent="0.2">
      <c r="B20" s="69"/>
      <c r="C20" s="69"/>
      <c r="D20" s="75">
        <f>+D19*D18</f>
        <v>96606.180000000008</v>
      </c>
    </row>
    <row r="21" spans="1:5" x14ac:dyDescent="0.2">
      <c r="B21" s="69"/>
      <c r="C21" s="80"/>
      <c r="D21" s="303"/>
      <c r="E21" s="255"/>
    </row>
    <row r="22" spans="1:5" x14ac:dyDescent="0.2">
      <c r="A22" s="49">
        <v>36922</v>
      </c>
      <c r="B22" s="69"/>
      <c r="C22" s="80"/>
      <c r="D22" s="406">
        <v>159600.24</v>
      </c>
      <c r="E22" s="255"/>
    </row>
    <row r="23" spans="1:5" x14ac:dyDescent="0.2">
      <c r="B23" s="69"/>
      <c r="C23" s="80"/>
      <c r="D23" s="303"/>
      <c r="E23" s="255"/>
    </row>
    <row r="24" spans="1:5" ht="12" thickBot="1" x14ac:dyDescent="0.25">
      <c r="A24" s="49">
        <v>36940</v>
      </c>
      <c r="B24" s="69"/>
      <c r="C24" s="69"/>
      <c r="D24" s="304">
        <f>+D22+D20</f>
        <v>256206.41999999998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workbookViewId="1">
      <selection activeCell="I22" sqref="I22"/>
    </sheetView>
  </sheetViews>
  <sheetFormatPr defaultRowHeight="12.75" x14ac:dyDescent="0.2"/>
  <cols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140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334710</v>
      </c>
      <c r="C4" s="11">
        <v>339430</v>
      </c>
      <c r="D4" s="11">
        <v>67545</v>
      </c>
      <c r="E4" s="11">
        <v>70147</v>
      </c>
      <c r="F4" s="11">
        <v>44382</v>
      </c>
      <c r="G4" s="11">
        <v>44890</v>
      </c>
      <c r="H4" s="11">
        <v>165424</v>
      </c>
      <c r="I4" s="11">
        <v>152641</v>
      </c>
      <c r="J4" s="11">
        <f t="shared" ref="J4:J34" si="0">+C4+E4+G4+I4-H4-F4-D4-B4</f>
        <v>-4953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234782</v>
      </c>
      <c r="C5" s="11">
        <v>259819</v>
      </c>
      <c r="D5" s="11">
        <v>87870</v>
      </c>
      <c r="E5" s="11">
        <v>67797</v>
      </c>
      <c r="F5" s="11">
        <v>30709</v>
      </c>
      <c r="G5" s="11">
        <v>34191</v>
      </c>
      <c r="H5" s="11">
        <v>121870</v>
      </c>
      <c r="I5" s="11">
        <v>130584</v>
      </c>
      <c r="J5" s="11">
        <f t="shared" si="0"/>
        <v>17160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326583</v>
      </c>
      <c r="C6" s="11">
        <v>336985</v>
      </c>
      <c r="D6" s="11">
        <v>74701</v>
      </c>
      <c r="E6" s="11">
        <v>67075</v>
      </c>
      <c r="F6" s="11">
        <v>39819</v>
      </c>
      <c r="G6" s="11">
        <v>31890</v>
      </c>
      <c r="H6" s="11">
        <v>165343</v>
      </c>
      <c r="I6" s="11">
        <v>168246</v>
      </c>
      <c r="J6" s="11">
        <f t="shared" si="0"/>
        <v>-2250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339550</v>
      </c>
      <c r="C7" s="11">
        <v>338460</v>
      </c>
      <c r="D7" s="11">
        <v>42482</v>
      </c>
      <c r="E7" s="11">
        <v>48418</v>
      </c>
      <c r="F7" s="11">
        <v>41469</v>
      </c>
      <c r="G7" s="11">
        <v>31612</v>
      </c>
      <c r="H7" s="11">
        <v>144642</v>
      </c>
      <c r="I7" s="11">
        <v>153213</v>
      </c>
      <c r="J7" s="11">
        <f t="shared" si="0"/>
        <v>3560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349246</v>
      </c>
      <c r="C8" s="11">
        <v>334305</v>
      </c>
      <c r="D8" s="11">
        <v>50756</v>
      </c>
      <c r="E8" s="11">
        <v>54026</v>
      </c>
      <c r="F8" s="11">
        <v>67157</v>
      </c>
      <c r="G8" s="11">
        <v>54143</v>
      </c>
      <c r="H8" s="11">
        <v>142121</v>
      </c>
      <c r="I8" s="11">
        <v>168899</v>
      </c>
      <c r="J8" s="11">
        <f t="shared" si="0"/>
        <v>2093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337262</v>
      </c>
      <c r="C9" s="11">
        <v>324264</v>
      </c>
      <c r="D9" s="11">
        <v>36102</v>
      </c>
      <c r="E9" s="11">
        <v>53490</v>
      </c>
      <c r="F9" s="11">
        <v>64150</v>
      </c>
      <c r="G9" s="11">
        <v>53026</v>
      </c>
      <c r="H9" s="11">
        <v>153231</v>
      </c>
      <c r="I9" s="11">
        <v>155563</v>
      </c>
      <c r="J9" s="11">
        <f t="shared" si="0"/>
        <v>-4402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332993</v>
      </c>
      <c r="C10" s="11">
        <v>303628</v>
      </c>
      <c r="D10" s="11">
        <v>42736</v>
      </c>
      <c r="E10" s="11">
        <v>42944</v>
      </c>
      <c r="F10" s="11">
        <v>50435</v>
      </c>
      <c r="G10" s="11">
        <v>50798</v>
      </c>
      <c r="H10" s="11">
        <v>105619</v>
      </c>
      <c r="I10" s="11">
        <v>124843</v>
      </c>
      <c r="J10" s="11">
        <f t="shared" si="0"/>
        <v>-9570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307104</v>
      </c>
      <c r="C11" s="11">
        <v>325011</v>
      </c>
      <c r="D11" s="11">
        <v>63040</v>
      </c>
      <c r="E11" s="11">
        <v>42549</v>
      </c>
      <c r="F11" s="11">
        <v>50873</v>
      </c>
      <c r="G11" s="11">
        <v>50798</v>
      </c>
      <c r="H11" s="11">
        <v>146689</v>
      </c>
      <c r="I11" s="11">
        <v>153033</v>
      </c>
      <c r="J11" s="11">
        <f t="shared" si="0"/>
        <v>3685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306848</v>
      </c>
      <c r="C12" s="11">
        <v>324109</v>
      </c>
      <c r="D12" s="11">
        <v>64681</v>
      </c>
      <c r="E12" s="11">
        <v>50949</v>
      </c>
      <c r="F12" s="11">
        <v>49838</v>
      </c>
      <c r="G12" s="11">
        <v>50798</v>
      </c>
      <c r="H12" s="11">
        <v>159074</v>
      </c>
      <c r="I12" s="11">
        <v>150892</v>
      </c>
      <c r="J12" s="11">
        <f t="shared" si="0"/>
        <v>-3693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308723</v>
      </c>
      <c r="C13" s="11">
        <v>312337</v>
      </c>
      <c r="D13" s="11">
        <v>67005</v>
      </c>
      <c r="E13" s="11">
        <v>53977</v>
      </c>
      <c r="F13" s="11">
        <v>47323</v>
      </c>
      <c r="G13" s="11">
        <v>51076</v>
      </c>
      <c r="H13" s="11">
        <v>150287</v>
      </c>
      <c r="I13" s="11">
        <v>152804</v>
      </c>
      <c r="J13" s="11">
        <f t="shared" si="0"/>
        <v>-3144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300617</v>
      </c>
      <c r="C14" s="11">
        <v>316052</v>
      </c>
      <c r="D14" s="11">
        <v>72069</v>
      </c>
      <c r="E14" s="11">
        <v>52123</v>
      </c>
      <c r="F14" s="11">
        <v>53004</v>
      </c>
      <c r="G14" s="11">
        <v>51076</v>
      </c>
      <c r="H14" s="11">
        <v>154997</v>
      </c>
      <c r="I14" s="11">
        <v>159282</v>
      </c>
      <c r="J14" s="11">
        <f t="shared" si="0"/>
        <v>-2154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229737</v>
      </c>
      <c r="C15" s="11">
        <v>240639</v>
      </c>
      <c r="D15" s="11">
        <v>61485</v>
      </c>
      <c r="E15" s="11">
        <v>53645</v>
      </c>
      <c r="F15" s="11">
        <v>51578</v>
      </c>
      <c r="G15" s="11">
        <v>51076</v>
      </c>
      <c r="H15" s="11">
        <v>164079</v>
      </c>
      <c r="I15" s="11">
        <v>157654</v>
      </c>
      <c r="J15" s="11">
        <f t="shared" si="0"/>
        <v>-3865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298122</v>
      </c>
      <c r="C16" s="11">
        <v>301530</v>
      </c>
      <c r="D16" s="11">
        <v>52306</v>
      </c>
      <c r="E16" s="11">
        <v>48956</v>
      </c>
      <c r="F16" s="11">
        <v>51386</v>
      </c>
      <c r="G16" s="11">
        <v>50891</v>
      </c>
      <c r="H16" s="11">
        <v>168284</v>
      </c>
      <c r="I16" s="11">
        <v>161725</v>
      </c>
      <c r="J16" s="11">
        <f t="shared" si="0"/>
        <v>-6996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303241</v>
      </c>
      <c r="C17" s="11">
        <v>324918</v>
      </c>
      <c r="D17" s="11">
        <v>70360</v>
      </c>
      <c r="E17" s="11">
        <v>45341</v>
      </c>
      <c r="F17" s="11">
        <v>52022</v>
      </c>
      <c r="G17" s="11">
        <v>50757</v>
      </c>
      <c r="H17" s="11">
        <v>129217</v>
      </c>
      <c r="I17" s="11">
        <v>127195</v>
      </c>
      <c r="J17" s="11">
        <f t="shared" si="0"/>
        <v>-6629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309412</v>
      </c>
      <c r="C18" s="11">
        <v>327404</v>
      </c>
      <c r="D18" s="11">
        <v>60359</v>
      </c>
      <c r="E18" s="11">
        <v>42184</v>
      </c>
      <c r="F18" s="11">
        <v>57465</v>
      </c>
      <c r="G18" s="11">
        <v>50798</v>
      </c>
      <c r="H18" s="11">
        <v>135971</v>
      </c>
      <c r="I18" s="11">
        <v>138781</v>
      </c>
      <c r="J18" s="11">
        <f t="shared" si="0"/>
        <v>-4040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308877</v>
      </c>
      <c r="C19" s="11">
        <v>318301</v>
      </c>
      <c r="D19" s="11">
        <v>62910</v>
      </c>
      <c r="E19" s="11">
        <v>41422</v>
      </c>
      <c r="F19" s="11">
        <v>55375</v>
      </c>
      <c r="G19" s="11">
        <v>50798</v>
      </c>
      <c r="H19" s="11">
        <v>134046</v>
      </c>
      <c r="I19" s="11">
        <v>149549</v>
      </c>
      <c r="J19" s="11">
        <f t="shared" si="0"/>
        <v>-1138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317284</v>
      </c>
      <c r="C20" s="11">
        <v>340943</v>
      </c>
      <c r="D20" s="11">
        <v>62937</v>
      </c>
      <c r="E20" s="11">
        <v>38620</v>
      </c>
      <c r="F20" s="11">
        <v>50174</v>
      </c>
      <c r="G20" s="11">
        <v>50798</v>
      </c>
      <c r="H20" s="11">
        <v>141836</v>
      </c>
      <c r="I20" s="11">
        <v>140558</v>
      </c>
      <c r="J20" s="11">
        <f t="shared" si="0"/>
        <v>-1312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312528</v>
      </c>
      <c r="C21" s="11">
        <v>339472</v>
      </c>
      <c r="D21" s="11">
        <v>62912</v>
      </c>
      <c r="E21" s="11">
        <v>38326</v>
      </c>
      <c r="F21" s="11">
        <v>50172</v>
      </c>
      <c r="G21" s="11">
        <v>48298</v>
      </c>
      <c r="H21" s="11">
        <v>169625</v>
      </c>
      <c r="I21" s="11">
        <v>177464</v>
      </c>
      <c r="J21" s="11">
        <f t="shared" si="0"/>
        <v>8323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320085</v>
      </c>
      <c r="C22" s="11">
        <v>336417</v>
      </c>
      <c r="D22" s="11">
        <v>10161</v>
      </c>
      <c r="E22" s="11">
        <v>15730</v>
      </c>
      <c r="F22" s="11">
        <v>49108</v>
      </c>
      <c r="G22" s="11">
        <v>50798</v>
      </c>
      <c r="H22" s="11">
        <v>148519</v>
      </c>
      <c r="I22" s="11">
        <v>132519</v>
      </c>
      <c r="J22" s="11">
        <f t="shared" si="0"/>
        <v>7591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5877704</v>
      </c>
      <c r="C35" s="11">
        <f t="shared" ref="C35:I35" si="1">SUM(C4:C34)</f>
        <v>6044024</v>
      </c>
      <c r="D35" s="11">
        <f t="shared" si="1"/>
        <v>1112417</v>
      </c>
      <c r="E35" s="11">
        <f t="shared" si="1"/>
        <v>927719</v>
      </c>
      <c r="F35" s="11">
        <f t="shared" si="1"/>
        <v>956439</v>
      </c>
      <c r="G35" s="11">
        <f t="shared" si="1"/>
        <v>908512</v>
      </c>
      <c r="H35" s="11">
        <f t="shared" si="1"/>
        <v>2800874</v>
      </c>
      <c r="I35" s="11">
        <f t="shared" si="1"/>
        <v>2855445</v>
      </c>
      <c r="J35" s="11">
        <f>SUM(J4:J34)</f>
        <v>-11734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36922</v>
      </c>
      <c r="C38" s="25"/>
      <c r="E38" s="25"/>
      <c r="G38" s="25"/>
      <c r="I38" s="25"/>
      <c r="J38" s="401">
        <v>-44467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36941</v>
      </c>
      <c r="J40" s="51">
        <f>+J38+J35</f>
        <v>-56201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F17" sqref="F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89</v>
      </c>
      <c r="B3" s="88"/>
      <c r="C3" s="268"/>
      <c r="D3" s="88"/>
    </row>
    <row r="4" spans="1:13" x14ac:dyDescent="0.2">
      <c r="A4" s="87"/>
      <c r="B4" s="264" t="s">
        <v>21</v>
      </c>
      <c r="C4" s="264" t="s">
        <v>22</v>
      </c>
      <c r="D4" s="265" t="s">
        <v>53</v>
      </c>
    </row>
    <row r="5" spans="1:13" x14ac:dyDescent="0.2">
      <c r="A5" s="87">
        <v>9236</v>
      </c>
      <c r="B5" s="90">
        <v>-26876</v>
      </c>
      <c r="C5" s="90">
        <v>-73521</v>
      </c>
      <c r="D5" s="90">
        <f t="shared" ref="D5:D13" si="0">+C5-B5</f>
        <v>-46645</v>
      </c>
      <c r="E5" s="69"/>
      <c r="F5" s="70"/>
    </row>
    <row r="6" spans="1:13" x14ac:dyDescent="0.2">
      <c r="A6" s="87">
        <v>9238</v>
      </c>
      <c r="B6" s="90">
        <v>-15884</v>
      </c>
      <c r="C6" s="90">
        <v>-18500</v>
      </c>
      <c r="D6" s="90">
        <f t="shared" si="0"/>
        <v>-2616</v>
      </c>
      <c r="E6" s="290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90">
        <v>-1687406</v>
      </c>
      <c r="C7" s="90">
        <v>-1905117</v>
      </c>
      <c r="D7" s="90">
        <f t="shared" si="0"/>
        <v>-217711</v>
      </c>
      <c r="E7" s="290"/>
      <c r="F7" s="70"/>
    </row>
    <row r="8" spans="1:13" x14ac:dyDescent="0.2">
      <c r="A8" s="87">
        <v>58710</v>
      </c>
      <c r="B8" s="90">
        <v>-109839</v>
      </c>
      <c r="C8" s="90">
        <v>-83624</v>
      </c>
      <c r="D8" s="90">
        <f t="shared" si="0"/>
        <v>26215</v>
      </c>
      <c r="E8" s="290"/>
      <c r="F8" s="70"/>
    </row>
    <row r="9" spans="1:13" x14ac:dyDescent="0.2">
      <c r="A9" s="87">
        <v>60921</v>
      </c>
      <c r="B9" s="90">
        <v>-859175</v>
      </c>
      <c r="C9" s="90">
        <v>-818175</v>
      </c>
      <c r="D9" s="90">
        <f t="shared" si="0"/>
        <v>41000</v>
      </c>
      <c r="E9" s="290"/>
      <c r="F9" s="70"/>
    </row>
    <row r="10" spans="1:13" x14ac:dyDescent="0.2">
      <c r="A10" s="87">
        <v>78026</v>
      </c>
      <c r="B10" s="90">
        <v>55779</v>
      </c>
      <c r="C10" s="90">
        <v>44878</v>
      </c>
      <c r="D10" s="90">
        <f t="shared" si="0"/>
        <v>-10901</v>
      </c>
      <c r="E10" s="290"/>
      <c r="F10" s="288"/>
    </row>
    <row r="11" spans="1:13" x14ac:dyDescent="0.2">
      <c r="A11" s="87">
        <v>500084</v>
      </c>
      <c r="B11" s="90">
        <v>-38035</v>
      </c>
      <c r="C11" s="90">
        <v>-56807</v>
      </c>
      <c r="D11" s="90">
        <f t="shared" si="0"/>
        <v>-18772</v>
      </c>
      <c r="E11" s="291"/>
      <c r="F11" s="288"/>
    </row>
    <row r="12" spans="1:13" x14ac:dyDescent="0.2">
      <c r="A12" s="371">
        <v>500085</v>
      </c>
      <c r="B12" s="90">
        <v>-272916</v>
      </c>
      <c r="C12" s="90">
        <v>-95000</v>
      </c>
      <c r="D12" s="90">
        <f t="shared" si="0"/>
        <v>177916</v>
      </c>
      <c r="E12" s="290"/>
      <c r="F12" s="288"/>
    </row>
    <row r="13" spans="1:13" x14ac:dyDescent="0.2">
      <c r="A13" s="87">
        <v>500097</v>
      </c>
      <c r="B13" s="376">
        <v>-14758</v>
      </c>
      <c r="C13" s="90"/>
      <c r="D13" s="90">
        <f t="shared" si="0"/>
        <v>14758</v>
      </c>
      <c r="E13" s="290"/>
      <c r="F13" s="288"/>
    </row>
    <row r="14" spans="1:13" x14ac:dyDescent="0.2">
      <c r="A14" s="87"/>
      <c r="B14" s="90"/>
      <c r="C14" s="90"/>
      <c r="D14" s="90"/>
      <c r="E14" s="290"/>
      <c r="F14" s="288"/>
    </row>
    <row r="15" spans="1:13" x14ac:dyDescent="0.2">
      <c r="A15" s="87"/>
      <c r="B15" s="90"/>
      <c r="C15" s="90"/>
      <c r="D15" s="90"/>
      <c r="E15" s="290"/>
      <c r="F15" s="288"/>
    </row>
    <row r="16" spans="1:13" x14ac:dyDescent="0.2">
      <c r="A16" s="87"/>
      <c r="B16" s="88"/>
      <c r="C16" s="88"/>
      <c r="D16" s="94"/>
      <c r="E16" s="290"/>
      <c r="F16" s="288"/>
    </row>
    <row r="17" spans="1:7" x14ac:dyDescent="0.2">
      <c r="A17" s="87"/>
      <c r="B17" s="88"/>
      <c r="C17" s="88"/>
      <c r="D17" s="88">
        <f>SUM(D5:D16)</f>
        <v>-36756</v>
      </c>
      <c r="E17" s="290"/>
      <c r="F17" s="288"/>
    </row>
    <row r="18" spans="1:7" x14ac:dyDescent="0.2">
      <c r="A18" s="87" t="s">
        <v>87</v>
      </c>
      <c r="B18" s="88"/>
      <c r="C18" s="88"/>
      <c r="D18" s="95">
        <f>+summary!P11</f>
        <v>5.82</v>
      </c>
      <c r="E18" s="292"/>
      <c r="F18" s="288"/>
    </row>
    <row r="19" spans="1:7" x14ac:dyDescent="0.2">
      <c r="A19" s="87"/>
      <c r="B19" s="88"/>
      <c r="C19" s="88"/>
      <c r="D19" s="96">
        <f>+D18*D17</f>
        <v>-213919.92</v>
      </c>
      <c r="E19" s="209"/>
      <c r="F19" s="289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36922</v>
      </c>
      <c r="B21" s="88"/>
      <c r="C21" s="88"/>
      <c r="D21" s="404">
        <v>1219422.02</v>
      </c>
      <c r="E21" s="209"/>
      <c r="F21" s="66"/>
    </row>
    <row r="22" spans="1:7" x14ac:dyDescent="0.2">
      <c r="A22" s="87"/>
      <c r="B22" s="88"/>
      <c r="C22" s="88"/>
      <c r="D22" s="346"/>
      <c r="E22" s="209"/>
      <c r="F22" s="66"/>
    </row>
    <row r="23" spans="1:7" ht="13.5" thickBot="1" x14ac:dyDescent="0.25">
      <c r="A23" s="99">
        <v>36941</v>
      </c>
      <c r="B23" s="88"/>
      <c r="C23" s="88"/>
      <c r="D23" s="374">
        <f>+D21+D19</f>
        <v>1005502.1</v>
      </c>
      <c r="E23" s="209"/>
      <c r="F23" s="66"/>
    </row>
    <row r="24" spans="1:7" ht="13.5" thickTop="1" x14ac:dyDescent="0.2">
      <c r="E24" s="293"/>
    </row>
    <row r="25" spans="1:7" x14ac:dyDescent="0.2">
      <c r="E25" s="293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23"/>
      <c r="E36" s="69"/>
      <c r="F36" s="70"/>
      <c r="G36" s="32"/>
    </row>
    <row r="37" spans="1:7" x14ac:dyDescent="0.2">
      <c r="B37" s="69"/>
      <c r="C37" s="69"/>
      <c r="D37" s="323"/>
      <c r="E37" s="69"/>
      <c r="F37" s="70"/>
      <c r="G37" s="32"/>
    </row>
    <row r="38" spans="1:7" x14ac:dyDescent="0.2">
      <c r="B38" s="69"/>
      <c r="C38" s="69"/>
      <c r="D38" s="323"/>
      <c r="E38" s="69"/>
      <c r="F38" s="70"/>
      <c r="G38" s="32"/>
    </row>
    <row r="39" spans="1:7" x14ac:dyDescent="0.2">
      <c r="B39" s="69"/>
      <c r="C39" s="69"/>
      <c r="D39" s="323"/>
      <c r="E39" s="69"/>
      <c r="F39" s="70"/>
      <c r="G39" s="32"/>
    </row>
    <row r="40" spans="1:7" x14ac:dyDescent="0.2">
      <c r="B40" s="69"/>
      <c r="C40" s="69"/>
      <c r="D40" s="323"/>
      <c r="E40" s="69"/>
      <c r="F40" s="70"/>
      <c r="G40" s="32"/>
    </row>
    <row r="41" spans="1:7" x14ac:dyDescent="0.2">
      <c r="B41" s="69"/>
      <c r="C41" s="69"/>
      <c r="D41" s="323"/>
      <c r="E41" s="69"/>
      <c r="F41" s="70"/>
      <c r="G41" s="32"/>
    </row>
    <row r="42" spans="1:7" x14ac:dyDescent="0.2">
      <c r="B42" s="69"/>
      <c r="C42" s="69"/>
      <c r="D42" s="323"/>
      <c r="E42" s="69"/>
      <c r="F42" s="70"/>
      <c r="G42" s="32"/>
    </row>
    <row r="43" spans="1:7" x14ac:dyDescent="0.2">
      <c r="B43" s="69"/>
      <c r="C43" s="69"/>
      <c r="D43" s="323"/>
      <c r="E43" s="69"/>
      <c r="F43" s="70"/>
      <c r="G43" s="32"/>
    </row>
    <row r="44" spans="1:7" x14ac:dyDescent="0.2">
      <c r="B44" s="69"/>
      <c r="C44" s="69"/>
      <c r="D44" s="324"/>
      <c r="E44" s="290"/>
      <c r="F44" s="288"/>
      <c r="G44" s="206"/>
    </row>
    <row r="45" spans="1:7" x14ac:dyDescent="0.2">
      <c r="B45" s="69"/>
      <c r="C45" s="69"/>
      <c r="D45" s="324"/>
      <c r="E45" s="290"/>
      <c r="F45" s="288"/>
      <c r="G45" s="206"/>
    </row>
    <row r="46" spans="1:7" x14ac:dyDescent="0.2">
      <c r="A46" s="32"/>
      <c r="B46" s="69"/>
      <c r="C46" s="69"/>
      <c r="D46" s="290"/>
      <c r="E46" s="290"/>
      <c r="F46" s="288"/>
      <c r="G46" s="206"/>
    </row>
    <row r="47" spans="1:7" x14ac:dyDescent="0.2">
      <c r="A47" s="32"/>
      <c r="B47" s="69"/>
      <c r="C47" s="69"/>
      <c r="D47" s="292"/>
      <c r="E47" s="292"/>
      <c r="F47" s="288"/>
      <c r="G47" s="206"/>
    </row>
    <row r="48" spans="1:7" x14ac:dyDescent="0.2">
      <c r="B48" s="69"/>
      <c r="C48" s="69"/>
      <c r="D48" s="290"/>
      <c r="E48" s="290"/>
      <c r="F48" s="289"/>
      <c r="G48" s="206"/>
    </row>
    <row r="49" spans="1:7" x14ac:dyDescent="0.2">
      <c r="B49" s="69"/>
      <c r="C49" s="69"/>
      <c r="D49" s="290"/>
      <c r="E49" s="290"/>
      <c r="F49" s="289"/>
      <c r="G49" s="206"/>
    </row>
    <row r="50" spans="1:7" x14ac:dyDescent="0.2">
      <c r="C50" s="320"/>
      <c r="D50" s="320"/>
      <c r="E50" s="320"/>
      <c r="F50" s="321"/>
      <c r="G50" s="322"/>
    </row>
    <row r="51" spans="1:7" x14ac:dyDescent="0.2">
      <c r="A51" s="32"/>
      <c r="C51" s="320"/>
      <c r="D51" s="320"/>
      <c r="E51" s="320"/>
      <c r="F51" s="321"/>
    </row>
    <row r="52" spans="1:7" x14ac:dyDescent="0.2">
      <c r="A52" s="32"/>
      <c r="C52" s="320"/>
      <c r="D52" s="320"/>
      <c r="E52" s="320"/>
      <c r="F52" s="321"/>
    </row>
    <row r="53" spans="1:7" x14ac:dyDescent="0.2">
      <c r="A53" s="32"/>
      <c r="C53" s="320"/>
      <c r="D53" s="320"/>
      <c r="E53" s="320"/>
      <c r="F53" s="321"/>
    </row>
    <row r="54" spans="1:7" x14ac:dyDescent="0.2">
      <c r="A54" s="32"/>
      <c r="C54" s="320"/>
      <c r="D54" s="320"/>
      <c r="E54" s="320"/>
      <c r="F54" s="321"/>
    </row>
    <row r="55" spans="1:7" x14ac:dyDescent="0.2">
      <c r="A55" s="32"/>
      <c r="C55" s="320"/>
      <c r="D55" s="320"/>
      <c r="E55" s="293"/>
      <c r="F55" s="293"/>
    </row>
    <row r="56" spans="1:7" x14ac:dyDescent="0.2">
      <c r="C56" s="320"/>
      <c r="D56" s="320"/>
      <c r="E56" s="293"/>
      <c r="F56" s="293"/>
    </row>
    <row r="57" spans="1:7" x14ac:dyDescent="0.2">
      <c r="C57" s="320"/>
      <c r="D57" s="320"/>
      <c r="E57" s="293"/>
      <c r="F57" s="293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26" workbookViewId="0">
      <selection activeCell="A39" sqref="A39"/>
    </sheetView>
    <sheetView topLeftCell="A26" workbookViewId="1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4" t="s">
        <v>21</v>
      </c>
      <c r="C2" s="264" t="s">
        <v>22</v>
      </c>
      <c r="D2" s="264" t="s">
        <v>21</v>
      </c>
      <c r="E2" s="264" t="s">
        <v>22</v>
      </c>
      <c r="F2" s="265" t="s">
        <v>53</v>
      </c>
    </row>
    <row r="3" spans="1:6" x14ac:dyDescent="0.2">
      <c r="A3">
        <v>1</v>
      </c>
      <c r="B3" s="90">
        <v>36840</v>
      </c>
      <c r="C3" s="90">
        <v>37236</v>
      </c>
      <c r="D3" s="90"/>
      <c r="E3" s="90"/>
      <c r="F3" s="90">
        <f>+C3-B3+D3-E3</f>
        <v>396</v>
      </c>
    </row>
    <row r="4" spans="1:6" x14ac:dyDescent="0.2">
      <c r="A4">
        <v>2</v>
      </c>
      <c r="B4" s="90">
        <v>44709</v>
      </c>
      <c r="C4" s="90">
        <v>44762</v>
      </c>
      <c r="D4" s="90"/>
      <c r="E4" s="90"/>
      <c r="F4" s="90">
        <f t="shared" ref="F4:F33" si="0">+C4-B4+D4-E4</f>
        <v>53</v>
      </c>
    </row>
    <row r="5" spans="1:6" x14ac:dyDescent="0.2">
      <c r="A5">
        <v>3</v>
      </c>
      <c r="B5" s="90">
        <v>42744</v>
      </c>
      <c r="C5" s="90">
        <v>42762</v>
      </c>
      <c r="D5" s="90"/>
      <c r="E5" s="90">
        <v>15000</v>
      </c>
      <c r="F5" s="90">
        <f t="shared" si="0"/>
        <v>-14982</v>
      </c>
    </row>
    <row r="6" spans="1:6" x14ac:dyDescent="0.2">
      <c r="A6">
        <v>4</v>
      </c>
      <c r="B6" s="90">
        <v>42732</v>
      </c>
      <c r="C6" s="90">
        <v>42762</v>
      </c>
      <c r="D6" s="90"/>
      <c r="E6" s="90">
        <v>15000</v>
      </c>
      <c r="F6" s="90">
        <f t="shared" si="0"/>
        <v>-14970</v>
      </c>
    </row>
    <row r="7" spans="1:6" x14ac:dyDescent="0.2">
      <c r="A7">
        <v>5</v>
      </c>
      <c r="B7" s="90">
        <v>42708</v>
      </c>
      <c r="C7" s="90">
        <v>42762</v>
      </c>
      <c r="D7" s="90">
        <v>40</v>
      </c>
      <c r="E7" s="90">
        <v>15000</v>
      </c>
      <c r="F7" s="90">
        <f t="shared" si="0"/>
        <v>-14906</v>
      </c>
    </row>
    <row r="8" spans="1:6" x14ac:dyDescent="0.2">
      <c r="A8">
        <v>6</v>
      </c>
      <c r="B8" s="90">
        <v>48175</v>
      </c>
      <c r="C8" s="90">
        <v>48262</v>
      </c>
      <c r="D8" s="90"/>
      <c r="E8" s="90"/>
      <c r="F8" s="90">
        <f t="shared" si="0"/>
        <v>87</v>
      </c>
    </row>
    <row r="9" spans="1:6" x14ac:dyDescent="0.2">
      <c r="A9">
        <v>7</v>
      </c>
      <c r="B9" s="90">
        <v>33784</v>
      </c>
      <c r="C9" s="90">
        <v>33736</v>
      </c>
      <c r="D9" s="90"/>
      <c r="E9" s="90"/>
      <c r="F9" s="90">
        <f t="shared" si="0"/>
        <v>-48</v>
      </c>
    </row>
    <row r="10" spans="1:6" x14ac:dyDescent="0.2">
      <c r="A10">
        <v>8</v>
      </c>
      <c r="B10" s="90">
        <v>44644</v>
      </c>
      <c r="C10" s="90">
        <v>44762</v>
      </c>
      <c r="D10" s="90"/>
      <c r="E10" s="90"/>
      <c r="F10" s="90">
        <f t="shared" si="0"/>
        <v>118</v>
      </c>
    </row>
    <row r="11" spans="1:6" x14ac:dyDescent="0.2">
      <c r="A11">
        <v>9</v>
      </c>
      <c r="B11" s="90">
        <v>44746</v>
      </c>
      <c r="C11" s="90">
        <v>44762</v>
      </c>
      <c r="D11" s="90"/>
      <c r="E11" s="90"/>
      <c r="F11" s="90">
        <f t="shared" si="0"/>
        <v>16</v>
      </c>
    </row>
    <row r="12" spans="1:6" x14ac:dyDescent="0.2">
      <c r="A12">
        <v>10</v>
      </c>
      <c r="B12" s="90">
        <v>44757</v>
      </c>
      <c r="C12" s="90">
        <v>44762</v>
      </c>
      <c r="D12" s="90"/>
      <c r="E12" s="90"/>
      <c r="F12" s="90">
        <f t="shared" si="0"/>
        <v>5</v>
      </c>
    </row>
    <row r="13" spans="1:6" x14ac:dyDescent="0.2">
      <c r="A13">
        <v>11</v>
      </c>
      <c r="B13" s="90">
        <v>44761</v>
      </c>
      <c r="C13" s="90">
        <v>44762</v>
      </c>
      <c r="D13" s="90"/>
      <c r="E13" s="90"/>
      <c r="F13" s="90">
        <f t="shared" si="0"/>
        <v>1</v>
      </c>
    </row>
    <row r="14" spans="1:6" x14ac:dyDescent="0.2">
      <c r="A14">
        <v>12</v>
      </c>
      <c r="B14" s="88">
        <v>44742</v>
      </c>
      <c r="C14" s="88">
        <v>44762</v>
      </c>
      <c r="D14" s="88"/>
      <c r="E14" s="88"/>
      <c r="F14" s="90">
        <f t="shared" si="0"/>
        <v>20</v>
      </c>
    </row>
    <row r="15" spans="1:6" x14ac:dyDescent="0.2">
      <c r="A15">
        <v>13</v>
      </c>
      <c r="B15" s="88">
        <v>44751</v>
      </c>
      <c r="C15" s="88">
        <v>44762</v>
      </c>
      <c r="D15" s="88"/>
      <c r="E15" s="88"/>
      <c r="F15" s="90">
        <f t="shared" si="0"/>
        <v>11</v>
      </c>
    </row>
    <row r="16" spans="1:6" x14ac:dyDescent="0.2">
      <c r="A16">
        <v>14</v>
      </c>
      <c r="B16" s="88">
        <v>44721</v>
      </c>
      <c r="C16" s="88">
        <v>44762</v>
      </c>
      <c r="D16" s="88"/>
      <c r="E16" s="88"/>
      <c r="F16" s="90">
        <f t="shared" si="0"/>
        <v>41</v>
      </c>
    </row>
    <row r="17" spans="1:6" x14ac:dyDescent="0.2">
      <c r="A17">
        <v>15</v>
      </c>
      <c r="B17" s="88">
        <v>54649</v>
      </c>
      <c r="C17" s="88">
        <v>54762</v>
      </c>
      <c r="D17" s="14"/>
      <c r="E17" s="14"/>
      <c r="F17" s="90">
        <f t="shared" si="0"/>
        <v>113</v>
      </c>
    </row>
    <row r="18" spans="1:6" x14ac:dyDescent="0.2">
      <c r="A18">
        <v>16</v>
      </c>
      <c r="B18" s="88">
        <v>54758</v>
      </c>
      <c r="C18" s="88">
        <v>54762</v>
      </c>
      <c r="D18" s="14"/>
      <c r="E18" s="14"/>
      <c r="F18" s="90">
        <f t="shared" si="0"/>
        <v>4</v>
      </c>
    </row>
    <row r="19" spans="1:6" x14ac:dyDescent="0.2">
      <c r="A19">
        <v>17</v>
      </c>
      <c r="B19" s="88">
        <v>55307</v>
      </c>
      <c r="C19" s="14">
        <v>55337</v>
      </c>
      <c r="D19" s="14"/>
      <c r="E19" s="14"/>
      <c r="F19" s="90">
        <f t="shared" si="0"/>
        <v>30</v>
      </c>
    </row>
    <row r="20" spans="1:6" x14ac:dyDescent="0.2">
      <c r="A20">
        <v>18</v>
      </c>
      <c r="B20" s="14">
        <v>55309</v>
      </c>
      <c r="C20" s="14">
        <v>55337</v>
      </c>
      <c r="D20" s="14"/>
      <c r="E20" s="14"/>
      <c r="F20" s="90">
        <f t="shared" si="0"/>
        <v>28</v>
      </c>
    </row>
    <row r="21" spans="1:6" x14ac:dyDescent="0.2">
      <c r="A21">
        <v>19</v>
      </c>
      <c r="B21" s="14">
        <v>55328</v>
      </c>
      <c r="C21" s="14">
        <v>55337</v>
      </c>
      <c r="D21" s="14"/>
      <c r="E21" s="14"/>
      <c r="F21" s="90">
        <f t="shared" si="0"/>
        <v>9</v>
      </c>
    </row>
    <row r="22" spans="1:6" x14ac:dyDescent="0.2">
      <c r="A22">
        <v>20</v>
      </c>
      <c r="B22" s="14"/>
      <c r="C22" s="14"/>
      <c r="D22" s="14"/>
      <c r="E22" s="14"/>
      <c r="F22" s="90">
        <f t="shared" si="0"/>
        <v>0</v>
      </c>
    </row>
    <row r="23" spans="1:6" x14ac:dyDescent="0.2">
      <c r="A23">
        <v>21</v>
      </c>
      <c r="B23" s="14"/>
      <c r="C23" s="14"/>
      <c r="D23" s="14"/>
      <c r="E23" s="14"/>
      <c r="F23" s="90">
        <f t="shared" si="0"/>
        <v>0</v>
      </c>
    </row>
    <row r="24" spans="1:6" x14ac:dyDescent="0.2">
      <c r="A24">
        <v>22</v>
      </c>
      <c r="B24" s="14"/>
      <c r="C24" s="14"/>
      <c r="D24" s="14"/>
      <c r="E24" s="14"/>
      <c r="F24" s="90">
        <f t="shared" si="0"/>
        <v>0</v>
      </c>
    </row>
    <row r="25" spans="1:6" x14ac:dyDescent="0.2">
      <c r="A25">
        <v>23</v>
      </c>
      <c r="B25" s="14"/>
      <c r="C25" s="14"/>
      <c r="D25" s="14"/>
      <c r="E25" s="14"/>
      <c r="F25" s="90">
        <f t="shared" si="0"/>
        <v>0</v>
      </c>
    </row>
    <row r="26" spans="1:6" x14ac:dyDescent="0.2">
      <c r="A26">
        <v>24</v>
      </c>
      <c r="B26" s="14"/>
      <c r="C26" s="14"/>
      <c r="D26" s="14"/>
      <c r="E26" s="14"/>
      <c r="F26" s="90">
        <f t="shared" si="0"/>
        <v>0</v>
      </c>
    </row>
    <row r="27" spans="1:6" x14ac:dyDescent="0.2">
      <c r="A27">
        <v>25</v>
      </c>
      <c r="B27" s="14"/>
      <c r="C27" s="14"/>
      <c r="D27" s="14"/>
      <c r="E27" s="14"/>
      <c r="F27" s="90">
        <f t="shared" si="0"/>
        <v>0</v>
      </c>
    </row>
    <row r="28" spans="1:6" x14ac:dyDescent="0.2">
      <c r="A28">
        <v>26</v>
      </c>
      <c r="B28" s="14"/>
      <c r="C28" s="14"/>
      <c r="D28" s="14"/>
      <c r="E28" s="14"/>
      <c r="F28" s="90">
        <f t="shared" si="0"/>
        <v>0</v>
      </c>
    </row>
    <row r="29" spans="1:6" x14ac:dyDescent="0.2">
      <c r="A29">
        <v>27</v>
      </c>
      <c r="B29" s="14"/>
      <c r="C29" s="14"/>
      <c r="D29" s="14"/>
      <c r="E29" s="14"/>
      <c r="F29" s="90">
        <f t="shared" si="0"/>
        <v>0</v>
      </c>
    </row>
    <row r="30" spans="1:6" x14ac:dyDescent="0.2">
      <c r="A30">
        <v>28</v>
      </c>
      <c r="B30" s="14"/>
      <c r="C30" s="14"/>
      <c r="D30" s="14"/>
      <c r="E30" s="14"/>
      <c r="F30" s="90">
        <f t="shared" si="0"/>
        <v>0</v>
      </c>
    </row>
    <row r="31" spans="1:6" x14ac:dyDescent="0.2">
      <c r="A31">
        <v>29</v>
      </c>
      <c r="B31" s="14"/>
      <c r="C31" s="14"/>
      <c r="D31" s="14"/>
      <c r="E31" s="14"/>
      <c r="F31" s="90">
        <f t="shared" si="0"/>
        <v>0</v>
      </c>
    </row>
    <row r="32" spans="1:6" x14ac:dyDescent="0.2">
      <c r="A32">
        <v>30</v>
      </c>
      <c r="B32" s="14"/>
      <c r="C32" s="14"/>
      <c r="D32" s="14"/>
      <c r="E32" s="14"/>
      <c r="F32" s="90">
        <f t="shared" si="0"/>
        <v>0</v>
      </c>
    </row>
    <row r="33" spans="1:6" x14ac:dyDescent="0.2">
      <c r="A33">
        <v>31</v>
      </c>
      <c r="B33" s="14"/>
      <c r="C33" s="14"/>
      <c r="D33" s="14"/>
      <c r="E33" s="14"/>
      <c r="F33" s="90">
        <f t="shared" si="0"/>
        <v>0</v>
      </c>
    </row>
    <row r="34" spans="1:6" x14ac:dyDescent="0.2">
      <c r="B34" s="302">
        <f>SUM(B3:B33)</f>
        <v>880165</v>
      </c>
      <c r="C34" s="302">
        <f>SUM(C3:C33)</f>
        <v>881151</v>
      </c>
      <c r="D34" s="14">
        <f>SUM(D3:D33)</f>
        <v>40</v>
      </c>
      <c r="E34" s="14">
        <f>SUM(E3:E33)</f>
        <v>45000</v>
      </c>
      <c r="F34" s="14">
        <f>SUM(F3:F33)</f>
        <v>-43974</v>
      </c>
    </row>
    <row r="35" spans="1:6" x14ac:dyDescent="0.2">
      <c r="D35" s="14"/>
      <c r="E35" s="14"/>
      <c r="F35" s="14"/>
    </row>
    <row r="36" spans="1:6" x14ac:dyDescent="0.2">
      <c r="F36" s="260"/>
    </row>
    <row r="37" spans="1:6" x14ac:dyDescent="0.2">
      <c r="A37" s="266">
        <v>36922</v>
      </c>
      <c r="B37" s="14"/>
      <c r="C37" s="14"/>
      <c r="D37" s="14"/>
      <c r="E37" s="14"/>
      <c r="F37" s="51">
        <f>79650-32074+79858</f>
        <v>127434</v>
      </c>
    </row>
    <row r="38" spans="1:6" x14ac:dyDescent="0.2">
      <c r="A38" s="266">
        <v>36941</v>
      </c>
      <c r="B38" s="14"/>
      <c r="C38" s="14"/>
      <c r="D38" s="14"/>
      <c r="E38" s="14"/>
      <c r="F38" s="24">
        <f>+F37+F34</f>
        <v>83460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48" sqref="C48"/>
    </sheetView>
  </sheetViews>
  <sheetFormatPr defaultRowHeight="12.75" x14ac:dyDescent="0.2"/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15125</v>
      </c>
      <c r="C4" s="11">
        <v>15368</v>
      </c>
      <c r="D4" s="25">
        <f>+C4-B4</f>
        <v>243</v>
      </c>
    </row>
    <row r="5" spans="1:4" x14ac:dyDescent="0.2">
      <c r="A5" s="10">
        <v>2</v>
      </c>
      <c r="B5" s="11">
        <v>19055</v>
      </c>
      <c r="C5" s="11">
        <v>20609</v>
      </c>
      <c r="D5" s="25">
        <f t="shared" ref="D5:D34" si="0">+C5-B5</f>
        <v>1554</v>
      </c>
    </row>
    <row r="6" spans="1:4" x14ac:dyDescent="0.2">
      <c r="A6" s="10">
        <v>3</v>
      </c>
      <c r="B6" s="11">
        <v>27279</v>
      </c>
      <c r="C6" s="11">
        <v>25523</v>
      </c>
      <c r="D6" s="25">
        <f t="shared" si="0"/>
        <v>-1756</v>
      </c>
    </row>
    <row r="7" spans="1:4" x14ac:dyDescent="0.2">
      <c r="A7" s="10">
        <v>4</v>
      </c>
      <c r="B7" s="11">
        <v>25613</v>
      </c>
      <c r="C7" s="11">
        <v>29048</v>
      </c>
      <c r="D7" s="25">
        <f t="shared" si="0"/>
        <v>3435</v>
      </c>
    </row>
    <row r="8" spans="1:4" x14ac:dyDescent="0.2">
      <c r="A8" s="10">
        <v>5</v>
      </c>
      <c r="B8" s="11">
        <v>30000</v>
      </c>
      <c r="C8" s="11">
        <v>29248</v>
      </c>
      <c r="D8" s="25">
        <f t="shared" si="0"/>
        <v>-752</v>
      </c>
    </row>
    <row r="9" spans="1:4" x14ac:dyDescent="0.2">
      <c r="A9" s="10">
        <v>6</v>
      </c>
      <c r="B9" s="11">
        <v>30000</v>
      </c>
      <c r="C9" s="11">
        <v>30707</v>
      </c>
      <c r="D9" s="25">
        <f t="shared" si="0"/>
        <v>707</v>
      </c>
    </row>
    <row r="10" spans="1:4" x14ac:dyDescent="0.2">
      <c r="A10" s="10">
        <v>7</v>
      </c>
      <c r="B10" s="11">
        <v>32764</v>
      </c>
      <c r="C10" s="11">
        <v>33690</v>
      </c>
      <c r="D10" s="25">
        <f t="shared" si="0"/>
        <v>926</v>
      </c>
    </row>
    <row r="11" spans="1:4" x14ac:dyDescent="0.2">
      <c r="A11" s="10">
        <v>8</v>
      </c>
      <c r="B11" s="11">
        <v>25858</v>
      </c>
      <c r="C11" s="11">
        <v>16366</v>
      </c>
      <c r="D11" s="25">
        <f t="shared" si="0"/>
        <v>-9492</v>
      </c>
    </row>
    <row r="12" spans="1:4" x14ac:dyDescent="0.2">
      <c r="A12" s="10">
        <v>9</v>
      </c>
      <c r="B12" s="11">
        <v>29735</v>
      </c>
      <c r="C12" s="11">
        <v>25580</v>
      </c>
      <c r="D12" s="25">
        <f t="shared" si="0"/>
        <v>-4155</v>
      </c>
    </row>
    <row r="13" spans="1:4" x14ac:dyDescent="0.2">
      <c r="A13" s="10">
        <v>10</v>
      </c>
      <c r="B13" s="11">
        <v>25390</v>
      </c>
      <c r="C13" s="11">
        <v>25998</v>
      </c>
      <c r="D13" s="25">
        <f t="shared" si="0"/>
        <v>608</v>
      </c>
    </row>
    <row r="14" spans="1:4" x14ac:dyDescent="0.2">
      <c r="A14" s="10">
        <v>11</v>
      </c>
      <c r="B14" s="11">
        <v>25033</v>
      </c>
      <c r="C14" s="11">
        <v>25567</v>
      </c>
      <c r="D14" s="25">
        <f t="shared" si="0"/>
        <v>534</v>
      </c>
    </row>
    <row r="15" spans="1:4" x14ac:dyDescent="0.2">
      <c r="A15" s="10">
        <v>12</v>
      </c>
      <c r="B15" s="11">
        <v>43598</v>
      </c>
      <c r="C15" s="11">
        <v>44173</v>
      </c>
      <c r="D15" s="25">
        <f t="shared" si="0"/>
        <v>575</v>
      </c>
    </row>
    <row r="16" spans="1:4" x14ac:dyDescent="0.2">
      <c r="A16" s="10">
        <v>13</v>
      </c>
      <c r="B16" s="11">
        <v>41486</v>
      </c>
      <c r="C16" s="11">
        <v>42133</v>
      </c>
      <c r="D16" s="25">
        <f t="shared" si="0"/>
        <v>647</v>
      </c>
    </row>
    <row r="17" spans="1:4" x14ac:dyDescent="0.2">
      <c r="A17" s="10">
        <v>14</v>
      </c>
      <c r="B17" s="11">
        <v>28718</v>
      </c>
      <c r="C17" s="11">
        <v>29026</v>
      </c>
      <c r="D17" s="25">
        <f t="shared" si="0"/>
        <v>308</v>
      </c>
    </row>
    <row r="18" spans="1:4" x14ac:dyDescent="0.2">
      <c r="A18" s="10">
        <v>15</v>
      </c>
      <c r="B18" s="11">
        <v>25236</v>
      </c>
      <c r="C18" s="11">
        <v>26141</v>
      </c>
      <c r="D18" s="25">
        <f t="shared" si="0"/>
        <v>905</v>
      </c>
    </row>
    <row r="19" spans="1:4" x14ac:dyDescent="0.2">
      <c r="A19" s="10">
        <v>16</v>
      </c>
      <c r="B19" s="11">
        <v>62042</v>
      </c>
      <c r="C19" s="11">
        <v>62206</v>
      </c>
      <c r="D19" s="25">
        <f t="shared" si="0"/>
        <v>164</v>
      </c>
    </row>
    <row r="20" spans="1:4" x14ac:dyDescent="0.2">
      <c r="A20" s="10">
        <v>17</v>
      </c>
      <c r="B20" s="11">
        <v>59825</v>
      </c>
      <c r="C20" s="11">
        <v>58861</v>
      </c>
      <c r="D20" s="25">
        <f t="shared" si="0"/>
        <v>-964</v>
      </c>
    </row>
    <row r="21" spans="1:4" x14ac:dyDescent="0.2">
      <c r="A21" s="10">
        <v>18</v>
      </c>
      <c r="B21" s="11">
        <v>54912</v>
      </c>
      <c r="C21" s="11">
        <v>58831</v>
      </c>
      <c r="D21" s="25">
        <f t="shared" si="0"/>
        <v>3919</v>
      </c>
    </row>
    <row r="22" spans="1:4" x14ac:dyDescent="0.2">
      <c r="A22" s="10">
        <v>19</v>
      </c>
      <c r="B22" s="11">
        <v>57992</v>
      </c>
      <c r="C22" s="11">
        <v>58581</v>
      </c>
      <c r="D22" s="25">
        <f t="shared" si="0"/>
        <v>589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659661</v>
      </c>
      <c r="C35" s="11">
        <f>SUM(C4:C34)</f>
        <v>657656</v>
      </c>
      <c r="D35" s="11">
        <f>SUM(D4:D34)</f>
        <v>-2005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36922</v>
      </c>
      <c r="D38" s="248">
        <v>63393</v>
      </c>
    </row>
    <row r="39" spans="1:4" x14ac:dyDescent="0.2">
      <c r="A39" s="2"/>
      <c r="D39" s="24"/>
    </row>
    <row r="40" spans="1:4" x14ac:dyDescent="0.2">
      <c r="A40" s="57">
        <v>36941</v>
      </c>
      <c r="D40" s="36">
        <f>+D38+D35</f>
        <v>61388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workbookViewId="1">
      <selection activeCell="G19" sqref="G1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115</v>
      </c>
      <c r="C2" s="4"/>
      <c r="D2" s="38" t="s">
        <v>116</v>
      </c>
      <c r="E2" s="4"/>
      <c r="F2" s="38" t="s">
        <v>117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33193</v>
      </c>
      <c r="C4" s="11">
        <v>30049</v>
      </c>
      <c r="D4" s="11">
        <v>10503</v>
      </c>
      <c r="E4" s="11">
        <v>10000</v>
      </c>
      <c r="F4" s="11">
        <v>23795</v>
      </c>
      <c r="G4" s="11">
        <v>25000</v>
      </c>
      <c r="H4" s="11"/>
      <c r="I4" s="11"/>
      <c r="J4" s="11">
        <f t="shared" ref="J4:J34" si="0">+C4+E4+G4+I4-H4-F4-D4-B4</f>
        <v>-2442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33037</v>
      </c>
      <c r="C5" s="11">
        <v>33666</v>
      </c>
      <c r="D5" s="11">
        <v>10371</v>
      </c>
      <c r="E5" s="11">
        <v>10000</v>
      </c>
      <c r="F5" s="11">
        <v>24097</v>
      </c>
      <c r="G5" s="11">
        <v>25000</v>
      </c>
      <c r="H5" s="11"/>
      <c r="I5" s="11"/>
      <c r="J5" s="11">
        <f t="shared" si="0"/>
        <v>1161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32947</v>
      </c>
      <c r="C6" s="11">
        <v>33000</v>
      </c>
      <c r="D6" s="11">
        <v>10032</v>
      </c>
      <c r="E6" s="11">
        <v>10000</v>
      </c>
      <c r="F6" s="11">
        <v>24103</v>
      </c>
      <c r="G6" s="11">
        <v>24718</v>
      </c>
      <c r="H6" s="11"/>
      <c r="I6" s="11"/>
      <c r="J6" s="11">
        <f t="shared" si="0"/>
        <v>636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32790</v>
      </c>
      <c r="C7" s="11">
        <v>33000</v>
      </c>
      <c r="D7" s="11">
        <v>10136</v>
      </c>
      <c r="E7" s="11">
        <v>10000</v>
      </c>
      <c r="F7" s="11">
        <v>23821</v>
      </c>
      <c r="G7" s="11">
        <v>24718</v>
      </c>
      <c r="H7" s="11">
        <v>212</v>
      </c>
      <c r="I7" s="11"/>
      <c r="J7" s="11">
        <f t="shared" si="0"/>
        <v>759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32630</v>
      </c>
      <c r="C8" s="11">
        <v>33000</v>
      </c>
      <c r="D8" s="11">
        <v>10383</v>
      </c>
      <c r="E8" s="11">
        <v>10000</v>
      </c>
      <c r="F8" s="11">
        <v>24847</v>
      </c>
      <c r="G8" s="11">
        <v>24718</v>
      </c>
      <c r="H8" s="11"/>
      <c r="I8" s="11"/>
      <c r="J8" s="11">
        <f t="shared" si="0"/>
        <v>-142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32514</v>
      </c>
      <c r="C9" s="11">
        <v>33000</v>
      </c>
      <c r="D9" s="11">
        <v>10151</v>
      </c>
      <c r="E9" s="11">
        <v>10000</v>
      </c>
      <c r="F9" s="11">
        <v>24836</v>
      </c>
      <c r="G9" s="11">
        <v>25666</v>
      </c>
      <c r="H9" s="11"/>
      <c r="I9" s="11"/>
      <c r="J9" s="11">
        <f t="shared" si="0"/>
        <v>1165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32413</v>
      </c>
      <c r="C10" s="11">
        <v>33000</v>
      </c>
      <c r="D10" s="11">
        <v>8698</v>
      </c>
      <c r="E10" s="11">
        <v>10000</v>
      </c>
      <c r="F10" s="11">
        <v>24612</v>
      </c>
      <c r="G10" s="11">
        <v>25666</v>
      </c>
      <c r="H10" s="11"/>
      <c r="I10" s="11"/>
      <c r="J10" s="11">
        <f t="shared" si="0"/>
        <v>2943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32007</v>
      </c>
      <c r="C11" s="11">
        <v>33000</v>
      </c>
      <c r="D11" s="11">
        <v>9376</v>
      </c>
      <c r="E11" s="11">
        <v>10000</v>
      </c>
      <c r="F11" s="11">
        <v>24321</v>
      </c>
      <c r="G11" s="11">
        <v>25666</v>
      </c>
      <c r="H11" s="11"/>
      <c r="I11" s="11"/>
      <c r="J11" s="11">
        <f t="shared" si="0"/>
        <v>2962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32107</v>
      </c>
      <c r="C12" s="11">
        <v>33000</v>
      </c>
      <c r="D12" s="11">
        <v>9984</v>
      </c>
      <c r="E12" s="11">
        <v>10000</v>
      </c>
      <c r="F12" s="11">
        <v>23481</v>
      </c>
      <c r="G12" s="11">
        <v>25666</v>
      </c>
      <c r="H12" s="11"/>
      <c r="I12" s="11"/>
      <c r="J12" s="11">
        <f t="shared" si="0"/>
        <v>3094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32027</v>
      </c>
      <c r="C13" s="11">
        <v>33000</v>
      </c>
      <c r="D13" s="11">
        <v>10120</v>
      </c>
      <c r="E13" s="11">
        <v>10000</v>
      </c>
      <c r="F13" s="11">
        <v>24602</v>
      </c>
      <c r="G13" s="11">
        <v>25666</v>
      </c>
      <c r="H13" s="11"/>
      <c r="I13" s="11"/>
      <c r="J13" s="11">
        <f t="shared" si="0"/>
        <v>1917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31888</v>
      </c>
      <c r="C14" s="11">
        <v>33000</v>
      </c>
      <c r="D14" s="11">
        <v>10053</v>
      </c>
      <c r="E14" s="11">
        <v>10000</v>
      </c>
      <c r="F14" s="11">
        <v>23838</v>
      </c>
      <c r="G14" s="11">
        <v>25666</v>
      </c>
      <c r="H14" s="11"/>
      <c r="I14" s="11"/>
      <c r="J14" s="11">
        <f t="shared" si="0"/>
        <v>2887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31809</v>
      </c>
      <c r="C15" s="11">
        <v>33000</v>
      </c>
      <c r="D15" s="11">
        <v>10157</v>
      </c>
      <c r="E15" s="11">
        <v>10000</v>
      </c>
      <c r="F15" s="11">
        <v>24848</v>
      </c>
      <c r="G15" s="11">
        <v>25666</v>
      </c>
      <c r="H15" s="11"/>
      <c r="I15" s="11"/>
      <c r="J15" s="11">
        <f t="shared" si="0"/>
        <v>1852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31071</v>
      </c>
      <c r="C16" s="11">
        <v>33000</v>
      </c>
      <c r="D16" s="11">
        <v>10407</v>
      </c>
      <c r="E16" s="11">
        <v>10000</v>
      </c>
      <c r="F16" s="11">
        <v>24581</v>
      </c>
      <c r="G16" s="11">
        <v>25666</v>
      </c>
      <c r="H16" s="11"/>
      <c r="I16" s="11"/>
      <c r="J16" s="11">
        <f t="shared" si="0"/>
        <v>2607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31384</v>
      </c>
      <c r="C17" s="11">
        <v>33000</v>
      </c>
      <c r="D17" s="11">
        <v>10166</v>
      </c>
      <c r="E17" s="11">
        <v>10000</v>
      </c>
      <c r="F17" s="11">
        <v>24323</v>
      </c>
      <c r="G17" s="11">
        <v>25666</v>
      </c>
      <c r="H17" s="11"/>
      <c r="I17" s="11"/>
      <c r="J17" s="11">
        <f t="shared" si="0"/>
        <v>2793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31242</v>
      </c>
      <c r="C18" s="11">
        <v>29441</v>
      </c>
      <c r="D18" s="11">
        <v>9578</v>
      </c>
      <c r="E18" s="11">
        <v>10000</v>
      </c>
      <c r="F18" s="11">
        <v>24544</v>
      </c>
      <c r="G18" s="11">
        <v>25666</v>
      </c>
      <c r="H18" s="11"/>
      <c r="I18" s="11"/>
      <c r="J18" s="11">
        <f t="shared" si="0"/>
        <v>-257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31111</v>
      </c>
      <c r="C19" s="11">
        <v>33000</v>
      </c>
      <c r="D19" s="11">
        <v>9907</v>
      </c>
      <c r="E19" s="11">
        <v>10000</v>
      </c>
      <c r="F19" s="11">
        <v>24021</v>
      </c>
      <c r="G19" s="11">
        <v>25666</v>
      </c>
      <c r="H19" s="11"/>
      <c r="I19" s="11"/>
      <c r="J19" s="11">
        <f t="shared" si="0"/>
        <v>3627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30969</v>
      </c>
      <c r="C20" s="11">
        <v>32000</v>
      </c>
      <c r="D20" s="11">
        <v>10154</v>
      </c>
      <c r="E20" s="11">
        <v>10000</v>
      </c>
      <c r="F20" s="11">
        <v>23772</v>
      </c>
      <c r="G20" s="11">
        <v>23666</v>
      </c>
      <c r="H20" s="11"/>
      <c r="I20" s="11"/>
      <c r="J20" s="11">
        <f t="shared" si="0"/>
        <v>771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30822</v>
      </c>
      <c r="C21" s="11">
        <v>32000</v>
      </c>
      <c r="D21" s="11">
        <v>9731</v>
      </c>
      <c r="E21" s="11">
        <v>10000</v>
      </c>
      <c r="F21" s="11">
        <v>24675</v>
      </c>
      <c r="G21" s="11">
        <v>23666</v>
      </c>
      <c r="H21" s="11"/>
      <c r="I21" s="11"/>
      <c r="J21" s="11">
        <f t="shared" si="0"/>
        <v>438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575961</v>
      </c>
      <c r="C35" s="11">
        <f t="shared" ref="C35:I35" si="1">SUM(C4:C34)</f>
        <v>586156</v>
      </c>
      <c r="D35" s="11">
        <f t="shared" si="1"/>
        <v>179907</v>
      </c>
      <c r="E35" s="11">
        <f t="shared" si="1"/>
        <v>180000</v>
      </c>
      <c r="F35" s="11">
        <f t="shared" si="1"/>
        <v>437117</v>
      </c>
      <c r="G35" s="11">
        <f t="shared" si="1"/>
        <v>453812</v>
      </c>
      <c r="H35" s="11">
        <f t="shared" si="1"/>
        <v>212</v>
      </c>
      <c r="I35" s="11">
        <f t="shared" si="1"/>
        <v>0</v>
      </c>
      <c r="J35" s="11">
        <f>SUM(J4:J34)</f>
        <v>26771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5.82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155807.22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36922</v>
      </c>
      <c r="C39" s="25"/>
      <c r="E39" s="25"/>
      <c r="G39" s="25"/>
      <c r="I39" s="25"/>
      <c r="J39" s="405">
        <v>-341459.71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79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36940</v>
      </c>
      <c r="J41" s="379">
        <f>+J39+J37</f>
        <v>-185652.49000000002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5" workbookViewId="1">
      <selection activeCell="G42" sqref="G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80</v>
      </c>
      <c r="AD1" s="38" t="s">
        <v>81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128</v>
      </c>
      <c r="B4" s="236">
        <v>12353</v>
      </c>
      <c r="C4" s="24" t="s">
        <v>141</v>
      </c>
      <c r="D4" s="236">
        <v>500168</v>
      </c>
      <c r="E4" s="24" t="s">
        <v>82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15000</v>
      </c>
      <c r="C6" s="24">
        <v>15797</v>
      </c>
      <c r="D6" s="24">
        <v>38264</v>
      </c>
      <c r="E6" s="24">
        <v>38260</v>
      </c>
      <c r="F6" s="24">
        <f>+E6-D6+C6-B6</f>
        <v>793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7500</v>
      </c>
      <c r="C7" s="24">
        <v>15788</v>
      </c>
      <c r="D7" s="24">
        <v>40528</v>
      </c>
      <c r="E7" s="24">
        <v>41288</v>
      </c>
      <c r="F7" s="24">
        <f t="shared" ref="F7:F36" si="0">+E7-D7+C7-B7</f>
        <v>9048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0</v>
      </c>
      <c r="C8" s="24">
        <v>185</v>
      </c>
      <c r="D8" s="24">
        <v>55919</v>
      </c>
      <c r="E8" s="24">
        <v>52978</v>
      </c>
      <c r="F8" s="24">
        <f t="shared" si="0"/>
        <v>-2756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0</v>
      </c>
      <c r="C9" s="24">
        <v>0</v>
      </c>
      <c r="D9" s="24">
        <v>55926</v>
      </c>
      <c r="E9" s="24">
        <v>52792</v>
      </c>
      <c r="F9" s="24">
        <f t="shared" si="0"/>
        <v>-3134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0</v>
      </c>
      <c r="C10" s="24">
        <v>0</v>
      </c>
      <c r="D10" s="24">
        <v>55221</v>
      </c>
      <c r="E10" s="24">
        <v>55832</v>
      </c>
      <c r="F10" s="24">
        <f t="shared" si="0"/>
        <v>611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0</v>
      </c>
      <c r="C11" s="24">
        <v>0</v>
      </c>
      <c r="D11" s="24">
        <v>54884</v>
      </c>
      <c r="E11" s="24">
        <v>57868</v>
      </c>
      <c r="F11" s="24">
        <f t="shared" si="0"/>
        <v>2984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0</v>
      </c>
      <c r="C12" s="24">
        <v>0</v>
      </c>
      <c r="D12" s="24">
        <v>66274</v>
      </c>
      <c r="E12" s="24">
        <v>56585</v>
      </c>
      <c r="F12" s="24">
        <f t="shared" si="0"/>
        <v>-9689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20000</v>
      </c>
      <c r="C13" s="24">
        <v>21165</v>
      </c>
      <c r="D13" s="24">
        <v>76897</v>
      </c>
      <c r="E13" s="24">
        <v>66594</v>
      </c>
      <c r="F13" s="24">
        <f t="shared" si="0"/>
        <v>-9138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15000</v>
      </c>
      <c r="C14" s="24">
        <v>15951</v>
      </c>
      <c r="D14" s="24">
        <v>44028</v>
      </c>
      <c r="E14" s="24">
        <v>46999</v>
      </c>
      <c r="F14" s="24">
        <f t="shared" si="0"/>
        <v>3922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15000</v>
      </c>
      <c r="C15" s="24">
        <v>15902</v>
      </c>
      <c r="D15" s="24">
        <v>58028</v>
      </c>
      <c r="E15" s="24">
        <v>49276</v>
      </c>
      <c r="F15" s="24">
        <f t="shared" si="0"/>
        <v>-7850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15000</v>
      </c>
      <c r="C16" s="24">
        <v>15970</v>
      </c>
      <c r="D16" s="24">
        <v>58028</v>
      </c>
      <c r="E16" s="24">
        <v>52714</v>
      </c>
      <c r="F16" s="24">
        <f t="shared" si="0"/>
        <v>-4344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15000</v>
      </c>
      <c r="C17" s="24">
        <v>0</v>
      </c>
      <c r="D17" s="24">
        <v>58028</v>
      </c>
      <c r="E17" s="24">
        <v>47027</v>
      </c>
      <c r="F17" s="24">
        <f t="shared" si="0"/>
        <v>-26001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15000</v>
      </c>
      <c r="C18" s="24">
        <v>15987</v>
      </c>
      <c r="D18" s="24">
        <v>40790</v>
      </c>
      <c r="E18" s="24">
        <v>34024</v>
      </c>
      <c r="F18" s="24">
        <f t="shared" si="0"/>
        <v>-5779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70773</v>
      </c>
      <c r="E19" s="24">
        <v>84136</v>
      </c>
      <c r="F19" s="24">
        <f t="shared" si="0"/>
        <v>13363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34028</v>
      </c>
      <c r="E20" s="24">
        <v>29675</v>
      </c>
      <c r="F20" s="24">
        <f t="shared" si="0"/>
        <v>-4353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74028</v>
      </c>
      <c r="E21" s="24">
        <v>73764</v>
      </c>
      <c r="F21" s="24">
        <f t="shared" si="0"/>
        <v>-264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62786</v>
      </c>
      <c r="E22" s="24">
        <v>64068</v>
      </c>
      <c r="F22" s="24">
        <f t="shared" si="0"/>
        <v>1282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63203</v>
      </c>
      <c r="E23" s="24">
        <v>64331</v>
      </c>
      <c r="F23" s="24">
        <f t="shared" si="0"/>
        <v>1128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64028</v>
      </c>
      <c r="E24" s="24">
        <v>64011</v>
      </c>
      <c r="F24" s="24">
        <f t="shared" si="0"/>
        <v>-17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117500</v>
      </c>
      <c r="C37" s="24">
        <f>SUM(C6:C36)</f>
        <v>116745</v>
      </c>
      <c r="D37" s="24">
        <f>SUM(D6:D36)</f>
        <v>1071661</v>
      </c>
      <c r="E37" s="24">
        <f>SUM(E6:E36)</f>
        <v>1032222</v>
      </c>
      <c r="F37" s="24">
        <f>SUM(F6:F36)</f>
        <v>-40194</v>
      </c>
      <c r="G37" s="40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83</v>
      </c>
      <c r="E38" s="14"/>
      <c r="F38" s="104">
        <f>+summary!P11</f>
        <v>5.82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-233929.08000000002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6">
        <v>36922</v>
      </c>
      <c r="E40" s="14"/>
      <c r="F40" s="403">
        <v>840348.85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6">
        <v>36941</v>
      </c>
      <c r="E41" s="14"/>
      <c r="F41" s="104">
        <f>+F40+F39</f>
        <v>606419.77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75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76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15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7" workbookViewId="1">
      <selection activeCell="A42" sqref="A4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>
        <v>6315</v>
      </c>
      <c r="C8" s="11">
        <v>6850</v>
      </c>
      <c r="D8" s="11">
        <v>5183</v>
      </c>
      <c r="E8" s="11">
        <v>4456</v>
      </c>
      <c r="F8" s="25">
        <f>+E8+C8-D8-B8</f>
        <v>-192</v>
      </c>
    </row>
    <row r="9" spans="1:6" x14ac:dyDescent="0.2">
      <c r="A9" s="10">
        <v>2</v>
      </c>
      <c r="B9" s="11">
        <v>6177</v>
      </c>
      <c r="C9" s="11">
        <v>6932</v>
      </c>
      <c r="D9" s="11">
        <v>4957</v>
      </c>
      <c r="E9" s="11">
        <v>4503</v>
      </c>
      <c r="F9" s="25">
        <f t="shared" ref="F9:F38" si="0">+E9+C9-D9-B9</f>
        <v>301</v>
      </c>
    </row>
    <row r="10" spans="1:6" x14ac:dyDescent="0.2">
      <c r="A10" s="10">
        <v>3</v>
      </c>
      <c r="B10" s="11">
        <v>6080</v>
      </c>
      <c r="C10" s="11">
        <v>6932</v>
      </c>
      <c r="D10" s="11">
        <v>4785</v>
      </c>
      <c r="E10" s="11">
        <v>4503</v>
      </c>
      <c r="F10" s="25">
        <f t="shared" si="0"/>
        <v>570</v>
      </c>
    </row>
    <row r="11" spans="1:6" x14ac:dyDescent="0.2">
      <c r="A11" s="10">
        <v>4</v>
      </c>
      <c r="B11" s="11">
        <v>6061</v>
      </c>
      <c r="C11" s="11">
        <v>6932</v>
      </c>
      <c r="D11" s="11">
        <v>4586</v>
      </c>
      <c r="E11" s="11">
        <v>4503</v>
      </c>
      <c r="F11" s="25">
        <f t="shared" si="0"/>
        <v>788</v>
      </c>
    </row>
    <row r="12" spans="1:6" x14ac:dyDescent="0.2">
      <c r="A12" s="10">
        <v>5</v>
      </c>
      <c r="B12" s="11">
        <v>6044</v>
      </c>
      <c r="C12" s="11">
        <v>6932</v>
      </c>
      <c r="D12" s="11">
        <v>4752</v>
      </c>
      <c r="E12" s="11">
        <v>4503</v>
      </c>
      <c r="F12" s="25">
        <f t="shared" si="0"/>
        <v>639</v>
      </c>
    </row>
    <row r="13" spans="1:6" x14ac:dyDescent="0.2">
      <c r="A13" s="10">
        <v>6</v>
      </c>
      <c r="B13" s="11">
        <v>2911</v>
      </c>
      <c r="C13" s="11">
        <v>6932</v>
      </c>
      <c r="D13" s="11">
        <v>6132</v>
      </c>
      <c r="E13" s="11">
        <v>4503</v>
      </c>
      <c r="F13" s="25">
        <f t="shared" si="0"/>
        <v>2392</v>
      </c>
    </row>
    <row r="14" spans="1:6" x14ac:dyDescent="0.2">
      <c r="A14" s="10">
        <v>7</v>
      </c>
      <c r="B14" s="11">
        <v>6981</v>
      </c>
      <c r="C14" s="11">
        <v>6932</v>
      </c>
      <c r="D14" s="11">
        <v>5238</v>
      </c>
      <c r="E14" s="11">
        <v>4503</v>
      </c>
      <c r="F14" s="25">
        <f t="shared" si="0"/>
        <v>-784</v>
      </c>
    </row>
    <row r="15" spans="1:6" x14ac:dyDescent="0.2">
      <c r="A15" s="10">
        <v>8</v>
      </c>
      <c r="B15" s="11">
        <v>6244</v>
      </c>
      <c r="C15" s="11">
        <v>6020</v>
      </c>
      <c r="D15" s="11">
        <v>4930</v>
      </c>
      <c r="E15" s="11">
        <v>4503</v>
      </c>
      <c r="F15" s="25">
        <f t="shared" si="0"/>
        <v>-651</v>
      </c>
    </row>
    <row r="16" spans="1:6" x14ac:dyDescent="0.2">
      <c r="A16" s="10">
        <v>9</v>
      </c>
      <c r="B16" s="11">
        <v>5600</v>
      </c>
      <c r="C16" s="11">
        <v>6020</v>
      </c>
      <c r="D16" s="11">
        <v>4585</v>
      </c>
      <c r="E16" s="11">
        <v>4503</v>
      </c>
      <c r="F16" s="25">
        <f t="shared" si="0"/>
        <v>338</v>
      </c>
    </row>
    <row r="17" spans="1:10" x14ac:dyDescent="0.2">
      <c r="A17" s="10">
        <v>10</v>
      </c>
      <c r="B17" s="11">
        <v>7355</v>
      </c>
      <c r="C17" s="11">
        <v>6020</v>
      </c>
      <c r="D17" s="11">
        <v>4285</v>
      </c>
      <c r="E17" s="11">
        <v>4503</v>
      </c>
      <c r="F17" s="25">
        <f t="shared" si="0"/>
        <v>-1117</v>
      </c>
      <c r="J17" s="408"/>
    </row>
    <row r="18" spans="1:10" x14ac:dyDescent="0.2">
      <c r="A18" s="10">
        <v>11</v>
      </c>
      <c r="B18" s="11">
        <v>5232</v>
      </c>
      <c r="C18" s="11">
        <v>6020</v>
      </c>
      <c r="D18" s="11">
        <v>4349</v>
      </c>
      <c r="E18" s="11">
        <v>4503</v>
      </c>
      <c r="F18" s="25">
        <f t="shared" si="0"/>
        <v>942</v>
      </c>
      <c r="J18" s="32"/>
    </row>
    <row r="19" spans="1:10" x14ac:dyDescent="0.2">
      <c r="A19" s="10">
        <v>12</v>
      </c>
      <c r="B19" s="11">
        <v>5500</v>
      </c>
      <c r="C19" s="11">
        <v>6020</v>
      </c>
      <c r="D19" s="11">
        <v>4286</v>
      </c>
      <c r="E19" s="11">
        <v>4503</v>
      </c>
      <c r="F19" s="25">
        <f t="shared" si="0"/>
        <v>737</v>
      </c>
      <c r="J19" s="136"/>
    </row>
    <row r="20" spans="1:10" x14ac:dyDescent="0.2">
      <c r="A20" s="10">
        <v>13</v>
      </c>
      <c r="B20" s="11">
        <v>6211</v>
      </c>
      <c r="C20" s="11">
        <v>6020</v>
      </c>
      <c r="D20" s="11">
        <v>4455</v>
      </c>
      <c r="E20" s="11">
        <v>4503</v>
      </c>
      <c r="F20" s="25">
        <f t="shared" si="0"/>
        <v>-143</v>
      </c>
    </row>
    <row r="21" spans="1:10" x14ac:dyDescent="0.2">
      <c r="A21" s="10">
        <v>14</v>
      </c>
      <c r="B21" s="11">
        <v>7000</v>
      </c>
      <c r="C21" s="11">
        <v>4891</v>
      </c>
      <c r="D21" s="11">
        <v>4473</v>
      </c>
      <c r="E21" s="11">
        <v>4503</v>
      </c>
      <c r="F21" s="25">
        <f t="shared" si="0"/>
        <v>-2079</v>
      </c>
    </row>
    <row r="22" spans="1:10" x14ac:dyDescent="0.2">
      <c r="A22" s="10">
        <v>15</v>
      </c>
      <c r="B22" s="11">
        <v>7240</v>
      </c>
      <c r="C22" s="11">
        <v>4891</v>
      </c>
      <c r="D22" s="11">
        <v>4425</v>
      </c>
      <c r="E22" s="11">
        <v>4503</v>
      </c>
      <c r="F22" s="25">
        <f t="shared" si="0"/>
        <v>-2271</v>
      </c>
    </row>
    <row r="23" spans="1:10" x14ac:dyDescent="0.2">
      <c r="A23" s="10">
        <v>16</v>
      </c>
      <c r="B23" s="11">
        <v>5937</v>
      </c>
      <c r="C23" s="11">
        <v>4891</v>
      </c>
      <c r="D23" s="11">
        <v>3914</v>
      </c>
      <c r="E23" s="11">
        <v>4503</v>
      </c>
      <c r="F23" s="25">
        <f t="shared" si="0"/>
        <v>-457</v>
      </c>
    </row>
    <row r="24" spans="1:10" x14ac:dyDescent="0.2">
      <c r="A24" s="10">
        <v>17</v>
      </c>
      <c r="B24" s="11">
        <v>5569</v>
      </c>
      <c r="C24" s="11">
        <v>4961</v>
      </c>
      <c r="D24" s="11">
        <v>3896</v>
      </c>
      <c r="E24" s="11">
        <v>4703</v>
      </c>
      <c r="F24" s="25">
        <f t="shared" si="0"/>
        <v>199</v>
      </c>
    </row>
    <row r="25" spans="1:10" x14ac:dyDescent="0.2">
      <c r="A25" s="10">
        <v>18</v>
      </c>
      <c r="B25" s="11">
        <v>5667</v>
      </c>
      <c r="C25" s="11">
        <v>4875</v>
      </c>
      <c r="D25" s="11">
        <v>3863</v>
      </c>
      <c r="E25" s="11">
        <v>4703</v>
      </c>
      <c r="F25" s="25">
        <f t="shared" si="0"/>
        <v>48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108124</v>
      </c>
      <c r="C39" s="11">
        <f>SUM(C8:C38)</f>
        <v>109071</v>
      </c>
      <c r="D39" s="11">
        <f>SUM(D8:D38)</f>
        <v>83094</v>
      </c>
      <c r="E39" s="11">
        <f>SUM(E8:E38)</f>
        <v>81407</v>
      </c>
      <c r="F39" s="25">
        <f>SUM(F8:F38)</f>
        <v>-740</v>
      </c>
    </row>
    <row r="40" spans="1:6" x14ac:dyDescent="0.2">
      <c r="A40" s="26"/>
      <c r="C40" s="14"/>
      <c r="F40" s="263">
        <f>+summary!P11</f>
        <v>5.82</v>
      </c>
    </row>
    <row r="41" spans="1:6" x14ac:dyDescent="0.2">
      <c r="F41" s="138">
        <f>+F40*F39</f>
        <v>-4306.8</v>
      </c>
    </row>
    <row r="42" spans="1:6" x14ac:dyDescent="0.2">
      <c r="A42" s="57">
        <v>36922</v>
      </c>
      <c r="C42" s="15"/>
      <c r="F42" s="386">
        <v>-43661.37</v>
      </c>
    </row>
    <row r="43" spans="1:6" x14ac:dyDescent="0.2">
      <c r="A43" s="57">
        <v>36940</v>
      </c>
      <c r="C43" s="48"/>
      <c r="F43" s="138">
        <f>+F42+F41</f>
        <v>-47968.170000000006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3" workbookViewId="1">
      <selection activeCell="C27" sqref="C27"/>
    </sheetView>
  </sheetViews>
  <sheetFormatPr defaultRowHeight="12.75" x14ac:dyDescent="0.2"/>
  <sheetData>
    <row r="5" spans="1:4" ht="15" x14ac:dyDescent="0.25">
      <c r="A5" s="134"/>
      <c r="B5" s="34" t="s">
        <v>122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>
        <v>34946</v>
      </c>
      <c r="C8" s="11">
        <v>40319</v>
      </c>
      <c r="D8" s="25">
        <f>+C8-B8</f>
        <v>5373</v>
      </c>
    </row>
    <row r="9" spans="1:4" x14ac:dyDescent="0.2">
      <c r="A9" s="10">
        <v>2</v>
      </c>
      <c r="B9" s="11">
        <v>39334</v>
      </c>
      <c r="C9" s="11">
        <v>40319</v>
      </c>
      <c r="D9" s="25">
        <f t="shared" ref="D9:D38" si="0">+C9-B9</f>
        <v>985</v>
      </c>
    </row>
    <row r="10" spans="1:4" x14ac:dyDescent="0.2">
      <c r="A10" s="10">
        <v>3</v>
      </c>
      <c r="B10" s="11">
        <v>40051</v>
      </c>
      <c r="C10" s="11">
        <v>40319</v>
      </c>
      <c r="D10" s="25">
        <f t="shared" si="0"/>
        <v>268</v>
      </c>
    </row>
    <row r="11" spans="1:4" x14ac:dyDescent="0.2">
      <c r="A11" s="10">
        <v>4</v>
      </c>
      <c r="B11" s="11">
        <v>40002</v>
      </c>
      <c r="C11" s="11">
        <v>40180</v>
      </c>
      <c r="D11" s="25">
        <f t="shared" si="0"/>
        <v>178</v>
      </c>
    </row>
    <row r="12" spans="1:4" x14ac:dyDescent="0.2">
      <c r="A12" s="10">
        <v>5</v>
      </c>
      <c r="B12" s="11">
        <v>39860</v>
      </c>
      <c r="C12" s="11">
        <v>40319</v>
      </c>
      <c r="D12" s="25">
        <f t="shared" si="0"/>
        <v>459</v>
      </c>
    </row>
    <row r="13" spans="1:4" x14ac:dyDescent="0.2">
      <c r="A13" s="10">
        <v>6</v>
      </c>
      <c r="B13" s="11">
        <v>39756</v>
      </c>
      <c r="C13" s="11">
        <v>40319</v>
      </c>
      <c r="D13" s="25">
        <f t="shared" si="0"/>
        <v>563</v>
      </c>
    </row>
    <row r="14" spans="1:4" x14ac:dyDescent="0.2">
      <c r="A14" s="10">
        <v>7</v>
      </c>
      <c r="B14" s="11">
        <v>39047</v>
      </c>
      <c r="C14" s="11">
        <v>40319</v>
      </c>
      <c r="D14" s="25">
        <f t="shared" si="0"/>
        <v>1272</v>
      </c>
    </row>
    <row r="15" spans="1:4" x14ac:dyDescent="0.2">
      <c r="A15" s="10">
        <v>8</v>
      </c>
      <c r="B15" s="11">
        <v>31708</v>
      </c>
      <c r="C15" s="11">
        <v>40319</v>
      </c>
      <c r="D15" s="25">
        <f t="shared" si="0"/>
        <v>8611</v>
      </c>
    </row>
    <row r="16" spans="1:4" x14ac:dyDescent="0.2">
      <c r="A16" s="10">
        <v>9</v>
      </c>
      <c r="B16" s="11">
        <v>34359</v>
      </c>
      <c r="C16" s="11">
        <v>40319</v>
      </c>
      <c r="D16" s="25">
        <f t="shared" si="0"/>
        <v>5960</v>
      </c>
    </row>
    <row r="17" spans="1:4" x14ac:dyDescent="0.2">
      <c r="A17" s="10">
        <v>10</v>
      </c>
      <c r="B17" s="11">
        <v>34024</v>
      </c>
      <c r="C17" s="11">
        <v>40319</v>
      </c>
      <c r="D17" s="25">
        <f t="shared" si="0"/>
        <v>6295</v>
      </c>
    </row>
    <row r="18" spans="1:4" x14ac:dyDescent="0.2">
      <c r="A18" s="10">
        <v>11</v>
      </c>
      <c r="B18" s="11">
        <v>31600</v>
      </c>
      <c r="C18" s="11">
        <v>40319</v>
      </c>
      <c r="D18" s="25">
        <f t="shared" si="0"/>
        <v>8719</v>
      </c>
    </row>
    <row r="19" spans="1:4" x14ac:dyDescent="0.2">
      <c r="A19" s="10">
        <v>12</v>
      </c>
      <c r="B19" s="11">
        <v>30588</v>
      </c>
      <c r="C19" s="11">
        <v>40319</v>
      </c>
      <c r="D19" s="25">
        <f t="shared" si="0"/>
        <v>9731</v>
      </c>
    </row>
    <row r="20" spans="1:4" x14ac:dyDescent="0.2">
      <c r="A20" s="10">
        <v>13</v>
      </c>
      <c r="B20" s="11">
        <v>32567</v>
      </c>
      <c r="C20" s="11">
        <v>40318</v>
      </c>
      <c r="D20" s="25">
        <f t="shared" si="0"/>
        <v>7751</v>
      </c>
    </row>
    <row r="21" spans="1:4" x14ac:dyDescent="0.2">
      <c r="A21" s="10">
        <v>14</v>
      </c>
      <c r="B21" s="11">
        <v>37805</v>
      </c>
      <c r="C21" s="11">
        <v>40318</v>
      </c>
      <c r="D21" s="25">
        <f t="shared" si="0"/>
        <v>2513</v>
      </c>
    </row>
    <row r="22" spans="1:4" x14ac:dyDescent="0.2">
      <c r="A22" s="10">
        <v>15</v>
      </c>
      <c r="B22" s="11">
        <v>32231</v>
      </c>
      <c r="C22" s="11">
        <v>40319</v>
      </c>
      <c r="D22" s="25">
        <f t="shared" si="0"/>
        <v>8088</v>
      </c>
    </row>
    <row r="23" spans="1:4" x14ac:dyDescent="0.2">
      <c r="A23" s="10">
        <v>16</v>
      </c>
      <c r="B23" s="11">
        <v>37008</v>
      </c>
      <c r="C23" s="11">
        <v>40319</v>
      </c>
      <c r="D23" s="25">
        <f t="shared" si="0"/>
        <v>3311</v>
      </c>
    </row>
    <row r="24" spans="1:4" x14ac:dyDescent="0.2">
      <c r="A24" s="10">
        <v>17</v>
      </c>
      <c r="B24" s="11">
        <v>40267</v>
      </c>
      <c r="C24" s="11">
        <v>35001</v>
      </c>
      <c r="D24" s="25">
        <f t="shared" si="0"/>
        <v>-5266</v>
      </c>
    </row>
    <row r="25" spans="1:4" x14ac:dyDescent="0.2">
      <c r="A25" s="10">
        <v>18</v>
      </c>
      <c r="B25" s="11">
        <v>35044</v>
      </c>
      <c r="C25" s="11">
        <v>35000</v>
      </c>
      <c r="D25" s="25">
        <f t="shared" si="0"/>
        <v>-44</v>
      </c>
    </row>
    <row r="26" spans="1:4" x14ac:dyDescent="0.2">
      <c r="A26" s="10">
        <v>19</v>
      </c>
      <c r="B26" s="11">
        <v>38422</v>
      </c>
      <c r="C26" s="11">
        <v>40319</v>
      </c>
      <c r="D26" s="25">
        <f t="shared" si="0"/>
        <v>1897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688619</v>
      </c>
      <c r="C39" s="11">
        <f>SUM(C8:C38)</f>
        <v>755283</v>
      </c>
      <c r="D39" s="25">
        <f>SUM(D8:D38)</f>
        <v>66664</v>
      </c>
    </row>
    <row r="40" spans="1:4" x14ac:dyDescent="0.2">
      <c r="A40" s="26"/>
      <c r="C40" s="14"/>
      <c r="D40" s="263">
        <f>+summary!P11</f>
        <v>5.82</v>
      </c>
    </row>
    <row r="41" spans="1:4" x14ac:dyDescent="0.2">
      <c r="D41" s="138">
        <f>+D40*D39</f>
        <v>387984.48000000004</v>
      </c>
    </row>
    <row r="42" spans="1:4" x14ac:dyDescent="0.2">
      <c r="A42" s="57">
        <v>36922</v>
      </c>
      <c r="C42" s="15"/>
      <c r="D42" s="386">
        <v>111433.22</v>
      </c>
    </row>
    <row r="43" spans="1:4" x14ac:dyDescent="0.2">
      <c r="A43" s="57">
        <v>36941</v>
      </c>
      <c r="C43" s="48"/>
      <c r="D43" s="138">
        <f>+D42+D41</f>
        <v>499417.70000000007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" workbookViewId="1">
      <selection activeCell="C26" sqref="C26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47</v>
      </c>
    </row>
    <row r="7" spans="1:4" x14ac:dyDescent="0.2">
      <c r="A7" s="10">
        <v>1</v>
      </c>
      <c r="B7" s="11">
        <v>159499</v>
      </c>
      <c r="C7" s="11">
        <v>157188</v>
      </c>
      <c r="D7" s="25">
        <f>+C7-B7</f>
        <v>-2311</v>
      </c>
    </row>
    <row r="8" spans="1:4" x14ac:dyDescent="0.2">
      <c r="A8" s="10">
        <v>2</v>
      </c>
      <c r="B8" s="11">
        <v>105053</v>
      </c>
      <c r="C8" s="11">
        <v>103320</v>
      </c>
      <c r="D8" s="25">
        <f>+C8-B8</f>
        <v>-1733</v>
      </c>
    </row>
    <row r="9" spans="1:4" x14ac:dyDescent="0.2">
      <c r="A9" s="10">
        <v>3</v>
      </c>
      <c r="B9" s="11">
        <v>164647</v>
      </c>
      <c r="C9" s="11">
        <v>163202</v>
      </c>
      <c r="D9" s="25">
        <f t="shared" ref="D9:D37" si="0">+C9-B9</f>
        <v>-1445</v>
      </c>
    </row>
    <row r="10" spans="1:4" x14ac:dyDescent="0.2">
      <c r="A10" s="10">
        <v>4</v>
      </c>
      <c r="B10" s="11">
        <v>179040</v>
      </c>
      <c r="C10" s="11">
        <v>178178</v>
      </c>
      <c r="D10" s="25">
        <f t="shared" si="0"/>
        <v>-862</v>
      </c>
    </row>
    <row r="11" spans="1:4" x14ac:dyDescent="0.2">
      <c r="A11" s="10">
        <v>5</v>
      </c>
      <c r="B11" s="11">
        <v>149175</v>
      </c>
      <c r="C11" s="11">
        <v>147800</v>
      </c>
      <c r="D11" s="25">
        <f t="shared" si="0"/>
        <v>-1375</v>
      </c>
    </row>
    <row r="12" spans="1:4" x14ac:dyDescent="0.2">
      <c r="A12" s="10">
        <v>6</v>
      </c>
      <c r="B12" s="11">
        <v>150519</v>
      </c>
      <c r="C12" s="11">
        <v>151198</v>
      </c>
      <c r="D12" s="25">
        <f t="shared" si="0"/>
        <v>679</v>
      </c>
    </row>
    <row r="13" spans="1:4" x14ac:dyDescent="0.2">
      <c r="A13" s="10">
        <v>7</v>
      </c>
      <c r="B13" s="11">
        <v>148438</v>
      </c>
      <c r="C13" s="11">
        <v>146608</v>
      </c>
      <c r="D13" s="25">
        <f t="shared" si="0"/>
        <v>-1830</v>
      </c>
    </row>
    <row r="14" spans="1:4" x14ac:dyDescent="0.2">
      <c r="A14" s="10">
        <v>8</v>
      </c>
      <c r="B14" s="11">
        <v>159232</v>
      </c>
      <c r="C14" s="11">
        <v>170395</v>
      </c>
      <c r="D14" s="25">
        <f t="shared" si="0"/>
        <v>11163</v>
      </c>
    </row>
    <row r="15" spans="1:4" x14ac:dyDescent="0.2">
      <c r="A15" s="10">
        <v>9</v>
      </c>
      <c r="B15" s="11">
        <v>148591</v>
      </c>
      <c r="C15" s="11">
        <v>148193</v>
      </c>
      <c r="D15" s="25">
        <f t="shared" si="0"/>
        <v>-398</v>
      </c>
    </row>
    <row r="16" spans="1:4" x14ac:dyDescent="0.2">
      <c r="A16" s="10">
        <v>10</v>
      </c>
      <c r="B16" s="11">
        <v>147913</v>
      </c>
      <c r="C16" s="11">
        <v>146545</v>
      </c>
      <c r="D16" s="25">
        <f t="shared" si="0"/>
        <v>-1368</v>
      </c>
    </row>
    <row r="17" spans="1:4" x14ac:dyDescent="0.2">
      <c r="A17" s="10">
        <v>11</v>
      </c>
      <c r="B17" s="11">
        <v>147099</v>
      </c>
      <c r="C17" s="11">
        <v>146447</v>
      </c>
      <c r="D17" s="25">
        <f t="shared" si="0"/>
        <v>-652</v>
      </c>
    </row>
    <row r="18" spans="1:4" x14ac:dyDescent="0.2">
      <c r="A18" s="10">
        <v>12</v>
      </c>
      <c r="B18" s="11">
        <v>148657</v>
      </c>
      <c r="C18" s="11">
        <v>146770</v>
      </c>
      <c r="D18" s="25">
        <f t="shared" si="0"/>
        <v>-1887</v>
      </c>
    </row>
    <row r="19" spans="1:4" x14ac:dyDescent="0.2">
      <c r="A19" s="10">
        <v>13</v>
      </c>
      <c r="B19" s="11">
        <v>127425</v>
      </c>
      <c r="C19" s="11">
        <v>125809</v>
      </c>
      <c r="D19" s="25">
        <f t="shared" si="0"/>
        <v>-1616</v>
      </c>
    </row>
    <row r="20" spans="1:4" x14ac:dyDescent="0.2">
      <c r="A20" s="10">
        <v>14</v>
      </c>
      <c r="B20" s="11">
        <v>168951</v>
      </c>
      <c r="C20" s="11">
        <v>170065</v>
      </c>
      <c r="D20" s="25">
        <f t="shared" si="0"/>
        <v>1114</v>
      </c>
    </row>
    <row r="21" spans="1:4" x14ac:dyDescent="0.2">
      <c r="A21" s="10">
        <v>15</v>
      </c>
      <c r="B21" s="11">
        <v>126393</v>
      </c>
      <c r="C21" s="11">
        <v>126104</v>
      </c>
      <c r="D21" s="25">
        <f t="shared" si="0"/>
        <v>-289</v>
      </c>
    </row>
    <row r="22" spans="1:4" x14ac:dyDescent="0.2">
      <c r="A22" s="10">
        <v>16</v>
      </c>
      <c r="B22" s="11">
        <v>126992</v>
      </c>
      <c r="C22" s="11">
        <v>127198</v>
      </c>
      <c r="D22" s="25">
        <f t="shared" si="0"/>
        <v>206</v>
      </c>
    </row>
    <row r="23" spans="1:4" x14ac:dyDescent="0.2">
      <c r="A23" s="10">
        <v>17</v>
      </c>
      <c r="B23" s="11">
        <v>142396</v>
      </c>
      <c r="C23" s="11">
        <v>146224</v>
      </c>
      <c r="D23" s="25">
        <f t="shared" si="0"/>
        <v>3828</v>
      </c>
    </row>
    <row r="24" spans="1:4" x14ac:dyDescent="0.2">
      <c r="A24" s="10">
        <v>18</v>
      </c>
      <c r="B24" s="11">
        <v>147142</v>
      </c>
      <c r="C24" s="11">
        <v>146224</v>
      </c>
      <c r="D24" s="25">
        <f t="shared" si="0"/>
        <v>-918</v>
      </c>
    </row>
    <row r="25" spans="1:4" x14ac:dyDescent="0.2">
      <c r="A25" s="10">
        <v>19</v>
      </c>
      <c r="B25" s="11">
        <v>168294</v>
      </c>
      <c r="C25" s="11">
        <v>168062</v>
      </c>
      <c r="D25" s="25">
        <f t="shared" si="0"/>
        <v>-232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2815456</v>
      </c>
      <c r="C38" s="11">
        <f>SUM(C7:C37)</f>
        <v>2815530</v>
      </c>
      <c r="D38" s="11">
        <f>SUM(D7:D37)</f>
        <v>74</v>
      </c>
    </row>
    <row r="39" spans="1:4" x14ac:dyDescent="0.2">
      <c r="A39" s="26"/>
      <c r="C39" s="14"/>
      <c r="D39" s="106">
        <f>+summary!P10</f>
        <v>5.81</v>
      </c>
    </row>
    <row r="40" spans="1:4" x14ac:dyDescent="0.2">
      <c r="D40" s="138">
        <f>+D39*D38</f>
        <v>429.94</v>
      </c>
    </row>
    <row r="41" spans="1:4" x14ac:dyDescent="0.2">
      <c r="A41" s="57">
        <v>36922</v>
      </c>
      <c r="C41" s="15"/>
      <c r="D41" s="364">
        <v>-318209</v>
      </c>
    </row>
    <row r="42" spans="1:4" x14ac:dyDescent="0.2">
      <c r="A42" s="57">
        <v>36941</v>
      </c>
      <c r="D42" s="379">
        <f>+D41+D40</f>
        <v>-317779.06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/>
      <c r="F6" s="11">
        <f t="shared" ref="F6:F35" si="0">+B6+D6-C6-E6</f>
        <v>0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/>
      <c r="C7" s="11"/>
      <c r="D7" s="11"/>
      <c r="E7" s="11"/>
      <c r="F7" s="11">
        <f t="shared" si="0"/>
        <v>0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1</v>
      </c>
      <c r="C8" s="11"/>
      <c r="D8" s="11"/>
      <c r="E8" s="11"/>
      <c r="F8" s="11">
        <f t="shared" si="0"/>
        <v>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15</v>
      </c>
      <c r="C10" s="11"/>
      <c r="D10" s="11"/>
      <c r="E10" s="11"/>
      <c r="F10" s="11">
        <f t="shared" si="0"/>
        <v>15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6056</v>
      </c>
      <c r="C18" s="11"/>
      <c r="D18" s="11"/>
      <c r="E18" s="11">
        <v>5000</v>
      </c>
      <c r="F18" s="11">
        <f t="shared" si="0"/>
        <v>1056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243</v>
      </c>
      <c r="C19" s="11"/>
      <c r="D19" s="11"/>
      <c r="E19" s="11"/>
      <c r="F19" s="11">
        <f t="shared" si="0"/>
        <v>243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15135</v>
      </c>
      <c r="C20" s="11">
        <v>15000</v>
      </c>
      <c r="D20" s="11"/>
      <c r="E20" s="11"/>
      <c r="F20" s="11">
        <f t="shared" si="0"/>
        <v>135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186</v>
      </c>
      <c r="C21" s="11"/>
      <c r="D21" s="11"/>
      <c r="E21" s="11"/>
      <c r="F21" s="11">
        <f t="shared" si="0"/>
        <v>186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21636</v>
      </c>
      <c r="C36" s="44">
        <f>SUM(C5:C35)</f>
        <v>15000</v>
      </c>
      <c r="D36" s="43">
        <f>SUM(D5:D35)</f>
        <v>0</v>
      </c>
      <c r="E36" s="44">
        <f>SUM(E5:E35)</f>
        <v>5000</v>
      </c>
      <c r="F36" s="11">
        <f>SUM(F5:F35)</f>
        <v>1636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6636</v>
      </c>
      <c r="D37" s="24"/>
      <c r="E37" s="24">
        <f>+D36-E36</f>
        <v>-5000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36922</v>
      </c>
      <c r="C41" s="14"/>
      <c r="D41" s="50"/>
      <c r="E41" s="50"/>
      <c r="F41" s="401">
        <v>1867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36940</v>
      </c>
      <c r="C42" s="14"/>
      <c r="D42" s="50"/>
      <c r="E42" s="50"/>
      <c r="F42" s="51">
        <f>+F41+F36</f>
        <v>3503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workbookViewId="1">
      <selection activeCell="C23" sqref="C23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286091</v>
      </c>
      <c r="C4" s="11">
        <v>288372</v>
      </c>
      <c r="D4" s="25">
        <f>+C4-B4</f>
        <v>2281</v>
      </c>
    </row>
    <row r="5" spans="1:4" x14ac:dyDescent="0.2">
      <c r="A5" s="10">
        <v>2</v>
      </c>
      <c r="B5" s="11">
        <v>252470</v>
      </c>
      <c r="C5" s="11">
        <v>254859</v>
      </c>
      <c r="D5" s="25">
        <f t="shared" ref="D5:D34" si="0">+C5-B5</f>
        <v>2389</v>
      </c>
    </row>
    <row r="6" spans="1:4" x14ac:dyDescent="0.2">
      <c r="A6" s="10">
        <v>3</v>
      </c>
      <c r="B6" s="11">
        <v>293473</v>
      </c>
      <c r="C6" s="11">
        <v>277718</v>
      </c>
      <c r="D6" s="25">
        <f t="shared" si="0"/>
        <v>-15755</v>
      </c>
    </row>
    <row r="7" spans="1:4" x14ac:dyDescent="0.2">
      <c r="A7" s="10">
        <v>4</v>
      </c>
      <c r="B7" s="11">
        <v>289096</v>
      </c>
      <c r="C7" s="11">
        <v>286772</v>
      </c>
      <c r="D7" s="25">
        <f t="shared" si="0"/>
        <v>-2324</v>
      </c>
    </row>
    <row r="8" spans="1:4" x14ac:dyDescent="0.2">
      <c r="A8" s="10">
        <v>5</v>
      </c>
      <c r="B8" s="11">
        <v>282487</v>
      </c>
      <c r="C8" s="11">
        <v>285057</v>
      </c>
      <c r="D8" s="25">
        <f t="shared" si="0"/>
        <v>2570</v>
      </c>
    </row>
    <row r="9" spans="1:4" x14ac:dyDescent="0.2">
      <c r="A9" s="10">
        <v>6</v>
      </c>
      <c r="B9" s="11">
        <v>291521</v>
      </c>
      <c r="C9" s="11">
        <v>293736</v>
      </c>
      <c r="D9" s="25">
        <f t="shared" si="0"/>
        <v>2215</v>
      </c>
    </row>
    <row r="10" spans="1:4" x14ac:dyDescent="0.2">
      <c r="A10" s="10">
        <v>7</v>
      </c>
      <c r="B10" s="11">
        <v>293998</v>
      </c>
      <c r="C10" s="11">
        <v>294077</v>
      </c>
      <c r="D10" s="25">
        <f t="shared" si="0"/>
        <v>79</v>
      </c>
    </row>
    <row r="11" spans="1:4" x14ac:dyDescent="0.2">
      <c r="A11" s="10">
        <v>8</v>
      </c>
      <c r="B11" s="11">
        <v>290207</v>
      </c>
      <c r="C11" s="11">
        <v>267254</v>
      </c>
      <c r="D11" s="25">
        <f t="shared" si="0"/>
        <v>-22953</v>
      </c>
    </row>
    <row r="12" spans="1:4" x14ac:dyDescent="0.2">
      <c r="A12" s="10">
        <v>9</v>
      </c>
      <c r="B12" s="11">
        <v>292989</v>
      </c>
      <c r="C12" s="11">
        <v>292062</v>
      </c>
      <c r="D12" s="25">
        <f t="shared" si="0"/>
        <v>-927</v>
      </c>
    </row>
    <row r="13" spans="1:4" x14ac:dyDescent="0.2">
      <c r="A13" s="10">
        <v>10</v>
      </c>
      <c r="B13" s="11">
        <v>293828</v>
      </c>
      <c r="C13" s="11">
        <v>295952</v>
      </c>
      <c r="D13" s="25">
        <f t="shared" si="0"/>
        <v>2124</v>
      </c>
    </row>
    <row r="14" spans="1:4" x14ac:dyDescent="0.2">
      <c r="A14" s="10">
        <v>11</v>
      </c>
      <c r="B14" s="11">
        <v>293567</v>
      </c>
      <c r="C14" s="11">
        <v>296969</v>
      </c>
      <c r="D14" s="25">
        <f t="shared" si="0"/>
        <v>3402</v>
      </c>
    </row>
    <row r="15" spans="1:4" x14ac:dyDescent="0.2">
      <c r="A15" s="10">
        <v>12</v>
      </c>
      <c r="B15" s="11">
        <v>279518</v>
      </c>
      <c r="C15" s="11">
        <v>278876</v>
      </c>
      <c r="D15" s="25">
        <f t="shared" si="0"/>
        <v>-642</v>
      </c>
    </row>
    <row r="16" spans="1:4" x14ac:dyDescent="0.2">
      <c r="A16" s="10">
        <v>13</v>
      </c>
      <c r="B16" s="11">
        <v>277183</v>
      </c>
      <c r="C16" s="11">
        <v>278293</v>
      </c>
      <c r="D16" s="25">
        <f t="shared" si="0"/>
        <v>1110</v>
      </c>
    </row>
    <row r="17" spans="1:4" x14ac:dyDescent="0.2">
      <c r="A17" s="10">
        <v>14</v>
      </c>
      <c r="B17" s="11">
        <v>293047</v>
      </c>
      <c r="C17" s="11">
        <v>291906</v>
      </c>
      <c r="D17" s="25">
        <f t="shared" si="0"/>
        <v>-1141</v>
      </c>
    </row>
    <row r="18" spans="1:4" x14ac:dyDescent="0.2">
      <c r="A18" s="10">
        <v>15</v>
      </c>
      <c r="B18" s="11">
        <v>293998</v>
      </c>
      <c r="C18" s="11">
        <v>292832</v>
      </c>
      <c r="D18" s="25">
        <f t="shared" si="0"/>
        <v>-1166</v>
      </c>
    </row>
    <row r="19" spans="1:4" x14ac:dyDescent="0.2">
      <c r="A19" s="10">
        <v>16</v>
      </c>
      <c r="B19" s="11">
        <v>249065</v>
      </c>
      <c r="C19" s="11">
        <v>250157</v>
      </c>
      <c r="D19" s="25">
        <f t="shared" si="0"/>
        <v>1092</v>
      </c>
    </row>
    <row r="20" spans="1:4" x14ac:dyDescent="0.2">
      <c r="A20" s="10">
        <v>17</v>
      </c>
      <c r="B20" s="11">
        <v>268269</v>
      </c>
      <c r="C20" s="11">
        <v>267342</v>
      </c>
      <c r="D20" s="25">
        <f t="shared" si="0"/>
        <v>-927</v>
      </c>
    </row>
    <row r="21" spans="1:4" x14ac:dyDescent="0.2">
      <c r="A21" s="10">
        <v>18</v>
      </c>
      <c r="B21" s="11">
        <v>270180</v>
      </c>
      <c r="C21" s="11">
        <v>269916</v>
      </c>
      <c r="D21" s="25">
        <f t="shared" si="0"/>
        <v>-264</v>
      </c>
    </row>
    <row r="22" spans="1:4" x14ac:dyDescent="0.2">
      <c r="A22" s="10">
        <v>19</v>
      </c>
      <c r="B22" s="11">
        <v>268398</v>
      </c>
      <c r="C22" s="11">
        <v>269991</v>
      </c>
      <c r="D22" s="25">
        <f t="shared" si="0"/>
        <v>1593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5359385</v>
      </c>
      <c r="C35" s="11">
        <f>SUM(C4:C34)</f>
        <v>5332141</v>
      </c>
      <c r="D35" s="11">
        <f>SUM(D4:D34)</f>
        <v>-27244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36922</v>
      </c>
      <c r="D38" s="390">
        <v>59676</v>
      </c>
    </row>
    <row r="39" spans="1:30" x14ac:dyDescent="0.2">
      <c r="A39" s="12"/>
      <c r="D39" s="24"/>
    </row>
    <row r="40" spans="1:30" x14ac:dyDescent="0.2">
      <c r="A40" s="250">
        <v>36941</v>
      </c>
      <c r="D40" s="24">
        <f>+D38+D35</f>
        <v>32432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23" sqref="C23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12</v>
      </c>
      <c r="B3" s="6" t="s">
        <v>22</v>
      </c>
      <c r="C3" s="6" t="s">
        <v>21</v>
      </c>
      <c r="F3" s="5"/>
      <c r="G3" s="6"/>
      <c r="H3" s="6"/>
    </row>
    <row r="4" spans="1:11" x14ac:dyDescent="0.2">
      <c r="A4" s="10">
        <v>1</v>
      </c>
      <c r="B4" s="11">
        <v>799173</v>
      </c>
      <c r="C4" s="11">
        <v>796784</v>
      </c>
      <c r="D4" s="25">
        <f>+C4-B4</f>
        <v>-2389</v>
      </c>
      <c r="F4" s="10"/>
      <c r="G4" s="11"/>
      <c r="H4" s="11"/>
      <c r="I4" s="25"/>
    </row>
    <row r="5" spans="1:11" x14ac:dyDescent="0.2">
      <c r="A5" s="10">
        <v>2</v>
      </c>
      <c r="B5" s="11">
        <v>706086</v>
      </c>
      <c r="C5" s="11">
        <v>722843</v>
      </c>
      <c r="D5" s="25">
        <f t="shared" ref="D5:D34" si="0">+C5-B5</f>
        <v>16757</v>
      </c>
      <c r="F5" s="10"/>
      <c r="G5" s="11"/>
      <c r="H5" s="11"/>
      <c r="I5" s="25"/>
    </row>
    <row r="6" spans="1:11" x14ac:dyDescent="0.2">
      <c r="A6" s="10">
        <v>3</v>
      </c>
      <c r="B6" s="11">
        <v>787122</v>
      </c>
      <c r="C6" s="11">
        <v>791623</v>
      </c>
      <c r="D6" s="25">
        <f t="shared" si="0"/>
        <v>4501</v>
      </c>
      <c r="F6" s="10"/>
      <c r="G6" s="11"/>
      <c r="H6" s="11"/>
      <c r="I6" s="25"/>
    </row>
    <row r="7" spans="1:11" x14ac:dyDescent="0.2">
      <c r="A7" s="10">
        <v>4</v>
      </c>
      <c r="B7" s="11">
        <v>787252</v>
      </c>
      <c r="C7" s="11">
        <v>768985</v>
      </c>
      <c r="D7" s="25">
        <f t="shared" si="0"/>
        <v>-18267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795298</v>
      </c>
      <c r="C8" s="11">
        <v>799435</v>
      </c>
      <c r="D8" s="25">
        <f t="shared" si="0"/>
        <v>4137</v>
      </c>
      <c r="F8" s="10"/>
      <c r="G8" s="11"/>
      <c r="H8" s="11"/>
      <c r="I8" s="25"/>
    </row>
    <row r="9" spans="1:11" x14ac:dyDescent="0.2">
      <c r="A9" s="10">
        <v>6</v>
      </c>
      <c r="B9" s="11">
        <v>815022</v>
      </c>
      <c r="C9" s="11">
        <v>821247</v>
      </c>
      <c r="D9" s="25">
        <f t="shared" si="0"/>
        <v>6225</v>
      </c>
      <c r="F9" s="10"/>
      <c r="G9" s="11"/>
      <c r="H9" s="11"/>
      <c r="I9" s="25"/>
    </row>
    <row r="10" spans="1:11" x14ac:dyDescent="0.2">
      <c r="A10" s="10">
        <v>7</v>
      </c>
      <c r="B10" s="11">
        <v>791438</v>
      </c>
      <c r="C10" s="11">
        <v>798833</v>
      </c>
      <c r="D10" s="25">
        <f t="shared" si="0"/>
        <v>7395</v>
      </c>
      <c r="F10" s="10"/>
      <c r="G10" s="11"/>
      <c r="H10" s="11"/>
      <c r="I10" s="25"/>
    </row>
    <row r="11" spans="1:11" x14ac:dyDescent="0.2">
      <c r="A11" s="10">
        <v>8</v>
      </c>
      <c r="B11" s="11">
        <v>802195</v>
      </c>
      <c r="C11" s="11">
        <v>804614</v>
      </c>
      <c r="D11" s="25">
        <f t="shared" si="0"/>
        <v>2419</v>
      </c>
      <c r="F11" s="10"/>
      <c r="G11" s="11"/>
      <c r="H11" s="11"/>
      <c r="I11" s="25"/>
    </row>
    <row r="12" spans="1:11" x14ac:dyDescent="0.2">
      <c r="A12" s="10">
        <v>9</v>
      </c>
      <c r="B12" s="11">
        <v>783563</v>
      </c>
      <c r="C12" s="11">
        <v>765353</v>
      </c>
      <c r="D12" s="25">
        <f t="shared" si="0"/>
        <v>-18210</v>
      </c>
      <c r="F12" s="10"/>
      <c r="G12" s="11"/>
      <c r="H12" s="11"/>
      <c r="I12" s="25"/>
    </row>
    <row r="13" spans="1:11" x14ac:dyDescent="0.2">
      <c r="A13" s="10">
        <v>10</v>
      </c>
      <c r="B13" s="11">
        <v>783008</v>
      </c>
      <c r="C13" s="11">
        <v>790361</v>
      </c>
      <c r="D13" s="25">
        <f t="shared" si="0"/>
        <v>7353</v>
      </c>
      <c r="F13" s="10"/>
      <c r="G13" s="11"/>
      <c r="H13" s="11"/>
      <c r="I13" s="25"/>
    </row>
    <row r="14" spans="1:11" x14ac:dyDescent="0.2">
      <c r="A14" s="10">
        <v>11</v>
      </c>
      <c r="B14" s="11">
        <v>783235</v>
      </c>
      <c r="C14" s="11">
        <v>784818</v>
      </c>
      <c r="D14" s="25">
        <f t="shared" si="0"/>
        <v>1583</v>
      </c>
      <c r="F14" s="10"/>
      <c r="G14" s="11"/>
      <c r="H14" s="11"/>
      <c r="I14" s="25"/>
    </row>
    <row r="15" spans="1:11" x14ac:dyDescent="0.2">
      <c r="A15" s="10">
        <v>12</v>
      </c>
      <c r="B15" s="11">
        <v>772627</v>
      </c>
      <c r="C15" s="11">
        <v>781597</v>
      </c>
      <c r="D15" s="25">
        <f t="shared" si="0"/>
        <v>8970</v>
      </c>
      <c r="F15" s="10"/>
      <c r="G15" s="11"/>
      <c r="H15" s="11"/>
      <c r="I15" s="25"/>
    </row>
    <row r="16" spans="1:11" x14ac:dyDescent="0.2">
      <c r="A16" s="10">
        <v>13</v>
      </c>
      <c r="B16" s="11">
        <v>794801</v>
      </c>
      <c r="C16" s="11">
        <v>787681</v>
      </c>
      <c r="D16" s="25">
        <f t="shared" si="0"/>
        <v>-7120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>
        <v>780506</v>
      </c>
      <c r="C17" s="11">
        <v>782520</v>
      </c>
      <c r="D17" s="25">
        <f t="shared" si="0"/>
        <v>2014</v>
      </c>
      <c r="F17" s="10"/>
      <c r="G17" s="11"/>
      <c r="H17" s="11"/>
      <c r="I17" s="25"/>
    </row>
    <row r="18" spans="1:11" x14ac:dyDescent="0.2">
      <c r="A18" s="10">
        <v>15</v>
      </c>
      <c r="B18" s="11">
        <v>782356</v>
      </c>
      <c r="C18" s="11">
        <v>783440</v>
      </c>
      <c r="D18" s="25">
        <f t="shared" si="0"/>
        <v>1084</v>
      </c>
      <c r="F18" s="10"/>
      <c r="G18" s="11"/>
      <c r="H18" s="11"/>
      <c r="I18" s="25"/>
    </row>
    <row r="19" spans="1:11" x14ac:dyDescent="0.2">
      <c r="A19" s="10">
        <v>16</v>
      </c>
      <c r="B19" s="11">
        <v>789230</v>
      </c>
      <c r="C19" s="11">
        <v>786604</v>
      </c>
      <c r="D19" s="25">
        <f t="shared" si="0"/>
        <v>-2626</v>
      </c>
      <c r="F19" s="10"/>
      <c r="G19" s="11"/>
      <c r="H19" s="11"/>
      <c r="I19" s="25"/>
    </row>
    <row r="20" spans="1:11" x14ac:dyDescent="0.2">
      <c r="A20" s="10">
        <v>17</v>
      </c>
      <c r="B20" s="11">
        <v>790863</v>
      </c>
      <c r="C20" s="11">
        <v>793552</v>
      </c>
      <c r="D20" s="25">
        <f t="shared" si="0"/>
        <v>2689</v>
      </c>
      <c r="F20" s="10"/>
      <c r="G20" s="11"/>
      <c r="H20" s="11"/>
      <c r="I20" s="25"/>
    </row>
    <row r="21" spans="1:11" x14ac:dyDescent="0.2">
      <c r="A21" s="10">
        <v>18</v>
      </c>
      <c r="B21" s="11">
        <v>790575</v>
      </c>
      <c r="C21" s="11">
        <v>798358</v>
      </c>
      <c r="D21" s="25">
        <f t="shared" si="0"/>
        <v>7783</v>
      </c>
      <c r="F21" s="10"/>
      <c r="G21" s="11"/>
      <c r="H21" s="11"/>
      <c r="I21" s="25"/>
    </row>
    <row r="22" spans="1:11" x14ac:dyDescent="0.2">
      <c r="A22" s="10">
        <v>19</v>
      </c>
      <c r="B22" s="11">
        <v>794762</v>
      </c>
      <c r="C22" s="11">
        <v>794140</v>
      </c>
      <c r="D22" s="25">
        <f t="shared" si="0"/>
        <v>-622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5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5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5" x14ac:dyDescent="0.2">
      <c r="A35" s="10"/>
      <c r="B35" s="11">
        <f>SUM(B4:B34)</f>
        <v>14929112</v>
      </c>
      <c r="C35" s="11">
        <f>SUM(C4:C34)</f>
        <v>14952788</v>
      </c>
      <c r="D35" s="11">
        <f>SUM(D4:D34)</f>
        <v>23676</v>
      </c>
      <c r="F35" s="10"/>
      <c r="G35" s="11"/>
      <c r="H35" s="11"/>
      <c r="I35" s="11"/>
      <c r="K35" s="11"/>
    </row>
    <row r="36" spans="1:45" x14ac:dyDescent="0.2">
      <c r="A36" s="26"/>
      <c r="B36" s="24"/>
      <c r="C36" s="25"/>
      <c r="D36" s="2"/>
      <c r="F36" s="26"/>
      <c r="H36" s="25"/>
      <c r="I36" s="2"/>
    </row>
    <row r="37" spans="1:45" x14ac:dyDescent="0.2">
      <c r="D37" s="24"/>
      <c r="I37" s="24"/>
    </row>
    <row r="38" spans="1:45" x14ac:dyDescent="0.2">
      <c r="A38" s="57">
        <v>36922</v>
      </c>
      <c r="D38" s="388">
        <v>-2392</v>
      </c>
      <c r="I38" s="24"/>
    </row>
    <row r="39" spans="1:45" x14ac:dyDescent="0.2">
      <c r="A39" s="2"/>
      <c r="D39" s="24"/>
      <c r="I39" s="24"/>
    </row>
    <row r="40" spans="1:45" x14ac:dyDescent="0.2">
      <c r="A40" s="57">
        <v>36941</v>
      </c>
      <c r="D40" s="51">
        <f>+D38+D35</f>
        <v>21284</v>
      </c>
      <c r="I40" s="24"/>
    </row>
    <row r="42" spans="1:45" x14ac:dyDescent="0.2">
      <c r="AF42" s="327"/>
      <c r="AG42" s="327"/>
      <c r="AH42" s="327"/>
      <c r="AI42" s="327"/>
      <c r="AJ42" s="327"/>
      <c r="AK42" s="327"/>
      <c r="AL42" s="327"/>
      <c r="AM42" s="327"/>
      <c r="AN42" s="327"/>
      <c r="AO42" s="327"/>
      <c r="AP42" s="327"/>
      <c r="AQ42" s="327"/>
      <c r="AR42" s="327"/>
      <c r="AS42" s="327"/>
    </row>
    <row r="43" spans="1:45" ht="15.75" x14ac:dyDescent="0.25">
      <c r="A43" s="53"/>
      <c r="B43" s="11"/>
      <c r="C43" s="11"/>
      <c r="D43" s="138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8"/>
      <c r="AG43" s="327"/>
      <c r="AH43" s="327"/>
      <c r="AI43" s="329"/>
      <c r="AJ43" s="328"/>
      <c r="AK43" s="327"/>
      <c r="AL43" s="327"/>
      <c r="AM43" s="329"/>
      <c r="AN43" s="328"/>
      <c r="AO43" s="327"/>
      <c r="AP43" s="327"/>
      <c r="AQ43" s="327"/>
      <c r="AR43" s="327"/>
      <c r="AS43" s="327"/>
    </row>
    <row r="44" spans="1:45" x14ac:dyDescent="0.2">
      <c r="K44"/>
      <c r="AF44" s="327"/>
      <c r="AG44" s="327"/>
      <c r="AH44" s="327"/>
      <c r="AI44" s="327"/>
      <c r="AJ44" s="327"/>
      <c r="AK44" s="327"/>
      <c r="AL44" s="327"/>
      <c r="AM44" s="327"/>
      <c r="AN44" s="327"/>
      <c r="AO44" s="327"/>
      <c r="AP44" s="327"/>
      <c r="AQ44" s="327"/>
      <c r="AR44" s="327"/>
      <c r="AS44" s="327"/>
    </row>
    <row r="45" spans="1:45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30"/>
      <c r="AG45" s="330"/>
      <c r="AH45" s="327"/>
      <c r="AI45" s="331"/>
      <c r="AJ45" s="330"/>
      <c r="AK45" s="330"/>
      <c r="AL45" s="327"/>
      <c r="AM45" s="331"/>
      <c r="AN45" s="330"/>
      <c r="AO45" s="330"/>
      <c r="AP45" s="327"/>
      <c r="AQ45" s="327"/>
      <c r="AR45" s="327"/>
      <c r="AS45" s="327"/>
    </row>
    <row r="46" spans="1:45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32"/>
      <c r="AG46" s="332"/>
      <c r="AH46" s="333"/>
      <c r="AI46" s="334"/>
      <c r="AJ46" s="332"/>
      <c r="AK46" s="332"/>
      <c r="AL46" s="333"/>
      <c r="AM46" s="334"/>
      <c r="AN46" s="332"/>
      <c r="AO46" s="332"/>
      <c r="AP46" s="333"/>
      <c r="AQ46" s="327"/>
      <c r="AR46" s="327"/>
      <c r="AS46" s="327"/>
    </row>
    <row r="47" spans="1:45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32"/>
      <c r="AG47" s="332"/>
      <c r="AH47" s="333"/>
      <c r="AI47" s="334"/>
      <c r="AJ47" s="332"/>
      <c r="AK47" s="332"/>
      <c r="AL47" s="333"/>
      <c r="AM47" s="334"/>
      <c r="AN47" s="332"/>
      <c r="AO47" s="332"/>
      <c r="AP47" s="333"/>
      <c r="AQ47" s="327"/>
      <c r="AR47" s="327"/>
      <c r="AS47" s="327"/>
    </row>
    <row r="48" spans="1:45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32"/>
      <c r="AG48" s="332"/>
      <c r="AH48" s="333"/>
      <c r="AI48" s="334"/>
      <c r="AJ48" s="332"/>
      <c r="AK48" s="332"/>
      <c r="AL48" s="333"/>
      <c r="AM48" s="334"/>
      <c r="AN48" s="332"/>
      <c r="AO48" s="332"/>
      <c r="AP48" s="333"/>
      <c r="AQ48" s="327"/>
      <c r="AR48" s="327"/>
      <c r="AS48" s="327"/>
    </row>
    <row r="49" spans="1:45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32"/>
      <c r="AG49" s="332"/>
      <c r="AH49" s="333"/>
      <c r="AI49" s="334"/>
      <c r="AJ49" s="332"/>
      <c r="AK49" s="332"/>
      <c r="AL49" s="333"/>
      <c r="AM49" s="334"/>
      <c r="AN49" s="332"/>
      <c r="AO49" s="332"/>
      <c r="AP49" s="333"/>
      <c r="AQ49" s="327"/>
      <c r="AR49" s="327"/>
      <c r="AS49" s="327"/>
    </row>
    <row r="50" spans="1:45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32"/>
      <c r="AG50" s="332"/>
      <c r="AH50" s="333"/>
      <c r="AI50" s="334"/>
      <c r="AJ50" s="332"/>
      <c r="AK50" s="332"/>
      <c r="AL50" s="333"/>
      <c r="AM50" s="334"/>
      <c r="AN50" s="332"/>
      <c r="AO50" s="332"/>
      <c r="AP50" s="333"/>
      <c r="AQ50" s="327"/>
      <c r="AR50" s="327"/>
      <c r="AS50" s="327"/>
    </row>
    <row r="51" spans="1:45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32"/>
      <c r="AG51" s="332"/>
      <c r="AH51" s="333"/>
      <c r="AI51" s="334"/>
      <c r="AJ51" s="332"/>
      <c r="AK51" s="332"/>
      <c r="AL51" s="333"/>
      <c r="AM51" s="334"/>
      <c r="AN51" s="332"/>
      <c r="AO51" s="332"/>
      <c r="AP51" s="333"/>
      <c r="AQ51" s="327"/>
      <c r="AR51" s="327"/>
      <c r="AS51" s="327"/>
    </row>
    <row r="52" spans="1:45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32"/>
      <c r="AG52" s="332"/>
      <c r="AH52" s="333"/>
      <c r="AI52" s="334"/>
      <c r="AJ52" s="332"/>
      <c r="AK52" s="332"/>
      <c r="AL52" s="333"/>
      <c r="AM52" s="334"/>
      <c r="AN52" s="332"/>
      <c r="AO52" s="332"/>
      <c r="AP52" s="333"/>
      <c r="AQ52" s="327"/>
      <c r="AR52" s="327"/>
      <c r="AS52" s="32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32"/>
      <c r="AG53" s="332"/>
      <c r="AH53" s="333"/>
      <c r="AI53" s="334"/>
      <c r="AJ53" s="332"/>
      <c r="AK53" s="332"/>
      <c r="AL53" s="333"/>
      <c r="AM53" s="334"/>
      <c r="AN53" s="332"/>
      <c r="AO53" s="332"/>
      <c r="AP53" s="333"/>
      <c r="AQ53" s="327"/>
      <c r="AR53" s="327"/>
      <c r="AS53" s="32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32"/>
      <c r="AG54" s="332"/>
      <c r="AH54" s="333"/>
      <c r="AI54" s="334"/>
      <c r="AJ54" s="332"/>
      <c r="AK54" s="332"/>
      <c r="AL54" s="333"/>
      <c r="AM54" s="334"/>
      <c r="AN54" s="332"/>
      <c r="AO54" s="332"/>
      <c r="AP54" s="333"/>
      <c r="AQ54" s="327"/>
      <c r="AR54" s="327"/>
      <c r="AS54" s="32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32"/>
      <c r="AG55" s="332"/>
      <c r="AH55" s="333"/>
      <c r="AI55" s="334"/>
      <c r="AJ55" s="332"/>
      <c r="AK55" s="332"/>
      <c r="AL55" s="333"/>
      <c r="AM55" s="334"/>
      <c r="AN55" s="332"/>
      <c r="AO55" s="332"/>
      <c r="AP55" s="333"/>
      <c r="AQ55" s="327"/>
      <c r="AR55" s="327"/>
      <c r="AS55" s="32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32"/>
      <c r="AG56" s="332"/>
      <c r="AH56" s="333"/>
      <c r="AI56" s="334"/>
      <c r="AJ56" s="332"/>
      <c r="AK56" s="332"/>
      <c r="AL56" s="333"/>
      <c r="AM56" s="334"/>
      <c r="AN56" s="332"/>
      <c r="AO56" s="332"/>
      <c r="AP56" s="333"/>
      <c r="AQ56" s="327"/>
      <c r="AR56" s="327"/>
      <c r="AS56" s="32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32"/>
      <c r="AG57" s="332"/>
      <c r="AH57" s="333"/>
      <c r="AI57" s="334"/>
      <c r="AJ57" s="332"/>
      <c r="AK57" s="332"/>
      <c r="AL57" s="333"/>
      <c r="AM57" s="334"/>
      <c r="AN57" s="332"/>
      <c r="AO57" s="332"/>
      <c r="AP57" s="333"/>
      <c r="AQ57" s="327"/>
      <c r="AR57" s="327"/>
      <c r="AS57" s="32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32"/>
      <c r="AG58" s="332"/>
      <c r="AH58" s="333"/>
      <c r="AI58" s="334"/>
      <c r="AJ58" s="332"/>
      <c r="AK58" s="332"/>
      <c r="AL58" s="333"/>
      <c r="AM58" s="334"/>
      <c r="AN58" s="332"/>
      <c r="AO58" s="332"/>
      <c r="AP58" s="333"/>
      <c r="AQ58" s="327"/>
      <c r="AR58" s="327"/>
      <c r="AS58" s="32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32"/>
      <c r="AG59" s="332"/>
      <c r="AH59" s="333"/>
      <c r="AI59" s="334"/>
      <c r="AJ59" s="332"/>
      <c r="AK59" s="332"/>
      <c r="AL59" s="333"/>
      <c r="AM59" s="334"/>
      <c r="AN59" s="332"/>
      <c r="AO59" s="332"/>
      <c r="AP59" s="333"/>
      <c r="AQ59" s="327"/>
      <c r="AR59" s="327"/>
      <c r="AS59" s="32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32"/>
      <c r="AG60" s="332"/>
      <c r="AH60" s="333"/>
      <c r="AI60" s="334"/>
      <c r="AJ60" s="332"/>
      <c r="AK60" s="332"/>
      <c r="AL60" s="333"/>
      <c r="AM60" s="334"/>
      <c r="AN60" s="332"/>
      <c r="AO60" s="332"/>
      <c r="AP60" s="333"/>
      <c r="AQ60" s="327"/>
      <c r="AR60" s="327"/>
      <c r="AS60" s="32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32"/>
      <c r="AG61" s="332"/>
      <c r="AH61" s="333"/>
      <c r="AI61" s="334"/>
      <c r="AJ61" s="332"/>
      <c r="AK61" s="332"/>
      <c r="AL61" s="333"/>
      <c r="AM61" s="334"/>
      <c r="AN61" s="332"/>
      <c r="AO61" s="332"/>
      <c r="AP61" s="333"/>
      <c r="AQ61" s="327"/>
      <c r="AR61" s="327"/>
      <c r="AS61" s="32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32"/>
      <c r="AG62" s="332"/>
      <c r="AH62" s="333"/>
      <c r="AI62" s="334"/>
      <c r="AJ62" s="332"/>
      <c r="AK62" s="332"/>
      <c r="AL62" s="333"/>
      <c r="AM62" s="334"/>
      <c r="AN62" s="332"/>
      <c r="AO62" s="332"/>
      <c r="AP62" s="333"/>
      <c r="AQ62" s="327"/>
      <c r="AR62" s="327"/>
      <c r="AS62" s="32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32"/>
      <c r="AG63" s="332"/>
      <c r="AH63" s="333"/>
      <c r="AI63" s="334"/>
      <c r="AJ63" s="332"/>
      <c r="AK63" s="332"/>
      <c r="AL63" s="333"/>
      <c r="AM63" s="334"/>
      <c r="AN63" s="332"/>
      <c r="AO63" s="332"/>
      <c r="AP63" s="333"/>
      <c r="AQ63" s="327"/>
      <c r="AR63" s="327"/>
      <c r="AS63" s="32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32"/>
      <c r="AG64" s="332"/>
      <c r="AH64" s="333"/>
      <c r="AI64" s="334"/>
      <c r="AJ64" s="332"/>
      <c r="AK64" s="332"/>
      <c r="AL64" s="333"/>
      <c r="AM64" s="334"/>
      <c r="AN64" s="332"/>
      <c r="AO64" s="332"/>
      <c r="AP64" s="333"/>
      <c r="AQ64" s="327"/>
      <c r="AR64" s="327"/>
      <c r="AS64" s="32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32"/>
      <c r="AG65" s="332"/>
      <c r="AH65" s="333"/>
      <c r="AI65" s="334"/>
      <c r="AJ65" s="332"/>
      <c r="AK65" s="332"/>
      <c r="AL65" s="333"/>
      <c r="AM65" s="334"/>
      <c r="AN65" s="332"/>
      <c r="AO65" s="332"/>
      <c r="AP65" s="333"/>
      <c r="AQ65" s="327"/>
      <c r="AR65" s="327"/>
      <c r="AS65" s="32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32"/>
      <c r="AG66" s="332"/>
      <c r="AH66" s="333"/>
      <c r="AI66" s="334"/>
      <c r="AJ66" s="332"/>
      <c r="AK66" s="332"/>
      <c r="AL66" s="333"/>
      <c r="AM66" s="334"/>
      <c r="AN66" s="332"/>
      <c r="AO66" s="332"/>
      <c r="AP66" s="333"/>
      <c r="AQ66" s="327"/>
      <c r="AR66" s="327"/>
      <c r="AS66" s="32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32"/>
      <c r="AG67" s="332"/>
      <c r="AH67" s="333"/>
      <c r="AI67" s="334"/>
      <c r="AJ67" s="332"/>
      <c r="AK67" s="332"/>
      <c r="AL67" s="333"/>
      <c r="AM67" s="334"/>
      <c r="AN67" s="332"/>
      <c r="AO67" s="332"/>
      <c r="AP67" s="333"/>
      <c r="AQ67" s="327"/>
      <c r="AR67" s="327"/>
      <c r="AS67" s="32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32"/>
      <c r="AG68" s="332"/>
      <c r="AH68" s="333"/>
      <c r="AI68" s="334"/>
      <c r="AJ68" s="332"/>
      <c r="AK68" s="332"/>
      <c r="AL68" s="333"/>
      <c r="AM68" s="334"/>
      <c r="AN68" s="332"/>
      <c r="AO68" s="332"/>
      <c r="AP68" s="333"/>
      <c r="AQ68" s="327"/>
      <c r="AR68" s="327"/>
      <c r="AS68" s="32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32"/>
      <c r="AG69" s="332"/>
      <c r="AH69" s="333"/>
      <c r="AI69" s="334"/>
      <c r="AJ69" s="332"/>
      <c r="AK69" s="332"/>
      <c r="AL69" s="333"/>
      <c r="AM69" s="334"/>
      <c r="AN69" s="332"/>
      <c r="AO69" s="332"/>
      <c r="AP69" s="333"/>
      <c r="AQ69" s="327"/>
      <c r="AR69" s="327"/>
      <c r="AS69" s="32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32"/>
      <c r="AG70" s="332"/>
      <c r="AH70" s="333"/>
      <c r="AI70" s="334"/>
      <c r="AJ70" s="332"/>
      <c r="AK70" s="332"/>
      <c r="AL70" s="333"/>
      <c r="AM70" s="334"/>
      <c r="AN70" s="332"/>
      <c r="AO70" s="332"/>
      <c r="AP70" s="333"/>
      <c r="AQ70" s="327"/>
      <c r="AR70" s="327"/>
      <c r="AS70" s="32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32"/>
      <c r="AG71" s="332"/>
      <c r="AH71" s="333"/>
      <c r="AI71" s="334"/>
      <c r="AJ71" s="332"/>
      <c r="AK71" s="332"/>
      <c r="AL71" s="333"/>
      <c r="AM71" s="334"/>
      <c r="AN71" s="332"/>
      <c r="AO71" s="332"/>
      <c r="AP71" s="333"/>
      <c r="AQ71" s="327"/>
      <c r="AR71" s="327"/>
      <c r="AS71" s="32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32"/>
      <c r="AG72" s="332"/>
      <c r="AH72" s="333"/>
      <c r="AI72" s="334"/>
      <c r="AJ72" s="332"/>
      <c r="AK72" s="332"/>
      <c r="AL72" s="333"/>
      <c r="AM72" s="334"/>
      <c r="AN72" s="332"/>
      <c r="AO72" s="332"/>
      <c r="AP72" s="333"/>
      <c r="AQ72" s="327"/>
      <c r="AR72" s="327"/>
      <c r="AS72" s="32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32"/>
      <c r="AG73" s="332"/>
      <c r="AH73" s="333"/>
      <c r="AI73" s="334"/>
      <c r="AJ73" s="332"/>
      <c r="AK73" s="332"/>
      <c r="AL73" s="333"/>
      <c r="AM73" s="334"/>
      <c r="AN73" s="332"/>
      <c r="AO73" s="332"/>
      <c r="AP73" s="333"/>
      <c r="AQ73" s="327"/>
      <c r="AR73" s="327"/>
      <c r="AS73" s="32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32"/>
      <c r="AG74" s="332"/>
      <c r="AH74" s="333"/>
      <c r="AI74" s="334"/>
      <c r="AJ74" s="332"/>
      <c r="AK74" s="332"/>
      <c r="AL74" s="333"/>
      <c r="AM74" s="334"/>
      <c r="AN74" s="332"/>
      <c r="AO74" s="332"/>
      <c r="AP74" s="333"/>
      <c r="AQ74" s="327"/>
      <c r="AR74" s="327"/>
      <c r="AS74" s="32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32"/>
      <c r="AG75" s="332"/>
      <c r="AH75" s="333"/>
      <c r="AI75" s="334"/>
      <c r="AJ75" s="332"/>
      <c r="AK75" s="332"/>
      <c r="AL75" s="333"/>
      <c r="AM75" s="334"/>
      <c r="AN75" s="332"/>
      <c r="AO75" s="332"/>
      <c r="AP75" s="333"/>
      <c r="AQ75" s="327"/>
      <c r="AR75" s="327"/>
      <c r="AS75" s="32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32"/>
      <c r="AG76" s="332"/>
      <c r="AH76" s="333"/>
      <c r="AI76" s="334"/>
      <c r="AJ76" s="332"/>
      <c r="AK76" s="332"/>
      <c r="AL76" s="333"/>
      <c r="AM76" s="334"/>
      <c r="AN76" s="332"/>
      <c r="AO76" s="332"/>
      <c r="AP76" s="333"/>
      <c r="AQ76" s="327"/>
      <c r="AR76" s="327"/>
      <c r="AS76" s="32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32"/>
      <c r="AG77" s="332"/>
      <c r="AH77" s="332"/>
      <c r="AI77" s="334"/>
      <c r="AJ77" s="332"/>
      <c r="AK77" s="332"/>
      <c r="AL77" s="332"/>
      <c r="AM77" s="334"/>
      <c r="AN77" s="332"/>
      <c r="AO77" s="332"/>
      <c r="AP77" s="332"/>
      <c r="AQ77" s="327"/>
      <c r="AR77" s="327"/>
      <c r="AS77" s="32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27"/>
      <c r="AG78" s="333"/>
      <c r="AH78" s="335"/>
      <c r="AI78" s="336"/>
      <c r="AJ78" s="327"/>
      <c r="AK78" s="333"/>
      <c r="AL78" s="335"/>
      <c r="AM78" s="336"/>
      <c r="AN78" s="327"/>
      <c r="AO78" s="333"/>
      <c r="AP78" s="335"/>
      <c r="AQ78" s="327"/>
      <c r="AR78" s="327"/>
      <c r="AS78" s="32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27"/>
      <c r="AG79" s="327"/>
      <c r="AH79" s="337"/>
      <c r="AI79" s="327"/>
      <c r="AJ79" s="327"/>
      <c r="AK79" s="327"/>
      <c r="AL79" s="337"/>
      <c r="AM79" s="327"/>
      <c r="AN79" s="327"/>
      <c r="AO79" s="327"/>
      <c r="AP79" s="337"/>
      <c r="AQ79" s="327"/>
      <c r="AR79" s="327"/>
      <c r="AS79" s="32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27"/>
      <c r="AG80" s="327"/>
      <c r="AH80" s="337"/>
      <c r="AI80" s="338"/>
      <c r="AJ80" s="327"/>
      <c r="AK80" s="327"/>
      <c r="AL80" s="337"/>
      <c r="AM80" s="338"/>
      <c r="AN80" s="327"/>
      <c r="AO80" s="327"/>
      <c r="AP80" s="337"/>
      <c r="AQ80" s="327"/>
      <c r="AR80" s="327"/>
      <c r="AS80" s="32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27"/>
      <c r="AG81" s="327"/>
      <c r="AH81" s="337"/>
      <c r="AI81" s="335"/>
      <c r="AJ81" s="327"/>
      <c r="AK81" s="327"/>
      <c r="AL81" s="337"/>
      <c r="AM81" s="335"/>
      <c r="AN81" s="327"/>
      <c r="AO81" s="327"/>
      <c r="AP81" s="337"/>
      <c r="AQ81" s="327"/>
      <c r="AR81" s="327"/>
      <c r="AS81" s="32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27"/>
      <c r="AG82" s="327"/>
      <c r="AH82" s="337"/>
      <c r="AI82" s="338"/>
      <c r="AJ82" s="327"/>
      <c r="AK82" s="327"/>
      <c r="AL82" s="337"/>
      <c r="AM82" s="338"/>
      <c r="AN82" s="327"/>
      <c r="AO82" s="327"/>
      <c r="AP82" s="337"/>
      <c r="AQ82" s="327"/>
      <c r="AR82" s="327"/>
      <c r="AS82" s="327"/>
    </row>
    <row r="83" spans="4:45" x14ac:dyDescent="0.2">
      <c r="AE83" s="32"/>
      <c r="AF83" s="327"/>
      <c r="AG83" s="327"/>
      <c r="AH83" s="327"/>
      <c r="AI83" s="327"/>
      <c r="AJ83" s="327"/>
      <c r="AK83" s="327"/>
      <c r="AL83" s="327"/>
      <c r="AM83" s="327"/>
      <c r="AN83" s="327"/>
      <c r="AO83" s="327"/>
      <c r="AP83" s="327"/>
      <c r="AQ83" s="327"/>
      <c r="AR83" s="327"/>
      <c r="AS83" s="327"/>
    </row>
    <row r="84" spans="4:45" x14ac:dyDescent="0.2">
      <c r="AE84" s="32"/>
      <c r="AF84" s="327"/>
      <c r="AG84" s="327"/>
      <c r="AH84" s="327"/>
      <c r="AI84" s="327"/>
      <c r="AJ84" s="327"/>
      <c r="AK84" s="327"/>
      <c r="AL84" s="327"/>
      <c r="AM84" s="327"/>
      <c r="AN84" s="327"/>
      <c r="AO84" s="327"/>
      <c r="AP84" s="327"/>
      <c r="AQ84" s="327"/>
      <c r="AR84" s="327"/>
      <c r="AS84" s="327"/>
    </row>
    <row r="85" spans="4:45" x14ac:dyDescent="0.2">
      <c r="AF85" s="327"/>
      <c r="AG85" s="327"/>
      <c r="AH85" s="327"/>
      <c r="AI85" s="327"/>
      <c r="AJ85" s="327"/>
      <c r="AK85" s="327"/>
      <c r="AL85" s="327"/>
      <c r="AM85" s="327"/>
      <c r="AN85" s="327"/>
      <c r="AO85" s="327"/>
      <c r="AP85" s="327"/>
      <c r="AQ85" s="327"/>
      <c r="AR85" s="327"/>
      <c r="AS85" s="327"/>
    </row>
    <row r="86" spans="4:45" x14ac:dyDescent="0.2">
      <c r="AF86" s="327"/>
      <c r="AG86" s="327"/>
      <c r="AH86" s="327"/>
      <c r="AI86" s="327"/>
      <c r="AJ86" s="327"/>
      <c r="AK86" s="327"/>
      <c r="AL86" s="327"/>
      <c r="AM86" s="327"/>
      <c r="AN86" s="327"/>
      <c r="AO86" s="327"/>
      <c r="AP86" s="327"/>
      <c r="AQ86" s="327"/>
      <c r="AR86" s="327"/>
      <c r="AS86" s="327"/>
    </row>
    <row r="87" spans="4:45" x14ac:dyDescent="0.2">
      <c r="AF87" s="327"/>
      <c r="AG87" s="327"/>
      <c r="AH87" s="327"/>
      <c r="AI87" s="327"/>
      <c r="AJ87" s="327"/>
      <c r="AK87" s="327"/>
      <c r="AL87" s="327"/>
      <c r="AM87" s="327"/>
      <c r="AN87" s="327"/>
      <c r="AO87" s="327"/>
      <c r="AP87" s="327"/>
      <c r="AQ87" s="327"/>
      <c r="AR87" s="327"/>
      <c r="AS87" s="327"/>
    </row>
    <row r="88" spans="4:45" x14ac:dyDescent="0.2">
      <c r="AF88" s="327"/>
      <c r="AG88" s="327"/>
      <c r="AH88" s="327"/>
      <c r="AI88" s="327"/>
      <c r="AJ88" s="327"/>
      <c r="AK88" s="327"/>
      <c r="AL88" s="327"/>
      <c r="AM88" s="327"/>
      <c r="AN88" s="327"/>
      <c r="AO88" s="327"/>
      <c r="AP88" s="327"/>
      <c r="AQ88" s="327"/>
      <c r="AR88" s="327"/>
      <c r="AS88" s="327"/>
    </row>
    <row r="89" spans="4:45" x14ac:dyDescent="0.2">
      <c r="AF89" s="327"/>
      <c r="AG89" s="327"/>
      <c r="AH89" s="327"/>
      <c r="AI89" s="327"/>
      <c r="AJ89" s="327"/>
      <c r="AK89" s="327"/>
      <c r="AL89" s="327"/>
      <c r="AM89" s="327"/>
      <c r="AN89" s="327"/>
      <c r="AO89" s="327"/>
      <c r="AP89" s="327"/>
      <c r="AQ89" s="327"/>
      <c r="AR89" s="327"/>
      <c r="AS89" s="327"/>
    </row>
    <row r="90" spans="4:45" x14ac:dyDescent="0.2">
      <c r="AF90" s="327"/>
      <c r="AG90" s="327"/>
      <c r="AH90" s="327"/>
      <c r="AI90" s="327"/>
      <c r="AJ90" s="327"/>
      <c r="AK90" s="327"/>
      <c r="AL90" s="327"/>
      <c r="AM90" s="327"/>
      <c r="AN90" s="327"/>
      <c r="AO90" s="327"/>
      <c r="AP90" s="327"/>
      <c r="AQ90" s="327"/>
      <c r="AR90" s="327"/>
      <c r="AS90" s="327"/>
    </row>
    <row r="91" spans="4:45" x14ac:dyDescent="0.2">
      <c r="AF91" s="327"/>
      <c r="AG91" s="327"/>
      <c r="AH91" s="327"/>
      <c r="AI91" s="327"/>
      <c r="AJ91" s="327"/>
      <c r="AK91" s="327"/>
      <c r="AL91" s="327"/>
      <c r="AM91" s="327"/>
      <c r="AN91" s="327"/>
      <c r="AO91" s="327"/>
      <c r="AP91" s="327"/>
      <c r="AQ91" s="327"/>
      <c r="AR91" s="327"/>
      <c r="AS91" s="327"/>
    </row>
    <row r="92" spans="4:45" x14ac:dyDescent="0.2">
      <c r="AF92" s="327"/>
      <c r="AG92" s="327"/>
      <c r="AH92" s="327"/>
      <c r="AI92" s="327"/>
      <c r="AJ92" s="327"/>
      <c r="AK92" s="327"/>
      <c r="AL92" s="327"/>
      <c r="AM92" s="327"/>
      <c r="AN92" s="327"/>
      <c r="AO92" s="327"/>
      <c r="AP92" s="327"/>
      <c r="AQ92" s="327"/>
      <c r="AR92" s="327"/>
      <c r="AS92" s="327"/>
    </row>
    <row r="93" spans="4:45" x14ac:dyDescent="0.2">
      <c r="AF93" s="327"/>
      <c r="AG93" s="327"/>
      <c r="AH93" s="327"/>
      <c r="AI93" s="327"/>
      <c r="AJ93" s="327"/>
      <c r="AK93" s="327"/>
      <c r="AL93" s="327"/>
      <c r="AM93" s="327"/>
      <c r="AN93" s="327"/>
      <c r="AO93" s="327"/>
      <c r="AP93" s="327"/>
      <c r="AQ93" s="327"/>
      <c r="AR93" s="327"/>
      <c r="AS93" s="327"/>
    </row>
    <row r="94" spans="4:45" x14ac:dyDescent="0.2">
      <c r="AF94" s="327"/>
      <c r="AG94" s="327"/>
      <c r="AH94" s="327"/>
      <c r="AI94" s="327"/>
      <c r="AJ94" s="327"/>
      <c r="AK94" s="327"/>
      <c r="AL94" s="327"/>
      <c r="AM94" s="327"/>
      <c r="AN94" s="327"/>
      <c r="AO94" s="327"/>
      <c r="AP94" s="327"/>
      <c r="AQ94" s="327"/>
      <c r="AR94" s="327"/>
      <c r="AS94" s="327"/>
    </row>
    <row r="95" spans="4:45" x14ac:dyDescent="0.2">
      <c r="AF95" s="327"/>
      <c r="AG95" s="327"/>
      <c r="AH95" s="327"/>
      <c r="AI95" s="327"/>
      <c r="AJ95" s="327"/>
      <c r="AK95" s="327"/>
      <c r="AL95" s="327"/>
      <c r="AM95" s="327"/>
      <c r="AN95" s="327"/>
      <c r="AO95" s="327"/>
      <c r="AP95" s="327"/>
      <c r="AQ95" s="327"/>
      <c r="AR95" s="327"/>
      <c r="AS95" s="327"/>
    </row>
    <row r="96" spans="4:45" x14ac:dyDescent="0.2">
      <c r="AF96" s="327"/>
      <c r="AG96" s="327"/>
      <c r="AH96" s="327"/>
      <c r="AI96" s="327"/>
      <c r="AJ96" s="327"/>
      <c r="AK96" s="327"/>
      <c r="AL96" s="327"/>
      <c r="AM96" s="327"/>
      <c r="AN96" s="327"/>
      <c r="AO96" s="327"/>
      <c r="AP96" s="327"/>
      <c r="AQ96" s="327"/>
      <c r="AR96" s="327"/>
      <c r="AS96" s="327"/>
    </row>
    <row r="97" spans="32:45" x14ac:dyDescent="0.2">
      <c r="AF97" s="327"/>
      <c r="AG97" s="327"/>
      <c r="AH97" s="327"/>
      <c r="AI97" s="327"/>
      <c r="AJ97" s="327"/>
      <c r="AK97" s="327"/>
      <c r="AL97" s="327"/>
      <c r="AM97" s="327"/>
      <c r="AN97" s="327"/>
      <c r="AO97" s="327"/>
      <c r="AP97" s="327"/>
      <c r="AQ97" s="327"/>
      <c r="AR97" s="327"/>
      <c r="AS97" s="327"/>
    </row>
    <row r="98" spans="32:45" x14ac:dyDescent="0.2">
      <c r="AF98" s="327"/>
      <c r="AG98" s="327"/>
      <c r="AH98" s="327"/>
      <c r="AI98" s="327"/>
      <c r="AJ98" s="327"/>
      <c r="AK98" s="327"/>
      <c r="AL98" s="327"/>
      <c r="AM98" s="327"/>
      <c r="AN98" s="327"/>
      <c r="AO98" s="327"/>
      <c r="AP98" s="327"/>
      <c r="AQ98" s="327"/>
      <c r="AR98" s="327"/>
      <c r="AS98" s="327"/>
    </row>
    <row r="99" spans="32:45" x14ac:dyDescent="0.2">
      <c r="AF99" s="327"/>
      <c r="AG99" s="327"/>
      <c r="AH99" s="327"/>
      <c r="AI99" s="327"/>
      <c r="AJ99" s="327"/>
      <c r="AK99" s="327"/>
      <c r="AL99" s="327"/>
      <c r="AM99" s="327"/>
      <c r="AN99" s="327"/>
      <c r="AO99" s="327"/>
      <c r="AP99" s="327"/>
      <c r="AQ99" s="327"/>
      <c r="AR99" s="327"/>
      <c r="AS99" s="327"/>
    </row>
    <row r="100" spans="32:45" x14ac:dyDescent="0.2">
      <c r="AF100" s="327"/>
      <c r="AG100" s="327"/>
      <c r="AH100" s="327"/>
      <c r="AI100" s="327"/>
      <c r="AJ100" s="327"/>
      <c r="AK100" s="327"/>
      <c r="AL100" s="327"/>
      <c r="AM100" s="327"/>
      <c r="AN100" s="327"/>
      <c r="AO100" s="327"/>
      <c r="AP100" s="327"/>
      <c r="AQ100" s="327"/>
      <c r="AR100" s="327"/>
      <c r="AS100" s="327"/>
    </row>
    <row r="101" spans="32:45" x14ac:dyDescent="0.2">
      <c r="AF101" s="327"/>
      <c r="AG101" s="327"/>
      <c r="AH101" s="327"/>
      <c r="AI101" s="327"/>
      <c r="AJ101" s="327"/>
      <c r="AK101" s="327"/>
      <c r="AL101" s="327"/>
      <c r="AM101" s="327"/>
      <c r="AN101" s="327"/>
      <c r="AO101" s="327"/>
      <c r="AP101" s="327"/>
      <c r="AQ101" s="327"/>
      <c r="AR101" s="327"/>
      <c r="AS101" s="327"/>
    </row>
    <row r="102" spans="32:45" x14ac:dyDescent="0.2">
      <c r="AF102" s="327"/>
      <c r="AG102" s="327"/>
      <c r="AH102" s="327"/>
      <c r="AI102" s="327"/>
      <c r="AJ102" s="327"/>
      <c r="AK102" s="327"/>
      <c r="AL102" s="327"/>
      <c r="AM102" s="327"/>
      <c r="AN102" s="327"/>
      <c r="AO102" s="327"/>
      <c r="AP102" s="327"/>
      <c r="AQ102" s="327"/>
      <c r="AR102" s="327"/>
      <c r="AS102" s="327"/>
    </row>
    <row r="103" spans="32:45" x14ac:dyDescent="0.2"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</row>
    <row r="104" spans="32:45" x14ac:dyDescent="0.2">
      <c r="AF104" s="327"/>
      <c r="AG104" s="327"/>
      <c r="AH104" s="327"/>
      <c r="AI104" s="327"/>
      <c r="AJ104" s="327"/>
      <c r="AK104" s="327"/>
      <c r="AL104" s="327"/>
      <c r="AM104" s="327"/>
      <c r="AN104" s="327"/>
      <c r="AO104" s="327"/>
      <c r="AP104" s="327"/>
      <c r="AQ104" s="327"/>
      <c r="AR104" s="327"/>
      <c r="AS104" s="327"/>
    </row>
    <row r="105" spans="32:45" x14ac:dyDescent="0.2">
      <c r="AF105" s="327"/>
      <c r="AG105" s="327"/>
      <c r="AH105" s="327"/>
      <c r="AI105" s="327"/>
      <c r="AJ105" s="327"/>
      <c r="AK105" s="327"/>
      <c r="AL105" s="327"/>
      <c r="AM105" s="327"/>
      <c r="AN105" s="327"/>
      <c r="AO105" s="327"/>
      <c r="AP105" s="327"/>
      <c r="AQ105" s="327"/>
      <c r="AR105" s="327"/>
      <c r="AS105" s="32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workbookViewId="1">
      <selection activeCell="C22" sqref="C22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40390</v>
      </c>
      <c r="C4" s="11">
        <v>23187</v>
      </c>
      <c r="D4" s="11"/>
      <c r="E4" s="11">
        <v>16764</v>
      </c>
      <c r="F4" s="11"/>
      <c r="G4" s="11"/>
      <c r="H4" s="11">
        <f>+G4-F4+D4-E4+B4-C4</f>
        <v>439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24435</v>
      </c>
      <c r="C5" s="11">
        <v>3436</v>
      </c>
      <c r="D5" s="11"/>
      <c r="E5" s="11">
        <v>10000</v>
      </c>
      <c r="F5" s="11"/>
      <c r="G5" s="11"/>
      <c r="H5" s="11">
        <f t="shared" ref="H5:H34" si="0">+G5-F5+D5-E5+B5-C5</f>
        <v>10999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/>
      <c r="C6" s="11">
        <v>-10190</v>
      </c>
      <c r="D6" s="11"/>
      <c r="E6" s="11">
        <v>10000</v>
      </c>
      <c r="F6" s="11"/>
      <c r="G6" s="11"/>
      <c r="H6" s="11">
        <f t="shared" si="0"/>
        <v>190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/>
      <c r="C7" s="11">
        <v>-10190</v>
      </c>
      <c r="D7" s="11"/>
      <c r="E7" s="11">
        <v>10000</v>
      </c>
      <c r="F7" s="11"/>
      <c r="G7" s="11"/>
      <c r="H7" s="11">
        <f t="shared" si="0"/>
        <v>190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43</v>
      </c>
      <c r="C8" s="11">
        <v>-10190</v>
      </c>
      <c r="D8" s="11">
        <v>1</v>
      </c>
      <c r="E8" s="11">
        <v>10000</v>
      </c>
      <c r="F8" s="11"/>
      <c r="G8" s="11"/>
      <c r="H8" s="11">
        <f t="shared" si="0"/>
        <v>234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63503</v>
      </c>
      <c r="C9" s="11">
        <v>38533</v>
      </c>
      <c r="D9" s="11"/>
      <c r="E9" s="11">
        <v>24703</v>
      </c>
      <c r="F9" s="11"/>
      <c r="G9" s="11"/>
      <c r="H9" s="11">
        <f t="shared" si="0"/>
        <v>267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203</v>
      </c>
      <c r="C10" s="11">
        <v>4810</v>
      </c>
      <c r="D10" s="11"/>
      <c r="E10" s="11">
        <v>10000</v>
      </c>
      <c r="F10" s="11"/>
      <c r="G10" s="11"/>
      <c r="H10" s="11">
        <f t="shared" si="0"/>
        <v>-14607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>
        <v>1887</v>
      </c>
      <c r="D11" s="11"/>
      <c r="E11" s="11">
        <v>5153</v>
      </c>
      <c r="F11" s="11"/>
      <c r="G11" s="11"/>
      <c r="H11" s="11">
        <f t="shared" si="0"/>
        <v>-7040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18658</v>
      </c>
      <c r="C12" s="11">
        <v>9330</v>
      </c>
      <c r="D12" s="11"/>
      <c r="E12" s="11">
        <v>5012</v>
      </c>
      <c r="F12" s="11"/>
      <c r="G12" s="11"/>
      <c r="H12" s="11">
        <f t="shared" si="0"/>
        <v>4316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12128</v>
      </c>
      <c r="C13" s="11">
        <v>2810</v>
      </c>
      <c r="D13" s="11"/>
      <c r="E13" s="11">
        <v>5000</v>
      </c>
      <c r="F13" s="11"/>
      <c r="G13" s="11"/>
      <c r="H13" s="11">
        <f t="shared" si="0"/>
        <v>4318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>
        <v>2810</v>
      </c>
      <c r="D14" s="11"/>
      <c r="E14" s="11">
        <v>5000</v>
      </c>
      <c r="F14" s="11"/>
      <c r="G14" s="11"/>
      <c r="H14" s="11">
        <f t="shared" si="0"/>
        <v>-7810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8330</v>
      </c>
      <c r="C15" s="11">
        <v>2810</v>
      </c>
      <c r="D15" s="11"/>
      <c r="E15" s="11">
        <v>5000</v>
      </c>
      <c r="F15" s="11"/>
      <c r="G15" s="11"/>
      <c r="H15" s="11">
        <f t="shared" si="0"/>
        <v>520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43520</v>
      </c>
      <c r="C16" s="11">
        <v>27568</v>
      </c>
      <c r="D16" s="11"/>
      <c r="E16" s="11">
        <v>10000</v>
      </c>
      <c r="F16" s="11"/>
      <c r="G16" s="11"/>
      <c r="H16" s="11">
        <f t="shared" si="0"/>
        <v>5952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26892</v>
      </c>
      <c r="C17" s="11">
        <v>14746</v>
      </c>
      <c r="D17" s="11"/>
      <c r="E17" s="11">
        <v>10000</v>
      </c>
      <c r="F17" s="11"/>
      <c r="G17" s="11"/>
      <c r="H17" s="11">
        <f t="shared" si="0"/>
        <v>2146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11046</v>
      </c>
      <c r="C18" s="11">
        <v>2810</v>
      </c>
      <c r="D18" s="11"/>
      <c r="E18" s="11">
        <v>9568</v>
      </c>
      <c r="F18" s="11"/>
      <c r="G18" s="11"/>
      <c r="H18" s="11">
        <f t="shared" si="0"/>
        <v>-1332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3741</v>
      </c>
      <c r="C19" s="11">
        <v>1416</v>
      </c>
      <c r="D19" s="11"/>
      <c r="E19" s="11"/>
      <c r="F19" s="11"/>
      <c r="G19" s="11"/>
      <c r="H19" s="11">
        <f t="shared" si="0"/>
        <v>2325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36833</v>
      </c>
      <c r="C20" s="11">
        <v>27351</v>
      </c>
      <c r="D20" s="11"/>
      <c r="E20" s="11">
        <v>10000</v>
      </c>
      <c r="F20" s="11"/>
      <c r="G20" s="11"/>
      <c r="H20" s="11">
        <f t="shared" si="0"/>
        <v>-518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38116</v>
      </c>
      <c r="C21" s="11">
        <v>27810</v>
      </c>
      <c r="D21" s="11"/>
      <c r="E21" s="11">
        <v>10000</v>
      </c>
      <c r="F21" s="11"/>
      <c r="G21" s="11"/>
      <c r="H21" s="11">
        <f t="shared" si="0"/>
        <v>306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327838</v>
      </c>
      <c r="C35" s="44">
        <f t="shared" si="1"/>
        <v>160744</v>
      </c>
      <c r="D35" s="11">
        <f t="shared" si="1"/>
        <v>1</v>
      </c>
      <c r="E35" s="44">
        <f t="shared" si="1"/>
        <v>166200</v>
      </c>
      <c r="F35" s="11">
        <f t="shared" si="1"/>
        <v>0</v>
      </c>
      <c r="G35" s="11">
        <f t="shared" si="1"/>
        <v>0</v>
      </c>
      <c r="H35" s="11">
        <f t="shared" si="1"/>
        <v>895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5.82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5208.9000000000005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7">
        <v>36922</v>
      </c>
      <c r="F38" s="47"/>
      <c r="G38" s="48"/>
      <c r="H38" s="386">
        <v>125118.45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36940</v>
      </c>
      <c r="F39" s="47"/>
      <c r="G39" s="47"/>
      <c r="H39" s="137">
        <f>+H38+H37</f>
        <v>130327.34999999999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workbookViewId="1">
      <selection activeCell="F23" sqref="F23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44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37</v>
      </c>
      <c r="D3" s="59" t="s">
        <v>45</v>
      </c>
      <c r="E3" s="4"/>
      <c r="F3" s="59" t="s">
        <v>46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39</v>
      </c>
      <c r="AB3" s="121"/>
      <c r="AC3" s="24"/>
      <c r="AD3" s="24"/>
      <c r="AE3" s="24"/>
      <c r="AF3" s="32"/>
      <c r="AG3" s="122" t="s">
        <v>40</v>
      </c>
      <c r="AH3" s="121"/>
      <c r="AM3" s="2" t="s">
        <v>41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47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273456</v>
      </c>
      <c r="E5" s="11">
        <v>273364</v>
      </c>
      <c r="F5" s="11"/>
      <c r="G5" s="11"/>
      <c r="H5" s="24">
        <f>+G5-F5+D5-E5+C5-B5</f>
        <v>92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37</v>
      </c>
      <c r="AB5" s="24"/>
      <c r="AC5" s="24"/>
      <c r="AD5" s="58" t="s">
        <v>38</v>
      </c>
      <c r="AE5" s="58"/>
      <c r="AF5" s="4"/>
      <c r="AG5" s="2" t="s">
        <v>37</v>
      </c>
      <c r="AJ5" s="4" t="s">
        <v>38</v>
      </c>
      <c r="AK5" s="4"/>
      <c r="AL5" s="4"/>
      <c r="AM5" s="2" t="s">
        <v>37</v>
      </c>
      <c r="AO5" s="4" t="s">
        <v>38</v>
      </c>
      <c r="AP5" s="4"/>
    </row>
    <row r="6" spans="1:47" x14ac:dyDescent="0.2">
      <c r="A6" s="10">
        <v>2</v>
      </c>
      <c r="B6" s="11"/>
      <c r="C6" s="11"/>
      <c r="D6" s="11">
        <v>296822</v>
      </c>
      <c r="E6" s="11">
        <v>294142</v>
      </c>
      <c r="F6" s="11"/>
      <c r="G6" s="11"/>
      <c r="H6" s="24">
        <f t="shared" ref="H6:H35" si="0">+G6-F6+D6-E6+C6-B6</f>
        <v>2680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42</v>
      </c>
      <c r="AA6" s="40" t="s">
        <v>13</v>
      </c>
      <c r="AB6" s="40" t="s">
        <v>14</v>
      </c>
      <c r="AC6" s="40" t="s">
        <v>43</v>
      </c>
      <c r="AD6" s="40" t="s">
        <v>13</v>
      </c>
      <c r="AE6" s="40" t="s">
        <v>14</v>
      </c>
      <c r="AF6" s="6" t="s">
        <v>43</v>
      </c>
      <c r="AG6" s="6" t="s">
        <v>13</v>
      </c>
      <c r="AH6" s="40" t="s">
        <v>14</v>
      </c>
      <c r="AI6" s="6" t="s">
        <v>43</v>
      </c>
      <c r="AJ6" s="6" t="s">
        <v>13</v>
      </c>
      <c r="AK6" s="6" t="s">
        <v>14</v>
      </c>
      <c r="AL6" s="6" t="s">
        <v>43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322506</v>
      </c>
      <c r="E7" s="129">
        <v>319491</v>
      </c>
      <c r="F7" s="11"/>
      <c r="G7" s="11"/>
      <c r="H7" s="24">
        <f t="shared" si="0"/>
        <v>3015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314696</v>
      </c>
      <c r="E8" s="129">
        <v>318133</v>
      </c>
      <c r="F8" s="11"/>
      <c r="G8" s="11"/>
      <c r="H8" s="24">
        <f t="shared" si="0"/>
        <v>-3437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335643</v>
      </c>
      <c r="E9" s="11">
        <v>338444</v>
      </c>
      <c r="F9" s="11"/>
      <c r="G9" s="11"/>
      <c r="H9" s="24">
        <f t="shared" si="0"/>
        <v>-2801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310056</v>
      </c>
      <c r="E10" s="11">
        <v>306203</v>
      </c>
      <c r="F10" s="11"/>
      <c r="G10" s="11"/>
      <c r="H10" s="24">
        <f t="shared" si="0"/>
        <v>3853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261844</v>
      </c>
      <c r="E11" s="11">
        <v>262590</v>
      </c>
      <c r="F11" s="11"/>
      <c r="G11" s="11"/>
      <c r="H11" s="24">
        <f t="shared" si="0"/>
        <v>-746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269768</v>
      </c>
      <c r="E12" s="11">
        <v>270105</v>
      </c>
      <c r="F12" s="11"/>
      <c r="G12" s="11"/>
      <c r="H12" s="24">
        <f t="shared" si="0"/>
        <v>-337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297035</v>
      </c>
      <c r="E13" s="11">
        <v>295566</v>
      </c>
      <c r="F13" s="11"/>
      <c r="G13" s="11"/>
      <c r="H13" s="24">
        <f t="shared" si="0"/>
        <v>1469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292976</v>
      </c>
      <c r="E14" s="11">
        <v>297110</v>
      </c>
      <c r="F14" s="11"/>
      <c r="G14" s="11"/>
      <c r="H14" s="24">
        <f t="shared" si="0"/>
        <v>-4134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297340</v>
      </c>
      <c r="E15" s="11">
        <v>297186</v>
      </c>
      <c r="F15" s="11"/>
      <c r="G15" s="11"/>
      <c r="H15" s="24">
        <f t="shared" si="0"/>
        <v>154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298361</v>
      </c>
      <c r="E16" s="11">
        <v>298862</v>
      </c>
      <c r="F16" s="11"/>
      <c r="G16" s="11"/>
      <c r="H16" s="24">
        <f t="shared" si="0"/>
        <v>-501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294192</v>
      </c>
      <c r="E17" s="11">
        <v>298100</v>
      </c>
      <c r="F17" s="11"/>
      <c r="G17" s="11"/>
      <c r="H17" s="24">
        <f t="shared" si="0"/>
        <v>-3908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248613</v>
      </c>
      <c r="E18" s="11">
        <v>252438</v>
      </c>
      <c r="F18" s="11"/>
      <c r="G18" s="11"/>
      <c r="H18" s="24">
        <f t="shared" si="0"/>
        <v>-3825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260916</v>
      </c>
      <c r="E19" s="11">
        <v>258285</v>
      </c>
      <c r="F19" s="11"/>
      <c r="G19" s="11"/>
      <c r="H19" s="24">
        <f t="shared" si="0"/>
        <v>2631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238842</v>
      </c>
      <c r="E20" s="11">
        <v>239175</v>
      </c>
      <c r="F20" s="11"/>
      <c r="G20" s="11"/>
      <c r="H20" s="24">
        <f t="shared" si="0"/>
        <v>-333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255410</v>
      </c>
      <c r="E21" s="11">
        <v>256341</v>
      </c>
      <c r="F21" s="11"/>
      <c r="G21" s="11"/>
      <c r="H21" s="24">
        <f t="shared" si="0"/>
        <v>-931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283961</v>
      </c>
      <c r="E22" s="11">
        <v>283466</v>
      </c>
      <c r="F22" s="11"/>
      <c r="G22" s="11"/>
      <c r="H22" s="24">
        <f t="shared" si="0"/>
        <v>495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231353</v>
      </c>
      <c r="E23" s="11">
        <v>231468</v>
      </c>
      <c r="F23" s="11"/>
      <c r="G23" s="11"/>
      <c r="H23" s="24">
        <f t="shared" si="0"/>
        <v>-115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5383790</v>
      </c>
      <c r="E36" s="11">
        <f t="shared" si="15"/>
        <v>5390469</v>
      </c>
      <c r="F36" s="11">
        <f t="shared" si="15"/>
        <v>0</v>
      </c>
      <c r="G36" s="11">
        <f t="shared" si="15"/>
        <v>0</v>
      </c>
      <c r="H36" s="11">
        <f t="shared" si="15"/>
        <v>-6679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36922</v>
      </c>
      <c r="B37" s="2" t="s">
        <v>48</v>
      </c>
      <c r="C37" s="385">
        <v>-7121</v>
      </c>
      <c r="D37" s="352"/>
      <c r="E37" s="409">
        <f>268892-70819</f>
        <v>198073</v>
      </c>
      <c r="F37" s="24"/>
      <c r="G37" s="24"/>
      <c r="H37" s="24">
        <f>+E37+C37</f>
        <v>190952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36941</v>
      </c>
      <c r="B38" s="2" t="s">
        <v>48</v>
      </c>
      <c r="C38" s="131">
        <f>+C37+C36-B36</f>
        <v>-7121</v>
      </c>
      <c r="D38" s="261"/>
      <c r="E38" s="131">
        <f>+E37+D36-E36</f>
        <v>191394</v>
      </c>
      <c r="F38" s="261"/>
      <c r="G38" s="131"/>
      <c r="H38" s="131">
        <f>+H37+H36</f>
        <v>184273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262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60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2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7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8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8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8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8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8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8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C50" sqref="C5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49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47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109647</v>
      </c>
      <c r="C6" s="11">
        <v>107420</v>
      </c>
      <c r="D6" s="25">
        <f>+C6-B6</f>
        <v>-2227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92682</v>
      </c>
      <c r="C7" s="11">
        <v>92009</v>
      </c>
      <c r="D7" s="25">
        <f>+C7-B7</f>
        <v>-673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119934</v>
      </c>
      <c r="C8" s="11">
        <v>117811</v>
      </c>
      <c r="D8" s="25">
        <f t="shared" ref="D8:D36" si="0">+C8-B8</f>
        <v>-2123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118073</v>
      </c>
      <c r="C9" s="11">
        <v>120448</v>
      </c>
      <c r="D9" s="25">
        <f t="shared" si="0"/>
        <v>2375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125154</v>
      </c>
      <c r="C10" s="11">
        <v>123014</v>
      </c>
      <c r="D10" s="25">
        <f t="shared" si="0"/>
        <v>-2140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148315</v>
      </c>
      <c r="C11" s="11">
        <v>149289</v>
      </c>
      <c r="D11" s="25">
        <f t="shared" si="0"/>
        <v>974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121730</v>
      </c>
      <c r="C12" s="11">
        <v>120413</v>
      </c>
      <c r="D12" s="25">
        <f t="shared" si="0"/>
        <v>-1317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95622</v>
      </c>
      <c r="C13" s="11">
        <v>93136</v>
      </c>
      <c r="D13" s="25">
        <f t="shared" si="0"/>
        <v>-2486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124406</v>
      </c>
      <c r="C14" s="11">
        <v>124579</v>
      </c>
      <c r="D14" s="25">
        <f t="shared" si="0"/>
        <v>173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116813</v>
      </c>
      <c r="C15" s="11">
        <v>115232</v>
      </c>
      <c r="D15" s="25">
        <f t="shared" si="0"/>
        <v>-1581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117045</v>
      </c>
      <c r="C16" s="11">
        <v>115461</v>
      </c>
      <c r="D16" s="25">
        <f t="shared" si="0"/>
        <v>-1584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116972</v>
      </c>
      <c r="C17" s="11">
        <v>115139</v>
      </c>
      <c r="D17" s="25">
        <f t="shared" si="0"/>
        <v>-1833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115321</v>
      </c>
      <c r="C18" s="11">
        <v>113468</v>
      </c>
      <c r="D18" s="25">
        <f t="shared" si="0"/>
        <v>-1853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117984</v>
      </c>
      <c r="C19" s="11">
        <v>117992</v>
      </c>
      <c r="D19" s="25">
        <f t="shared" si="0"/>
        <v>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128931</v>
      </c>
      <c r="C20" s="11">
        <v>129502</v>
      </c>
      <c r="D20" s="25">
        <f t="shared" si="0"/>
        <v>571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125236</v>
      </c>
      <c r="C21" s="11">
        <v>123052</v>
      </c>
      <c r="D21" s="25">
        <f t="shared" si="0"/>
        <v>-2184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122223</v>
      </c>
      <c r="C22" s="11">
        <v>121152</v>
      </c>
      <c r="D22" s="25">
        <f t="shared" si="0"/>
        <v>-1071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118594</v>
      </c>
      <c r="C23" s="11">
        <v>121759</v>
      </c>
      <c r="D23" s="25">
        <f t="shared" si="0"/>
        <v>3165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124085</v>
      </c>
      <c r="C24" s="11">
        <v>122579</v>
      </c>
      <c r="D24" s="25">
        <f t="shared" si="0"/>
        <v>-1506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2258767</v>
      </c>
      <c r="C37" s="11">
        <f>SUM(C6:C36)</f>
        <v>2243455</v>
      </c>
      <c r="D37" s="11">
        <f>SUM(D6:D36)</f>
        <v>-15312</v>
      </c>
      <c r="E37" s="10"/>
      <c r="F37" s="11"/>
      <c r="G37" s="11"/>
      <c r="H37" s="129"/>
      <c r="I37" s="272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3"/>
      <c r="J38" s="251"/>
      <c r="K38" s="274"/>
      <c r="L38" s="251"/>
      <c r="M38" s="26"/>
      <c r="O38" s="14"/>
    </row>
    <row r="39" spans="1:16" x14ac:dyDescent="0.2">
      <c r="A39" s="57">
        <v>36922</v>
      </c>
      <c r="C39" s="15"/>
      <c r="D39" s="390">
        <v>-32211</v>
      </c>
      <c r="E39" s="57"/>
      <c r="G39" s="15"/>
      <c r="H39" s="51"/>
      <c r="I39" s="275"/>
      <c r="J39" s="251"/>
      <c r="K39" s="276"/>
      <c r="L39" s="51"/>
      <c r="M39" s="57"/>
      <c r="O39" s="15"/>
      <c r="P39" s="24"/>
    </row>
    <row r="40" spans="1:16" x14ac:dyDescent="0.2">
      <c r="A40" s="57">
        <v>36941</v>
      </c>
      <c r="C40" s="48"/>
      <c r="D40" s="25">
        <f>+D39+D37</f>
        <v>-47523</v>
      </c>
      <c r="E40" s="57"/>
      <c r="G40" s="48"/>
      <c r="H40" s="131"/>
      <c r="I40" s="275"/>
      <c r="J40" s="251"/>
      <c r="K40" s="277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workbookViewId="0">
      <selection activeCell="D43" sqref="D43"/>
    </sheetView>
    <sheetView topLeftCell="A24" workbookViewId="1">
      <selection activeCell="B42" sqref="B42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13.2851562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52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53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53</v>
      </c>
      <c r="AD5" s="12"/>
      <c r="AE5" s="12"/>
      <c r="AF5" s="58"/>
      <c r="AG5" s="58" t="s">
        <v>53</v>
      </c>
      <c r="AH5" s="12"/>
      <c r="AI5" s="12"/>
      <c r="AJ5" s="58"/>
      <c r="AK5" s="58" t="s">
        <v>53</v>
      </c>
      <c r="AL5" s="12"/>
      <c r="AM5" s="12"/>
      <c r="AN5" s="58"/>
      <c r="AO5" s="58" t="s">
        <v>53</v>
      </c>
      <c r="AP5" s="12"/>
      <c r="AQ5" s="12"/>
      <c r="AR5" s="58"/>
      <c r="AS5" s="58" t="s">
        <v>53</v>
      </c>
      <c r="AT5" s="12"/>
    </row>
    <row r="6" spans="1:46" x14ac:dyDescent="0.2">
      <c r="B6" s="40" t="s">
        <v>21</v>
      </c>
      <c r="C6" s="40" t="s">
        <v>22</v>
      </c>
      <c r="D6" s="6" t="s">
        <v>16</v>
      </c>
      <c r="E6" s="39"/>
      <c r="F6" s="139"/>
      <c r="G6" s="285"/>
      <c r="H6" s="284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13</v>
      </c>
      <c r="AC6" s="40" t="s">
        <v>14</v>
      </c>
      <c r="AD6" s="6" t="s">
        <v>16</v>
      </c>
      <c r="AE6" s="139"/>
      <c r="AF6" s="40" t="s">
        <v>13</v>
      </c>
      <c r="AG6" s="40" t="s">
        <v>14</v>
      </c>
      <c r="AH6" s="6" t="s">
        <v>16</v>
      </c>
      <c r="AI6" s="139"/>
      <c r="AJ6" s="40" t="s">
        <v>13</v>
      </c>
      <c r="AK6" s="40" t="s">
        <v>14</v>
      </c>
      <c r="AL6" s="6" t="s">
        <v>16</v>
      </c>
      <c r="AM6" s="139"/>
      <c r="AN6" s="40" t="s">
        <v>13</v>
      </c>
      <c r="AO6" s="40" t="s">
        <v>14</v>
      </c>
      <c r="AP6" s="6" t="s">
        <v>16</v>
      </c>
      <c r="AQ6" s="139"/>
      <c r="AR6" s="40" t="s">
        <v>13</v>
      </c>
      <c r="AS6" s="40" t="s">
        <v>14</v>
      </c>
      <c r="AT6" s="6" t="s">
        <v>16</v>
      </c>
    </row>
    <row r="7" spans="1:46" x14ac:dyDescent="0.2">
      <c r="B7" s="11"/>
      <c r="C7" s="11"/>
      <c r="D7" s="11"/>
      <c r="E7" s="143"/>
      <c r="F7" s="139"/>
      <c r="G7" s="278"/>
      <c r="H7" s="283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156774</v>
      </c>
      <c r="C8" s="11">
        <v>160600</v>
      </c>
      <c r="D8" s="11">
        <f t="shared" ref="D8:D38" si="0">+C8-B8</f>
        <v>3826</v>
      </c>
      <c r="E8" s="143"/>
      <c r="F8" s="139"/>
      <c r="G8" s="278"/>
      <c r="H8" s="283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154916</v>
      </c>
      <c r="C9" s="11">
        <v>156720</v>
      </c>
      <c r="D9" s="11">
        <f t="shared" si="0"/>
        <v>1804</v>
      </c>
      <c r="E9" s="143"/>
      <c r="F9" s="139"/>
      <c r="G9" s="278"/>
      <c r="H9" s="283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159631</v>
      </c>
      <c r="C10" s="11">
        <v>160280</v>
      </c>
      <c r="D10" s="11">
        <f t="shared" si="0"/>
        <v>649</v>
      </c>
      <c r="E10" s="143"/>
      <c r="F10" s="139"/>
      <c r="G10" s="278"/>
      <c r="H10" s="283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161368</v>
      </c>
      <c r="C11" s="11">
        <v>158753</v>
      </c>
      <c r="D11" s="11">
        <f t="shared" si="0"/>
        <v>-2615</v>
      </c>
      <c r="E11" s="143"/>
      <c r="F11" s="139"/>
      <c r="G11" s="286"/>
      <c r="H11" s="283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160123</v>
      </c>
      <c r="C12" s="11">
        <v>161062</v>
      </c>
      <c r="D12" s="11">
        <f t="shared" si="0"/>
        <v>939</v>
      </c>
      <c r="E12" s="143"/>
      <c r="F12" s="139"/>
      <c r="G12" s="283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>
        <v>159236</v>
      </c>
      <c r="C13" s="11">
        <v>160095</v>
      </c>
      <c r="D13" s="11">
        <f t="shared" si="0"/>
        <v>859</v>
      </c>
      <c r="E13" s="143"/>
      <c r="F13" s="139"/>
      <c r="G13" s="283"/>
      <c r="H13" s="283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>
        <v>159490</v>
      </c>
      <c r="C14" s="11">
        <v>161127</v>
      </c>
      <c r="D14" s="11">
        <f t="shared" si="0"/>
        <v>1637</v>
      </c>
      <c r="E14" s="143"/>
      <c r="F14" s="139"/>
      <c r="G14" s="283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>
        <v>159910</v>
      </c>
      <c r="C15" s="11">
        <v>160127</v>
      </c>
      <c r="D15" s="11">
        <f t="shared" si="0"/>
        <v>217</v>
      </c>
      <c r="E15" s="143"/>
      <c r="F15" s="139"/>
      <c r="G15" s="283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>
        <v>161144</v>
      </c>
      <c r="C16" s="11">
        <v>162955</v>
      </c>
      <c r="D16" s="11">
        <f t="shared" si="0"/>
        <v>1811</v>
      </c>
      <c r="E16" s="143"/>
      <c r="F16" s="139"/>
      <c r="G16" s="283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>
        <v>162409</v>
      </c>
      <c r="C17" s="11">
        <v>161714</v>
      </c>
      <c r="D17" s="11">
        <f t="shared" si="0"/>
        <v>-695</v>
      </c>
      <c r="E17" s="143"/>
      <c r="F17" s="139"/>
      <c r="G17" s="283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>
        <v>162026</v>
      </c>
      <c r="C18" s="11">
        <v>161505</v>
      </c>
      <c r="D18" s="11">
        <f t="shared" si="0"/>
        <v>-521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>
        <v>162303</v>
      </c>
      <c r="C19" s="11">
        <v>161842</v>
      </c>
      <c r="D19" s="11">
        <f t="shared" si="0"/>
        <v>-461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>
        <v>164398</v>
      </c>
      <c r="C20" s="11">
        <v>164006</v>
      </c>
      <c r="D20" s="11">
        <f t="shared" si="0"/>
        <v>-392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>
        <v>160141</v>
      </c>
      <c r="C21" s="11">
        <v>163115</v>
      </c>
      <c r="D21" s="11">
        <f t="shared" si="0"/>
        <v>2974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>
        <v>164053</v>
      </c>
      <c r="C22" s="11">
        <v>162309</v>
      </c>
      <c r="D22" s="11">
        <f t="shared" si="0"/>
        <v>-1744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>
        <v>162886</v>
      </c>
      <c r="C23" s="11">
        <v>163671</v>
      </c>
      <c r="D23" s="11">
        <f t="shared" si="0"/>
        <v>785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>
        <v>163003</v>
      </c>
      <c r="C24" s="11">
        <v>163220</v>
      </c>
      <c r="D24" s="11">
        <f t="shared" si="0"/>
        <v>217</v>
      </c>
      <c r="E24" s="281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54</v>
      </c>
      <c r="B25" s="11">
        <v>163474</v>
      </c>
      <c r="C25" s="11">
        <v>163729</v>
      </c>
      <c r="D25" s="11">
        <f t="shared" si="0"/>
        <v>255</v>
      </c>
      <c r="E25" s="342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54</v>
      </c>
      <c r="AF25" s="11">
        <v>90438</v>
      </c>
      <c r="AG25" s="11">
        <v>89668</v>
      </c>
      <c r="AH25" s="11">
        <f t="shared" si="2"/>
        <v>-770</v>
      </c>
      <c r="AI25" s="147" t="s">
        <v>54</v>
      </c>
      <c r="AJ25" s="11">
        <v>119514</v>
      </c>
      <c r="AK25" s="11">
        <v>120375</v>
      </c>
      <c r="AL25" s="11">
        <f t="shared" si="3"/>
        <v>861</v>
      </c>
      <c r="AM25" s="147" t="s">
        <v>54</v>
      </c>
      <c r="AN25" s="11">
        <v>175778</v>
      </c>
      <c r="AO25" s="11">
        <v>172040</v>
      </c>
      <c r="AP25" s="11">
        <f t="shared" si="4"/>
        <v>-3738</v>
      </c>
      <c r="AQ25" s="147" t="s">
        <v>54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>
        <v>160038</v>
      </c>
      <c r="C26" s="11">
        <v>164050</v>
      </c>
      <c r="D26" s="11">
        <f t="shared" si="0"/>
        <v>4012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3057323</v>
      </c>
      <c r="C39" s="150">
        <f>SUM(C8:C38)</f>
        <v>3070880</v>
      </c>
      <c r="D39" s="152">
        <f>SUM(D8:D38)</f>
        <v>13557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+summary!P10</f>
        <v>5.81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2">
        <f>+D40*D39</f>
        <v>78766.17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36922</v>
      </c>
      <c r="C42" s="153"/>
      <c r="D42" s="400">
        <v>264825.28000000003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36941</v>
      </c>
      <c r="C43" s="142"/>
      <c r="D43" s="252">
        <f>+D42+D41</f>
        <v>343591.45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55</v>
      </c>
      <c r="AC45" s="142"/>
      <c r="AD45" s="152">
        <f>+AD42+AD39</f>
        <v>89870</v>
      </c>
      <c r="AE45" s="144"/>
      <c r="AF45" s="153" t="s">
        <v>56</v>
      </c>
      <c r="AG45" s="142"/>
      <c r="AH45" s="152">
        <f>+AH42+AH39</f>
        <v>144671</v>
      </c>
      <c r="AI45" s="144"/>
      <c r="AJ45" s="153" t="s">
        <v>57</v>
      </c>
      <c r="AK45" s="142"/>
      <c r="AL45" s="159">
        <f>+AL42+AL39</f>
        <v>218762</v>
      </c>
      <c r="AM45" s="144"/>
      <c r="AN45" s="153" t="s">
        <v>58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359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25</v>
      </c>
      <c r="B79" s="157"/>
      <c r="C79" s="154"/>
      <c r="D79" s="142"/>
      <c r="E79" s="144"/>
      <c r="F79" s="144"/>
    </row>
    <row r="80" spans="1:21" x14ac:dyDescent="0.2">
      <c r="A80" s="161" t="s">
        <v>59</v>
      </c>
      <c r="B80" s="157"/>
      <c r="C80" s="154"/>
      <c r="D80" s="142"/>
      <c r="E80" s="144"/>
      <c r="F80" s="144"/>
    </row>
    <row r="81" spans="1:9" x14ac:dyDescent="0.2">
      <c r="A81" s="161" t="s">
        <v>60</v>
      </c>
      <c r="B81" s="157"/>
      <c r="C81" s="154"/>
      <c r="D81" s="142"/>
      <c r="E81" s="144"/>
    </row>
    <row r="84" spans="1:9" x14ac:dyDescent="0.2">
      <c r="A84" s="146"/>
      <c r="B84" s="166" t="s">
        <v>15</v>
      </c>
      <c r="C84" s="166" t="s">
        <v>61</v>
      </c>
      <c r="D84" s="146"/>
      <c r="F84" s="146"/>
      <c r="G84" s="166" t="s">
        <v>15</v>
      </c>
      <c r="H84" s="166" t="s">
        <v>61</v>
      </c>
      <c r="I84" s="146"/>
    </row>
    <row r="85" spans="1:9" x14ac:dyDescent="0.2">
      <c r="A85" s="146"/>
      <c r="B85" s="116" t="s">
        <v>53</v>
      </c>
      <c r="C85" s="116" t="s">
        <v>17</v>
      </c>
      <c r="D85" s="167" t="s">
        <v>29</v>
      </c>
      <c r="F85" s="146"/>
      <c r="G85" s="116" t="s">
        <v>53</v>
      </c>
      <c r="H85" s="116" t="s">
        <v>17</v>
      </c>
      <c r="I85" s="167" t="s">
        <v>29</v>
      </c>
    </row>
    <row r="86" spans="1:9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68">
        <v>35735</v>
      </c>
      <c r="G86" s="169">
        <v>19437</v>
      </c>
      <c r="H86" s="170">
        <v>2.7</v>
      </c>
      <c r="I86" s="144">
        <f>+H86*G86</f>
        <v>52479.9</v>
      </c>
    </row>
    <row r="87" spans="1:9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68">
        <v>35765</v>
      </c>
      <c r="G87" s="169">
        <v>11409</v>
      </c>
      <c r="H87" s="170">
        <v>2.16</v>
      </c>
      <c r="I87" s="144">
        <f t="shared" ref="I87:I97" si="7">+H87*G87</f>
        <v>24643.440000000002</v>
      </c>
    </row>
    <row r="88" spans="1:9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68">
        <v>35796</v>
      </c>
      <c r="G88" s="169">
        <v>13417</v>
      </c>
      <c r="H88" s="170">
        <v>1.96</v>
      </c>
      <c r="I88" s="144">
        <f t="shared" si="7"/>
        <v>26297.32</v>
      </c>
    </row>
    <row r="89" spans="1:9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68">
        <v>35827</v>
      </c>
      <c r="G89" s="169">
        <v>21244</v>
      </c>
      <c r="H89" s="170">
        <v>2.0299999999999998</v>
      </c>
      <c r="I89" s="144">
        <f t="shared" si="7"/>
        <v>43125.319999999992</v>
      </c>
    </row>
    <row r="90" spans="1:9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68">
        <v>35855</v>
      </c>
      <c r="G90" s="169">
        <v>19170</v>
      </c>
      <c r="H90" s="170">
        <v>2.1</v>
      </c>
      <c r="I90" s="144">
        <f t="shared" si="7"/>
        <v>40257</v>
      </c>
    </row>
    <row r="91" spans="1:9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68">
        <v>35886</v>
      </c>
      <c r="G91" s="169">
        <v>26776</v>
      </c>
      <c r="H91" s="170">
        <v>2.2000000000000002</v>
      </c>
      <c r="I91" s="144">
        <f t="shared" si="7"/>
        <v>58907.200000000004</v>
      </c>
    </row>
    <row r="92" spans="1:9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68">
        <v>35916</v>
      </c>
      <c r="G92" s="169">
        <v>30102</v>
      </c>
      <c r="H92" s="170">
        <v>1.88</v>
      </c>
      <c r="I92" s="144">
        <f t="shared" si="7"/>
        <v>56591.759999999995</v>
      </c>
    </row>
    <row r="93" spans="1:9" x14ac:dyDescent="0.2">
      <c r="A93" s="17">
        <v>36312</v>
      </c>
      <c r="B93" s="169">
        <v>48333</v>
      </c>
      <c r="C93" s="170">
        <v>1.96</v>
      </c>
      <c r="D93" s="144">
        <f t="shared" ref="D93:D99" si="8">+C93*B93</f>
        <v>94732.68</v>
      </c>
      <c r="F93" s="17">
        <v>35947</v>
      </c>
      <c r="G93" s="169">
        <v>17068</v>
      </c>
      <c r="H93" s="170">
        <v>1.64</v>
      </c>
      <c r="I93" s="144">
        <f t="shared" si="7"/>
        <v>27991.519999999997</v>
      </c>
    </row>
    <row r="94" spans="1:9" x14ac:dyDescent="0.2">
      <c r="A94" s="168">
        <v>36342</v>
      </c>
      <c r="B94" s="169">
        <v>-72504</v>
      </c>
      <c r="C94" s="170">
        <v>2.0099999999999998</v>
      </c>
      <c r="D94" s="144">
        <f t="shared" si="8"/>
        <v>-145733.03999999998</v>
      </c>
      <c r="F94" s="168">
        <v>35977</v>
      </c>
      <c r="G94" s="169">
        <v>24452</v>
      </c>
      <c r="H94" s="170">
        <v>1.87</v>
      </c>
      <c r="I94" s="144">
        <f t="shared" si="7"/>
        <v>45725.240000000005</v>
      </c>
    </row>
    <row r="95" spans="1:9" x14ac:dyDescent="0.2">
      <c r="A95" s="168">
        <v>36373</v>
      </c>
      <c r="B95" s="169">
        <v>-6559</v>
      </c>
      <c r="C95" s="170">
        <v>2.35</v>
      </c>
      <c r="D95" s="144">
        <f t="shared" si="8"/>
        <v>-15413.650000000001</v>
      </c>
      <c r="F95" s="168">
        <v>36008</v>
      </c>
      <c r="G95" s="169">
        <v>26181</v>
      </c>
      <c r="H95" s="170">
        <v>1.71</v>
      </c>
      <c r="I95" s="144">
        <f t="shared" si="7"/>
        <v>44769.51</v>
      </c>
    </row>
    <row r="96" spans="1:9" x14ac:dyDescent="0.2">
      <c r="A96" s="168">
        <v>36404</v>
      </c>
      <c r="B96" s="169">
        <v>-73056</v>
      </c>
      <c r="C96" s="170">
        <v>2.29</v>
      </c>
      <c r="D96" s="144">
        <f t="shared" si="8"/>
        <v>-167298.23999999999</v>
      </c>
      <c r="F96" s="168">
        <v>36039</v>
      </c>
      <c r="G96" s="169">
        <v>14386</v>
      </c>
      <c r="H96" s="170">
        <v>1.65</v>
      </c>
      <c r="I96" s="144">
        <f t="shared" si="7"/>
        <v>23736.899999999998</v>
      </c>
    </row>
    <row r="97" spans="1:9" x14ac:dyDescent="0.2">
      <c r="A97" s="168">
        <v>36434</v>
      </c>
      <c r="B97" s="169">
        <v>-4807</v>
      </c>
      <c r="C97" s="170">
        <v>2.59</v>
      </c>
      <c r="D97" s="144">
        <f t="shared" si="8"/>
        <v>-12450.13</v>
      </c>
      <c r="F97" s="168">
        <v>36069</v>
      </c>
      <c r="G97" s="169">
        <v>18644</v>
      </c>
      <c r="H97" s="170">
        <v>1.73</v>
      </c>
      <c r="I97" s="144">
        <f t="shared" si="7"/>
        <v>32254.12</v>
      </c>
    </row>
    <row r="98" spans="1:9" x14ac:dyDescent="0.2">
      <c r="A98" s="168">
        <v>36465</v>
      </c>
      <c r="B98" s="169">
        <v>35981</v>
      </c>
      <c r="C98" s="170">
        <v>2.14</v>
      </c>
      <c r="D98" s="144">
        <f t="shared" si="8"/>
        <v>76999.340000000011</v>
      </c>
      <c r="F98" s="168">
        <v>36100</v>
      </c>
      <c r="G98" s="169">
        <v>21859</v>
      </c>
      <c r="H98" s="170">
        <v>2.02</v>
      </c>
      <c r="I98" s="144">
        <f>+H98*G98</f>
        <v>44155.18</v>
      </c>
    </row>
    <row r="99" spans="1:9" x14ac:dyDescent="0.2">
      <c r="A99" s="17">
        <v>36495</v>
      </c>
      <c r="B99" s="169">
        <v>64636</v>
      </c>
      <c r="C99" s="170">
        <v>2.21</v>
      </c>
      <c r="D99" s="144">
        <f t="shared" si="8"/>
        <v>142845.56</v>
      </c>
      <c r="F99" s="168">
        <v>36130</v>
      </c>
      <c r="G99" s="169">
        <v>20077</v>
      </c>
      <c r="H99" s="170">
        <v>1.79</v>
      </c>
      <c r="I99" s="144">
        <f t="shared" ref="I99:I111" si="9">+H99*G99</f>
        <v>35937.83</v>
      </c>
    </row>
    <row r="100" spans="1:9" x14ac:dyDescent="0.2">
      <c r="A100" s="168" t="s">
        <v>62</v>
      </c>
      <c r="B100" s="169">
        <v>-110000</v>
      </c>
      <c r="C100" s="170">
        <f>+D100/B100</f>
        <v>2.02</v>
      </c>
      <c r="D100" s="144">
        <v>-222200</v>
      </c>
      <c r="F100" s="168">
        <v>36161</v>
      </c>
      <c r="G100" s="169">
        <v>3591</v>
      </c>
      <c r="H100" s="170">
        <v>1.7</v>
      </c>
      <c r="I100" s="144">
        <f t="shared" si="9"/>
        <v>6104.7</v>
      </c>
    </row>
    <row r="101" spans="1:9" x14ac:dyDescent="0.2">
      <c r="A101" s="146" t="s">
        <v>63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68">
        <v>36192</v>
      </c>
      <c r="G101" s="169">
        <v>6701</v>
      </c>
      <c r="H101" s="170">
        <v>1.61</v>
      </c>
      <c r="I101" s="144">
        <f t="shared" si="9"/>
        <v>10788.61</v>
      </c>
    </row>
    <row r="102" spans="1:9" x14ac:dyDescent="0.2">
      <c r="A102" s="146" t="s">
        <v>64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68">
        <v>36220</v>
      </c>
      <c r="G102" s="169">
        <v>5383</v>
      </c>
      <c r="H102" s="170">
        <v>1.56</v>
      </c>
      <c r="I102" s="144">
        <f t="shared" si="9"/>
        <v>8397.48</v>
      </c>
    </row>
    <row r="103" spans="1:9" x14ac:dyDescent="0.2">
      <c r="A103" s="115" t="s">
        <v>65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68">
        <v>36251</v>
      </c>
      <c r="G103" s="169">
        <v>17558</v>
      </c>
      <c r="H103" s="170">
        <v>1.9</v>
      </c>
      <c r="I103" s="144">
        <f t="shared" si="9"/>
        <v>33360.199999999997</v>
      </c>
    </row>
    <row r="104" spans="1:9" x14ac:dyDescent="0.2">
      <c r="A104" s="17"/>
      <c r="B104" s="112"/>
      <c r="C104" s="177"/>
      <c r="D104" s="3"/>
      <c r="F104" s="168">
        <v>36281</v>
      </c>
      <c r="G104" s="169">
        <v>16888</v>
      </c>
      <c r="H104" s="170">
        <v>2</v>
      </c>
      <c r="I104" s="144">
        <f t="shared" si="9"/>
        <v>33776</v>
      </c>
    </row>
    <row r="105" spans="1:9" x14ac:dyDescent="0.2">
      <c r="A105" s="168" t="s">
        <v>66</v>
      </c>
      <c r="B105" s="169">
        <f>+B103</f>
        <v>218762</v>
      </c>
      <c r="C105" s="170">
        <v>2.2000000000000002</v>
      </c>
      <c r="D105" s="144">
        <f>+C105*B105</f>
        <v>481276.4</v>
      </c>
      <c r="F105" s="17">
        <v>36312</v>
      </c>
      <c r="G105" s="169">
        <v>24801</v>
      </c>
      <c r="H105" s="170">
        <v>1.96</v>
      </c>
      <c r="I105" s="144">
        <f t="shared" si="9"/>
        <v>48609.96</v>
      </c>
    </row>
    <row r="106" spans="1:9" x14ac:dyDescent="0.2">
      <c r="A106" s="168"/>
      <c r="B106" s="169"/>
      <c r="C106" s="170"/>
      <c r="D106" s="144"/>
      <c r="E106" s="144"/>
      <c r="F106" s="168">
        <v>36342</v>
      </c>
      <c r="G106" s="169">
        <v>23747</v>
      </c>
      <c r="H106" s="170">
        <v>2.0099999999999998</v>
      </c>
      <c r="I106" s="144">
        <f t="shared" si="9"/>
        <v>47731.469999999994</v>
      </c>
    </row>
    <row r="107" spans="1:9" x14ac:dyDescent="0.2">
      <c r="A107" s="168"/>
      <c r="B107" s="169"/>
      <c r="C107" s="170"/>
      <c r="D107" s="144"/>
      <c r="E107" s="144"/>
      <c r="F107" s="168">
        <v>36373</v>
      </c>
      <c r="G107" s="169">
        <v>21597</v>
      </c>
      <c r="H107" s="170">
        <v>2.35</v>
      </c>
      <c r="I107" s="144">
        <f t="shared" si="9"/>
        <v>50752.950000000004</v>
      </c>
    </row>
    <row r="108" spans="1:9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68">
        <v>36404</v>
      </c>
      <c r="G108" s="169">
        <v>16984</v>
      </c>
      <c r="H108" s="170">
        <v>2.29</v>
      </c>
      <c r="I108" s="144">
        <f t="shared" si="9"/>
        <v>38893.360000000001</v>
      </c>
    </row>
    <row r="109" spans="1:9" x14ac:dyDescent="0.2">
      <c r="A109" s="168"/>
      <c r="B109" s="169"/>
      <c r="C109" s="170"/>
      <c r="D109" s="144"/>
      <c r="E109" s="144"/>
      <c r="F109" s="168">
        <v>36434</v>
      </c>
      <c r="G109" s="169">
        <v>11019</v>
      </c>
      <c r="H109" s="170">
        <v>2.59</v>
      </c>
      <c r="I109" s="144">
        <f t="shared" si="9"/>
        <v>28539.21</v>
      </c>
    </row>
    <row r="110" spans="1:9" x14ac:dyDescent="0.2">
      <c r="A110" s="168"/>
      <c r="B110" s="169"/>
      <c r="C110" s="170"/>
      <c r="D110" s="144"/>
      <c r="E110" s="144"/>
      <c r="F110" s="168">
        <v>36465</v>
      </c>
      <c r="G110" s="169">
        <v>14611</v>
      </c>
      <c r="H110" s="170">
        <v>2.14</v>
      </c>
      <c r="I110" s="144">
        <f t="shared" si="9"/>
        <v>31267.54</v>
      </c>
    </row>
    <row r="111" spans="1:9" x14ac:dyDescent="0.2">
      <c r="A111" s="168"/>
      <c r="B111" s="117"/>
      <c r="C111" s="174"/>
      <c r="D111" s="175"/>
      <c r="E111" s="144"/>
      <c r="F111" s="17">
        <v>36495</v>
      </c>
      <c r="G111" s="169">
        <v>31761</v>
      </c>
      <c r="H111" s="170">
        <v>2.21</v>
      </c>
      <c r="I111" s="144">
        <f t="shared" si="9"/>
        <v>70191.81</v>
      </c>
    </row>
    <row r="112" spans="1:9" ht="13.5" thickBot="1" x14ac:dyDescent="0.25">
      <c r="A112" s="146"/>
      <c r="B112" s="178"/>
      <c r="C112" s="179"/>
      <c r="D112" s="180"/>
      <c r="E112" s="144"/>
      <c r="F112" s="17">
        <v>36526</v>
      </c>
      <c r="G112" s="169">
        <v>28865</v>
      </c>
      <c r="H112" s="170">
        <v>2.23</v>
      </c>
      <c r="I112" s="144">
        <f>+H112*G112</f>
        <v>64368.95</v>
      </c>
    </row>
    <row r="113" spans="1:9" ht="13.5" thickTop="1" x14ac:dyDescent="0.2">
      <c r="F113" s="17">
        <v>36557</v>
      </c>
      <c r="G113" s="169">
        <f>11102+3</f>
        <v>11105</v>
      </c>
      <c r="H113" s="170">
        <v>2.4</v>
      </c>
      <c r="I113" s="144">
        <f>+H113*G113</f>
        <v>26652</v>
      </c>
    </row>
    <row r="114" spans="1:9" x14ac:dyDescent="0.2">
      <c r="F114" s="112"/>
      <c r="G114" s="345">
        <f>SUM(G86:G113)</f>
        <v>518833</v>
      </c>
      <c r="I114" s="189">
        <f>SUM(I86:I113)</f>
        <v>1056306.4799999997</v>
      </c>
    </row>
    <row r="115" spans="1:9" x14ac:dyDescent="0.2">
      <c r="F115" s="112"/>
    </row>
    <row r="116" spans="1:9" x14ac:dyDescent="0.2">
      <c r="F116" s="112"/>
    </row>
    <row r="117" spans="1:9" x14ac:dyDescent="0.2">
      <c r="F117" s="112"/>
    </row>
    <row r="118" spans="1:9" x14ac:dyDescent="0.2">
      <c r="A118" s="161" t="s">
        <v>25</v>
      </c>
      <c r="B118" s="157"/>
      <c r="C118" s="154"/>
      <c r="D118" s="142"/>
      <c r="E118" s="144"/>
      <c r="F118" s="112"/>
    </row>
    <row r="119" spans="1:9" x14ac:dyDescent="0.2">
      <c r="A119" s="161" t="s">
        <v>59</v>
      </c>
      <c r="B119" s="157"/>
      <c r="C119" s="154"/>
      <c r="D119" s="142"/>
      <c r="E119" s="144"/>
      <c r="F119" s="112"/>
    </row>
    <row r="120" spans="1:9" x14ac:dyDescent="0.2">
      <c r="A120" s="161" t="s">
        <v>60</v>
      </c>
      <c r="B120" s="157"/>
      <c r="C120" s="154"/>
      <c r="D120" s="142"/>
      <c r="E120" s="144"/>
      <c r="F120" s="112"/>
    </row>
    <row r="121" spans="1:9" x14ac:dyDescent="0.2">
      <c r="F121" s="112"/>
    </row>
    <row r="122" spans="1:9" x14ac:dyDescent="0.2">
      <c r="F122" s="112"/>
    </row>
    <row r="123" spans="1:9" x14ac:dyDescent="0.2">
      <c r="F123" s="112"/>
    </row>
    <row r="124" spans="1:9" x14ac:dyDescent="0.2">
      <c r="A124" s="145"/>
      <c r="B124" s="154" t="s">
        <v>15</v>
      </c>
      <c r="C124" s="154" t="s">
        <v>61</v>
      </c>
      <c r="D124" s="145"/>
      <c r="E124" s="144"/>
      <c r="F124" s="112"/>
    </row>
    <row r="125" spans="1:9" x14ac:dyDescent="0.2">
      <c r="A125" s="145"/>
      <c r="B125" s="181" t="s">
        <v>53</v>
      </c>
      <c r="C125" s="181" t="s">
        <v>17</v>
      </c>
      <c r="D125" s="182" t="s">
        <v>29</v>
      </c>
      <c r="E125" s="144"/>
      <c r="F125" s="112"/>
    </row>
    <row r="126" spans="1:9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9" x14ac:dyDescent="0.2">
      <c r="A127" s="168">
        <v>36130</v>
      </c>
      <c r="B127" s="169">
        <v>88047</v>
      </c>
      <c r="C127" s="170">
        <v>1.79</v>
      </c>
      <c r="D127" s="144">
        <f t="shared" ref="D127:D132" si="10">+C127*B127</f>
        <v>157604.13</v>
      </c>
      <c r="E127" s="144"/>
      <c r="F127" s="112"/>
    </row>
    <row r="128" spans="1:9" x14ac:dyDescent="0.2">
      <c r="A128" s="168">
        <v>36161</v>
      </c>
      <c r="B128" s="169">
        <v>22026</v>
      </c>
      <c r="C128" s="170">
        <v>1.7</v>
      </c>
      <c r="D128" s="144">
        <f t="shared" si="10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10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10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10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10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11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11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11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11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11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11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11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11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11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11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11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11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11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11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11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11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11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11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11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11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11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11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11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11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11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11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67</v>
      </c>
    </row>
    <row r="167" spans="1:5" x14ac:dyDescent="0.2">
      <c r="B167" s="187">
        <v>-300000</v>
      </c>
      <c r="C167" s="181">
        <v>-450000</v>
      </c>
      <c r="D167" s="34" t="s">
        <v>68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69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70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71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72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22</vt:i4>
      </vt:variant>
    </vt:vector>
  </HeadingPairs>
  <TitlesOfParts>
    <vt:vector size="49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GPM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EOG!Print_Area</vt:lpstr>
      <vt:lpstr>GPM!Print_Area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2001-02-21T15:08:03Z</cp:lastPrinted>
  <dcterms:created xsi:type="dcterms:W3CDTF">2000-03-28T16:52:23Z</dcterms:created>
  <dcterms:modified xsi:type="dcterms:W3CDTF">2014-09-05T10:01:20Z</dcterms:modified>
</cp:coreProperties>
</file>