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/>
  </bookViews>
  <sheets>
    <sheet name="Astra's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9" i="1" l="1"/>
  <c r="H9" i="1" s="1"/>
  <c r="M9" i="1" s="1"/>
  <c r="G9" i="1"/>
  <c r="L9" i="1" s="1"/>
  <c r="K9" i="1"/>
  <c r="R9" i="1"/>
  <c r="U9" i="1" s="1"/>
  <c r="T9" i="1"/>
  <c r="V9" i="1"/>
  <c r="A10" i="1"/>
  <c r="E10" i="1"/>
  <c r="G10" i="1" s="1"/>
  <c r="L10" i="1" s="1"/>
  <c r="H10" i="1"/>
  <c r="M10" i="1" s="1"/>
  <c r="K10" i="1"/>
  <c r="R10" i="1"/>
  <c r="U10" i="1" s="1"/>
  <c r="W10" i="1" s="1"/>
  <c r="T10" i="1"/>
  <c r="V10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E11" i="1"/>
  <c r="H11" i="1" s="1"/>
  <c r="M11" i="1" s="1"/>
  <c r="K11" i="1"/>
  <c r="R11" i="1"/>
  <c r="T11" i="1"/>
  <c r="V11" i="1" s="1"/>
  <c r="U11" i="1"/>
  <c r="W11" i="1" s="1"/>
  <c r="E12" i="1"/>
  <c r="G12" i="1" s="1"/>
  <c r="L12" i="1" s="1"/>
  <c r="K12" i="1"/>
  <c r="R12" i="1"/>
  <c r="U12" i="1" s="1"/>
  <c r="W12" i="1" s="1"/>
  <c r="T12" i="1"/>
  <c r="V12" i="1"/>
  <c r="E13" i="1"/>
  <c r="G13" i="1"/>
  <c r="L13" i="1" s="1"/>
  <c r="H13" i="1"/>
  <c r="M13" i="1" s="1"/>
  <c r="N13" i="1" s="1"/>
  <c r="K13" i="1"/>
  <c r="R13" i="1"/>
  <c r="U13" i="1" s="1"/>
  <c r="T13" i="1"/>
  <c r="V13" i="1" s="1"/>
  <c r="E14" i="1"/>
  <c r="G14" i="1" s="1"/>
  <c r="L14" i="1" s="1"/>
  <c r="H14" i="1"/>
  <c r="M14" i="1" s="1"/>
  <c r="K14" i="1"/>
  <c r="R14" i="1"/>
  <c r="T14" i="1"/>
  <c r="V14" i="1" s="1"/>
  <c r="U14" i="1"/>
  <c r="E15" i="1"/>
  <c r="G15" i="1"/>
  <c r="H15" i="1"/>
  <c r="K15" i="1"/>
  <c r="V15" i="1" s="1"/>
  <c r="L15" i="1"/>
  <c r="M15" i="1"/>
  <c r="N15" i="1" s="1"/>
  <c r="R15" i="1"/>
  <c r="T15" i="1"/>
  <c r="U15" i="1"/>
  <c r="E16" i="1"/>
  <c r="G16" i="1" s="1"/>
  <c r="L16" i="1" s="1"/>
  <c r="K16" i="1"/>
  <c r="R16" i="1"/>
  <c r="T16" i="1"/>
  <c r="U16" i="1"/>
  <c r="V16" i="1"/>
  <c r="W16" i="1" s="1"/>
  <c r="E17" i="1"/>
  <c r="H17" i="1" s="1"/>
  <c r="M17" i="1" s="1"/>
  <c r="N17" i="1" s="1"/>
  <c r="G17" i="1"/>
  <c r="L17" i="1" s="1"/>
  <c r="K17" i="1"/>
  <c r="V17" i="1" s="1"/>
  <c r="R17" i="1"/>
  <c r="U17" i="1" s="1"/>
  <c r="W17" i="1" s="1"/>
  <c r="T17" i="1"/>
  <c r="E18" i="1"/>
  <c r="G18" i="1" s="1"/>
  <c r="L18" i="1" s="1"/>
  <c r="H18" i="1"/>
  <c r="M18" i="1" s="1"/>
  <c r="K18" i="1"/>
  <c r="R18" i="1"/>
  <c r="U18" i="1" s="1"/>
  <c r="W18" i="1" s="1"/>
  <c r="T18" i="1"/>
  <c r="V18" i="1" s="1"/>
  <c r="E19" i="1"/>
  <c r="H19" i="1" s="1"/>
  <c r="M19" i="1" s="1"/>
  <c r="K19" i="1"/>
  <c r="R19" i="1"/>
  <c r="T19" i="1"/>
  <c r="V19" i="1" s="1"/>
  <c r="U19" i="1"/>
  <c r="E20" i="1"/>
  <c r="G20" i="1" s="1"/>
  <c r="L20" i="1" s="1"/>
  <c r="K20" i="1"/>
  <c r="R20" i="1"/>
  <c r="U20" i="1" s="1"/>
  <c r="W20" i="1" s="1"/>
  <c r="T20" i="1"/>
  <c r="V20" i="1"/>
  <c r="E21" i="1"/>
  <c r="G21" i="1"/>
  <c r="L21" i="1" s="1"/>
  <c r="H21" i="1"/>
  <c r="M21" i="1" s="1"/>
  <c r="K21" i="1"/>
  <c r="R21" i="1"/>
  <c r="U21" i="1" s="1"/>
  <c r="W21" i="1" s="1"/>
  <c r="T21" i="1"/>
  <c r="V21" i="1" s="1"/>
  <c r="E22" i="1"/>
  <c r="G22" i="1" s="1"/>
  <c r="L22" i="1" s="1"/>
  <c r="H22" i="1"/>
  <c r="M22" i="1" s="1"/>
  <c r="N22" i="1" s="1"/>
  <c r="K22" i="1"/>
  <c r="R22" i="1"/>
  <c r="T22" i="1"/>
  <c r="V22" i="1" s="1"/>
  <c r="U22" i="1"/>
  <c r="W22" i="1" s="1"/>
  <c r="E23" i="1"/>
  <c r="G23" i="1"/>
  <c r="H23" i="1"/>
  <c r="K23" i="1"/>
  <c r="V23" i="1" s="1"/>
  <c r="L23" i="1"/>
  <c r="M23" i="1"/>
  <c r="N23" i="1" s="1"/>
  <c r="R23" i="1"/>
  <c r="T23" i="1"/>
  <c r="U23" i="1"/>
  <c r="E24" i="1"/>
  <c r="G24" i="1" s="1"/>
  <c r="L24" i="1" s="1"/>
  <c r="K24" i="1"/>
  <c r="R24" i="1"/>
  <c r="T24" i="1"/>
  <c r="U24" i="1"/>
  <c r="V24" i="1"/>
  <c r="W24" i="1" s="1"/>
  <c r="E25" i="1"/>
  <c r="G25" i="1"/>
  <c r="L25" i="1" s="1"/>
  <c r="H25" i="1"/>
  <c r="K25" i="1"/>
  <c r="V25" i="1" s="1"/>
  <c r="M25" i="1"/>
  <c r="N25" i="1" s="1"/>
  <c r="R25" i="1"/>
  <c r="U25" i="1" s="1"/>
  <c r="T25" i="1"/>
  <c r="E26" i="1"/>
  <c r="G26" i="1" s="1"/>
  <c r="L26" i="1" s="1"/>
  <c r="H26" i="1"/>
  <c r="M26" i="1" s="1"/>
  <c r="K26" i="1"/>
  <c r="R26" i="1"/>
  <c r="T26" i="1"/>
  <c r="V26" i="1" s="1"/>
  <c r="W26" i="1" s="1"/>
  <c r="U26" i="1"/>
  <c r="E27" i="1"/>
  <c r="H27" i="1" s="1"/>
  <c r="M27" i="1" s="1"/>
  <c r="K27" i="1"/>
  <c r="V27" i="1" s="1"/>
  <c r="R27" i="1"/>
  <c r="T27" i="1"/>
  <c r="U27" i="1"/>
  <c r="E28" i="1"/>
  <c r="G28" i="1" s="1"/>
  <c r="L28" i="1" s="1"/>
  <c r="K28" i="1"/>
  <c r="R28" i="1"/>
  <c r="U28" i="1" s="1"/>
  <c r="W28" i="1" s="1"/>
  <c r="T28" i="1"/>
  <c r="V28" i="1"/>
  <c r="E29" i="1"/>
  <c r="G29" i="1"/>
  <c r="L29" i="1" s="1"/>
  <c r="H29" i="1"/>
  <c r="M29" i="1" s="1"/>
  <c r="N29" i="1" s="1"/>
  <c r="K29" i="1"/>
  <c r="R29" i="1"/>
  <c r="U29" i="1" s="1"/>
  <c r="T29" i="1"/>
  <c r="V29" i="1" s="1"/>
  <c r="E30" i="1"/>
  <c r="G30" i="1" s="1"/>
  <c r="L30" i="1" s="1"/>
  <c r="H30" i="1"/>
  <c r="M30" i="1" s="1"/>
  <c r="N30" i="1" s="1"/>
  <c r="K30" i="1"/>
  <c r="R30" i="1"/>
  <c r="T30" i="1"/>
  <c r="V30" i="1" s="1"/>
  <c r="U30" i="1"/>
  <c r="E31" i="1"/>
  <c r="H31" i="1" s="1"/>
  <c r="M31" i="1" s="1"/>
  <c r="N31" i="1" s="1"/>
  <c r="G31" i="1"/>
  <c r="K31" i="1"/>
  <c r="V31" i="1" s="1"/>
  <c r="L31" i="1"/>
  <c r="R31" i="1"/>
  <c r="T31" i="1"/>
  <c r="U31" i="1"/>
  <c r="W31" i="1" s="1"/>
  <c r="E32" i="1"/>
  <c r="G32" i="1" s="1"/>
  <c r="L32" i="1" s="1"/>
  <c r="K32" i="1"/>
  <c r="R32" i="1"/>
  <c r="U32" i="1" s="1"/>
  <c r="W32" i="1" s="1"/>
  <c r="T32" i="1"/>
  <c r="V32" i="1"/>
  <c r="E33" i="1"/>
  <c r="G33" i="1"/>
  <c r="L33" i="1" s="1"/>
  <c r="H33" i="1"/>
  <c r="K33" i="1"/>
  <c r="M33" i="1"/>
  <c r="N33" i="1" s="1"/>
  <c r="R33" i="1"/>
  <c r="U33" i="1" s="1"/>
  <c r="W33" i="1" s="1"/>
  <c r="T33" i="1"/>
  <c r="V33" i="1" s="1"/>
  <c r="E34" i="1"/>
  <c r="G34" i="1" s="1"/>
  <c r="L34" i="1" s="1"/>
  <c r="H34" i="1"/>
  <c r="M34" i="1" s="1"/>
  <c r="K34" i="1"/>
  <c r="R34" i="1"/>
  <c r="T34" i="1"/>
  <c r="V34" i="1" s="1"/>
  <c r="U34" i="1"/>
  <c r="W34" i="1" s="1"/>
  <c r="E35" i="1"/>
  <c r="H35" i="1" s="1"/>
  <c r="M35" i="1" s="1"/>
  <c r="K35" i="1"/>
  <c r="V35" i="1" s="1"/>
  <c r="R35" i="1"/>
  <c r="T35" i="1"/>
  <c r="U35" i="1"/>
  <c r="W35" i="1" s="1"/>
  <c r="E36" i="1"/>
  <c r="G36" i="1" s="1"/>
  <c r="L36" i="1" s="1"/>
  <c r="K36" i="1"/>
  <c r="R36" i="1"/>
  <c r="U36" i="1" s="1"/>
  <c r="W36" i="1" s="1"/>
  <c r="T36" i="1"/>
  <c r="V36" i="1"/>
  <c r="E37" i="1"/>
  <c r="G37" i="1"/>
  <c r="L37" i="1" s="1"/>
  <c r="H37" i="1"/>
  <c r="M37" i="1" s="1"/>
  <c r="N37" i="1" s="1"/>
  <c r="K37" i="1"/>
  <c r="R37" i="1"/>
  <c r="U37" i="1" s="1"/>
  <c r="T37" i="1"/>
  <c r="V37" i="1" s="1"/>
  <c r="E38" i="1"/>
  <c r="G38" i="1" s="1"/>
  <c r="L38" i="1" s="1"/>
  <c r="H38" i="1"/>
  <c r="M38" i="1" s="1"/>
  <c r="K38" i="1"/>
  <c r="R38" i="1"/>
  <c r="T38" i="1"/>
  <c r="V38" i="1" s="1"/>
  <c r="U38" i="1"/>
  <c r="W38" i="1" s="1"/>
  <c r="E39" i="1"/>
  <c r="G39" i="1" s="1"/>
  <c r="L39" i="1" s="1"/>
  <c r="K39" i="1"/>
  <c r="I40" i="1"/>
  <c r="J40" i="1"/>
  <c r="K40" i="1"/>
  <c r="E43" i="1" s="1"/>
  <c r="E45" i="1" s="1"/>
  <c r="P45" i="1" s="1"/>
  <c r="K46" i="1"/>
  <c r="P44" i="1" s="1"/>
  <c r="O30" i="1" l="1"/>
  <c r="P30" i="1"/>
  <c r="O23" i="1"/>
  <c r="P23" i="1"/>
  <c r="N38" i="1"/>
  <c r="N27" i="1"/>
  <c r="W25" i="1"/>
  <c r="N14" i="1"/>
  <c r="W29" i="1"/>
  <c r="O22" i="1"/>
  <c r="P22" i="1"/>
  <c r="W37" i="1"/>
  <c r="W30" i="1"/>
  <c r="W15" i="1"/>
  <c r="W13" i="1"/>
  <c r="V40" i="1"/>
  <c r="U45" i="1" s="1"/>
  <c r="W9" i="1"/>
  <c r="U40" i="1"/>
  <c r="P25" i="1"/>
  <c r="O25" i="1"/>
  <c r="P33" i="1"/>
  <c r="O33" i="1"/>
  <c r="O29" i="1"/>
  <c r="P29" i="1"/>
  <c r="W27" i="1"/>
  <c r="W23" i="1"/>
  <c r="P17" i="1"/>
  <c r="O17" i="1"/>
  <c r="W14" i="1"/>
  <c r="O37" i="1"/>
  <c r="P37" i="1"/>
  <c r="N26" i="1"/>
  <c r="O13" i="1"/>
  <c r="P13" i="1"/>
  <c r="O31" i="1"/>
  <c r="P31" i="1"/>
  <c r="N34" i="1"/>
  <c r="N21" i="1"/>
  <c r="W19" i="1"/>
  <c r="N18" i="1"/>
  <c r="O15" i="1"/>
  <c r="P15" i="1"/>
  <c r="N10" i="1"/>
  <c r="N9" i="1"/>
  <c r="H36" i="1"/>
  <c r="M36" i="1" s="1"/>
  <c r="N36" i="1" s="1"/>
  <c r="G35" i="1"/>
  <c r="L35" i="1" s="1"/>
  <c r="N35" i="1" s="1"/>
  <c r="H28" i="1"/>
  <c r="M28" i="1" s="1"/>
  <c r="N28" i="1" s="1"/>
  <c r="G27" i="1"/>
  <c r="L27" i="1" s="1"/>
  <c r="H20" i="1"/>
  <c r="M20" i="1" s="1"/>
  <c r="N20" i="1" s="1"/>
  <c r="G19" i="1"/>
  <c r="L19" i="1" s="1"/>
  <c r="N19" i="1" s="1"/>
  <c r="H12" i="1"/>
  <c r="M12" i="1" s="1"/>
  <c r="N12" i="1" s="1"/>
  <c r="G11" i="1"/>
  <c r="L11" i="1" s="1"/>
  <c r="N11" i="1" s="1"/>
  <c r="H39" i="1"/>
  <c r="M39" i="1" s="1"/>
  <c r="N39" i="1" s="1"/>
  <c r="H32" i="1"/>
  <c r="M32" i="1" s="1"/>
  <c r="N32" i="1" s="1"/>
  <c r="H24" i="1"/>
  <c r="M24" i="1" s="1"/>
  <c r="N24" i="1" s="1"/>
  <c r="H16" i="1"/>
  <c r="M16" i="1" s="1"/>
  <c r="N16" i="1" s="1"/>
  <c r="O35" i="1" l="1"/>
  <c r="P35" i="1"/>
  <c r="O11" i="1"/>
  <c r="P11" i="1"/>
  <c r="O19" i="1"/>
  <c r="P19" i="1"/>
  <c r="O10" i="1"/>
  <c r="P10" i="1"/>
  <c r="P20" i="1"/>
  <c r="O20" i="1"/>
  <c r="L40" i="1"/>
  <c r="O38" i="1"/>
  <c r="P38" i="1"/>
  <c r="O27" i="1"/>
  <c r="P27" i="1"/>
  <c r="P28" i="1"/>
  <c r="O28" i="1"/>
  <c r="U44" i="1"/>
  <c r="W40" i="1"/>
  <c r="O16" i="1"/>
  <c r="P16" i="1"/>
  <c r="O24" i="1"/>
  <c r="P24" i="1"/>
  <c r="O18" i="1"/>
  <c r="P18" i="1"/>
  <c r="O32" i="1"/>
  <c r="P32" i="1"/>
  <c r="O26" i="1"/>
  <c r="P26" i="1"/>
  <c r="O21" i="1"/>
  <c r="P21" i="1"/>
  <c r="O39" i="1"/>
  <c r="P39" i="1"/>
  <c r="P36" i="1"/>
  <c r="O36" i="1"/>
  <c r="M40" i="1"/>
  <c r="O34" i="1"/>
  <c r="P34" i="1"/>
  <c r="O14" i="1"/>
  <c r="P14" i="1"/>
  <c r="O12" i="1"/>
  <c r="P12" i="1"/>
  <c r="P9" i="1"/>
  <c r="P40" i="1" s="1"/>
  <c r="P43" i="1" s="1"/>
  <c r="P46" i="1" s="1"/>
  <c r="U43" i="1" s="1"/>
  <c r="U46" i="1" s="1"/>
  <c r="N40" i="1"/>
  <c r="O9" i="1"/>
  <c r="O40" i="1" l="1"/>
</calcChain>
</file>

<file path=xl/sharedStrings.xml><?xml version="1.0" encoding="utf-8"?>
<sst xmlns="http://schemas.openxmlformats.org/spreadsheetml/2006/main" count="62" uniqueCount="48">
  <si>
    <t>TW/Astra 50,000 MMBtu/d East Capacity Block</t>
  </si>
  <si>
    <t>Fee Calculations</t>
  </si>
  <si>
    <t>Gas Daily Midpoint</t>
  </si>
  <si>
    <t>Spread to TW</t>
  </si>
  <si>
    <t xml:space="preserve">Adj  </t>
  </si>
  <si>
    <t xml:space="preserve">TW   </t>
  </si>
  <si>
    <t>Delivered Vol, mmbtu</t>
  </si>
  <si>
    <t>TW</t>
  </si>
  <si>
    <t xml:space="preserve">TW  </t>
  </si>
  <si>
    <t>Cost,  $/mmbtu</t>
  </si>
  <si>
    <t>PGE</t>
  </si>
  <si>
    <t>SCG</t>
  </si>
  <si>
    <t>Calculated Total Theoretical Profit, $</t>
  </si>
  <si>
    <t>Profit Share</t>
  </si>
  <si>
    <t>Day</t>
  </si>
  <si>
    <t>Per</t>
  </si>
  <si>
    <t xml:space="preserve">Per  </t>
  </si>
  <si>
    <t>Total</t>
  </si>
  <si>
    <t>Astra 70%</t>
  </si>
  <si>
    <t>TW 30%</t>
  </si>
  <si>
    <t>Commodity Costs</t>
  </si>
  <si>
    <t>Reservation Charges</t>
  </si>
  <si>
    <t>Summary</t>
  </si>
  <si>
    <t>Delivered Volume, mmbtu</t>
  </si>
  <si>
    <t>Contracted Vol, mmbtu/d</t>
  </si>
  <si>
    <t>TW Profit Share, $</t>
  </si>
  <si>
    <t>Cmmdty Rate, $/mmbtu</t>
  </si>
  <si>
    <t>Days in month</t>
  </si>
  <si>
    <t>Reservation Charge, $</t>
  </si>
  <si>
    <t>Total Cmmdty Charge, $</t>
  </si>
  <si>
    <t>Resv Charge, $/mmbtu</t>
  </si>
  <si>
    <t>Commodity Costs, $</t>
  </si>
  <si>
    <t>Resv Charge, $</t>
  </si>
  <si>
    <t>Total Amt due TW, $</t>
  </si>
  <si>
    <t>Notes: "Adj TW Per" is the fuel adjusted price = (TW Per) / 0.95</t>
  </si>
  <si>
    <t>Contract</t>
  </si>
  <si>
    <t>Transwestern System Rate Calc.</t>
  </si>
  <si>
    <t>Demand</t>
  </si>
  <si>
    <t xml:space="preserve">    Contract System Rates *</t>
  </si>
  <si>
    <t xml:space="preserve">                         Revenues</t>
  </si>
  <si>
    <t>Volumes</t>
  </si>
  <si>
    <t>Commodity</t>
  </si>
  <si>
    <t>Difference between Total amt. Due to System Rates</t>
  </si>
  <si>
    <t>Difference to Model Calculation</t>
  </si>
  <si>
    <t>E to E</t>
  </si>
  <si>
    <t>Resv</t>
  </si>
  <si>
    <t>Rate</t>
  </si>
  <si>
    <t>less Resv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</si>
</sst>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_);[Red]\(&quot;$&quot;#,##0.00\)"/>
    <numFmt numFmtId="43" formatCode="_(* #,##0.00_);_(* \(#,##0.00\);_(* &quot;-&quot;??_);_(@_)"/>
    <numFmt numFmtId="164" formatCode="mmmm\ yyyy"/>
    <numFmt numFmtId="165" formatCode="_(* #,##0.000_);_(* \(#,##0.000\);_(* &quot;-&quot;??_);_(@_)"/>
    <numFmt numFmtId="166" formatCode="0.000"/>
    <numFmt numFmtId="167" formatCode="0.0000"/>
    <numFmt numFmtId="168" formatCode="_(* #,##0.0000_);_(* \(#,##0.0000\);_(* &quot;-&quot;??_);_(@_)"/>
    <numFmt numFmtId="169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0" xfId="0" applyFont="1" applyBorder="1"/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3" fillId="0" borderId="6" xfId="0" applyFont="1" applyBorder="1"/>
    <xf numFmtId="0" fontId="3" fillId="0" borderId="7" xfId="0" applyFont="1" applyBorder="1"/>
    <xf numFmtId="0" fontId="5" fillId="0" borderId="2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5" fillId="0" borderId="10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5" fillId="0" borderId="12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165" fontId="3" fillId="2" borderId="2" xfId="1" applyNumberFormat="1" applyFont="1" applyFill="1" applyBorder="1"/>
    <xf numFmtId="166" fontId="3" fillId="2" borderId="0" xfId="0" applyNumberFormat="1" applyFont="1" applyFill="1" applyBorder="1"/>
    <xf numFmtId="166" fontId="3" fillId="2" borderId="14" xfId="0" applyNumberFormat="1" applyFont="1" applyFill="1" applyBorder="1"/>
    <xf numFmtId="167" fontId="6" fillId="0" borderId="0" xfId="0" applyNumberFormat="1" applyFont="1" applyBorder="1"/>
    <xf numFmtId="168" fontId="3" fillId="0" borderId="15" xfId="1" applyNumberFormat="1" applyFont="1" applyBorder="1"/>
    <xf numFmtId="168" fontId="3" fillId="0" borderId="6" xfId="1" applyNumberFormat="1" applyFont="1" applyBorder="1"/>
    <xf numFmtId="168" fontId="3" fillId="0" borderId="0" xfId="1" applyNumberFormat="1" applyFont="1" applyBorder="1"/>
    <xf numFmtId="1" fontId="3" fillId="2" borderId="2" xfId="1" applyNumberFormat="1" applyFont="1" applyFill="1" applyBorder="1" applyAlignment="1">
      <alignment horizontal="right"/>
    </xf>
    <xf numFmtId="169" fontId="3" fillId="2" borderId="0" xfId="1" applyNumberFormat="1" applyFont="1" applyFill="1" applyBorder="1"/>
    <xf numFmtId="169" fontId="6" fillId="2" borderId="0" xfId="1" applyNumberFormat="1" applyFont="1" applyFill="1" applyBorder="1"/>
    <xf numFmtId="43" fontId="3" fillId="0" borderId="2" xfId="1" applyFont="1" applyBorder="1"/>
    <xf numFmtId="43" fontId="3" fillId="0" borderId="0" xfId="1" applyFont="1" applyBorder="1"/>
    <xf numFmtId="43" fontId="3" fillId="0" borderId="6" xfId="1" applyFont="1" applyBorder="1"/>
    <xf numFmtId="43" fontId="3" fillId="0" borderId="7" xfId="1" applyFont="1" applyBorder="1"/>
    <xf numFmtId="1" fontId="3" fillId="2" borderId="2" xfId="1" applyNumberFormat="1" applyFont="1" applyFill="1" applyBorder="1"/>
    <xf numFmtId="1" fontId="3" fillId="2" borderId="0" xfId="1" applyNumberFormat="1" applyFont="1" applyFill="1" applyBorder="1"/>
    <xf numFmtId="1" fontId="6" fillId="2" borderId="0" xfId="1" applyNumberFormat="1" applyFont="1" applyFill="1" applyBorder="1"/>
    <xf numFmtId="0" fontId="5" fillId="0" borderId="14" xfId="0" applyFont="1" applyBorder="1" applyAlignment="1">
      <alignment horizontal="left"/>
    </xf>
    <xf numFmtId="165" fontId="3" fillId="2" borderId="10" xfId="1" applyNumberFormat="1" applyFont="1" applyFill="1" applyBorder="1"/>
    <xf numFmtId="0" fontId="3" fillId="2" borderId="1" xfId="0" applyFont="1" applyFill="1" applyBorder="1"/>
    <xf numFmtId="166" fontId="3" fillId="2" borderId="16" xfId="0" applyNumberFormat="1" applyFont="1" applyFill="1" applyBorder="1"/>
    <xf numFmtId="167" fontId="6" fillId="0" borderId="1" xfId="0" applyNumberFormat="1" applyFont="1" applyBorder="1"/>
    <xf numFmtId="0" fontId="3" fillId="2" borderId="10" xfId="0" applyFont="1" applyFill="1" applyBorder="1"/>
    <xf numFmtId="169" fontId="6" fillId="2" borderId="1" xfId="1" applyNumberFormat="1" applyFont="1" applyFill="1" applyBorder="1"/>
    <xf numFmtId="43" fontId="3" fillId="0" borderId="10" xfId="1" applyFont="1" applyBorder="1"/>
    <xf numFmtId="43" fontId="3" fillId="0" borderId="1" xfId="1" applyFont="1" applyBorder="1"/>
    <xf numFmtId="43" fontId="3" fillId="0" borderId="11" xfId="1" applyFont="1" applyBorder="1"/>
    <xf numFmtId="43" fontId="3" fillId="0" borderId="13" xfId="1" applyFont="1" applyBorder="1"/>
    <xf numFmtId="0" fontId="7" fillId="0" borderId="0" xfId="0" applyFont="1" applyAlignment="1">
      <alignment horizontal="left"/>
    </xf>
    <xf numFmtId="0" fontId="8" fillId="0" borderId="2" xfId="0" applyFont="1" applyBorder="1"/>
    <xf numFmtId="0" fontId="8" fillId="0" borderId="0" xfId="0" applyFont="1" applyBorder="1"/>
    <xf numFmtId="0" fontId="8" fillId="0" borderId="15" xfId="0" applyFont="1" applyBorder="1"/>
    <xf numFmtId="0" fontId="8" fillId="0" borderId="6" xfId="0" applyFont="1" applyBorder="1"/>
    <xf numFmtId="169" fontId="8" fillId="0" borderId="2" xfId="1" applyNumberFormat="1" applyFont="1" applyBorder="1"/>
    <xf numFmtId="169" fontId="8" fillId="0" borderId="0" xfId="1" applyNumberFormat="1" applyFont="1" applyBorder="1"/>
    <xf numFmtId="43" fontId="8" fillId="0" borderId="2" xfId="1" applyFont="1" applyBorder="1"/>
    <xf numFmtId="43" fontId="8" fillId="0" borderId="0" xfId="1" applyFont="1" applyBorder="1"/>
    <xf numFmtId="43" fontId="8" fillId="0" borderId="6" xfId="1" applyFont="1" applyBorder="1"/>
    <xf numFmtId="43" fontId="8" fillId="0" borderId="7" xfId="1" applyFont="1" applyBorder="1"/>
    <xf numFmtId="0" fontId="5" fillId="0" borderId="17" xfId="0" applyFont="1" applyBorder="1" applyAlignment="1"/>
    <xf numFmtId="0" fontId="3" fillId="0" borderId="17" xfId="0" applyFont="1" applyBorder="1" applyAlignment="1"/>
    <xf numFmtId="0" fontId="3" fillId="0" borderId="17" xfId="0" applyFont="1" applyBorder="1"/>
    <xf numFmtId="169" fontId="3" fillId="0" borderId="17" xfId="1" applyNumberFormat="1" applyFont="1" applyBorder="1" applyAlignment="1">
      <alignment horizontal="right"/>
    </xf>
    <xf numFmtId="169" fontId="3" fillId="0" borderId="0" xfId="1" applyNumberFormat="1" applyFont="1" applyBorder="1" applyAlignment="1">
      <alignment horizontal="right"/>
    </xf>
    <xf numFmtId="0" fontId="3" fillId="0" borderId="0" xfId="0" applyFont="1" applyAlignment="1"/>
    <xf numFmtId="0" fontId="5" fillId="0" borderId="17" xfId="0" applyFont="1" applyBorder="1"/>
    <xf numFmtId="43" fontId="3" fillId="0" borderId="0" xfId="1" applyFont="1" applyAlignment="1">
      <alignment horizontal="right"/>
    </xf>
    <xf numFmtId="169" fontId="3" fillId="0" borderId="0" xfId="1" applyNumberFormat="1" applyFont="1" applyAlignment="1">
      <alignment horizontal="center"/>
    </xf>
    <xf numFmtId="169" fontId="3" fillId="0" borderId="0" xfId="1" applyNumberFormat="1" applyFont="1" applyAlignment="1">
      <alignment horizontal="right"/>
    </xf>
    <xf numFmtId="168" fontId="3" fillId="0" borderId="0" xfId="1" applyNumberFormat="1" applyFont="1" applyBorder="1" applyAlignment="1">
      <alignment horizontal="center"/>
    </xf>
    <xf numFmtId="43" fontId="3" fillId="0" borderId="0" xfId="1" applyFont="1" applyAlignment="1">
      <alignment horizontal="center"/>
    </xf>
    <xf numFmtId="168" fontId="3" fillId="0" borderId="17" xfId="1" applyNumberFormat="1" applyFont="1" applyBorder="1" applyAlignment="1">
      <alignment horizontal="right"/>
    </xf>
    <xf numFmtId="43" fontId="3" fillId="0" borderId="17" xfId="1" applyFont="1" applyBorder="1" applyAlignment="1">
      <alignment horizontal="right"/>
    </xf>
    <xf numFmtId="4" fontId="3" fillId="0" borderId="0" xfId="0" applyNumberFormat="1" applyFont="1" applyAlignment="1"/>
    <xf numFmtId="0" fontId="6" fillId="0" borderId="0" xfId="0" applyFont="1"/>
    <xf numFmtId="0" fontId="5" fillId="3" borderId="18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19" xfId="0" applyFont="1" applyFill="1" applyBorder="1"/>
    <xf numFmtId="0" fontId="3" fillId="3" borderId="20" xfId="0" applyFont="1" applyFill="1" applyBorder="1"/>
    <xf numFmtId="0" fontId="3" fillId="3" borderId="5" xfId="0" applyFont="1" applyFill="1" applyBorder="1"/>
    <xf numFmtId="0" fontId="5" fillId="3" borderId="2" xfId="0" applyFont="1" applyFill="1" applyBorder="1" applyAlignment="1">
      <alignment horizontal="center"/>
    </xf>
    <xf numFmtId="0" fontId="3" fillId="3" borderId="21" xfId="0" applyFont="1" applyFill="1" applyBorder="1"/>
    <xf numFmtId="0" fontId="3" fillId="3" borderId="0" xfId="0" applyFont="1" applyFill="1" applyBorder="1"/>
    <xf numFmtId="0" fontId="3" fillId="3" borderId="7" xfId="0" applyFont="1" applyFill="1" applyBorder="1"/>
    <xf numFmtId="0" fontId="5" fillId="3" borderId="15" xfId="0" applyFont="1" applyFill="1" applyBorder="1" applyAlignment="1">
      <alignment horizontal="center"/>
    </xf>
    <xf numFmtId="0" fontId="5" fillId="3" borderId="9" xfId="0" applyFont="1" applyFill="1" applyBorder="1"/>
    <xf numFmtId="0" fontId="3" fillId="3" borderId="22" xfId="0" applyFont="1" applyFill="1" applyBorder="1"/>
    <xf numFmtId="0" fontId="3" fillId="3" borderId="9" xfId="0" applyFont="1" applyFill="1" applyBorder="1"/>
    <xf numFmtId="0" fontId="3" fillId="3" borderId="23" xfId="0" applyFont="1" applyFill="1" applyBorder="1"/>
    <xf numFmtId="0" fontId="5" fillId="3" borderId="24" xfId="0" applyFont="1" applyFill="1" applyBorder="1" applyAlignment="1">
      <alignment horizontal="center"/>
    </xf>
    <xf numFmtId="0" fontId="5" fillId="3" borderId="12" xfId="0" applyFont="1" applyFill="1" applyBorder="1"/>
    <xf numFmtId="0" fontId="5" fillId="3" borderId="25" xfId="0" applyFont="1" applyFill="1" applyBorder="1"/>
    <xf numFmtId="0" fontId="5" fillId="3" borderId="26" xfId="0" applyFont="1" applyFill="1" applyBorder="1" applyAlignment="1">
      <alignment horizontal="center"/>
    </xf>
    <xf numFmtId="3" fontId="3" fillId="3" borderId="15" xfId="0" applyNumberFormat="1" applyFont="1" applyFill="1" applyBorder="1"/>
    <xf numFmtId="167" fontId="3" fillId="3" borderId="0" xfId="0" applyNumberFormat="1" applyFont="1" applyFill="1" applyBorder="1"/>
    <xf numFmtId="168" fontId="3" fillId="3" borderId="14" xfId="0" applyNumberFormat="1" applyFont="1" applyFill="1" applyBorder="1"/>
    <xf numFmtId="8" fontId="3" fillId="3" borderId="0" xfId="0" applyNumberFormat="1" applyFont="1" applyFill="1" applyBorder="1"/>
    <xf numFmtId="4" fontId="3" fillId="3" borderId="0" xfId="0" applyNumberFormat="1" applyFont="1" applyFill="1" applyBorder="1" applyAlignment="1">
      <alignment horizontal="right"/>
    </xf>
    <xf numFmtId="4" fontId="3" fillId="3" borderId="7" xfId="0" applyNumberFormat="1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3" borderId="1" xfId="0" applyFont="1" applyFill="1" applyBorder="1"/>
    <xf numFmtId="0" fontId="3" fillId="3" borderId="13" xfId="0" applyFont="1" applyFill="1" applyBorder="1"/>
    <xf numFmtId="43" fontId="8" fillId="3" borderId="2" xfId="1" applyFont="1" applyFill="1" applyBorder="1"/>
    <xf numFmtId="0" fontId="8" fillId="3" borderId="0" xfId="0" applyFont="1" applyFill="1" applyBorder="1"/>
    <xf numFmtId="8" fontId="8" fillId="3" borderId="0" xfId="0" applyNumberFormat="1" applyFont="1" applyFill="1" applyBorder="1"/>
    <xf numFmtId="8" fontId="8" fillId="3" borderId="7" xfId="1" applyNumberFormat="1" applyFont="1" applyFill="1" applyBorder="1"/>
    <xf numFmtId="0" fontId="9" fillId="3" borderId="0" xfId="0" applyFont="1" applyFill="1" applyBorder="1"/>
    <xf numFmtId="0" fontId="9" fillId="3" borderId="0" xfId="0" applyFont="1" applyFill="1"/>
    <xf numFmtId="0" fontId="3" fillId="3" borderId="17" xfId="0" applyFont="1" applyFill="1" applyBorder="1"/>
    <xf numFmtId="0" fontId="3" fillId="3" borderId="0" xfId="0" applyFont="1" applyFill="1"/>
    <xf numFmtId="43" fontId="3" fillId="3" borderId="0" xfId="0" applyNumberFormat="1" applyFont="1" applyFill="1"/>
    <xf numFmtId="39" fontId="3" fillId="3" borderId="0" xfId="0" applyNumberFormat="1" applyFont="1" applyFill="1"/>
    <xf numFmtId="39" fontId="3" fillId="3" borderId="17" xfId="0" applyNumberFormat="1" applyFont="1" applyFill="1" applyBorder="1"/>
    <xf numFmtId="0" fontId="5" fillId="0" borderId="15" xfId="0" applyFont="1" applyBorder="1" applyAlignment="1"/>
    <xf numFmtId="0" fontId="5" fillId="0" borderId="24" xfId="0" applyFont="1" applyBorder="1" applyAlignment="1"/>
    <xf numFmtId="0" fontId="5" fillId="0" borderId="27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164" fontId="2" fillId="0" borderId="0" xfId="0" applyNumberFormat="1" applyFont="1" applyAlignment="1">
      <alignment horizontal="left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9" fontId="3" fillId="0" borderId="0" xfId="1" applyNumberFormat="1" applyFont="1" applyAlignment="1">
      <alignment horizontal="center"/>
    </xf>
    <xf numFmtId="168" fontId="3" fillId="0" borderId="17" xfId="1" applyNumberFormat="1" applyFont="1" applyBorder="1" applyAlignment="1">
      <alignment horizontal="center"/>
    </xf>
    <xf numFmtId="43" fontId="3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workbookViewId="0"/>
  </sheetViews>
  <sheetFormatPr defaultRowHeight="12.75" x14ac:dyDescent="0.2"/>
  <cols>
    <col min="1" max="1" width="3.7109375" customWidth="1"/>
    <col min="2" max="4" width="7.7109375" customWidth="1"/>
    <col min="5" max="5" width="8.7109375" customWidth="1"/>
    <col min="9" max="10" width="7.7109375" customWidth="1"/>
    <col min="11" max="11" width="9.7109375" customWidth="1"/>
    <col min="12" max="12" width="10.7109375" customWidth="1"/>
    <col min="13" max="14" width="8.7109375" customWidth="1"/>
    <col min="19" max="19" width="10.85546875" customWidth="1"/>
    <col min="20" max="20" width="11.42578125" customWidth="1"/>
    <col min="21" max="21" width="11.28515625" customWidth="1"/>
    <col min="23" max="23" width="11.28515625" customWidth="1"/>
  </cols>
  <sheetData>
    <row r="1" spans="1:23" ht="12" customHeight="1" x14ac:dyDescent="0.2">
      <c r="A1" s="1"/>
      <c r="B1" s="128">
        <v>36982</v>
      </c>
      <c r="C1" s="128"/>
      <c r="D1" s="2"/>
      <c r="Q1" s="2"/>
    </row>
    <row r="2" spans="1:23" ht="12" customHeight="1" x14ac:dyDescent="0.2">
      <c r="A2" s="1"/>
      <c r="B2" s="3" t="s">
        <v>0</v>
      </c>
      <c r="C2" s="4"/>
      <c r="D2" s="2"/>
      <c r="Q2" s="2"/>
    </row>
    <row r="3" spans="1:23" ht="12" customHeight="1" x14ac:dyDescent="0.2">
      <c r="A3" s="1"/>
      <c r="B3" s="3" t="s">
        <v>1</v>
      </c>
      <c r="D3" s="2"/>
      <c r="Q3" s="2"/>
    </row>
    <row r="4" spans="1:23" ht="12" customHeight="1" thickBot="1" x14ac:dyDescent="0.25">
      <c r="A4" s="1"/>
      <c r="B4" s="5"/>
      <c r="C4" s="5"/>
      <c r="D4" s="6"/>
      <c r="E4" s="5"/>
      <c r="F4" s="6"/>
      <c r="G4" s="6"/>
      <c r="H4" s="6"/>
      <c r="I4" s="6"/>
      <c r="J4" s="6"/>
      <c r="K4" s="6"/>
      <c r="L4" s="7"/>
      <c r="M4" s="6"/>
      <c r="N4" s="6"/>
      <c r="O4" s="6"/>
      <c r="P4" s="6"/>
      <c r="Q4" s="2"/>
    </row>
    <row r="5" spans="1:23" x14ac:dyDescent="0.2">
      <c r="A5" s="8"/>
      <c r="B5" s="123" t="s">
        <v>2</v>
      </c>
      <c r="C5" s="124"/>
      <c r="D5" s="124"/>
      <c r="E5" s="124"/>
      <c r="F5" s="121" t="s">
        <v>5</v>
      </c>
      <c r="G5" s="129" t="s">
        <v>3</v>
      </c>
      <c r="H5" s="130"/>
      <c r="I5" s="9"/>
      <c r="J5" s="7"/>
      <c r="K5" s="2"/>
      <c r="L5" s="10"/>
      <c r="M5" s="2"/>
      <c r="N5" s="2"/>
      <c r="O5" s="11"/>
      <c r="P5" s="12"/>
      <c r="Q5" s="2"/>
      <c r="R5" s="82"/>
      <c r="S5" s="83"/>
      <c r="T5" s="84" t="s">
        <v>36</v>
      </c>
      <c r="U5" s="85"/>
      <c r="V5" s="85"/>
      <c r="W5" s="86"/>
    </row>
    <row r="6" spans="1:23" x14ac:dyDescent="0.2">
      <c r="A6" s="8"/>
      <c r="B6" s="13"/>
      <c r="C6" s="14"/>
      <c r="D6" s="14"/>
      <c r="E6" s="15" t="s">
        <v>4</v>
      </c>
      <c r="F6" s="121" t="s">
        <v>44</v>
      </c>
      <c r="G6" s="129" t="s">
        <v>47</v>
      </c>
      <c r="H6" s="130"/>
      <c r="I6" s="123" t="s">
        <v>6</v>
      </c>
      <c r="J6" s="124"/>
      <c r="K6" s="127"/>
      <c r="L6" s="2"/>
      <c r="M6" s="2"/>
      <c r="N6" s="2"/>
      <c r="O6" s="16"/>
      <c r="P6" s="17"/>
      <c r="Q6" s="2"/>
      <c r="R6" s="87" t="s">
        <v>35</v>
      </c>
      <c r="S6" s="88"/>
      <c r="T6" s="89"/>
      <c r="U6" s="89"/>
      <c r="V6" s="89"/>
      <c r="W6" s="90"/>
    </row>
    <row r="7" spans="1:23" x14ac:dyDescent="0.2">
      <c r="A7" s="8"/>
      <c r="B7" s="18"/>
      <c r="C7" s="15"/>
      <c r="D7" s="15" t="s">
        <v>7</v>
      </c>
      <c r="E7" s="15" t="s">
        <v>8</v>
      </c>
      <c r="F7" s="121" t="s">
        <v>45</v>
      </c>
      <c r="G7" s="126" t="s">
        <v>9</v>
      </c>
      <c r="H7" s="127"/>
      <c r="I7" s="19" t="s">
        <v>10</v>
      </c>
      <c r="J7" s="20" t="s">
        <v>11</v>
      </c>
      <c r="K7" s="2"/>
      <c r="L7" s="123" t="s">
        <v>12</v>
      </c>
      <c r="M7" s="124"/>
      <c r="N7" s="125"/>
      <c r="O7" s="126" t="s">
        <v>13</v>
      </c>
      <c r="P7" s="127"/>
      <c r="Q7" s="15"/>
      <c r="R7" s="91" t="s">
        <v>37</v>
      </c>
      <c r="S7" s="92" t="s">
        <v>38</v>
      </c>
      <c r="T7" s="93"/>
      <c r="U7" s="92" t="s">
        <v>39</v>
      </c>
      <c r="V7" s="94"/>
      <c r="W7" s="95"/>
    </row>
    <row r="8" spans="1:23" ht="13.5" thickBot="1" x14ac:dyDescent="0.25">
      <c r="A8" s="21" t="s">
        <v>14</v>
      </c>
      <c r="B8" s="22" t="s">
        <v>10</v>
      </c>
      <c r="C8" s="23" t="s">
        <v>11</v>
      </c>
      <c r="D8" s="23" t="s">
        <v>15</v>
      </c>
      <c r="E8" s="23" t="s">
        <v>16</v>
      </c>
      <c r="F8" s="122" t="s">
        <v>46</v>
      </c>
      <c r="G8" s="24" t="s">
        <v>10</v>
      </c>
      <c r="H8" s="23" t="s">
        <v>11</v>
      </c>
      <c r="I8" s="22">
        <v>56698</v>
      </c>
      <c r="J8" s="23">
        <v>10487</v>
      </c>
      <c r="K8" s="25" t="s">
        <v>17</v>
      </c>
      <c r="L8" s="22" t="s">
        <v>10</v>
      </c>
      <c r="M8" s="23" t="s">
        <v>11</v>
      </c>
      <c r="N8" s="23" t="s">
        <v>17</v>
      </c>
      <c r="O8" s="24" t="s">
        <v>18</v>
      </c>
      <c r="P8" s="26" t="s">
        <v>19</v>
      </c>
      <c r="Q8" s="15"/>
      <c r="R8" s="96" t="s">
        <v>40</v>
      </c>
      <c r="S8" s="97" t="s">
        <v>37</v>
      </c>
      <c r="T8" s="98" t="s">
        <v>41</v>
      </c>
      <c r="U8" s="97" t="s">
        <v>37</v>
      </c>
      <c r="V8" s="97" t="s">
        <v>41</v>
      </c>
      <c r="W8" s="99" t="s">
        <v>17</v>
      </c>
    </row>
    <row r="9" spans="1:23" ht="12" customHeight="1" x14ac:dyDescent="0.2">
      <c r="A9" s="8">
        <v>1</v>
      </c>
      <c r="B9" s="27">
        <v>7.65</v>
      </c>
      <c r="C9" s="28">
        <v>12.37</v>
      </c>
      <c r="D9" s="29">
        <v>5.13</v>
      </c>
      <c r="E9" s="30">
        <f t="shared" ref="E9:E39" si="0">ROUND(D9/0.95,4)</f>
        <v>5.4</v>
      </c>
      <c r="F9" s="31">
        <v>3.2500000000000001E-2</v>
      </c>
      <c r="G9" s="32">
        <f t="shared" ref="G9:G39" si="1">+B9-(E9+F9)</f>
        <v>2.2175000000000002</v>
      </c>
      <c r="H9" s="33">
        <f>+C9-(E9+F9)</f>
        <v>6.9374999999999991</v>
      </c>
      <c r="I9" s="34">
        <v>0</v>
      </c>
      <c r="J9" s="35">
        <v>13446</v>
      </c>
      <c r="K9" s="36">
        <f t="shared" ref="K9:K39" si="2">I9+J9</f>
        <v>13446</v>
      </c>
      <c r="L9" s="37">
        <f t="shared" ref="L9:L39" si="3">ROUND(I9*G9,2)</f>
        <v>0</v>
      </c>
      <c r="M9" s="38">
        <f t="shared" ref="M9:M39" si="4">ROUND(H9*J9,2)</f>
        <v>93281.63</v>
      </c>
      <c r="N9" s="38">
        <f t="shared" ref="N9:N39" si="5">+M9+L9</f>
        <v>93281.63</v>
      </c>
      <c r="O9" s="39">
        <f t="shared" ref="O9:O39" si="6">ROUND(N9*0.7,2)</f>
        <v>65297.14</v>
      </c>
      <c r="P9" s="40">
        <f t="shared" ref="P9:P39" si="7">ROUND(N9*0.3,2)</f>
        <v>27984.49</v>
      </c>
      <c r="Q9" s="7"/>
      <c r="R9" s="100">
        <f>$K$43</f>
        <v>50000</v>
      </c>
      <c r="S9" s="101">
        <v>2.3199999999999998E-2</v>
      </c>
      <c r="T9" s="102">
        <f>F9</f>
        <v>3.2500000000000001E-2</v>
      </c>
      <c r="U9" s="103">
        <f>S9*R9</f>
        <v>1160</v>
      </c>
      <c r="V9" s="104">
        <f>T9*K9</f>
        <v>436.995</v>
      </c>
      <c r="W9" s="105">
        <f>SUM(U9:V9)</f>
        <v>1596.9949999999999</v>
      </c>
    </row>
    <row r="10" spans="1:23" ht="12" customHeight="1" x14ac:dyDescent="0.2">
      <c r="A10" s="8">
        <f t="shared" ref="A10:A39" si="8">+A9+1</f>
        <v>2</v>
      </c>
      <c r="B10" s="27">
        <v>7.65</v>
      </c>
      <c r="C10" s="28">
        <v>12.37</v>
      </c>
      <c r="D10" s="29">
        <v>5.13</v>
      </c>
      <c r="E10" s="30">
        <f t="shared" si="0"/>
        <v>5.4</v>
      </c>
      <c r="F10" s="31">
        <v>3.2500000000000001E-2</v>
      </c>
      <c r="G10" s="32">
        <f t="shared" si="1"/>
        <v>2.2175000000000002</v>
      </c>
      <c r="H10" s="33">
        <f t="shared" ref="H10:H39" si="9">+C10-(E10+F10)</f>
        <v>6.9374999999999991</v>
      </c>
      <c r="I10" s="41">
        <v>0</v>
      </c>
      <c r="J10" s="42">
        <v>0</v>
      </c>
      <c r="K10" s="43">
        <f t="shared" si="2"/>
        <v>0</v>
      </c>
      <c r="L10" s="37">
        <f t="shared" si="3"/>
        <v>0</v>
      </c>
      <c r="M10" s="38">
        <f t="shared" si="4"/>
        <v>0</v>
      </c>
      <c r="N10" s="38">
        <f t="shared" si="5"/>
        <v>0</v>
      </c>
      <c r="O10" s="39">
        <f t="shared" si="6"/>
        <v>0</v>
      </c>
      <c r="P10" s="40">
        <f t="shared" si="7"/>
        <v>0</v>
      </c>
      <c r="Q10" s="7"/>
      <c r="R10" s="100">
        <f t="shared" ref="R10:R38" si="10">$K$43</f>
        <v>50000</v>
      </c>
      <c r="S10" s="101">
        <v>2.3199999999999998E-2</v>
      </c>
      <c r="T10" s="102">
        <f t="shared" ref="T10:T38" si="11">F10</f>
        <v>3.2500000000000001E-2</v>
      </c>
      <c r="U10" s="103">
        <f t="shared" ref="U10:U38" si="12">S10*R10</f>
        <v>1160</v>
      </c>
      <c r="V10" s="104">
        <f t="shared" ref="V10:V38" si="13">T10*K10</f>
        <v>0</v>
      </c>
      <c r="W10" s="105">
        <f t="shared" ref="W10:W38" si="14">SUM(U10:V10)</f>
        <v>1160</v>
      </c>
    </row>
    <row r="11" spans="1:23" ht="12" customHeight="1" x14ac:dyDescent="0.2">
      <c r="A11" s="44">
        <f t="shared" si="8"/>
        <v>3</v>
      </c>
      <c r="B11" s="27">
        <v>6.0350000000000001</v>
      </c>
      <c r="C11" s="28">
        <v>12.5</v>
      </c>
      <c r="D11" s="29">
        <v>4.8</v>
      </c>
      <c r="E11" s="30">
        <f t="shared" si="0"/>
        <v>5.0526</v>
      </c>
      <c r="F11" s="31">
        <v>3.2500000000000001E-2</v>
      </c>
      <c r="G11" s="32">
        <f t="shared" si="1"/>
        <v>0.94990000000000041</v>
      </c>
      <c r="H11" s="33">
        <f t="shared" si="9"/>
        <v>7.4149000000000003</v>
      </c>
      <c r="I11" s="41">
        <v>0</v>
      </c>
      <c r="J11" s="42">
        <v>0</v>
      </c>
      <c r="K11" s="43">
        <f t="shared" si="2"/>
        <v>0</v>
      </c>
      <c r="L11" s="37">
        <f t="shared" si="3"/>
        <v>0</v>
      </c>
      <c r="M11" s="38">
        <f t="shared" si="4"/>
        <v>0</v>
      </c>
      <c r="N11" s="38">
        <f t="shared" si="5"/>
        <v>0</v>
      </c>
      <c r="O11" s="39">
        <f t="shared" si="6"/>
        <v>0</v>
      </c>
      <c r="P11" s="40">
        <f t="shared" si="7"/>
        <v>0</v>
      </c>
      <c r="Q11" s="7"/>
      <c r="R11" s="100">
        <f t="shared" si="10"/>
        <v>50000</v>
      </c>
      <c r="S11" s="101">
        <v>2.3199999999999998E-2</v>
      </c>
      <c r="T11" s="102">
        <f t="shared" si="11"/>
        <v>3.2500000000000001E-2</v>
      </c>
      <c r="U11" s="103">
        <f t="shared" si="12"/>
        <v>1160</v>
      </c>
      <c r="V11" s="104">
        <f t="shared" si="13"/>
        <v>0</v>
      </c>
      <c r="W11" s="105">
        <f t="shared" si="14"/>
        <v>1160</v>
      </c>
    </row>
    <row r="12" spans="1:23" ht="12" customHeight="1" x14ac:dyDescent="0.2">
      <c r="A12" s="8">
        <f t="shared" si="8"/>
        <v>4</v>
      </c>
      <c r="B12" s="27">
        <v>7.96</v>
      </c>
      <c r="C12" s="28">
        <v>14.71</v>
      </c>
      <c r="D12" s="29">
        <v>5.08</v>
      </c>
      <c r="E12" s="30">
        <f t="shared" si="0"/>
        <v>5.3474000000000004</v>
      </c>
      <c r="F12" s="31">
        <v>3.2500000000000001E-2</v>
      </c>
      <c r="G12" s="32">
        <f t="shared" si="1"/>
        <v>2.5800999999999998</v>
      </c>
      <c r="H12" s="33">
        <f t="shared" si="9"/>
        <v>9.3301000000000016</v>
      </c>
      <c r="I12" s="41">
        <v>0</v>
      </c>
      <c r="J12" s="42">
        <v>0</v>
      </c>
      <c r="K12" s="43">
        <f t="shared" si="2"/>
        <v>0</v>
      </c>
      <c r="L12" s="37">
        <f t="shared" si="3"/>
        <v>0</v>
      </c>
      <c r="M12" s="38">
        <f t="shared" si="4"/>
        <v>0</v>
      </c>
      <c r="N12" s="38">
        <f t="shared" si="5"/>
        <v>0</v>
      </c>
      <c r="O12" s="39">
        <f t="shared" si="6"/>
        <v>0</v>
      </c>
      <c r="P12" s="40">
        <f t="shared" si="7"/>
        <v>0</v>
      </c>
      <c r="Q12" s="7"/>
      <c r="R12" s="100">
        <f t="shared" si="10"/>
        <v>50000</v>
      </c>
      <c r="S12" s="101">
        <v>2.3199999999999998E-2</v>
      </c>
      <c r="T12" s="102">
        <f t="shared" si="11"/>
        <v>3.2500000000000001E-2</v>
      </c>
      <c r="U12" s="103">
        <f t="shared" si="12"/>
        <v>1160</v>
      </c>
      <c r="V12" s="104">
        <f t="shared" si="13"/>
        <v>0</v>
      </c>
      <c r="W12" s="105">
        <f t="shared" si="14"/>
        <v>1160</v>
      </c>
    </row>
    <row r="13" spans="1:23" ht="12" customHeight="1" x14ac:dyDescent="0.2">
      <c r="A13" s="8">
        <f t="shared" si="8"/>
        <v>5</v>
      </c>
      <c r="B13" s="27">
        <v>10.895</v>
      </c>
      <c r="C13" s="28">
        <v>15.63</v>
      </c>
      <c r="D13" s="29">
        <v>5.1050000000000004</v>
      </c>
      <c r="E13" s="30">
        <f t="shared" si="0"/>
        <v>5.3737000000000004</v>
      </c>
      <c r="F13" s="31">
        <v>3.2500000000000001E-2</v>
      </c>
      <c r="G13" s="32">
        <f t="shared" si="1"/>
        <v>5.4887999999999995</v>
      </c>
      <c r="H13" s="33">
        <f t="shared" si="9"/>
        <v>10.223800000000001</v>
      </c>
      <c r="I13" s="41">
        <v>0</v>
      </c>
      <c r="J13" s="42">
        <v>0</v>
      </c>
      <c r="K13" s="43">
        <f t="shared" si="2"/>
        <v>0</v>
      </c>
      <c r="L13" s="37">
        <f t="shared" si="3"/>
        <v>0</v>
      </c>
      <c r="M13" s="38">
        <f t="shared" si="4"/>
        <v>0</v>
      </c>
      <c r="N13" s="38">
        <f t="shared" si="5"/>
        <v>0</v>
      </c>
      <c r="O13" s="39">
        <f t="shared" si="6"/>
        <v>0</v>
      </c>
      <c r="P13" s="40">
        <f t="shared" si="7"/>
        <v>0</v>
      </c>
      <c r="Q13" s="7"/>
      <c r="R13" s="100">
        <f t="shared" si="10"/>
        <v>50000</v>
      </c>
      <c r="S13" s="101">
        <v>2.3199999999999998E-2</v>
      </c>
      <c r="T13" s="102">
        <f t="shared" si="11"/>
        <v>3.2500000000000001E-2</v>
      </c>
      <c r="U13" s="103">
        <f t="shared" si="12"/>
        <v>1160</v>
      </c>
      <c r="V13" s="104">
        <f t="shared" si="13"/>
        <v>0</v>
      </c>
      <c r="W13" s="105">
        <f t="shared" si="14"/>
        <v>1160</v>
      </c>
    </row>
    <row r="14" spans="1:23" ht="12" customHeight="1" x14ac:dyDescent="0.2">
      <c r="A14" s="8">
        <f t="shared" si="8"/>
        <v>6</v>
      </c>
      <c r="B14" s="27">
        <v>11.59</v>
      </c>
      <c r="C14" s="28">
        <v>15.59</v>
      </c>
      <c r="D14" s="29">
        <v>5.03</v>
      </c>
      <c r="E14" s="30">
        <f t="shared" si="0"/>
        <v>5.2946999999999997</v>
      </c>
      <c r="F14" s="31">
        <v>3.2500000000000001E-2</v>
      </c>
      <c r="G14" s="32">
        <f t="shared" si="1"/>
        <v>6.2628000000000004</v>
      </c>
      <c r="H14" s="33">
        <f t="shared" si="9"/>
        <v>10.2628</v>
      </c>
      <c r="I14" s="41">
        <v>0</v>
      </c>
      <c r="J14" s="42">
        <v>0</v>
      </c>
      <c r="K14" s="43">
        <f t="shared" si="2"/>
        <v>0</v>
      </c>
      <c r="L14" s="37">
        <f t="shared" si="3"/>
        <v>0</v>
      </c>
      <c r="M14" s="38">
        <f t="shared" si="4"/>
        <v>0</v>
      </c>
      <c r="N14" s="38">
        <f t="shared" si="5"/>
        <v>0</v>
      </c>
      <c r="O14" s="39">
        <f t="shared" si="6"/>
        <v>0</v>
      </c>
      <c r="P14" s="40">
        <f t="shared" si="7"/>
        <v>0</v>
      </c>
      <c r="Q14" s="7"/>
      <c r="R14" s="100">
        <f t="shared" si="10"/>
        <v>50000</v>
      </c>
      <c r="S14" s="101">
        <v>2.3199999999999998E-2</v>
      </c>
      <c r="T14" s="102">
        <f t="shared" si="11"/>
        <v>3.2500000000000001E-2</v>
      </c>
      <c r="U14" s="103">
        <f t="shared" si="12"/>
        <v>1160</v>
      </c>
      <c r="V14" s="104">
        <f t="shared" si="13"/>
        <v>0</v>
      </c>
      <c r="W14" s="105">
        <f t="shared" si="14"/>
        <v>1160</v>
      </c>
    </row>
    <row r="15" spans="1:23" ht="12" customHeight="1" x14ac:dyDescent="0.2">
      <c r="A15" s="8">
        <f t="shared" si="8"/>
        <v>7</v>
      </c>
      <c r="B15" s="27">
        <v>11.83</v>
      </c>
      <c r="C15" s="28">
        <v>14.5</v>
      </c>
      <c r="D15" s="29">
        <v>5.085</v>
      </c>
      <c r="E15" s="30">
        <f t="shared" si="0"/>
        <v>5.3525999999999998</v>
      </c>
      <c r="F15" s="31">
        <v>3.2500000000000001E-2</v>
      </c>
      <c r="G15" s="32">
        <f t="shared" si="1"/>
        <v>6.4449000000000005</v>
      </c>
      <c r="H15" s="33">
        <f t="shared" si="9"/>
        <v>9.1149000000000004</v>
      </c>
      <c r="I15" s="41">
        <v>0</v>
      </c>
      <c r="J15" s="42">
        <v>0</v>
      </c>
      <c r="K15" s="43">
        <f t="shared" si="2"/>
        <v>0</v>
      </c>
      <c r="L15" s="37">
        <f t="shared" si="3"/>
        <v>0</v>
      </c>
      <c r="M15" s="38">
        <f t="shared" si="4"/>
        <v>0</v>
      </c>
      <c r="N15" s="38">
        <f t="shared" si="5"/>
        <v>0</v>
      </c>
      <c r="O15" s="39">
        <f t="shared" si="6"/>
        <v>0</v>
      </c>
      <c r="P15" s="40">
        <f t="shared" si="7"/>
        <v>0</v>
      </c>
      <c r="Q15" s="7"/>
      <c r="R15" s="100">
        <f t="shared" si="10"/>
        <v>50000</v>
      </c>
      <c r="S15" s="101">
        <v>2.3199999999999998E-2</v>
      </c>
      <c r="T15" s="102">
        <f t="shared" si="11"/>
        <v>3.2500000000000001E-2</v>
      </c>
      <c r="U15" s="103">
        <f t="shared" si="12"/>
        <v>1160</v>
      </c>
      <c r="V15" s="104">
        <f t="shared" si="13"/>
        <v>0</v>
      </c>
      <c r="W15" s="105">
        <f t="shared" si="14"/>
        <v>1160</v>
      </c>
    </row>
    <row r="16" spans="1:23" ht="12" customHeight="1" x14ac:dyDescent="0.2">
      <c r="A16" s="8">
        <f t="shared" si="8"/>
        <v>8</v>
      </c>
      <c r="B16" s="27">
        <v>11.83</v>
      </c>
      <c r="C16" s="28">
        <v>14.5</v>
      </c>
      <c r="D16" s="29">
        <v>5.085</v>
      </c>
      <c r="E16" s="30">
        <f t="shared" si="0"/>
        <v>5.3525999999999998</v>
      </c>
      <c r="F16" s="31">
        <v>3.2500000000000001E-2</v>
      </c>
      <c r="G16" s="32">
        <f t="shared" si="1"/>
        <v>6.4449000000000005</v>
      </c>
      <c r="H16" s="33">
        <f t="shared" si="9"/>
        <v>9.1149000000000004</v>
      </c>
      <c r="I16" s="41">
        <v>0</v>
      </c>
      <c r="J16" s="42">
        <v>0</v>
      </c>
      <c r="K16" s="43">
        <f t="shared" si="2"/>
        <v>0</v>
      </c>
      <c r="L16" s="37">
        <f t="shared" si="3"/>
        <v>0</v>
      </c>
      <c r="M16" s="38">
        <f t="shared" si="4"/>
        <v>0</v>
      </c>
      <c r="N16" s="38">
        <f t="shared" si="5"/>
        <v>0</v>
      </c>
      <c r="O16" s="39">
        <f t="shared" si="6"/>
        <v>0</v>
      </c>
      <c r="P16" s="40">
        <f t="shared" si="7"/>
        <v>0</v>
      </c>
      <c r="Q16" s="7"/>
      <c r="R16" s="100">
        <f t="shared" si="10"/>
        <v>50000</v>
      </c>
      <c r="S16" s="101">
        <v>2.3199999999999998E-2</v>
      </c>
      <c r="T16" s="102">
        <f t="shared" si="11"/>
        <v>3.2500000000000001E-2</v>
      </c>
      <c r="U16" s="103">
        <f t="shared" si="12"/>
        <v>1160</v>
      </c>
      <c r="V16" s="104">
        <f t="shared" si="13"/>
        <v>0</v>
      </c>
      <c r="W16" s="105">
        <f t="shared" si="14"/>
        <v>1160</v>
      </c>
    </row>
    <row r="17" spans="1:23" ht="12" customHeight="1" x14ac:dyDescent="0.2">
      <c r="A17" s="8">
        <f t="shared" si="8"/>
        <v>9</v>
      </c>
      <c r="B17" s="27">
        <v>11.83</v>
      </c>
      <c r="C17" s="28">
        <v>14.5</v>
      </c>
      <c r="D17" s="29">
        <v>5.085</v>
      </c>
      <c r="E17" s="30">
        <f t="shared" si="0"/>
        <v>5.3525999999999998</v>
      </c>
      <c r="F17" s="31">
        <v>3.2500000000000001E-2</v>
      </c>
      <c r="G17" s="32">
        <f t="shared" si="1"/>
        <v>6.4449000000000005</v>
      </c>
      <c r="H17" s="33">
        <f t="shared" si="9"/>
        <v>9.1149000000000004</v>
      </c>
      <c r="I17" s="41">
        <v>0</v>
      </c>
      <c r="J17" s="42">
        <v>0</v>
      </c>
      <c r="K17" s="43">
        <f t="shared" si="2"/>
        <v>0</v>
      </c>
      <c r="L17" s="37">
        <f t="shared" si="3"/>
        <v>0</v>
      </c>
      <c r="M17" s="38">
        <f t="shared" si="4"/>
        <v>0</v>
      </c>
      <c r="N17" s="38">
        <f t="shared" si="5"/>
        <v>0</v>
      </c>
      <c r="O17" s="39">
        <f t="shared" si="6"/>
        <v>0</v>
      </c>
      <c r="P17" s="40">
        <f t="shared" si="7"/>
        <v>0</v>
      </c>
      <c r="Q17" s="7"/>
      <c r="R17" s="100">
        <f t="shared" si="10"/>
        <v>50000</v>
      </c>
      <c r="S17" s="101">
        <v>2.3199999999999998E-2</v>
      </c>
      <c r="T17" s="102">
        <f t="shared" si="11"/>
        <v>3.2500000000000001E-2</v>
      </c>
      <c r="U17" s="103">
        <f t="shared" si="12"/>
        <v>1160</v>
      </c>
      <c r="V17" s="104">
        <f t="shared" si="13"/>
        <v>0</v>
      </c>
      <c r="W17" s="105">
        <f t="shared" si="14"/>
        <v>1160</v>
      </c>
    </row>
    <row r="18" spans="1:23" ht="12" customHeight="1" x14ac:dyDescent="0.2">
      <c r="A18" s="8">
        <f t="shared" si="8"/>
        <v>10</v>
      </c>
      <c r="B18" s="27">
        <v>11.574999999999999</v>
      </c>
      <c r="C18" s="28">
        <v>13.75</v>
      </c>
      <c r="D18" s="29">
        <v>5.23</v>
      </c>
      <c r="E18" s="30">
        <f t="shared" si="0"/>
        <v>5.5053000000000001</v>
      </c>
      <c r="F18" s="31">
        <v>3.2500000000000001E-2</v>
      </c>
      <c r="G18" s="32">
        <f t="shared" si="1"/>
        <v>6.0371999999999995</v>
      </c>
      <c r="H18" s="33">
        <f t="shared" si="9"/>
        <v>8.2121999999999993</v>
      </c>
      <c r="I18" s="41">
        <v>0</v>
      </c>
      <c r="J18" s="42">
        <v>0</v>
      </c>
      <c r="K18" s="43">
        <f t="shared" si="2"/>
        <v>0</v>
      </c>
      <c r="L18" s="37">
        <f t="shared" si="3"/>
        <v>0</v>
      </c>
      <c r="M18" s="38">
        <f t="shared" si="4"/>
        <v>0</v>
      </c>
      <c r="N18" s="38">
        <f t="shared" si="5"/>
        <v>0</v>
      </c>
      <c r="O18" s="39">
        <f t="shared" si="6"/>
        <v>0</v>
      </c>
      <c r="P18" s="40">
        <f t="shared" si="7"/>
        <v>0</v>
      </c>
      <c r="Q18" s="7"/>
      <c r="R18" s="100">
        <f t="shared" si="10"/>
        <v>50000</v>
      </c>
      <c r="S18" s="101">
        <v>2.3199999999999998E-2</v>
      </c>
      <c r="T18" s="102">
        <f t="shared" si="11"/>
        <v>3.2500000000000001E-2</v>
      </c>
      <c r="U18" s="103">
        <f t="shared" si="12"/>
        <v>1160</v>
      </c>
      <c r="V18" s="104">
        <f t="shared" si="13"/>
        <v>0</v>
      </c>
      <c r="W18" s="105">
        <f t="shared" si="14"/>
        <v>1160</v>
      </c>
    </row>
    <row r="19" spans="1:23" ht="12" customHeight="1" x14ac:dyDescent="0.2">
      <c r="A19" s="8">
        <f t="shared" si="8"/>
        <v>11</v>
      </c>
      <c r="B19" s="27">
        <v>11.73</v>
      </c>
      <c r="C19" s="28">
        <v>13.51</v>
      </c>
      <c r="D19" s="29">
        <v>5.375</v>
      </c>
      <c r="E19" s="30">
        <f t="shared" si="0"/>
        <v>5.6578999999999997</v>
      </c>
      <c r="F19" s="31">
        <v>3.2500000000000001E-2</v>
      </c>
      <c r="G19" s="32">
        <f t="shared" si="1"/>
        <v>6.039600000000001</v>
      </c>
      <c r="H19" s="33">
        <f t="shared" si="9"/>
        <v>7.8196000000000003</v>
      </c>
      <c r="I19" s="41">
        <v>0</v>
      </c>
      <c r="J19" s="42">
        <v>0</v>
      </c>
      <c r="K19" s="43">
        <f t="shared" si="2"/>
        <v>0</v>
      </c>
      <c r="L19" s="37">
        <f t="shared" si="3"/>
        <v>0</v>
      </c>
      <c r="M19" s="38">
        <f t="shared" si="4"/>
        <v>0</v>
      </c>
      <c r="N19" s="38">
        <f t="shared" si="5"/>
        <v>0</v>
      </c>
      <c r="O19" s="39">
        <f t="shared" si="6"/>
        <v>0</v>
      </c>
      <c r="P19" s="40">
        <f t="shared" si="7"/>
        <v>0</v>
      </c>
      <c r="Q19" s="7"/>
      <c r="R19" s="100">
        <f t="shared" si="10"/>
        <v>50000</v>
      </c>
      <c r="S19" s="101">
        <v>2.3199999999999998E-2</v>
      </c>
      <c r="T19" s="102">
        <f t="shared" si="11"/>
        <v>3.2500000000000001E-2</v>
      </c>
      <c r="U19" s="103">
        <f t="shared" si="12"/>
        <v>1160</v>
      </c>
      <c r="V19" s="104">
        <f t="shared" si="13"/>
        <v>0</v>
      </c>
      <c r="W19" s="105">
        <f t="shared" si="14"/>
        <v>1160</v>
      </c>
    </row>
    <row r="20" spans="1:23" ht="12" customHeight="1" x14ac:dyDescent="0.2">
      <c r="A20" s="8">
        <f t="shared" si="8"/>
        <v>12</v>
      </c>
      <c r="B20" s="27">
        <v>11.62</v>
      </c>
      <c r="C20" s="28">
        <v>14.234999999999999</v>
      </c>
      <c r="D20" s="29">
        <v>5.335</v>
      </c>
      <c r="E20" s="30">
        <f t="shared" si="0"/>
        <v>5.6158000000000001</v>
      </c>
      <c r="F20" s="31">
        <v>3.2500000000000001E-2</v>
      </c>
      <c r="G20" s="32">
        <f t="shared" si="1"/>
        <v>5.9716999999999993</v>
      </c>
      <c r="H20" s="33">
        <f t="shared" si="9"/>
        <v>8.5867000000000004</v>
      </c>
      <c r="I20" s="41">
        <v>0</v>
      </c>
      <c r="J20" s="42">
        <v>0</v>
      </c>
      <c r="K20" s="43">
        <f t="shared" si="2"/>
        <v>0</v>
      </c>
      <c r="L20" s="37">
        <f t="shared" si="3"/>
        <v>0</v>
      </c>
      <c r="M20" s="38">
        <f t="shared" si="4"/>
        <v>0</v>
      </c>
      <c r="N20" s="38">
        <f t="shared" si="5"/>
        <v>0</v>
      </c>
      <c r="O20" s="39">
        <f t="shared" si="6"/>
        <v>0</v>
      </c>
      <c r="P20" s="40">
        <f t="shared" si="7"/>
        <v>0</v>
      </c>
      <c r="Q20" s="7"/>
      <c r="R20" s="100">
        <f t="shared" si="10"/>
        <v>50000</v>
      </c>
      <c r="S20" s="101">
        <v>2.3199999999999998E-2</v>
      </c>
      <c r="T20" s="102">
        <f t="shared" si="11"/>
        <v>3.2500000000000001E-2</v>
      </c>
      <c r="U20" s="103">
        <f t="shared" si="12"/>
        <v>1160</v>
      </c>
      <c r="V20" s="104">
        <f t="shared" si="13"/>
        <v>0</v>
      </c>
      <c r="W20" s="105">
        <f t="shared" si="14"/>
        <v>1160</v>
      </c>
    </row>
    <row r="21" spans="1:23" ht="12" customHeight="1" x14ac:dyDescent="0.2">
      <c r="A21" s="8">
        <f t="shared" si="8"/>
        <v>13</v>
      </c>
      <c r="B21" s="27">
        <v>11.805</v>
      </c>
      <c r="C21" s="28">
        <v>13.465</v>
      </c>
      <c r="D21" s="29">
        <v>5.125</v>
      </c>
      <c r="E21" s="30">
        <f t="shared" si="0"/>
        <v>5.3947000000000003</v>
      </c>
      <c r="F21" s="31">
        <v>3.2500000000000001E-2</v>
      </c>
      <c r="G21" s="32">
        <f t="shared" si="1"/>
        <v>6.3777999999999997</v>
      </c>
      <c r="H21" s="33">
        <f t="shared" si="9"/>
        <v>8.0378000000000007</v>
      </c>
      <c r="I21" s="41">
        <v>0</v>
      </c>
      <c r="J21" s="42">
        <v>0</v>
      </c>
      <c r="K21" s="43">
        <f t="shared" si="2"/>
        <v>0</v>
      </c>
      <c r="L21" s="37">
        <f t="shared" si="3"/>
        <v>0</v>
      </c>
      <c r="M21" s="38">
        <f t="shared" si="4"/>
        <v>0</v>
      </c>
      <c r="N21" s="38">
        <f t="shared" si="5"/>
        <v>0</v>
      </c>
      <c r="O21" s="39">
        <f t="shared" si="6"/>
        <v>0</v>
      </c>
      <c r="P21" s="40">
        <f t="shared" si="7"/>
        <v>0</v>
      </c>
      <c r="Q21" s="7"/>
      <c r="R21" s="100">
        <f t="shared" si="10"/>
        <v>50000</v>
      </c>
      <c r="S21" s="101">
        <v>2.3199999999999998E-2</v>
      </c>
      <c r="T21" s="102">
        <f t="shared" si="11"/>
        <v>3.2500000000000001E-2</v>
      </c>
      <c r="U21" s="103">
        <f t="shared" si="12"/>
        <v>1160</v>
      </c>
      <c r="V21" s="104">
        <f t="shared" si="13"/>
        <v>0</v>
      </c>
      <c r="W21" s="105">
        <f t="shared" si="14"/>
        <v>1160</v>
      </c>
    </row>
    <row r="22" spans="1:23" ht="12" customHeight="1" x14ac:dyDescent="0.2">
      <c r="A22" s="8">
        <f t="shared" si="8"/>
        <v>14</v>
      </c>
      <c r="B22" s="27">
        <v>11.805</v>
      </c>
      <c r="C22" s="28">
        <v>13.465</v>
      </c>
      <c r="D22" s="29">
        <v>5.125</v>
      </c>
      <c r="E22" s="30">
        <f t="shared" si="0"/>
        <v>5.3947000000000003</v>
      </c>
      <c r="F22" s="31">
        <v>3.2500000000000001E-2</v>
      </c>
      <c r="G22" s="32">
        <f t="shared" si="1"/>
        <v>6.3777999999999997</v>
      </c>
      <c r="H22" s="33">
        <f t="shared" si="9"/>
        <v>8.0378000000000007</v>
      </c>
      <c r="I22" s="41">
        <v>0</v>
      </c>
      <c r="J22" s="42">
        <v>0</v>
      </c>
      <c r="K22" s="43">
        <f t="shared" si="2"/>
        <v>0</v>
      </c>
      <c r="L22" s="37">
        <f t="shared" si="3"/>
        <v>0</v>
      </c>
      <c r="M22" s="38">
        <f t="shared" si="4"/>
        <v>0</v>
      </c>
      <c r="N22" s="38">
        <f t="shared" si="5"/>
        <v>0</v>
      </c>
      <c r="O22" s="39">
        <f t="shared" si="6"/>
        <v>0</v>
      </c>
      <c r="P22" s="40">
        <f t="shared" si="7"/>
        <v>0</v>
      </c>
      <c r="Q22" s="7"/>
      <c r="R22" s="100">
        <f t="shared" si="10"/>
        <v>50000</v>
      </c>
      <c r="S22" s="101">
        <v>2.3199999999999998E-2</v>
      </c>
      <c r="T22" s="102">
        <f t="shared" si="11"/>
        <v>3.2500000000000001E-2</v>
      </c>
      <c r="U22" s="103">
        <f t="shared" si="12"/>
        <v>1160</v>
      </c>
      <c r="V22" s="104">
        <f t="shared" si="13"/>
        <v>0</v>
      </c>
      <c r="W22" s="105">
        <f t="shared" si="14"/>
        <v>1160</v>
      </c>
    </row>
    <row r="23" spans="1:23" ht="12" customHeight="1" x14ac:dyDescent="0.2">
      <c r="A23" s="8">
        <f t="shared" si="8"/>
        <v>15</v>
      </c>
      <c r="B23" s="27">
        <v>11.805</v>
      </c>
      <c r="C23" s="28">
        <v>13.465</v>
      </c>
      <c r="D23" s="29">
        <v>5.125</v>
      </c>
      <c r="E23" s="30">
        <f t="shared" si="0"/>
        <v>5.3947000000000003</v>
      </c>
      <c r="F23" s="31">
        <v>3.2500000000000001E-2</v>
      </c>
      <c r="G23" s="32">
        <f t="shared" si="1"/>
        <v>6.3777999999999997</v>
      </c>
      <c r="H23" s="33">
        <f t="shared" si="9"/>
        <v>8.0378000000000007</v>
      </c>
      <c r="I23" s="41">
        <v>0</v>
      </c>
      <c r="J23" s="42">
        <v>0</v>
      </c>
      <c r="K23" s="43">
        <f t="shared" si="2"/>
        <v>0</v>
      </c>
      <c r="L23" s="37">
        <f t="shared" si="3"/>
        <v>0</v>
      </c>
      <c r="M23" s="38">
        <f t="shared" si="4"/>
        <v>0</v>
      </c>
      <c r="N23" s="38">
        <f t="shared" si="5"/>
        <v>0</v>
      </c>
      <c r="O23" s="39">
        <f t="shared" si="6"/>
        <v>0</v>
      </c>
      <c r="P23" s="40">
        <f t="shared" si="7"/>
        <v>0</v>
      </c>
      <c r="Q23" s="7"/>
      <c r="R23" s="100">
        <f t="shared" si="10"/>
        <v>50000</v>
      </c>
      <c r="S23" s="101">
        <v>2.3199999999999998E-2</v>
      </c>
      <c r="T23" s="102">
        <f t="shared" si="11"/>
        <v>3.2500000000000001E-2</v>
      </c>
      <c r="U23" s="103">
        <f t="shared" si="12"/>
        <v>1160</v>
      </c>
      <c r="V23" s="104">
        <f t="shared" si="13"/>
        <v>0</v>
      </c>
      <c r="W23" s="105">
        <f t="shared" si="14"/>
        <v>1160</v>
      </c>
    </row>
    <row r="24" spans="1:23" ht="12" customHeight="1" x14ac:dyDescent="0.2">
      <c r="A24" s="8">
        <f t="shared" si="8"/>
        <v>16</v>
      </c>
      <c r="B24" s="27">
        <v>11.805</v>
      </c>
      <c r="C24" s="28">
        <v>13.465</v>
      </c>
      <c r="D24" s="29">
        <v>5.125</v>
      </c>
      <c r="E24" s="30">
        <f t="shared" si="0"/>
        <v>5.3947000000000003</v>
      </c>
      <c r="F24" s="31">
        <v>3.2500000000000001E-2</v>
      </c>
      <c r="G24" s="32">
        <f t="shared" si="1"/>
        <v>6.3777999999999997</v>
      </c>
      <c r="H24" s="33">
        <f t="shared" si="9"/>
        <v>8.0378000000000007</v>
      </c>
      <c r="I24" s="41">
        <v>0</v>
      </c>
      <c r="J24" s="42">
        <v>0</v>
      </c>
      <c r="K24" s="43">
        <f t="shared" si="2"/>
        <v>0</v>
      </c>
      <c r="L24" s="37">
        <f t="shared" si="3"/>
        <v>0</v>
      </c>
      <c r="M24" s="38">
        <f t="shared" si="4"/>
        <v>0</v>
      </c>
      <c r="N24" s="38">
        <f t="shared" si="5"/>
        <v>0</v>
      </c>
      <c r="O24" s="39">
        <f t="shared" si="6"/>
        <v>0</v>
      </c>
      <c r="P24" s="40">
        <f t="shared" si="7"/>
        <v>0</v>
      </c>
      <c r="Q24" s="7"/>
      <c r="R24" s="100">
        <f t="shared" si="10"/>
        <v>50000</v>
      </c>
      <c r="S24" s="101">
        <v>2.3199999999999998E-2</v>
      </c>
      <c r="T24" s="102">
        <f t="shared" si="11"/>
        <v>3.2500000000000001E-2</v>
      </c>
      <c r="U24" s="103">
        <f t="shared" si="12"/>
        <v>1160</v>
      </c>
      <c r="V24" s="104">
        <f t="shared" si="13"/>
        <v>0</v>
      </c>
      <c r="W24" s="105">
        <f t="shared" si="14"/>
        <v>1160</v>
      </c>
    </row>
    <row r="25" spans="1:23" ht="12" customHeight="1" x14ac:dyDescent="0.2">
      <c r="A25" s="8">
        <f t="shared" si="8"/>
        <v>17</v>
      </c>
      <c r="B25" s="27">
        <v>11.775</v>
      </c>
      <c r="C25" s="28">
        <v>12.9</v>
      </c>
      <c r="D25" s="29">
        <v>5.2549999999999999</v>
      </c>
      <c r="E25" s="30">
        <f t="shared" si="0"/>
        <v>5.5316000000000001</v>
      </c>
      <c r="F25" s="31">
        <v>3.2500000000000001E-2</v>
      </c>
      <c r="G25" s="32">
        <f t="shared" si="1"/>
        <v>6.2109000000000005</v>
      </c>
      <c r="H25" s="33">
        <f t="shared" si="9"/>
        <v>7.3359000000000005</v>
      </c>
      <c r="I25" s="41">
        <v>0</v>
      </c>
      <c r="J25" s="42">
        <v>0</v>
      </c>
      <c r="K25" s="43">
        <f t="shared" si="2"/>
        <v>0</v>
      </c>
      <c r="L25" s="37">
        <f t="shared" si="3"/>
        <v>0</v>
      </c>
      <c r="M25" s="38">
        <f t="shared" si="4"/>
        <v>0</v>
      </c>
      <c r="N25" s="38">
        <f t="shared" si="5"/>
        <v>0</v>
      </c>
      <c r="O25" s="39">
        <f t="shared" si="6"/>
        <v>0</v>
      </c>
      <c r="P25" s="40">
        <f t="shared" si="7"/>
        <v>0</v>
      </c>
      <c r="Q25" s="7"/>
      <c r="R25" s="100">
        <f t="shared" si="10"/>
        <v>50000</v>
      </c>
      <c r="S25" s="101">
        <v>2.3199999999999998E-2</v>
      </c>
      <c r="T25" s="102">
        <f t="shared" si="11"/>
        <v>3.2500000000000001E-2</v>
      </c>
      <c r="U25" s="103">
        <f t="shared" si="12"/>
        <v>1160</v>
      </c>
      <c r="V25" s="104">
        <f t="shared" si="13"/>
        <v>0</v>
      </c>
      <c r="W25" s="105">
        <f t="shared" si="14"/>
        <v>1160</v>
      </c>
    </row>
    <row r="26" spans="1:23" ht="12" customHeight="1" x14ac:dyDescent="0.2">
      <c r="A26" s="8">
        <f t="shared" si="8"/>
        <v>18</v>
      </c>
      <c r="B26" s="27">
        <v>11.42</v>
      </c>
      <c r="C26" s="28">
        <v>12.84</v>
      </c>
      <c r="D26" s="29">
        <v>5.17</v>
      </c>
      <c r="E26" s="30">
        <f t="shared" si="0"/>
        <v>5.4420999999999999</v>
      </c>
      <c r="F26" s="31">
        <v>3.2500000000000001E-2</v>
      </c>
      <c r="G26" s="32">
        <f t="shared" si="1"/>
        <v>5.9454000000000002</v>
      </c>
      <c r="H26" s="33">
        <f t="shared" si="9"/>
        <v>7.3654000000000002</v>
      </c>
      <c r="I26" s="41">
        <v>0</v>
      </c>
      <c r="J26" s="42">
        <v>0</v>
      </c>
      <c r="K26" s="43">
        <f t="shared" si="2"/>
        <v>0</v>
      </c>
      <c r="L26" s="37">
        <f t="shared" si="3"/>
        <v>0</v>
      </c>
      <c r="M26" s="38">
        <f t="shared" si="4"/>
        <v>0</v>
      </c>
      <c r="N26" s="38">
        <f t="shared" si="5"/>
        <v>0</v>
      </c>
      <c r="O26" s="39">
        <f t="shared" si="6"/>
        <v>0</v>
      </c>
      <c r="P26" s="40">
        <f t="shared" si="7"/>
        <v>0</v>
      </c>
      <c r="Q26" s="7"/>
      <c r="R26" s="100">
        <f t="shared" si="10"/>
        <v>50000</v>
      </c>
      <c r="S26" s="101">
        <v>2.3199999999999998E-2</v>
      </c>
      <c r="T26" s="102">
        <f t="shared" si="11"/>
        <v>3.2500000000000001E-2</v>
      </c>
      <c r="U26" s="103">
        <f t="shared" si="12"/>
        <v>1160</v>
      </c>
      <c r="V26" s="104">
        <f t="shared" si="13"/>
        <v>0</v>
      </c>
      <c r="W26" s="105">
        <f t="shared" si="14"/>
        <v>1160</v>
      </c>
    </row>
    <row r="27" spans="1:23" ht="12" customHeight="1" x14ac:dyDescent="0.2">
      <c r="A27" s="8">
        <f t="shared" si="8"/>
        <v>19</v>
      </c>
      <c r="B27" s="27">
        <v>11.37</v>
      </c>
      <c r="C27" s="28">
        <v>12.664999999999999</v>
      </c>
      <c r="D27" s="29">
        <v>4.9450000000000003</v>
      </c>
      <c r="E27" s="30">
        <f t="shared" si="0"/>
        <v>5.2053000000000003</v>
      </c>
      <c r="F27" s="31">
        <v>3.2500000000000001E-2</v>
      </c>
      <c r="G27" s="32">
        <f t="shared" si="1"/>
        <v>6.1321999999999992</v>
      </c>
      <c r="H27" s="33">
        <f t="shared" si="9"/>
        <v>7.4271999999999991</v>
      </c>
      <c r="I27" s="41">
        <v>0</v>
      </c>
      <c r="J27" s="42">
        <v>0</v>
      </c>
      <c r="K27" s="43">
        <f t="shared" si="2"/>
        <v>0</v>
      </c>
      <c r="L27" s="37">
        <f t="shared" si="3"/>
        <v>0</v>
      </c>
      <c r="M27" s="38">
        <f t="shared" si="4"/>
        <v>0</v>
      </c>
      <c r="N27" s="38">
        <f t="shared" si="5"/>
        <v>0</v>
      </c>
      <c r="O27" s="39">
        <f t="shared" si="6"/>
        <v>0</v>
      </c>
      <c r="P27" s="40">
        <f t="shared" si="7"/>
        <v>0</v>
      </c>
      <c r="Q27" s="7"/>
      <c r="R27" s="100">
        <f t="shared" si="10"/>
        <v>50000</v>
      </c>
      <c r="S27" s="101">
        <v>2.3199999999999998E-2</v>
      </c>
      <c r="T27" s="102">
        <f t="shared" si="11"/>
        <v>3.2500000000000001E-2</v>
      </c>
      <c r="U27" s="103">
        <f t="shared" si="12"/>
        <v>1160</v>
      </c>
      <c r="V27" s="104">
        <f t="shared" si="13"/>
        <v>0</v>
      </c>
      <c r="W27" s="105">
        <f t="shared" si="14"/>
        <v>1160</v>
      </c>
    </row>
    <row r="28" spans="1:23" ht="12" customHeight="1" x14ac:dyDescent="0.2">
      <c r="A28" s="8">
        <f t="shared" si="8"/>
        <v>20</v>
      </c>
      <c r="B28" s="27">
        <v>11.045</v>
      </c>
      <c r="C28" s="28">
        <v>12.595000000000001</v>
      </c>
      <c r="D28" s="29">
        <v>4.8849999999999998</v>
      </c>
      <c r="E28" s="30">
        <f t="shared" si="0"/>
        <v>5.1421000000000001</v>
      </c>
      <c r="F28" s="31">
        <v>3.2500000000000001E-2</v>
      </c>
      <c r="G28" s="32">
        <f t="shared" si="1"/>
        <v>5.8704000000000001</v>
      </c>
      <c r="H28" s="33">
        <f t="shared" si="9"/>
        <v>7.4204000000000008</v>
      </c>
      <c r="I28" s="41">
        <v>0</v>
      </c>
      <c r="J28" s="42">
        <v>0</v>
      </c>
      <c r="K28" s="43">
        <f t="shared" si="2"/>
        <v>0</v>
      </c>
      <c r="L28" s="37">
        <f t="shared" si="3"/>
        <v>0</v>
      </c>
      <c r="M28" s="38">
        <f t="shared" si="4"/>
        <v>0</v>
      </c>
      <c r="N28" s="38">
        <f t="shared" si="5"/>
        <v>0</v>
      </c>
      <c r="O28" s="39">
        <f t="shared" si="6"/>
        <v>0</v>
      </c>
      <c r="P28" s="40">
        <f t="shared" si="7"/>
        <v>0</v>
      </c>
      <c r="Q28" s="7"/>
      <c r="R28" s="100">
        <f t="shared" si="10"/>
        <v>50000</v>
      </c>
      <c r="S28" s="101">
        <v>2.3199999999999998E-2</v>
      </c>
      <c r="T28" s="102">
        <f t="shared" si="11"/>
        <v>3.2500000000000001E-2</v>
      </c>
      <c r="U28" s="103">
        <f t="shared" si="12"/>
        <v>1160</v>
      </c>
      <c r="V28" s="104">
        <f t="shared" si="13"/>
        <v>0</v>
      </c>
      <c r="W28" s="105">
        <f t="shared" si="14"/>
        <v>1160</v>
      </c>
    </row>
    <row r="29" spans="1:23" ht="12" customHeight="1" x14ac:dyDescent="0.2">
      <c r="A29" s="8">
        <f t="shared" si="8"/>
        <v>21</v>
      </c>
      <c r="B29" s="27">
        <v>10.67</v>
      </c>
      <c r="C29" s="28">
        <v>12.605</v>
      </c>
      <c r="D29" s="29">
        <v>4.8</v>
      </c>
      <c r="E29" s="30">
        <f t="shared" si="0"/>
        <v>5.0526</v>
      </c>
      <c r="F29" s="31">
        <v>3.2500000000000001E-2</v>
      </c>
      <c r="G29" s="32">
        <f t="shared" si="1"/>
        <v>5.5849000000000002</v>
      </c>
      <c r="H29" s="33">
        <f t="shared" si="9"/>
        <v>7.5199000000000007</v>
      </c>
      <c r="I29" s="41">
        <v>0</v>
      </c>
      <c r="J29" s="42">
        <v>0</v>
      </c>
      <c r="K29" s="43">
        <f t="shared" si="2"/>
        <v>0</v>
      </c>
      <c r="L29" s="37">
        <f t="shared" si="3"/>
        <v>0</v>
      </c>
      <c r="M29" s="38">
        <f t="shared" si="4"/>
        <v>0</v>
      </c>
      <c r="N29" s="38">
        <f t="shared" si="5"/>
        <v>0</v>
      </c>
      <c r="O29" s="39">
        <f t="shared" si="6"/>
        <v>0</v>
      </c>
      <c r="P29" s="40">
        <f t="shared" si="7"/>
        <v>0</v>
      </c>
      <c r="Q29" s="7"/>
      <c r="R29" s="100">
        <f t="shared" si="10"/>
        <v>50000</v>
      </c>
      <c r="S29" s="101">
        <v>2.3199999999999998E-2</v>
      </c>
      <c r="T29" s="102">
        <f t="shared" si="11"/>
        <v>3.2500000000000001E-2</v>
      </c>
      <c r="U29" s="103">
        <f t="shared" si="12"/>
        <v>1160</v>
      </c>
      <c r="V29" s="104">
        <f t="shared" si="13"/>
        <v>0</v>
      </c>
      <c r="W29" s="105">
        <f t="shared" si="14"/>
        <v>1160</v>
      </c>
    </row>
    <row r="30" spans="1:23" ht="12" customHeight="1" x14ac:dyDescent="0.2">
      <c r="A30" s="8">
        <f t="shared" si="8"/>
        <v>22</v>
      </c>
      <c r="B30" s="27">
        <v>10.67</v>
      </c>
      <c r="C30" s="28">
        <v>12.605</v>
      </c>
      <c r="D30" s="29">
        <v>4.8</v>
      </c>
      <c r="E30" s="30">
        <f t="shared" si="0"/>
        <v>5.0526</v>
      </c>
      <c r="F30" s="31">
        <v>3.2500000000000001E-2</v>
      </c>
      <c r="G30" s="32">
        <f t="shared" si="1"/>
        <v>5.5849000000000002</v>
      </c>
      <c r="H30" s="33">
        <f t="shared" si="9"/>
        <v>7.5199000000000007</v>
      </c>
      <c r="I30" s="41">
        <v>0</v>
      </c>
      <c r="J30" s="42">
        <v>0</v>
      </c>
      <c r="K30" s="43">
        <f t="shared" si="2"/>
        <v>0</v>
      </c>
      <c r="L30" s="37">
        <f t="shared" si="3"/>
        <v>0</v>
      </c>
      <c r="M30" s="38">
        <f t="shared" si="4"/>
        <v>0</v>
      </c>
      <c r="N30" s="38">
        <f t="shared" si="5"/>
        <v>0</v>
      </c>
      <c r="O30" s="39">
        <f t="shared" si="6"/>
        <v>0</v>
      </c>
      <c r="P30" s="40">
        <f t="shared" si="7"/>
        <v>0</v>
      </c>
      <c r="Q30" s="7"/>
      <c r="R30" s="100">
        <f t="shared" si="10"/>
        <v>50000</v>
      </c>
      <c r="S30" s="101">
        <v>2.3199999999999998E-2</v>
      </c>
      <c r="T30" s="102">
        <f t="shared" si="11"/>
        <v>3.2500000000000001E-2</v>
      </c>
      <c r="U30" s="103">
        <f t="shared" si="12"/>
        <v>1160</v>
      </c>
      <c r="V30" s="104">
        <f t="shared" si="13"/>
        <v>0</v>
      </c>
      <c r="W30" s="105">
        <f t="shared" si="14"/>
        <v>1160</v>
      </c>
    </row>
    <row r="31" spans="1:23" ht="12" customHeight="1" x14ac:dyDescent="0.2">
      <c r="A31" s="8">
        <f t="shared" si="8"/>
        <v>23</v>
      </c>
      <c r="B31" s="27">
        <v>10.67</v>
      </c>
      <c r="C31" s="28">
        <v>12.605</v>
      </c>
      <c r="D31" s="29">
        <v>4.8</v>
      </c>
      <c r="E31" s="30">
        <f t="shared" si="0"/>
        <v>5.0526</v>
      </c>
      <c r="F31" s="31">
        <v>3.2500000000000001E-2</v>
      </c>
      <c r="G31" s="32">
        <f t="shared" si="1"/>
        <v>5.5849000000000002</v>
      </c>
      <c r="H31" s="33">
        <f t="shared" si="9"/>
        <v>7.5199000000000007</v>
      </c>
      <c r="I31" s="41">
        <v>0</v>
      </c>
      <c r="J31" s="42">
        <v>0</v>
      </c>
      <c r="K31" s="43">
        <f t="shared" si="2"/>
        <v>0</v>
      </c>
      <c r="L31" s="37">
        <f t="shared" si="3"/>
        <v>0</v>
      </c>
      <c r="M31" s="38">
        <f t="shared" si="4"/>
        <v>0</v>
      </c>
      <c r="N31" s="38">
        <f t="shared" si="5"/>
        <v>0</v>
      </c>
      <c r="O31" s="39">
        <f t="shared" si="6"/>
        <v>0</v>
      </c>
      <c r="P31" s="40">
        <f t="shared" si="7"/>
        <v>0</v>
      </c>
      <c r="Q31" s="7"/>
      <c r="R31" s="100">
        <f t="shared" si="10"/>
        <v>50000</v>
      </c>
      <c r="S31" s="101">
        <v>2.3199999999999998E-2</v>
      </c>
      <c r="T31" s="102">
        <f t="shared" si="11"/>
        <v>3.2500000000000001E-2</v>
      </c>
      <c r="U31" s="103">
        <f t="shared" si="12"/>
        <v>1160</v>
      </c>
      <c r="V31" s="104">
        <f t="shared" si="13"/>
        <v>0</v>
      </c>
      <c r="W31" s="105">
        <f t="shared" si="14"/>
        <v>1160</v>
      </c>
    </row>
    <row r="32" spans="1:23" ht="12" customHeight="1" x14ac:dyDescent="0.2">
      <c r="A32" s="8">
        <f t="shared" si="8"/>
        <v>24</v>
      </c>
      <c r="B32" s="27">
        <v>10.855</v>
      </c>
      <c r="C32" s="28">
        <v>13.244999999999999</v>
      </c>
      <c r="D32" s="29">
        <v>4.915</v>
      </c>
      <c r="E32" s="30">
        <f t="shared" si="0"/>
        <v>5.1737000000000002</v>
      </c>
      <c r="F32" s="31">
        <v>3.2500000000000001E-2</v>
      </c>
      <c r="G32" s="32">
        <f t="shared" si="1"/>
        <v>5.6488000000000005</v>
      </c>
      <c r="H32" s="33">
        <f t="shared" si="9"/>
        <v>8.0387999999999984</v>
      </c>
      <c r="I32" s="41">
        <v>0</v>
      </c>
      <c r="J32" s="42">
        <v>0</v>
      </c>
      <c r="K32" s="43">
        <f t="shared" si="2"/>
        <v>0</v>
      </c>
      <c r="L32" s="37">
        <f t="shared" si="3"/>
        <v>0</v>
      </c>
      <c r="M32" s="38">
        <f t="shared" si="4"/>
        <v>0</v>
      </c>
      <c r="N32" s="38">
        <f t="shared" si="5"/>
        <v>0</v>
      </c>
      <c r="O32" s="39">
        <f t="shared" si="6"/>
        <v>0</v>
      </c>
      <c r="P32" s="40">
        <f t="shared" si="7"/>
        <v>0</v>
      </c>
      <c r="Q32" s="7"/>
      <c r="R32" s="100">
        <f t="shared" si="10"/>
        <v>50000</v>
      </c>
      <c r="S32" s="101">
        <v>2.3199999999999998E-2</v>
      </c>
      <c r="T32" s="102">
        <f t="shared" si="11"/>
        <v>3.2500000000000001E-2</v>
      </c>
      <c r="U32" s="103">
        <f t="shared" si="12"/>
        <v>1160</v>
      </c>
      <c r="V32" s="104">
        <f t="shared" si="13"/>
        <v>0</v>
      </c>
      <c r="W32" s="105">
        <f t="shared" si="14"/>
        <v>1160</v>
      </c>
    </row>
    <row r="33" spans="1:23" ht="12" customHeight="1" x14ac:dyDescent="0.2">
      <c r="A33" s="8">
        <f t="shared" si="8"/>
        <v>25</v>
      </c>
      <c r="B33" s="27">
        <v>11.994999999999999</v>
      </c>
      <c r="C33" s="28">
        <v>14.71</v>
      </c>
      <c r="D33" s="29">
        <v>4.9400000000000004</v>
      </c>
      <c r="E33" s="30">
        <f t="shared" si="0"/>
        <v>5.2</v>
      </c>
      <c r="F33" s="31">
        <v>3.2500000000000001E-2</v>
      </c>
      <c r="G33" s="32">
        <f t="shared" si="1"/>
        <v>6.7624999999999993</v>
      </c>
      <c r="H33" s="33">
        <f t="shared" si="9"/>
        <v>9.4775000000000009</v>
      </c>
      <c r="I33" s="41">
        <v>0</v>
      </c>
      <c r="J33" s="42">
        <v>0</v>
      </c>
      <c r="K33" s="43">
        <f t="shared" si="2"/>
        <v>0</v>
      </c>
      <c r="L33" s="37">
        <f t="shared" si="3"/>
        <v>0</v>
      </c>
      <c r="M33" s="38">
        <f t="shared" si="4"/>
        <v>0</v>
      </c>
      <c r="N33" s="38">
        <f t="shared" si="5"/>
        <v>0</v>
      </c>
      <c r="O33" s="39">
        <f t="shared" si="6"/>
        <v>0</v>
      </c>
      <c r="P33" s="40">
        <f t="shared" si="7"/>
        <v>0</v>
      </c>
      <c r="Q33" s="7"/>
      <c r="R33" s="100">
        <f t="shared" si="10"/>
        <v>50000</v>
      </c>
      <c r="S33" s="101">
        <v>2.3199999999999998E-2</v>
      </c>
      <c r="T33" s="102">
        <f t="shared" si="11"/>
        <v>3.2500000000000001E-2</v>
      </c>
      <c r="U33" s="103">
        <f t="shared" si="12"/>
        <v>1160</v>
      </c>
      <c r="V33" s="104">
        <f t="shared" si="13"/>
        <v>0</v>
      </c>
      <c r="W33" s="105">
        <f t="shared" si="14"/>
        <v>1160</v>
      </c>
    </row>
    <row r="34" spans="1:23" ht="12" customHeight="1" x14ac:dyDescent="0.2">
      <c r="A34" s="8">
        <f t="shared" si="8"/>
        <v>26</v>
      </c>
      <c r="B34" s="27">
        <v>12.52</v>
      </c>
      <c r="C34" s="28">
        <v>15.154999999999999</v>
      </c>
      <c r="D34" s="29">
        <v>4.75</v>
      </c>
      <c r="E34" s="30">
        <f t="shared" si="0"/>
        <v>5</v>
      </c>
      <c r="F34" s="31">
        <v>3.2500000000000001E-2</v>
      </c>
      <c r="G34" s="32">
        <f t="shared" si="1"/>
        <v>7.4874999999999998</v>
      </c>
      <c r="H34" s="33">
        <f t="shared" si="9"/>
        <v>10.122499999999999</v>
      </c>
      <c r="I34" s="41">
        <v>0</v>
      </c>
      <c r="J34" s="42">
        <v>0</v>
      </c>
      <c r="K34" s="43">
        <f t="shared" si="2"/>
        <v>0</v>
      </c>
      <c r="L34" s="37">
        <f t="shared" si="3"/>
        <v>0</v>
      </c>
      <c r="M34" s="38">
        <f t="shared" si="4"/>
        <v>0</v>
      </c>
      <c r="N34" s="38">
        <f t="shared" si="5"/>
        <v>0</v>
      </c>
      <c r="O34" s="39">
        <f t="shared" si="6"/>
        <v>0</v>
      </c>
      <c r="P34" s="40">
        <f t="shared" si="7"/>
        <v>0</v>
      </c>
      <c r="Q34" s="7"/>
      <c r="R34" s="100">
        <f t="shared" si="10"/>
        <v>50000</v>
      </c>
      <c r="S34" s="101">
        <v>2.3199999999999998E-2</v>
      </c>
      <c r="T34" s="102">
        <f t="shared" si="11"/>
        <v>3.2500000000000001E-2</v>
      </c>
      <c r="U34" s="103">
        <f t="shared" si="12"/>
        <v>1160</v>
      </c>
      <c r="V34" s="104">
        <f t="shared" si="13"/>
        <v>0</v>
      </c>
      <c r="W34" s="105">
        <f t="shared" si="14"/>
        <v>1160</v>
      </c>
    </row>
    <row r="35" spans="1:23" ht="12" customHeight="1" x14ac:dyDescent="0.2">
      <c r="A35" s="8">
        <f t="shared" si="8"/>
        <v>27</v>
      </c>
      <c r="B35" s="27">
        <v>12.105</v>
      </c>
      <c r="C35" s="28">
        <v>15</v>
      </c>
      <c r="D35" s="29">
        <v>4.71</v>
      </c>
      <c r="E35" s="30">
        <f t="shared" si="0"/>
        <v>4.9579000000000004</v>
      </c>
      <c r="F35" s="31">
        <v>3.2500000000000001E-2</v>
      </c>
      <c r="G35" s="32">
        <f t="shared" si="1"/>
        <v>7.1146000000000003</v>
      </c>
      <c r="H35" s="33">
        <f t="shared" si="9"/>
        <v>10.009599999999999</v>
      </c>
      <c r="I35" s="41">
        <v>0</v>
      </c>
      <c r="J35" s="42">
        <v>0</v>
      </c>
      <c r="K35" s="43">
        <f t="shared" si="2"/>
        <v>0</v>
      </c>
      <c r="L35" s="37">
        <f t="shared" si="3"/>
        <v>0</v>
      </c>
      <c r="M35" s="38">
        <f t="shared" si="4"/>
        <v>0</v>
      </c>
      <c r="N35" s="38">
        <f t="shared" si="5"/>
        <v>0</v>
      </c>
      <c r="O35" s="39">
        <f t="shared" si="6"/>
        <v>0</v>
      </c>
      <c r="P35" s="40">
        <f t="shared" si="7"/>
        <v>0</v>
      </c>
      <c r="Q35" s="7"/>
      <c r="R35" s="100">
        <f t="shared" si="10"/>
        <v>50000</v>
      </c>
      <c r="S35" s="101">
        <v>2.3199999999999998E-2</v>
      </c>
      <c r="T35" s="102">
        <f t="shared" si="11"/>
        <v>3.2500000000000001E-2</v>
      </c>
      <c r="U35" s="103">
        <f t="shared" si="12"/>
        <v>1160</v>
      </c>
      <c r="V35" s="104">
        <f t="shared" si="13"/>
        <v>0</v>
      </c>
      <c r="W35" s="105">
        <f t="shared" si="14"/>
        <v>1160</v>
      </c>
    </row>
    <row r="36" spans="1:23" ht="12" customHeight="1" x14ac:dyDescent="0.2">
      <c r="A36" s="8">
        <f t="shared" si="8"/>
        <v>28</v>
      </c>
      <c r="B36" s="27">
        <v>12.005000000000001</v>
      </c>
      <c r="C36" s="28">
        <v>14.63</v>
      </c>
      <c r="D36" s="29">
        <v>4.58</v>
      </c>
      <c r="E36" s="30">
        <f t="shared" si="0"/>
        <v>4.8211000000000004</v>
      </c>
      <c r="F36" s="31">
        <v>3.2500000000000001E-2</v>
      </c>
      <c r="G36" s="32">
        <f t="shared" si="1"/>
        <v>7.1514000000000006</v>
      </c>
      <c r="H36" s="33">
        <f t="shared" si="9"/>
        <v>9.7764000000000006</v>
      </c>
      <c r="I36" s="41">
        <v>0</v>
      </c>
      <c r="J36" s="42">
        <v>0</v>
      </c>
      <c r="K36" s="43">
        <f t="shared" si="2"/>
        <v>0</v>
      </c>
      <c r="L36" s="37">
        <f t="shared" si="3"/>
        <v>0</v>
      </c>
      <c r="M36" s="38">
        <f t="shared" si="4"/>
        <v>0</v>
      </c>
      <c r="N36" s="38">
        <f t="shared" si="5"/>
        <v>0</v>
      </c>
      <c r="O36" s="39">
        <f t="shared" si="6"/>
        <v>0</v>
      </c>
      <c r="P36" s="40">
        <f t="shared" si="7"/>
        <v>0</v>
      </c>
      <c r="Q36" s="7"/>
      <c r="R36" s="100">
        <f t="shared" si="10"/>
        <v>50000</v>
      </c>
      <c r="S36" s="101">
        <v>2.3199999999999998E-2</v>
      </c>
      <c r="T36" s="102">
        <f t="shared" si="11"/>
        <v>3.2500000000000001E-2</v>
      </c>
      <c r="U36" s="103">
        <f t="shared" si="12"/>
        <v>1160</v>
      </c>
      <c r="V36" s="104">
        <f t="shared" si="13"/>
        <v>0</v>
      </c>
      <c r="W36" s="105">
        <f t="shared" si="14"/>
        <v>1160</v>
      </c>
    </row>
    <row r="37" spans="1:23" ht="12" customHeight="1" x14ac:dyDescent="0.2">
      <c r="A37" s="8">
        <f t="shared" si="8"/>
        <v>29</v>
      </c>
      <c r="B37" s="27">
        <v>12.005000000000001</v>
      </c>
      <c r="C37" s="28">
        <v>14.63</v>
      </c>
      <c r="D37" s="29">
        <v>4.58</v>
      </c>
      <c r="E37" s="30">
        <f t="shared" si="0"/>
        <v>4.8211000000000004</v>
      </c>
      <c r="F37" s="31">
        <v>3.2500000000000001E-2</v>
      </c>
      <c r="G37" s="32">
        <f t="shared" si="1"/>
        <v>7.1514000000000006</v>
      </c>
      <c r="H37" s="33">
        <f t="shared" si="9"/>
        <v>9.7764000000000006</v>
      </c>
      <c r="I37" s="41">
        <v>0</v>
      </c>
      <c r="J37" s="42">
        <v>0</v>
      </c>
      <c r="K37" s="43">
        <f t="shared" si="2"/>
        <v>0</v>
      </c>
      <c r="L37" s="37">
        <f t="shared" si="3"/>
        <v>0</v>
      </c>
      <c r="M37" s="38">
        <f t="shared" si="4"/>
        <v>0</v>
      </c>
      <c r="N37" s="38">
        <f t="shared" si="5"/>
        <v>0</v>
      </c>
      <c r="O37" s="39">
        <f t="shared" si="6"/>
        <v>0</v>
      </c>
      <c r="P37" s="40">
        <f t="shared" si="7"/>
        <v>0</v>
      </c>
      <c r="Q37" s="7"/>
      <c r="R37" s="100">
        <f t="shared" si="10"/>
        <v>50000</v>
      </c>
      <c r="S37" s="101">
        <v>2.3199999999999998E-2</v>
      </c>
      <c r="T37" s="102">
        <f t="shared" si="11"/>
        <v>3.2500000000000001E-2</v>
      </c>
      <c r="U37" s="103">
        <f t="shared" si="12"/>
        <v>1160</v>
      </c>
      <c r="V37" s="104">
        <f t="shared" si="13"/>
        <v>0</v>
      </c>
      <c r="W37" s="105">
        <f t="shared" si="14"/>
        <v>1160</v>
      </c>
    </row>
    <row r="38" spans="1:23" ht="12" customHeight="1" x14ac:dyDescent="0.2">
      <c r="A38" s="8">
        <f t="shared" si="8"/>
        <v>30</v>
      </c>
      <c r="B38" s="27">
        <v>12.005000000000001</v>
      </c>
      <c r="C38" s="28">
        <v>14.63</v>
      </c>
      <c r="D38" s="29">
        <v>4.58</v>
      </c>
      <c r="E38" s="30">
        <f t="shared" si="0"/>
        <v>4.8211000000000004</v>
      </c>
      <c r="F38" s="31">
        <v>3.2500000000000001E-2</v>
      </c>
      <c r="G38" s="32">
        <f t="shared" si="1"/>
        <v>7.1514000000000006</v>
      </c>
      <c r="H38" s="33">
        <f t="shared" si="9"/>
        <v>9.7764000000000006</v>
      </c>
      <c r="I38" s="41">
        <v>0</v>
      </c>
      <c r="J38" s="42">
        <v>0</v>
      </c>
      <c r="K38" s="43">
        <f t="shared" si="2"/>
        <v>0</v>
      </c>
      <c r="L38" s="37">
        <f t="shared" si="3"/>
        <v>0</v>
      </c>
      <c r="M38" s="38">
        <f t="shared" si="4"/>
        <v>0</v>
      </c>
      <c r="N38" s="38">
        <f t="shared" si="5"/>
        <v>0</v>
      </c>
      <c r="O38" s="39">
        <f t="shared" si="6"/>
        <v>0</v>
      </c>
      <c r="P38" s="40">
        <f t="shared" si="7"/>
        <v>0</v>
      </c>
      <c r="Q38" s="7"/>
      <c r="R38" s="100">
        <f t="shared" si="10"/>
        <v>50000</v>
      </c>
      <c r="S38" s="101">
        <v>2.3199999999999998E-2</v>
      </c>
      <c r="T38" s="102">
        <f t="shared" si="11"/>
        <v>3.2500000000000001E-2</v>
      </c>
      <c r="U38" s="103">
        <f t="shared" si="12"/>
        <v>1160</v>
      </c>
      <c r="V38" s="104">
        <f t="shared" si="13"/>
        <v>0</v>
      </c>
      <c r="W38" s="105">
        <f t="shared" si="14"/>
        <v>1160</v>
      </c>
    </row>
    <row r="39" spans="1:23" ht="12" customHeight="1" thickBot="1" x14ac:dyDescent="0.25">
      <c r="A39" s="21">
        <f t="shared" si="8"/>
        <v>31</v>
      </c>
      <c r="B39" s="45"/>
      <c r="C39" s="46"/>
      <c r="D39" s="47"/>
      <c r="E39" s="48">
        <f t="shared" si="0"/>
        <v>0</v>
      </c>
      <c r="F39" s="31">
        <v>3.2500000000000001E-2</v>
      </c>
      <c r="G39" s="32">
        <f t="shared" si="1"/>
        <v>-3.2500000000000001E-2</v>
      </c>
      <c r="H39" s="33">
        <f t="shared" si="9"/>
        <v>-3.2500000000000001E-2</v>
      </c>
      <c r="I39" s="49"/>
      <c r="J39" s="46"/>
      <c r="K39" s="50">
        <f t="shared" si="2"/>
        <v>0</v>
      </c>
      <c r="L39" s="51">
        <f t="shared" si="3"/>
        <v>0</v>
      </c>
      <c r="M39" s="38">
        <f t="shared" si="4"/>
        <v>0</v>
      </c>
      <c r="N39" s="52">
        <f t="shared" si="5"/>
        <v>0</v>
      </c>
      <c r="O39" s="53">
        <f t="shared" si="6"/>
        <v>0</v>
      </c>
      <c r="P39" s="54">
        <f t="shared" si="7"/>
        <v>0</v>
      </c>
      <c r="Q39" s="7"/>
      <c r="R39" s="106"/>
      <c r="S39" s="107"/>
      <c r="T39" s="108"/>
      <c r="U39" s="107"/>
      <c r="V39" s="108"/>
      <c r="W39" s="109"/>
    </row>
    <row r="40" spans="1:23" ht="12" customHeight="1" x14ac:dyDescent="0.2">
      <c r="A40" s="55"/>
      <c r="B40" s="56"/>
      <c r="C40" s="57"/>
      <c r="D40" s="57"/>
      <c r="E40" s="57"/>
      <c r="F40" s="58"/>
      <c r="G40" s="59"/>
      <c r="H40" s="57"/>
      <c r="I40" s="60">
        <f t="shared" ref="I40:P40" si="15">SUM(I9:I39)</f>
        <v>0</v>
      </c>
      <c r="J40" s="61">
        <f t="shared" si="15"/>
        <v>13446</v>
      </c>
      <c r="K40" s="61">
        <f t="shared" si="15"/>
        <v>13446</v>
      </c>
      <c r="L40" s="62">
        <f t="shared" si="15"/>
        <v>0</v>
      </c>
      <c r="M40" s="63">
        <f t="shared" si="15"/>
        <v>93281.63</v>
      </c>
      <c r="N40" s="63">
        <f t="shared" si="15"/>
        <v>93281.63</v>
      </c>
      <c r="O40" s="64">
        <f t="shared" si="15"/>
        <v>65297.14</v>
      </c>
      <c r="P40" s="65">
        <f t="shared" si="15"/>
        <v>27984.49</v>
      </c>
      <c r="Q40" s="7"/>
      <c r="R40" s="110"/>
      <c r="S40" s="111"/>
      <c r="T40" s="111"/>
      <c r="U40" s="112">
        <f>SUM(U9:U39)</f>
        <v>34800</v>
      </c>
      <c r="V40" s="112">
        <f>SUM(V9:V39)</f>
        <v>436.995</v>
      </c>
      <c r="W40" s="113">
        <f>SUM(U40:V40)</f>
        <v>35236.995000000003</v>
      </c>
    </row>
    <row r="41" spans="1:23" ht="12" customHeight="1" x14ac:dyDescent="0.2">
      <c r="A41" s="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7"/>
      <c r="R41" s="114"/>
      <c r="S41" s="114"/>
      <c r="T41" s="114"/>
      <c r="U41" s="114"/>
      <c r="V41" s="114"/>
      <c r="W41" s="114"/>
    </row>
    <row r="42" spans="1:23" ht="12" customHeight="1" x14ac:dyDescent="0.2">
      <c r="A42" s="8"/>
      <c r="B42" s="66" t="s">
        <v>20</v>
      </c>
      <c r="C42" s="67"/>
      <c r="D42" s="67"/>
      <c r="E42" s="68"/>
      <c r="F42" s="69"/>
      <c r="G42" s="70"/>
      <c r="H42" s="66" t="s">
        <v>21</v>
      </c>
      <c r="I42" s="68"/>
      <c r="J42" s="68"/>
      <c r="K42" s="67"/>
      <c r="L42" s="2"/>
      <c r="M42" s="71"/>
      <c r="N42" s="72" t="s">
        <v>22</v>
      </c>
      <c r="O42" s="68"/>
      <c r="P42" s="68"/>
      <c r="Q42" s="73"/>
      <c r="R42" s="115"/>
      <c r="S42" s="116" t="s">
        <v>42</v>
      </c>
      <c r="T42" s="116"/>
      <c r="U42" s="116"/>
      <c r="V42" s="116"/>
      <c r="W42" s="115"/>
    </row>
    <row r="43" spans="1:23" ht="12" customHeight="1" x14ac:dyDescent="0.2">
      <c r="A43" s="8"/>
      <c r="B43" s="71" t="s">
        <v>23</v>
      </c>
      <c r="C43" s="71"/>
      <c r="D43" s="71"/>
      <c r="E43" s="131">
        <f>+K40</f>
        <v>13446</v>
      </c>
      <c r="F43" s="131"/>
      <c r="G43" s="74"/>
      <c r="H43" s="71" t="s">
        <v>24</v>
      </c>
      <c r="I43" s="2"/>
      <c r="J43" s="2"/>
      <c r="K43" s="75">
        <v>50000</v>
      </c>
      <c r="L43" s="2"/>
      <c r="M43" s="71"/>
      <c r="N43" s="71" t="s">
        <v>25</v>
      </c>
      <c r="O43" s="71"/>
      <c r="P43" s="73">
        <f>+P40</f>
        <v>27984.49</v>
      </c>
      <c r="Q43" s="73"/>
      <c r="R43" s="115"/>
      <c r="S43" s="117" t="s">
        <v>33</v>
      </c>
      <c r="T43" s="117"/>
      <c r="U43" s="118">
        <f>P46</f>
        <v>77065.261600000013</v>
      </c>
      <c r="V43" s="117"/>
      <c r="W43" s="115"/>
    </row>
    <row r="44" spans="1:23" ht="12" customHeight="1" x14ac:dyDescent="0.2">
      <c r="A44" s="8"/>
      <c r="B44" s="67" t="s">
        <v>26</v>
      </c>
      <c r="C44" s="67"/>
      <c r="D44" s="67"/>
      <c r="E44" s="132">
        <v>2.46E-2</v>
      </c>
      <c r="F44" s="132"/>
      <c r="G44" s="76"/>
      <c r="H44" s="71" t="s">
        <v>27</v>
      </c>
      <c r="I44" s="2"/>
      <c r="J44" s="2"/>
      <c r="K44" s="75">
        <v>30</v>
      </c>
      <c r="L44" s="2"/>
      <c r="M44" s="71"/>
      <c r="N44" s="71" t="s">
        <v>28</v>
      </c>
      <c r="O44" s="71"/>
      <c r="P44" s="73">
        <f>+K46</f>
        <v>48750.000000000007</v>
      </c>
      <c r="Q44" s="73"/>
      <c r="R44" s="115"/>
      <c r="S44" s="117" t="s">
        <v>28</v>
      </c>
      <c r="T44" s="117"/>
      <c r="U44" s="119">
        <f>-U40</f>
        <v>-34800</v>
      </c>
      <c r="V44" s="117"/>
      <c r="W44" s="115"/>
    </row>
    <row r="45" spans="1:23" ht="12" customHeight="1" x14ac:dyDescent="0.2">
      <c r="A45" s="8"/>
      <c r="B45" s="71" t="s">
        <v>29</v>
      </c>
      <c r="C45" s="71"/>
      <c r="D45" s="71"/>
      <c r="E45" s="133">
        <f>+E44*E43</f>
        <v>330.77159999999998</v>
      </c>
      <c r="F45" s="133"/>
      <c r="G45" s="77"/>
      <c r="H45" s="67" t="s">
        <v>30</v>
      </c>
      <c r="I45" s="68"/>
      <c r="J45" s="68"/>
      <c r="K45" s="78">
        <v>3.2500000000000001E-2</v>
      </c>
      <c r="L45" s="2"/>
      <c r="M45" s="71"/>
      <c r="N45" s="67" t="s">
        <v>31</v>
      </c>
      <c r="O45" s="67"/>
      <c r="P45" s="79">
        <f>+E45</f>
        <v>330.77159999999998</v>
      </c>
      <c r="Q45" s="73"/>
      <c r="R45" s="115"/>
      <c r="S45" s="116" t="s">
        <v>31</v>
      </c>
      <c r="T45" s="116"/>
      <c r="U45" s="120">
        <f>-V40</f>
        <v>-436.995</v>
      </c>
      <c r="V45" s="116"/>
      <c r="W45" s="115"/>
    </row>
    <row r="46" spans="1:23" ht="12" customHeight="1" x14ac:dyDescent="0.2">
      <c r="A46" s="8"/>
      <c r="B46" s="71"/>
      <c r="C46" s="71"/>
      <c r="D46" s="71"/>
      <c r="E46" s="71"/>
      <c r="F46" s="71"/>
      <c r="G46" s="71"/>
      <c r="H46" s="71" t="s">
        <v>32</v>
      </c>
      <c r="I46" s="2"/>
      <c r="J46" s="2"/>
      <c r="K46" s="77">
        <f>+K45*K44*K43</f>
        <v>48750.000000000007</v>
      </c>
      <c r="L46" s="2"/>
      <c r="M46" s="71"/>
      <c r="N46" s="71" t="s">
        <v>33</v>
      </c>
      <c r="O46" s="71"/>
      <c r="P46" s="73">
        <f>+P45+P44+P43</f>
        <v>77065.261600000013</v>
      </c>
      <c r="Q46" s="73"/>
      <c r="R46" s="115"/>
      <c r="S46" s="117" t="s">
        <v>43</v>
      </c>
      <c r="T46" s="117"/>
      <c r="U46" s="118">
        <f>SUM(U43:U45)</f>
        <v>41828.26660000001</v>
      </c>
      <c r="V46" s="117"/>
      <c r="W46" s="115"/>
    </row>
    <row r="47" spans="1:23" ht="12" customHeight="1" x14ac:dyDescent="0.2">
      <c r="A47" s="8"/>
      <c r="B47" s="71"/>
      <c r="C47" s="71"/>
      <c r="D47" s="71"/>
      <c r="E47" s="71"/>
      <c r="F47" s="71"/>
      <c r="G47" s="71"/>
      <c r="H47" s="71"/>
      <c r="I47" s="80"/>
      <c r="J47" s="2"/>
      <c r="K47" s="71"/>
      <c r="L47" s="77"/>
      <c r="M47" s="71"/>
      <c r="N47" s="71"/>
      <c r="O47" s="71"/>
      <c r="P47" s="73"/>
      <c r="Q47" s="73"/>
    </row>
    <row r="48" spans="1:23" ht="12" customHeight="1" x14ac:dyDescent="0.2">
      <c r="A48" s="8"/>
      <c r="B48" s="71"/>
      <c r="C48" s="71"/>
      <c r="D48" s="71"/>
      <c r="E48" s="71"/>
      <c r="F48" s="71"/>
      <c r="G48" s="71"/>
      <c r="H48" s="71"/>
      <c r="I48" s="80"/>
      <c r="J48" s="2"/>
      <c r="K48" s="71"/>
      <c r="L48" s="77"/>
      <c r="M48" s="71"/>
      <c r="N48" s="71"/>
      <c r="O48" s="71"/>
      <c r="P48" s="73"/>
      <c r="Q48" s="73"/>
    </row>
    <row r="49" spans="1:17" ht="12" customHeight="1" x14ac:dyDescent="0.2">
      <c r="A49" s="8"/>
      <c r="B49" s="2"/>
      <c r="C49" s="81" t="s">
        <v>34</v>
      </c>
      <c r="D49" s="2"/>
      <c r="E49" s="2"/>
      <c r="F49" s="2"/>
      <c r="G49" s="2"/>
      <c r="H49" s="2"/>
      <c r="I49" s="2"/>
      <c r="J49" s="2"/>
      <c r="K49" s="2"/>
      <c r="L49" s="75"/>
      <c r="M49" s="2"/>
      <c r="N49" s="2"/>
      <c r="O49" s="2"/>
      <c r="P49" s="2"/>
      <c r="Q49" s="7"/>
    </row>
    <row r="50" spans="1:17" ht="12" customHeight="1" x14ac:dyDescent="0.2"/>
  </sheetData>
  <mergeCells count="11">
    <mergeCell ref="E43:F43"/>
    <mergeCell ref="E44:F44"/>
    <mergeCell ref="E45:F45"/>
    <mergeCell ref="I6:K6"/>
    <mergeCell ref="G7:H7"/>
    <mergeCell ref="L7:N7"/>
    <mergeCell ref="O7:P7"/>
    <mergeCell ref="B1:C1"/>
    <mergeCell ref="B5:E5"/>
    <mergeCell ref="G5:H5"/>
    <mergeCell ref="G6:H6"/>
  </mergeCells>
  <phoneticPr fontId="0" type="noConversion"/>
  <pageMargins left="0.25" right="0.25" top="0.5" bottom="0.25" header="0.5" footer="0.2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Astra's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Felienne</cp:lastModifiedBy>
  <cp:lastPrinted>2001-05-01T21:09:12Z</cp:lastPrinted>
  <dcterms:created xsi:type="dcterms:W3CDTF">2001-04-18T21:47:43Z</dcterms:created>
  <dcterms:modified xsi:type="dcterms:W3CDTF">2014-09-04T08:30:00Z</dcterms:modified>
</cp:coreProperties>
</file>