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9420" windowHeight="5445" activeTab="6"/>
  </bookViews>
  <sheets>
    <sheet name="EOL Summary" sheetId="39" r:id="rId1"/>
    <sheet name="EOLMar01" sheetId="46" r:id="rId2"/>
    <sheet name="EOLFeb01" sheetId="40" r:id="rId3"/>
    <sheet name="EOLJan01" sheetId="38" r:id="rId4"/>
    <sheet name="EOLDec00" sheetId="37" r:id="rId5"/>
    <sheet name="EOLNov00" sheetId="36" r:id="rId6"/>
    <sheet name="Report" sheetId="12" r:id="rId7"/>
    <sheet name="EOLNov01" sheetId="41" r:id="rId8"/>
    <sheet name="EOLDec01" sheetId="42" r:id="rId9"/>
    <sheet name="EOLJan02" sheetId="43" r:id="rId10"/>
    <sheet name="EOLFeb02" sheetId="44" r:id="rId11"/>
    <sheet name="EOLMar02" sheetId="45" r:id="rId12"/>
    <sheet name="Sheet8" sheetId="11" r:id="rId13"/>
    <sheet name="Sheet9" sheetId="10" r:id="rId14"/>
    <sheet name="Sheet10" sheetId="9" r:id="rId15"/>
    <sheet name="Sheet11" sheetId="8" r:id="rId16"/>
    <sheet name="Sheet12" sheetId="7" r:id="rId17"/>
  </sheets>
  <definedNames>
    <definedName name="File_Name_1">#REF!</definedName>
    <definedName name="_xlnm.Print_Area" localSheetId="0">'EOL Summary'!$A$1:$T$88</definedName>
    <definedName name="_xlnm.Print_Area" localSheetId="4">EOLDec00!$B$1:$U$15</definedName>
    <definedName name="_xlnm.Print_Area" localSheetId="8">EOLDec01!$B$1:$V$20</definedName>
    <definedName name="_xlnm.Print_Area" localSheetId="2">EOLFeb01!$B$1:$V$11</definedName>
    <definedName name="_xlnm.Print_Area" localSheetId="10">EOLFeb02!$B$1:$V$20</definedName>
    <definedName name="_xlnm.Print_Area" localSheetId="3">EOLJan01!$B$1:$V$20</definedName>
    <definedName name="_xlnm.Print_Area" localSheetId="9">EOLJan02!$B$1:$V$20</definedName>
    <definedName name="_xlnm.Print_Area" localSheetId="1">EOLMar01!$B$1:$V$19</definedName>
    <definedName name="_xlnm.Print_Area" localSheetId="11">EOLMar02!$B$1:$V$20</definedName>
    <definedName name="_xlnm.Print_Area" localSheetId="5">EOLNov00!$B$1:$U$25</definedName>
    <definedName name="_xlnm.Print_Area" localSheetId="7">EOLNov01!$B$1:$V$20</definedName>
    <definedName name="_xlnm.Print_Area" localSheetId="6">Report!$A$1:$N$63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S2" i="39" l="1"/>
  <c r="G6" i="39"/>
  <c r="L6" i="39"/>
  <c r="O6" i="39"/>
  <c r="P6" i="39"/>
  <c r="R6" i="39"/>
  <c r="G7" i="39"/>
  <c r="L7" i="39"/>
  <c r="P7" i="39" s="1"/>
  <c r="R7" i="39" s="1"/>
  <c r="O7" i="39"/>
  <c r="G8" i="39"/>
  <c r="L8" i="39"/>
  <c r="P8" i="39" s="1"/>
  <c r="R8" i="39" s="1"/>
  <c r="O8" i="39"/>
  <c r="G9" i="39"/>
  <c r="L9" i="39"/>
  <c r="O9" i="39"/>
  <c r="P9" i="39"/>
  <c r="R9" i="39"/>
  <c r="G10" i="39"/>
  <c r="G17" i="39" s="1"/>
  <c r="L10" i="39"/>
  <c r="O10" i="39"/>
  <c r="P10" i="39"/>
  <c r="R10" i="39" s="1"/>
  <c r="G11" i="39"/>
  <c r="L11" i="39"/>
  <c r="O11" i="39"/>
  <c r="P11" i="39"/>
  <c r="R11" i="39" s="1"/>
  <c r="G12" i="39"/>
  <c r="L12" i="39"/>
  <c r="P12" i="39" s="1"/>
  <c r="R12" i="39" s="1"/>
  <c r="O12" i="39"/>
  <c r="G13" i="39"/>
  <c r="L13" i="39"/>
  <c r="P13" i="39" s="1"/>
  <c r="R13" i="39" s="1"/>
  <c r="O13" i="39"/>
  <c r="G14" i="39"/>
  <c r="L14" i="39"/>
  <c r="O14" i="39"/>
  <c r="P14" i="39"/>
  <c r="R14" i="39"/>
  <c r="G15" i="39"/>
  <c r="L15" i="39"/>
  <c r="P15" i="39" s="1"/>
  <c r="R15" i="39" s="1"/>
  <c r="O15" i="39"/>
  <c r="Q15" i="39"/>
  <c r="I17" i="39"/>
  <c r="Q17" i="39"/>
  <c r="S20" i="39"/>
  <c r="G24" i="39"/>
  <c r="Q24" i="39" s="1"/>
  <c r="Q27" i="39" s="1"/>
  <c r="L24" i="39"/>
  <c r="O24" i="39"/>
  <c r="P24" i="39"/>
  <c r="P27" i="39" s="1"/>
  <c r="G27" i="39"/>
  <c r="I27" i="39"/>
  <c r="S30" i="39"/>
  <c r="G34" i="39"/>
  <c r="L34" i="39"/>
  <c r="P34" i="39" s="1"/>
  <c r="O34" i="39"/>
  <c r="G35" i="39"/>
  <c r="L35" i="39"/>
  <c r="P35" i="39" s="1"/>
  <c r="R35" i="39" s="1"/>
  <c r="O35" i="39"/>
  <c r="G36" i="39"/>
  <c r="L36" i="39"/>
  <c r="P36" i="39" s="1"/>
  <c r="R36" i="39" s="1"/>
  <c r="O36" i="39"/>
  <c r="G37" i="39"/>
  <c r="L37" i="39"/>
  <c r="O37" i="39"/>
  <c r="P37" i="39"/>
  <c r="R37" i="39" s="1"/>
  <c r="G38" i="39"/>
  <c r="L38" i="39"/>
  <c r="O38" i="39"/>
  <c r="P38" i="39"/>
  <c r="R38" i="39" s="1"/>
  <c r="G39" i="39"/>
  <c r="L39" i="39"/>
  <c r="P39" i="39" s="1"/>
  <c r="R39" i="39" s="1"/>
  <c r="O39" i="39"/>
  <c r="G40" i="39"/>
  <c r="L40" i="39"/>
  <c r="P40" i="39" s="1"/>
  <c r="R40" i="39" s="1"/>
  <c r="O40" i="39"/>
  <c r="G41" i="39"/>
  <c r="L41" i="39"/>
  <c r="O41" i="39"/>
  <c r="P41" i="39"/>
  <c r="R41" i="39"/>
  <c r="G42" i="39"/>
  <c r="L42" i="39"/>
  <c r="P42" i="39" s="1"/>
  <c r="R42" i="39" s="1"/>
  <c r="O42" i="39"/>
  <c r="G43" i="39"/>
  <c r="L43" i="39"/>
  <c r="P43" i="39" s="1"/>
  <c r="R43" i="39" s="1"/>
  <c r="O43" i="39"/>
  <c r="G44" i="39"/>
  <c r="L44" i="39"/>
  <c r="P44" i="39" s="1"/>
  <c r="R44" i="39" s="1"/>
  <c r="O44" i="39"/>
  <c r="G46" i="39"/>
  <c r="I46" i="39"/>
  <c r="Q46" i="39"/>
  <c r="S49" i="39"/>
  <c r="G53" i="39"/>
  <c r="L53" i="39"/>
  <c r="P53" i="39" s="1"/>
  <c r="O53" i="39"/>
  <c r="Q53" i="39"/>
  <c r="Q61" i="39" s="1"/>
  <c r="G54" i="39"/>
  <c r="L54" i="39"/>
  <c r="O54" i="39"/>
  <c r="P54" i="39"/>
  <c r="R54" i="39"/>
  <c r="G55" i="39"/>
  <c r="L55" i="39"/>
  <c r="P55" i="39" s="1"/>
  <c r="R55" i="39" s="1"/>
  <c r="O55" i="39"/>
  <c r="G56" i="39"/>
  <c r="L56" i="39"/>
  <c r="P56" i="39" s="1"/>
  <c r="R56" i="39" s="1"/>
  <c r="O56" i="39"/>
  <c r="G57" i="39"/>
  <c r="G61" i="39" s="1"/>
  <c r="L57" i="39"/>
  <c r="P57" i="39" s="1"/>
  <c r="R57" i="39" s="1"/>
  <c r="O57" i="39"/>
  <c r="Q57" i="39"/>
  <c r="G58" i="39"/>
  <c r="L58" i="39"/>
  <c r="P58" i="39" s="1"/>
  <c r="R58" i="39" s="1"/>
  <c r="O58" i="39"/>
  <c r="G59" i="39"/>
  <c r="L59" i="39"/>
  <c r="P59" i="39" s="1"/>
  <c r="R59" i="39" s="1"/>
  <c r="O59" i="39"/>
  <c r="Q59" i="39"/>
  <c r="I61" i="39"/>
  <c r="S64" i="39"/>
  <c r="G68" i="39"/>
  <c r="G86" i="39" s="1"/>
  <c r="L68" i="39"/>
  <c r="O68" i="39"/>
  <c r="P68" i="39"/>
  <c r="R68" i="39" s="1"/>
  <c r="G69" i="39"/>
  <c r="L69" i="39"/>
  <c r="P69" i="39" s="1"/>
  <c r="R69" i="39" s="1"/>
  <c r="O69" i="39"/>
  <c r="G70" i="39"/>
  <c r="L70" i="39"/>
  <c r="O70" i="39"/>
  <c r="P70" i="39"/>
  <c r="R70" i="39"/>
  <c r="G71" i="39"/>
  <c r="L71" i="39"/>
  <c r="P71" i="39" s="1"/>
  <c r="R71" i="39" s="1"/>
  <c r="O71" i="39"/>
  <c r="G72" i="39"/>
  <c r="L72" i="39"/>
  <c r="P72" i="39" s="1"/>
  <c r="R72" i="39" s="1"/>
  <c r="O72" i="39"/>
  <c r="G73" i="39"/>
  <c r="L73" i="39"/>
  <c r="P73" i="39" s="1"/>
  <c r="R73" i="39" s="1"/>
  <c r="O73" i="39"/>
  <c r="G74" i="39"/>
  <c r="L74" i="39"/>
  <c r="O74" i="39"/>
  <c r="P74" i="39"/>
  <c r="R74" i="39" s="1"/>
  <c r="G75" i="39"/>
  <c r="L75" i="39"/>
  <c r="O75" i="39"/>
  <c r="P75" i="39"/>
  <c r="R75" i="39" s="1"/>
  <c r="G76" i="39"/>
  <c r="L76" i="39"/>
  <c r="O76" i="39"/>
  <c r="P76" i="39"/>
  <c r="R76" i="39" s="1"/>
  <c r="G77" i="39"/>
  <c r="L77" i="39"/>
  <c r="P77" i="39" s="1"/>
  <c r="R77" i="39" s="1"/>
  <c r="O77" i="39"/>
  <c r="G78" i="39"/>
  <c r="L78" i="39"/>
  <c r="O78" i="39"/>
  <c r="P78" i="39"/>
  <c r="R78" i="39"/>
  <c r="G79" i="39"/>
  <c r="L79" i="39"/>
  <c r="P79" i="39" s="1"/>
  <c r="R79" i="39" s="1"/>
  <c r="O79" i="39"/>
  <c r="G80" i="39"/>
  <c r="L80" i="39"/>
  <c r="P80" i="39" s="1"/>
  <c r="R80" i="39" s="1"/>
  <c r="O80" i="39"/>
  <c r="G81" i="39"/>
  <c r="L81" i="39"/>
  <c r="P81" i="39" s="1"/>
  <c r="R81" i="39" s="1"/>
  <c r="O81" i="39"/>
  <c r="G82" i="39"/>
  <c r="L82" i="39"/>
  <c r="O82" i="39"/>
  <c r="P82" i="39"/>
  <c r="R82" i="39" s="1"/>
  <c r="G83" i="39"/>
  <c r="L83" i="39"/>
  <c r="O83" i="39"/>
  <c r="P83" i="39"/>
  <c r="R83" i="39" s="1"/>
  <c r="G84" i="39"/>
  <c r="L84" i="39"/>
  <c r="O84" i="39"/>
  <c r="P84" i="39"/>
  <c r="R84" i="39" s="1"/>
  <c r="I86" i="39"/>
  <c r="Q86" i="39"/>
  <c r="T1" i="37"/>
  <c r="H5" i="37"/>
  <c r="H13" i="37" s="1"/>
  <c r="D7" i="12" s="1"/>
  <c r="M5" i="37"/>
  <c r="P5" i="37"/>
  <c r="Q5" i="37"/>
  <c r="H6" i="37"/>
  <c r="M6" i="37"/>
  <c r="Q6" i="37" s="1"/>
  <c r="S6" i="37" s="1"/>
  <c r="P6" i="37"/>
  <c r="H7" i="37"/>
  <c r="M7" i="37"/>
  <c r="P7" i="37"/>
  <c r="Q7" i="37"/>
  <c r="S7" i="37" s="1"/>
  <c r="H8" i="37"/>
  <c r="M8" i="37"/>
  <c r="P8" i="37"/>
  <c r="Q8" i="37"/>
  <c r="S8" i="37" s="1"/>
  <c r="H9" i="37"/>
  <c r="R9" i="37" s="1"/>
  <c r="S9" i="37" s="1"/>
  <c r="M9" i="37"/>
  <c r="P9" i="37"/>
  <c r="Q9" i="37"/>
  <c r="H10" i="37"/>
  <c r="M10" i="37"/>
  <c r="P10" i="37"/>
  <c r="Q10" i="37"/>
  <c r="S10" i="37" s="1"/>
  <c r="H11" i="37"/>
  <c r="R11" i="37" s="1"/>
  <c r="M11" i="37"/>
  <c r="P11" i="37"/>
  <c r="Q11" i="37"/>
  <c r="A13" i="37"/>
  <c r="I13" i="37"/>
  <c r="J13" i="37"/>
  <c r="T2" i="42"/>
  <c r="H6" i="42"/>
  <c r="M6" i="42"/>
  <c r="Q6" i="42" s="1"/>
  <c r="P6" i="42"/>
  <c r="R6" i="42"/>
  <c r="R18" i="42" s="1"/>
  <c r="H33" i="12" s="1"/>
  <c r="A18" i="42"/>
  <c r="H18" i="42"/>
  <c r="I18" i="42"/>
  <c r="J18" i="42"/>
  <c r="T2" i="40"/>
  <c r="H6" i="40"/>
  <c r="M6" i="40"/>
  <c r="Q6" i="40" s="1"/>
  <c r="P6" i="40"/>
  <c r="R6" i="40"/>
  <c r="R9" i="40" s="1"/>
  <c r="H13" i="12" s="1"/>
  <c r="A9" i="40"/>
  <c r="H9" i="40"/>
  <c r="D13" i="12" s="1"/>
  <c r="N13" i="12" s="1"/>
  <c r="I9" i="40"/>
  <c r="J9" i="40"/>
  <c r="T2" i="44"/>
  <c r="H6" i="44"/>
  <c r="R6" i="44" s="1"/>
  <c r="R18" i="44" s="1"/>
  <c r="H40" i="12" s="1"/>
  <c r="M6" i="44"/>
  <c r="Q6" i="44" s="1"/>
  <c r="P6" i="44"/>
  <c r="A18" i="44"/>
  <c r="I18" i="44"/>
  <c r="J18" i="44"/>
  <c r="T2" i="38"/>
  <c r="H6" i="38"/>
  <c r="M6" i="38"/>
  <c r="P6" i="38"/>
  <c r="Q6" i="38"/>
  <c r="S6" i="38" s="1"/>
  <c r="H7" i="38"/>
  <c r="H18" i="38" s="1"/>
  <c r="D11" i="12" s="1"/>
  <c r="M7" i="38"/>
  <c r="P7" i="38"/>
  <c r="Q7" i="38"/>
  <c r="S7" i="38" s="1"/>
  <c r="H8" i="38"/>
  <c r="M8" i="38"/>
  <c r="Q8" i="38" s="1"/>
  <c r="P8" i="38"/>
  <c r="H9" i="38"/>
  <c r="M9" i="38"/>
  <c r="P9" i="38"/>
  <c r="Q9" i="38"/>
  <c r="S9" i="38"/>
  <c r="H10" i="38"/>
  <c r="M10" i="38"/>
  <c r="Q10" i="38" s="1"/>
  <c r="S10" i="38" s="1"/>
  <c r="P10" i="38"/>
  <c r="H11" i="38"/>
  <c r="M11" i="38"/>
  <c r="Q11" i="38" s="1"/>
  <c r="S11" i="38" s="1"/>
  <c r="P11" i="38"/>
  <c r="H12" i="38"/>
  <c r="M12" i="38"/>
  <c r="Q12" i="38" s="1"/>
  <c r="S12" i="38" s="1"/>
  <c r="P12" i="38"/>
  <c r="H13" i="38"/>
  <c r="M13" i="38"/>
  <c r="P13" i="38"/>
  <c r="Q13" i="38"/>
  <c r="S13" i="38" s="1"/>
  <c r="H14" i="38"/>
  <c r="M14" i="38"/>
  <c r="P14" i="38"/>
  <c r="Q14" i="38"/>
  <c r="S14" i="38" s="1"/>
  <c r="H15" i="38"/>
  <c r="M15" i="38"/>
  <c r="P15" i="38"/>
  <c r="Q15" i="38"/>
  <c r="S15" i="38" s="1"/>
  <c r="H16" i="38"/>
  <c r="M16" i="38"/>
  <c r="Q16" i="38" s="1"/>
  <c r="S16" i="38" s="1"/>
  <c r="P16" i="38"/>
  <c r="A18" i="38"/>
  <c r="I18" i="38"/>
  <c r="J18" i="38"/>
  <c r="R18" i="38"/>
  <c r="T2" i="43"/>
  <c r="H6" i="43"/>
  <c r="M6" i="43"/>
  <c r="P6" i="43"/>
  <c r="Q6" i="43"/>
  <c r="Q18" i="43" s="1"/>
  <c r="F38" i="12" s="1"/>
  <c r="R6" i="43"/>
  <c r="R18" i="43" s="1"/>
  <c r="H38" i="12" s="1"/>
  <c r="H62" i="12" s="1"/>
  <c r="A18" i="43"/>
  <c r="B38" i="12" s="1"/>
  <c r="B62" i="12" s="1"/>
  <c r="H18" i="43"/>
  <c r="I18" i="43"/>
  <c r="J18" i="43"/>
  <c r="T2" i="46"/>
  <c r="H6" i="46"/>
  <c r="H17" i="46" s="1"/>
  <c r="D15" i="12" s="1"/>
  <c r="N15" i="12" s="1"/>
  <c r="M6" i="46"/>
  <c r="Q6" i="46" s="1"/>
  <c r="P6" i="46"/>
  <c r="H7" i="46"/>
  <c r="M7" i="46"/>
  <c r="Q7" i="46" s="1"/>
  <c r="S7" i="46" s="1"/>
  <c r="P7" i="46"/>
  <c r="H8" i="46"/>
  <c r="M8" i="46"/>
  <c r="P8" i="46"/>
  <c r="Q8" i="46"/>
  <c r="S8" i="46"/>
  <c r="H9" i="46"/>
  <c r="M9" i="46"/>
  <c r="Q9" i="46" s="1"/>
  <c r="S9" i="46" s="1"/>
  <c r="P9" i="46"/>
  <c r="H10" i="46"/>
  <c r="M10" i="46"/>
  <c r="Q10" i="46" s="1"/>
  <c r="S10" i="46" s="1"/>
  <c r="P10" i="46"/>
  <c r="H11" i="46"/>
  <c r="M11" i="46"/>
  <c r="Q11" i="46" s="1"/>
  <c r="S11" i="46" s="1"/>
  <c r="P11" i="46"/>
  <c r="H12" i="46"/>
  <c r="M12" i="46"/>
  <c r="P12" i="46"/>
  <c r="Q12" i="46"/>
  <c r="S12" i="46" s="1"/>
  <c r="H13" i="46"/>
  <c r="M13" i="46"/>
  <c r="P13" i="46"/>
  <c r="Q13" i="46"/>
  <c r="S13" i="46" s="1"/>
  <c r="H14" i="46"/>
  <c r="M14" i="46"/>
  <c r="Q14" i="46" s="1"/>
  <c r="S14" i="46" s="1"/>
  <c r="P14" i="46"/>
  <c r="H15" i="46"/>
  <c r="R15" i="46" s="1"/>
  <c r="R17" i="46" s="1"/>
  <c r="H15" i="12" s="1"/>
  <c r="M15" i="46"/>
  <c r="Q15" i="46" s="1"/>
  <c r="S15" i="46" s="1"/>
  <c r="P15" i="46"/>
  <c r="A17" i="46"/>
  <c r="I17" i="46"/>
  <c r="J17" i="46"/>
  <c r="T2" i="45"/>
  <c r="H6" i="45"/>
  <c r="R6" i="45" s="1"/>
  <c r="R18" i="45" s="1"/>
  <c r="H42" i="12" s="1"/>
  <c r="M6" i="45"/>
  <c r="P6" i="45"/>
  <c r="Q6" i="45"/>
  <c r="Q18" i="45" s="1"/>
  <c r="F42" i="12" s="1"/>
  <c r="A18" i="45"/>
  <c r="H18" i="45"/>
  <c r="I18" i="45"/>
  <c r="J18" i="45"/>
  <c r="T1" i="36"/>
  <c r="H5" i="36"/>
  <c r="H23" i="36" s="1"/>
  <c r="D5" i="12" s="1"/>
  <c r="M5" i="36"/>
  <c r="Q5" i="36" s="1"/>
  <c r="P5" i="36"/>
  <c r="H6" i="36"/>
  <c r="M6" i="36"/>
  <c r="P6" i="36"/>
  <c r="Q6" i="36"/>
  <c r="S6" i="36" s="1"/>
  <c r="H7" i="36"/>
  <c r="M7" i="36"/>
  <c r="P7" i="36"/>
  <c r="Q7" i="36"/>
  <c r="S7" i="36" s="1"/>
  <c r="H8" i="36"/>
  <c r="M8" i="36"/>
  <c r="Q8" i="36" s="1"/>
  <c r="S8" i="36" s="1"/>
  <c r="P8" i="36"/>
  <c r="H9" i="36"/>
  <c r="M9" i="36"/>
  <c r="Q9" i="36" s="1"/>
  <c r="S9" i="36" s="1"/>
  <c r="P9" i="36"/>
  <c r="H10" i="36"/>
  <c r="M10" i="36"/>
  <c r="P10" i="36"/>
  <c r="Q10" i="36"/>
  <c r="S10" i="36"/>
  <c r="H11" i="36"/>
  <c r="M11" i="36"/>
  <c r="Q11" i="36" s="1"/>
  <c r="S11" i="36" s="1"/>
  <c r="P11" i="36"/>
  <c r="H12" i="36"/>
  <c r="M12" i="36"/>
  <c r="Q12" i="36" s="1"/>
  <c r="S12" i="36" s="1"/>
  <c r="P12" i="36"/>
  <c r="H13" i="36"/>
  <c r="M13" i="36"/>
  <c r="Q13" i="36" s="1"/>
  <c r="S13" i="36" s="1"/>
  <c r="P13" i="36"/>
  <c r="H14" i="36"/>
  <c r="M14" i="36"/>
  <c r="P14" i="36"/>
  <c r="Q14" i="36"/>
  <c r="S14" i="36"/>
  <c r="H15" i="36"/>
  <c r="M15" i="36"/>
  <c r="P15" i="36"/>
  <c r="Q15" i="36"/>
  <c r="S15" i="36" s="1"/>
  <c r="H16" i="36"/>
  <c r="M16" i="36"/>
  <c r="Q16" i="36" s="1"/>
  <c r="S16" i="36" s="1"/>
  <c r="P16" i="36"/>
  <c r="H17" i="36"/>
  <c r="M17" i="36"/>
  <c r="Q17" i="36" s="1"/>
  <c r="S17" i="36" s="1"/>
  <c r="P17" i="36"/>
  <c r="H18" i="36"/>
  <c r="M18" i="36"/>
  <c r="P18" i="36"/>
  <c r="Q18" i="36"/>
  <c r="S18" i="36"/>
  <c r="H19" i="36"/>
  <c r="M19" i="36"/>
  <c r="Q19" i="36" s="1"/>
  <c r="S19" i="36" s="1"/>
  <c r="P19" i="36"/>
  <c r="H20" i="36"/>
  <c r="M20" i="36"/>
  <c r="Q20" i="36" s="1"/>
  <c r="S20" i="36" s="1"/>
  <c r="P20" i="36"/>
  <c r="H21" i="36"/>
  <c r="M21" i="36"/>
  <c r="Q21" i="36" s="1"/>
  <c r="S21" i="36" s="1"/>
  <c r="P21" i="36"/>
  <c r="A23" i="36"/>
  <c r="B5" i="12" s="1"/>
  <c r="B9" i="12" s="1"/>
  <c r="I23" i="36"/>
  <c r="J23" i="36"/>
  <c r="R23" i="36"/>
  <c r="H5" i="12" s="1"/>
  <c r="T2" i="41"/>
  <c r="H6" i="41"/>
  <c r="R6" i="41" s="1"/>
  <c r="R18" i="41" s="1"/>
  <c r="H31" i="12" s="1"/>
  <c r="M6" i="41"/>
  <c r="P6" i="41"/>
  <c r="Q6" i="41"/>
  <c r="A18" i="41"/>
  <c r="I18" i="41"/>
  <c r="J18" i="41"/>
  <c r="Q18" i="41"/>
  <c r="L1" i="12"/>
  <c r="B7" i="12"/>
  <c r="B11" i="12"/>
  <c r="H11" i="12"/>
  <c r="B13" i="12"/>
  <c r="B35" i="12" s="1"/>
  <c r="B15" i="12"/>
  <c r="B31" i="12"/>
  <c r="F31" i="12"/>
  <c r="B33" i="12"/>
  <c r="D33" i="12"/>
  <c r="N33" i="12" s="1"/>
  <c r="D38" i="12"/>
  <c r="N38" i="12"/>
  <c r="B40" i="12"/>
  <c r="B42" i="12"/>
  <c r="D42" i="12"/>
  <c r="N42" i="12"/>
  <c r="R17" i="39" l="1"/>
  <c r="D35" i="12"/>
  <c r="N35" i="12" s="1"/>
  <c r="N11" i="12"/>
  <c r="R53" i="39"/>
  <c r="R61" i="39" s="1"/>
  <c r="P61" i="39"/>
  <c r="P17" i="39"/>
  <c r="Q13" i="37"/>
  <c r="F7" i="12" s="1"/>
  <c r="R34" i="39"/>
  <c r="R46" i="39" s="1"/>
  <c r="P46" i="39"/>
  <c r="S6" i="44"/>
  <c r="S18" i="44" s="1"/>
  <c r="J40" i="12" s="1"/>
  <c r="L40" i="12" s="1"/>
  <c r="Q18" i="44"/>
  <c r="F40" i="12" s="1"/>
  <c r="F62" i="12" s="1"/>
  <c r="S11" i="37"/>
  <c r="R86" i="39"/>
  <c r="N5" i="12"/>
  <c r="D9" i="12"/>
  <c r="H35" i="12"/>
  <c r="S8" i="38"/>
  <c r="S18" i="38" s="1"/>
  <c r="J11" i="12" s="1"/>
  <c r="Q18" i="38"/>
  <c r="F11" i="12" s="1"/>
  <c r="Q9" i="40"/>
  <c r="F13" i="12" s="1"/>
  <c r="S6" i="40"/>
  <c r="S9" i="40" s="1"/>
  <c r="J13" i="12" s="1"/>
  <c r="L13" i="12" s="1"/>
  <c r="Q23" i="36"/>
  <c r="F5" i="12" s="1"/>
  <c r="S5" i="36"/>
  <c r="S23" i="36" s="1"/>
  <c r="J5" i="12" s="1"/>
  <c r="S6" i="41"/>
  <c r="S18" i="41" s="1"/>
  <c r="J31" i="12" s="1"/>
  <c r="L31" i="12" s="1"/>
  <c r="S6" i="46"/>
  <c r="S17" i="46" s="1"/>
  <c r="J15" i="12" s="1"/>
  <c r="L15" i="12" s="1"/>
  <c r="Q17" i="46"/>
  <c r="F15" i="12" s="1"/>
  <c r="S6" i="42"/>
  <c r="S18" i="42" s="1"/>
  <c r="J33" i="12" s="1"/>
  <c r="L33" i="12" s="1"/>
  <c r="Q18" i="42"/>
  <c r="F33" i="12" s="1"/>
  <c r="N7" i="12"/>
  <c r="N9" i="12"/>
  <c r="S6" i="45"/>
  <c r="S18" i="45" s="1"/>
  <c r="J42" i="12" s="1"/>
  <c r="L42" i="12" s="1"/>
  <c r="R24" i="39"/>
  <c r="R27" i="39" s="1"/>
  <c r="S6" i="43"/>
  <c r="S18" i="43" s="1"/>
  <c r="J38" i="12" s="1"/>
  <c r="R5" i="37"/>
  <c r="R13" i="37" s="1"/>
  <c r="H7" i="12" s="1"/>
  <c r="H9" i="12" s="1"/>
  <c r="P86" i="39"/>
  <c r="H18" i="41"/>
  <c r="D31" i="12" s="1"/>
  <c r="N31" i="12" s="1"/>
  <c r="H18" i="44"/>
  <c r="D40" i="12" s="1"/>
  <c r="L11" i="12" l="1"/>
  <c r="J35" i="12"/>
  <c r="L35" i="12" s="1"/>
  <c r="S5" i="37"/>
  <c r="S13" i="37" s="1"/>
  <c r="J7" i="12" s="1"/>
  <c r="L7" i="12" s="1"/>
  <c r="D62" i="12"/>
  <c r="N62" i="12" s="1"/>
  <c r="N40" i="12"/>
  <c r="L5" i="12"/>
  <c r="F9" i="12"/>
  <c r="J62" i="12"/>
  <c r="L38" i="12"/>
  <c r="F35" i="12"/>
  <c r="L62" i="12" l="1"/>
  <c r="J9" i="12"/>
  <c r="L9" i="12" s="1"/>
</calcChain>
</file>

<file path=xl/sharedStrings.xml><?xml version="1.0" encoding="utf-8"?>
<sst xmlns="http://schemas.openxmlformats.org/spreadsheetml/2006/main" count="1393" uniqueCount="89">
  <si>
    <t>PRODUCTION  MONTH :</t>
  </si>
  <si>
    <t>NORTHERN NATURAL GAS COMPANY (South Region)</t>
  </si>
  <si>
    <t>Contract</t>
  </si>
  <si>
    <t>Shipper</t>
  </si>
  <si>
    <t>Non</t>
  </si>
  <si>
    <t>Term</t>
  </si>
  <si>
    <t>Monthly</t>
  </si>
  <si>
    <t>#</t>
  </si>
  <si>
    <t>Resv</t>
  </si>
  <si>
    <t>Surcharge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</si>
  <si>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</si>
  <si>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</si>
  <si>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</si>
  <si>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</si>
  <si>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</si>
  <si>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</si>
  <si>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</si>
  <si>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</si>
  <si>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</si>
  <si>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</si>
  <si>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</si>
  <si>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</si>
  <si>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Type</t>
  </si>
  <si>
    <t>Monthly $</t>
  </si>
  <si>
    <t>Daily $</t>
  </si>
  <si>
    <t>per MMBtu</t>
  </si>
  <si>
    <t>Rate</t>
  </si>
  <si>
    <t>Revenue</t>
  </si>
  <si>
    <t>n</t>
  </si>
  <si>
    <t>RFF</t>
  </si>
  <si>
    <t>INC</t>
  </si>
  <si>
    <t>1part</t>
  </si>
  <si>
    <t>Western Gas Res</t>
  </si>
  <si>
    <t>USGT</t>
  </si>
  <si>
    <t>MMBtu</t>
  </si>
  <si>
    <t>Monthly Demand</t>
  </si>
  <si>
    <t>Total Revenue</t>
  </si>
  <si>
    <t>U</t>
  </si>
  <si>
    <t>Code</t>
  </si>
  <si>
    <t>Permian Pool to Oasis Waha</t>
  </si>
  <si>
    <t>EOL</t>
  </si>
  <si>
    <t>PG&amp;E Energy Trading</t>
  </si>
  <si>
    <t>Conoco</t>
  </si>
  <si>
    <t>Tenaska</t>
  </si>
  <si>
    <t>OGE Energy</t>
  </si>
  <si>
    <t>Dynegy</t>
  </si>
  <si>
    <t>Y</t>
  </si>
  <si>
    <t>res</t>
  </si>
  <si>
    <t>Demarc to NIGAS E. Dubq</t>
  </si>
  <si>
    <t>Mkt</t>
  </si>
  <si>
    <t>2000 Totals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</si>
  <si>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</si>
  <si>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</si>
  <si>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</si>
  <si>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</si>
  <si>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</si>
  <si>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</si>
  <si>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</si>
  <si>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</si>
  <si>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</si>
  <si>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</si>
  <si>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</si>
  <si>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</si>
  <si>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</si>
  <si>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</si>
  <si>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</si>
  <si>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</si>
  <si>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</si>
  <si>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</si>
  <si>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</si>
  <si>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</si>
  <si>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</si>
  <si>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</si>
  <si>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</si>
  <si>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</si>
  <si>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</si>
  <si>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</si>
  <si>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Deals</t>
  </si>
  <si>
    <t># of Deals</t>
  </si>
  <si>
    <t>Total Volume</t>
  </si>
  <si>
    <t>Reservation $</t>
  </si>
  <si>
    <t>Commodity $</t>
  </si>
  <si>
    <t>Avg Vol</t>
  </si>
  <si>
    <r>
      <t xml:space="preserve">  Summary of Enron On Line (EOL) Deals for Northern Natural Gas </t>
    </r>
    <r>
      <rPr>
        <sz val="10"/>
        <rFont val="Arial"/>
        <family val="2"/>
      </rPr>
      <t xml:space="preserve"> </t>
    </r>
  </si>
  <si>
    <t>Total Deals</t>
  </si>
  <si>
    <t>Avg Revenue</t>
  </si>
  <si>
    <t>Permian Pool to Demarc</t>
  </si>
  <si>
    <t>1-Part</t>
  </si>
  <si>
    <t>Demarc to Nigas E. Dubq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</si>
</sst>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9"/>
      <name val="Small Fonts"/>
      <family val="2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Border="1"/>
    <xf numFmtId="22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5" fontId="6" fillId="0" borderId="0" xfId="0" applyNumberFormat="1" applyFont="1" applyAlignment="1">
      <alignment horizontal="center"/>
    </xf>
    <xf numFmtId="14" fontId="7" fillId="0" borderId="0" xfId="0" applyNumberFormat="1" applyFont="1" applyBorder="1" applyAlignment="1">
      <alignment horizontal="center"/>
    </xf>
    <xf numFmtId="5" fontId="6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5" fillId="0" borderId="0" xfId="0" quotePrefix="1" applyFont="1" applyBorder="1" applyAlignment="1">
      <alignment horizontal="left"/>
    </xf>
    <xf numFmtId="5" fontId="6" fillId="0" borderId="0" xfId="0" applyNumberFormat="1" applyFont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5" fontId="9" fillId="0" borderId="0" xfId="0" applyNumberFormat="1" applyFont="1" applyAlignment="1">
      <alignment horizontal="center"/>
    </xf>
    <xf numFmtId="0" fontId="9" fillId="0" borderId="0" xfId="0" applyFont="1"/>
    <xf numFmtId="181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" fontId="9" fillId="0" borderId="0" xfId="0" quotePrefix="1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3" fontId="9" fillId="0" borderId="0" xfId="1" applyNumberFormat="1" applyFont="1" applyBorder="1" applyAlignment="1">
      <alignment horizontal="center"/>
    </xf>
    <xf numFmtId="5" fontId="11" fillId="0" borderId="0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9" fillId="0" borderId="0" xfId="0" quotePrefix="1" applyNumberFormat="1" applyFont="1" applyBorder="1" applyAlignment="1">
      <alignment horizontal="left"/>
    </xf>
    <xf numFmtId="5" fontId="9" fillId="0" borderId="0" xfId="1" applyNumberFormat="1" applyFont="1" applyAlignment="1">
      <alignment horizontal="center"/>
    </xf>
    <xf numFmtId="0" fontId="9" fillId="0" borderId="0" xfId="0" applyFont="1" applyBorder="1" applyAlignment="1"/>
    <xf numFmtId="1" fontId="9" fillId="0" borderId="0" xfId="0" quotePrefix="1" applyNumberFormat="1" applyFont="1" applyBorder="1" applyAlignment="1"/>
    <xf numFmtId="0" fontId="10" fillId="0" borderId="0" xfId="0" applyFont="1" applyBorder="1" applyAlignment="1">
      <alignment horizontal="center"/>
    </xf>
    <xf numFmtId="0" fontId="8" fillId="0" borderId="0" xfId="0" applyFont="1" applyBorder="1"/>
    <xf numFmtId="0" fontId="0" fillId="2" borderId="0" xfId="0" applyFill="1" applyBorder="1"/>
    <xf numFmtId="14" fontId="9" fillId="0" borderId="0" xfId="0" applyNumberFormat="1" applyFont="1" applyFill="1" applyBorder="1" applyAlignment="1">
      <alignment horizontal="center"/>
    </xf>
    <xf numFmtId="17" fontId="4" fillId="0" borderId="0" xfId="0" quotePrefix="1" applyNumberFormat="1" applyFont="1" applyBorder="1" applyAlignment="1">
      <alignment horizontal="left"/>
    </xf>
    <xf numFmtId="0" fontId="1" fillId="0" borderId="0" xfId="0" applyFont="1" applyBorder="1"/>
    <xf numFmtId="1" fontId="10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2" fillId="0" borderId="0" xfId="0" quotePrefix="1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65" fontId="8" fillId="0" borderId="0" xfId="0" applyNumberFormat="1" applyFont="1" applyBorder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right"/>
    </xf>
    <xf numFmtId="3" fontId="8" fillId="0" borderId="0" xfId="1" applyNumberFormat="1" applyFont="1" applyAlignment="1">
      <alignment horizontal="left"/>
    </xf>
    <xf numFmtId="5" fontId="9" fillId="0" borderId="0" xfId="0" applyNumberFormat="1" applyFont="1" applyAlignment="1">
      <alignment horizontal="left"/>
    </xf>
    <xf numFmtId="3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3" fontId="8" fillId="0" borderId="0" xfId="0" quotePrefix="1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3" fontId="8" fillId="0" borderId="0" xfId="0" quotePrefix="1" applyNumberFormat="1" applyFont="1" applyBorder="1" applyAlignment="1">
      <alignment horizontal="center"/>
    </xf>
    <xf numFmtId="5" fontId="15" fillId="0" borderId="0" xfId="0" applyNumberFormat="1" applyFont="1" applyAlignment="1">
      <alignment horizontal="center"/>
    </xf>
    <xf numFmtId="5" fontId="15" fillId="0" borderId="0" xfId="0" quotePrefix="1" applyNumberFormat="1" applyFont="1" applyAlignment="1">
      <alignment horizontal="center"/>
    </xf>
    <xf numFmtId="5" fontId="14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9" fillId="3" borderId="2" xfId="0" applyFont="1" applyFill="1" applyBorder="1"/>
    <xf numFmtId="0" fontId="6" fillId="3" borderId="2" xfId="0" applyFont="1" applyFill="1" applyBorder="1" applyAlignment="1">
      <alignment horizontal="center"/>
    </xf>
    <xf numFmtId="17" fontId="3" fillId="3" borderId="3" xfId="0" applyNumberFormat="1" applyFont="1" applyFill="1" applyBorder="1" applyAlignment="1">
      <alignment horizontal="center"/>
    </xf>
    <xf numFmtId="17" fontId="3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3" fillId="3" borderId="5" xfId="0" quotePrefix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3" borderId="5" xfId="0" applyFont="1" applyFill="1" applyBorder="1" applyAlignment="1"/>
    <xf numFmtId="5" fontId="8" fillId="3" borderId="7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left"/>
    </xf>
    <xf numFmtId="5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9" fillId="0" borderId="0" xfId="0" quotePrefix="1" applyNumberFormat="1" applyFont="1" applyFill="1" applyAlignment="1">
      <alignment horizontal="left"/>
    </xf>
    <xf numFmtId="49" fontId="6" fillId="0" borderId="0" xfId="0" applyNumberFormat="1" applyFont="1" applyFill="1" applyBorder="1" applyAlignment="1">
      <alignment horizontal="center"/>
    </xf>
    <xf numFmtId="1" fontId="8" fillId="3" borderId="8" xfId="0" quotePrefix="1" applyNumberFormat="1" applyFont="1" applyFill="1" applyBorder="1" applyAlignment="1">
      <alignment horizontal="center"/>
    </xf>
    <xf numFmtId="185" fontId="8" fillId="0" borderId="0" xfId="2" applyNumberFormat="1" applyFont="1" applyAlignment="1">
      <alignment horizontal="center"/>
    </xf>
    <xf numFmtId="0" fontId="16" fillId="0" borderId="0" xfId="0" applyFont="1" applyBorder="1"/>
    <xf numFmtId="0" fontId="7" fillId="0" borderId="0" xfId="0" applyFont="1" applyBorder="1"/>
    <xf numFmtId="1" fontId="7" fillId="0" borderId="0" xfId="0" quotePrefix="1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" fontId="7" fillId="0" borderId="0" xfId="1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5" fontId="6" fillId="0" borderId="0" xfId="0" quotePrefix="1" applyNumberFormat="1" applyFont="1" applyBorder="1" applyAlignment="1">
      <alignment horizontal="left"/>
    </xf>
    <xf numFmtId="3" fontId="8" fillId="0" borderId="0" xfId="2" applyNumberFormat="1" applyFont="1" applyAlignment="1">
      <alignment horizontal="center"/>
    </xf>
    <xf numFmtId="1" fontId="8" fillId="0" borderId="0" xfId="0" quotePrefix="1" applyNumberFormat="1" applyFont="1" applyBorder="1" applyAlignment="1">
      <alignment horizontal="left"/>
    </xf>
    <xf numFmtId="0" fontId="13" fillId="0" borderId="0" xfId="0" applyFont="1" applyFill="1" applyBorder="1"/>
    <xf numFmtId="5" fontId="8" fillId="0" borderId="0" xfId="0" applyNumberFormat="1" applyFont="1" applyFill="1" applyBorder="1" applyAlignment="1">
      <alignment horizontal="center"/>
    </xf>
    <xf numFmtId="1" fontId="8" fillId="3" borderId="9" xfId="0" quotePrefix="1" applyNumberFormat="1" applyFont="1" applyFill="1" applyBorder="1" applyAlignment="1">
      <alignment horizontal="center"/>
    </xf>
    <xf numFmtId="1" fontId="8" fillId="3" borderId="10" xfId="0" quotePrefix="1" applyNumberFormat="1" applyFont="1" applyFill="1" applyBorder="1" applyAlignment="1">
      <alignment horizontal="center"/>
    </xf>
    <xf numFmtId="0" fontId="9" fillId="0" borderId="0" xfId="0" applyFont="1" applyFill="1" applyBorder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0" fillId="3" borderId="12" xfId="0" applyFill="1" applyBorder="1"/>
    <xf numFmtId="1" fontId="8" fillId="0" borderId="0" xfId="0" applyNumberFormat="1" applyFont="1" applyBorder="1" applyAlignment="1">
      <alignment horizontal="center"/>
    </xf>
    <xf numFmtId="0" fontId="16" fillId="0" borderId="0" xfId="0" applyFont="1"/>
    <xf numFmtId="0" fontId="0" fillId="3" borderId="0" xfId="0" applyFill="1" applyBorder="1"/>
    <xf numFmtId="0" fontId="5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5" fillId="3" borderId="3" xfId="0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6" xfId="0" applyFill="1" applyBorder="1"/>
    <xf numFmtId="207" fontId="3" fillId="0" borderId="7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185" fontId="0" fillId="3" borderId="12" xfId="0" applyNumberFormat="1" applyFill="1" applyBorder="1"/>
    <xf numFmtId="200" fontId="0" fillId="3" borderId="12" xfId="0" applyNumberFormat="1" applyFill="1" applyBorder="1"/>
    <xf numFmtId="178" fontId="0" fillId="3" borderId="17" xfId="1" applyNumberFormat="1" applyFont="1" applyFill="1" applyBorder="1"/>
    <xf numFmtId="0" fontId="0" fillId="3" borderId="6" xfId="0" quotePrefix="1" applyFill="1" applyBorder="1" applyAlignment="1">
      <alignment horizontal="left"/>
    </xf>
    <xf numFmtId="185" fontId="0" fillId="0" borderId="7" xfId="2" applyNumberFormat="1" applyFont="1" applyBorder="1" applyAlignment="1">
      <alignment horizontal="center"/>
    </xf>
    <xf numFmtId="185" fontId="0" fillId="3" borderId="7" xfId="0" applyNumberFormat="1" applyFill="1" applyBorder="1"/>
    <xf numFmtId="1" fontId="8" fillId="0" borderId="0" xfId="0" quotePrefix="1" applyNumberFormat="1" applyFont="1" applyFill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185" fontId="7" fillId="0" borderId="0" xfId="2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13" xfId="1" applyNumberFormat="1" applyFont="1" applyFill="1" applyBorder="1" applyAlignment="1">
      <alignment horizontal="center"/>
    </xf>
    <xf numFmtId="0" fontId="16" fillId="3" borderId="1" xfId="0" quotePrefix="1" applyFont="1" applyFill="1" applyBorder="1" applyAlignment="1">
      <alignment horizontal="center"/>
    </xf>
    <xf numFmtId="185" fontId="8" fillId="3" borderId="8" xfId="2" quotePrefix="1" applyNumberFormat="1" applyFont="1" applyFill="1" applyBorder="1" applyAlignment="1">
      <alignment horizontal="center"/>
    </xf>
    <xf numFmtId="3" fontId="16" fillId="0" borderId="0" xfId="0" applyNumberFormat="1" applyFont="1" applyAlignment="1">
      <alignment horizontal="center"/>
    </xf>
    <xf numFmtId="5" fontId="16" fillId="0" borderId="0" xfId="2" applyNumberFormat="1" applyFont="1" applyAlignment="1">
      <alignment horizontal="right"/>
    </xf>
    <xf numFmtId="210" fontId="7" fillId="0" borderId="0" xfId="0" applyNumberFormat="1" applyFont="1" applyBorder="1" applyAlignment="1">
      <alignment horizontal="center"/>
    </xf>
    <xf numFmtId="210" fontId="0" fillId="0" borderId="0" xfId="0" applyNumberFormat="1"/>
    <xf numFmtId="210" fontId="8" fillId="0" borderId="0" xfId="0" applyNumberFormat="1" applyFont="1" applyFill="1" applyBorder="1" applyAlignment="1">
      <alignment horizontal="center"/>
    </xf>
    <xf numFmtId="210" fontId="7" fillId="3" borderId="2" xfId="0" applyNumberFormat="1" applyFont="1" applyFill="1" applyBorder="1" applyAlignment="1">
      <alignment horizontal="center"/>
    </xf>
    <xf numFmtId="210" fontId="7" fillId="3" borderId="5" xfId="0" applyNumberFormat="1" applyFont="1" applyFill="1" applyBorder="1" applyAlignment="1">
      <alignment horizontal="center"/>
    </xf>
    <xf numFmtId="210" fontId="9" fillId="0" borderId="0" xfId="0" applyNumberFormat="1" applyFont="1" applyBorder="1" applyAlignment="1">
      <alignment horizontal="left"/>
    </xf>
    <xf numFmtId="210" fontId="7" fillId="0" borderId="0" xfId="0" quotePrefix="1" applyNumberFormat="1" applyFont="1" applyFill="1" applyBorder="1" applyAlignment="1">
      <alignment horizontal="center"/>
    </xf>
    <xf numFmtId="210" fontId="9" fillId="0" borderId="0" xfId="0" applyNumberFormat="1" applyFont="1" applyBorder="1" applyAlignment="1"/>
    <xf numFmtId="210" fontId="8" fillId="0" borderId="0" xfId="0" applyNumberFormat="1" applyFont="1" applyBorder="1" applyAlignment="1">
      <alignment horizontal="right"/>
    </xf>
    <xf numFmtId="210" fontId="7" fillId="0" borderId="0" xfId="0" applyNumberFormat="1" applyFont="1" applyFill="1" applyBorder="1" applyAlignment="1">
      <alignment horizontal="center"/>
    </xf>
    <xf numFmtId="210" fontId="0" fillId="0" borderId="0" xfId="0" applyNumberFormat="1" applyBorder="1"/>
    <xf numFmtId="210" fontId="9" fillId="0" borderId="0" xfId="0" applyNumberFormat="1" applyFont="1" applyFill="1" applyBorder="1" applyAlignment="1">
      <alignment horizontal="center"/>
    </xf>
    <xf numFmtId="210" fontId="0" fillId="0" borderId="0" xfId="0" applyNumberFormat="1" applyFill="1"/>
    <xf numFmtId="185" fontId="7" fillId="0" borderId="0" xfId="2" quotePrefix="1" applyNumberFormat="1" applyFont="1" applyFill="1" applyBorder="1" applyAlignment="1">
      <alignment horizontal="center"/>
    </xf>
    <xf numFmtId="1" fontId="8" fillId="0" borderId="0" xfId="0" quotePrefix="1" applyNumberFormat="1" applyFont="1" applyFill="1" applyBorder="1" applyAlignment="1">
      <alignment horizontal="left"/>
    </xf>
    <xf numFmtId="0" fontId="12" fillId="0" borderId="0" xfId="0" quotePrefix="1" applyFont="1" applyFill="1" applyBorder="1" applyAlignment="1">
      <alignment horizontal="left"/>
    </xf>
    <xf numFmtId="1" fontId="9" fillId="0" borderId="0" xfId="0" quotePrefix="1" applyNumberFormat="1" applyFont="1" applyFill="1" applyBorder="1" applyAlignment="1"/>
    <xf numFmtId="210" fontId="9" fillId="0" borderId="0" xfId="0" applyNumberFormat="1" applyFont="1" applyFill="1" applyBorder="1" applyAlignment="1">
      <alignment horizontal="left"/>
    </xf>
    <xf numFmtId="210" fontId="8" fillId="0" borderId="0" xfId="0" applyNumberFormat="1" applyFont="1" applyFill="1" applyBorder="1" applyAlignment="1">
      <alignment horizontal="right"/>
    </xf>
    <xf numFmtId="0" fontId="5" fillId="0" borderId="0" xfId="0" quotePrefix="1" applyFont="1" applyFill="1" applyBorder="1" applyAlignment="1">
      <alignment horizontal="left"/>
    </xf>
    <xf numFmtId="210" fontId="4" fillId="0" borderId="0" xfId="0" quotePrefix="1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3" fontId="7" fillId="0" borderId="0" xfId="1" applyNumberFormat="1" applyFont="1" applyFill="1" applyBorder="1" applyAlignment="1">
      <alignment horizontal="center"/>
    </xf>
    <xf numFmtId="181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6" fillId="0" borderId="0" xfId="0" applyNumberFormat="1" applyFont="1" applyFill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1" fontId="9" fillId="0" borderId="0" xfId="0" quotePrefix="1" applyNumberFormat="1" applyFont="1" applyFill="1" applyBorder="1" applyAlignment="1">
      <alignment horizontal="left"/>
    </xf>
    <xf numFmtId="3" fontId="8" fillId="0" borderId="0" xfId="2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left"/>
    </xf>
    <xf numFmtId="181" fontId="8" fillId="0" borderId="0" xfId="0" applyNumberFormat="1" applyFont="1" applyFill="1" applyBorder="1" applyAlignment="1">
      <alignment horizontal="center"/>
    </xf>
    <xf numFmtId="185" fontId="8" fillId="0" borderId="0" xfId="2" applyNumberFormat="1" applyFont="1" applyFill="1" applyBorder="1" applyAlignment="1">
      <alignment horizontal="center"/>
    </xf>
    <xf numFmtId="5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/>
    </xf>
    <xf numFmtId="210" fontId="9" fillId="0" borderId="0" xfId="0" applyNumberFormat="1" applyFont="1" applyFill="1" applyBorder="1" applyAlignment="1"/>
    <xf numFmtId="3" fontId="8" fillId="0" borderId="0" xfId="0" quotePrefix="1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5" fontId="14" fillId="0" borderId="0" xfId="0" applyNumberFormat="1" applyFont="1" applyFill="1" applyBorder="1" applyAlignment="1">
      <alignment horizontal="center"/>
    </xf>
    <xf numFmtId="5" fontId="15" fillId="0" borderId="0" xfId="0" quotePrefix="1" applyNumberFormat="1" applyFont="1" applyFill="1" applyBorder="1" applyAlignment="1">
      <alignment horizontal="center"/>
    </xf>
    <xf numFmtId="5" fontId="15" fillId="0" borderId="0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T161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10" customWidth="1"/>
    <col min="2" max="2" width="19.7109375" customWidth="1"/>
    <col min="3" max="3" width="4.85546875" customWidth="1"/>
    <col min="4" max="4" width="4.28515625" customWidth="1"/>
    <col min="5" max="5" width="10.140625" bestFit="1" customWidth="1"/>
    <col min="6" max="6" width="9.28515625" bestFit="1" customWidth="1"/>
    <col min="7" max="7" width="11.28515625" customWidth="1"/>
    <col min="8" max="8" width="5.85546875" customWidth="1"/>
    <col min="9" max="9" width="11.7109375" customWidth="1"/>
    <col min="10" max="10" width="6.28515625" customWidth="1"/>
    <col min="11" max="11" width="6.85546875" customWidth="1"/>
    <col min="12" max="12" width="9.85546875" bestFit="1" customWidth="1"/>
    <col min="15" max="15" width="8.28515625" customWidth="1"/>
    <col min="16" max="16" width="12.7109375" customWidth="1"/>
    <col min="17" max="17" width="11" customWidth="1"/>
    <col min="18" max="18" width="11.7109375" customWidth="1"/>
    <col min="19" max="19" width="29.42578125" customWidth="1"/>
    <col min="20" max="20" width="5.140625" customWidth="1"/>
    <col min="21" max="21" width="4.28515625" customWidth="1"/>
  </cols>
  <sheetData>
    <row r="2" spans="1:20" ht="18" x14ac:dyDescent="0.25">
      <c r="A2" s="8" t="s">
        <v>0</v>
      </c>
      <c r="B2" s="1"/>
      <c r="C2" s="1"/>
      <c r="D2" s="1"/>
      <c r="E2" s="33">
        <v>36951</v>
      </c>
      <c r="F2" s="102"/>
      <c r="G2" s="1"/>
      <c r="H2" s="1"/>
      <c r="I2" s="8" t="s">
        <v>1</v>
      </c>
      <c r="J2" s="1"/>
      <c r="K2" s="1"/>
      <c r="L2" s="1"/>
      <c r="M2" s="1"/>
      <c r="N2" s="1"/>
      <c r="O2" s="1"/>
      <c r="P2" s="1"/>
      <c r="Q2" s="7"/>
      <c r="R2" s="7"/>
      <c r="S2" s="2">
        <f ca="1">NOW()</f>
        <v>41887.501104513889</v>
      </c>
    </row>
    <row r="3" spans="1:20" x14ac:dyDescent="0.2">
      <c r="A3" s="59" t="s">
        <v>2</v>
      </c>
      <c r="B3" s="60" t="s">
        <v>3</v>
      </c>
      <c r="C3" s="61"/>
      <c r="D3" s="62" t="s">
        <v>4</v>
      </c>
      <c r="E3" s="63" t="s">
        <v>5</v>
      </c>
      <c r="F3" s="63" t="s">
        <v>5</v>
      </c>
      <c r="G3" s="63" t="s">
        <v>6</v>
      </c>
      <c r="H3" s="64" t="s">
        <v>7</v>
      </c>
      <c r="I3" s="65"/>
      <c r="J3" s="61" t="s">
        <v>8</v>
      </c>
      <c r="K3" s="66" t="s">
        <v>9</v>
      </c>
      <c r="L3" s="67" t="s">
        <v>10</v>
      </c>
      <c r="M3" s="68" t="s">
        <v>10</v>
      </c>
      <c r="N3" s="67" t="s">
        <v>11</v>
      </c>
      <c r="O3" s="63" t="s">
        <v>12</v>
      </c>
      <c r="P3" s="61" t="s">
        <v>6</v>
      </c>
      <c r="Q3" s="63" t="s">
        <v>6</v>
      </c>
      <c r="R3" s="61" t="s">
        <v>13</v>
      </c>
      <c r="S3" s="60" t="s">
        <v>14</v>
      </c>
      <c r="T3" s="69" t="s">
        <v>37</v>
      </c>
    </row>
    <row r="4" spans="1:20" x14ac:dyDescent="0.2">
      <c r="A4" s="70" t="s">
        <v>7</v>
      </c>
      <c r="B4" s="71"/>
      <c r="C4" s="72" t="s">
        <v>15</v>
      </c>
      <c r="D4" s="73" t="s">
        <v>16</v>
      </c>
      <c r="E4" s="71" t="s">
        <v>17</v>
      </c>
      <c r="F4" s="71" t="s">
        <v>18</v>
      </c>
      <c r="G4" s="71" t="s">
        <v>19</v>
      </c>
      <c r="H4" s="72" t="s">
        <v>20</v>
      </c>
      <c r="I4" s="71" t="s">
        <v>21</v>
      </c>
      <c r="J4" s="72" t="s">
        <v>22</v>
      </c>
      <c r="K4" s="71"/>
      <c r="L4" s="74" t="s">
        <v>23</v>
      </c>
      <c r="M4" s="75" t="s">
        <v>24</v>
      </c>
      <c r="N4" s="76" t="s">
        <v>25</v>
      </c>
      <c r="O4" s="71" t="s">
        <v>26</v>
      </c>
      <c r="P4" s="72" t="s">
        <v>10</v>
      </c>
      <c r="Q4" s="71" t="s">
        <v>11</v>
      </c>
      <c r="R4" s="72" t="s">
        <v>27</v>
      </c>
      <c r="S4" s="71"/>
      <c r="T4" s="77" t="s">
        <v>38</v>
      </c>
    </row>
    <row r="5" spans="1:20" ht="13.5" thickBot="1" x14ac:dyDescent="0.25"/>
    <row r="6" spans="1:20" ht="13.5" thickBot="1" x14ac:dyDescent="0.25">
      <c r="A6" s="149">
        <v>107616</v>
      </c>
      <c r="B6" s="100" t="s">
        <v>45</v>
      </c>
      <c r="C6" s="106" t="s">
        <v>28</v>
      </c>
      <c r="D6" s="57" t="s">
        <v>40</v>
      </c>
      <c r="E6" s="162">
        <v>36957</v>
      </c>
      <c r="F6" s="162">
        <v>36957</v>
      </c>
      <c r="G6" s="11">
        <f t="shared" ref="G6:G15" si="0">SUM(H6*I6)</f>
        <v>13000</v>
      </c>
      <c r="H6" s="103">
        <v>1</v>
      </c>
      <c r="I6" s="104">
        <v>13000</v>
      </c>
      <c r="J6" s="105" t="s">
        <v>47</v>
      </c>
      <c r="K6" s="106" t="s">
        <v>30</v>
      </c>
      <c r="L6" s="42">
        <f>SUM(M6*1)</f>
        <v>6.5000000000000002E-2</v>
      </c>
      <c r="M6" s="107">
        <v>6.5000000000000002E-2</v>
      </c>
      <c r="N6" s="44" t="s">
        <v>87</v>
      </c>
      <c r="O6" s="16">
        <f t="shared" ref="O6:O15" si="1">SUM(M6:N6)</f>
        <v>6.5000000000000002E-2</v>
      </c>
      <c r="P6" s="23">
        <f t="shared" ref="P6:P15" si="2">SUM(L6*I6)</f>
        <v>845</v>
      </c>
      <c r="Q6" s="159">
        <v>0</v>
      </c>
      <c r="R6" s="23">
        <f t="shared" ref="R6:R15" si="3">SUM(P6:Q6)</f>
        <v>845</v>
      </c>
      <c r="S6" s="6" t="s">
        <v>88</v>
      </c>
      <c r="T6" s="38" t="s">
        <v>49</v>
      </c>
    </row>
    <row r="7" spans="1:20" ht="13.5" thickBot="1" x14ac:dyDescent="0.25">
      <c r="A7" s="149">
        <v>107616</v>
      </c>
      <c r="B7" s="100" t="s">
        <v>45</v>
      </c>
      <c r="C7" s="106" t="s">
        <v>28</v>
      </c>
      <c r="D7" s="57" t="s">
        <v>40</v>
      </c>
      <c r="E7" s="162">
        <v>36957</v>
      </c>
      <c r="F7" s="162">
        <v>36957</v>
      </c>
      <c r="G7" s="11">
        <f>SUM(H7*I7)</f>
        <v>7000</v>
      </c>
      <c r="H7" s="103">
        <v>1</v>
      </c>
      <c r="I7" s="104">
        <v>7000</v>
      </c>
      <c r="J7" s="105" t="s">
        <v>47</v>
      </c>
      <c r="K7" s="106" t="s">
        <v>30</v>
      </c>
      <c r="L7" s="42">
        <f>SUM(M7*1)</f>
        <v>6.5000000000000002E-2</v>
      </c>
      <c r="M7" s="107">
        <v>6.5000000000000002E-2</v>
      </c>
      <c r="N7" s="44" t="s">
        <v>87</v>
      </c>
      <c r="O7" s="16">
        <f>SUM(M7:N7)</f>
        <v>6.5000000000000002E-2</v>
      </c>
      <c r="P7" s="23">
        <f>SUM(L7*I7)</f>
        <v>455</v>
      </c>
      <c r="Q7" s="159">
        <v>0</v>
      </c>
      <c r="R7" s="23">
        <f>SUM(P7:Q7)</f>
        <v>455</v>
      </c>
      <c r="S7" s="6" t="s">
        <v>88</v>
      </c>
      <c r="T7" s="38" t="s">
        <v>49</v>
      </c>
    </row>
    <row r="8" spans="1:20" ht="13.5" thickBot="1" x14ac:dyDescent="0.25">
      <c r="A8" s="149">
        <v>107616</v>
      </c>
      <c r="B8" s="100" t="s">
        <v>45</v>
      </c>
      <c r="C8" s="106" t="s">
        <v>28</v>
      </c>
      <c r="D8" s="57" t="s">
        <v>40</v>
      </c>
      <c r="E8" s="162">
        <v>36959</v>
      </c>
      <c r="F8" s="162">
        <v>36959</v>
      </c>
      <c r="G8" s="11">
        <f t="shared" si="0"/>
        <v>20000</v>
      </c>
      <c r="H8" s="103">
        <v>1</v>
      </c>
      <c r="I8" s="104">
        <v>20000</v>
      </c>
      <c r="J8" s="105" t="s">
        <v>47</v>
      </c>
      <c r="K8" s="106" t="s">
        <v>30</v>
      </c>
      <c r="L8" s="42">
        <f>SUM(M8*1)</f>
        <v>6.5000000000000002E-2</v>
      </c>
      <c r="M8" s="107">
        <v>6.5000000000000002E-2</v>
      </c>
      <c r="N8" s="44" t="s">
        <v>87</v>
      </c>
      <c r="O8" s="16">
        <f t="shared" si="1"/>
        <v>6.5000000000000002E-2</v>
      </c>
      <c r="P8" s="23">
        <f t="shared" si="2"/>
        <v>1300</v>
      </c>
      <c r="Q8" s="159">
        <v>0</v>
      </c>
      <c r="R8" s="23">
        <f t="shared" si="3"/>
        <v>1300</v>
      </c>
      <c r="S8" s="6" t="s">
        <v>88</v>
      </c>
      <c r="T8" s="38" t="s">
        <v>49</v>
      </c>
    </row>
    <row r="9" spans="1:20" ht="13.5" thickBot="1" x14ac:dyDescent="0.25">
      <c r="A9" s="149">
        <v>107641</v>
      </c>
      <c r="B9" s="100" t="s">
        <v>45</v>
      </c>
      <c r="C9" s="106" t="s">
        <v>28</v>
      </c>
      <c r="D9" s="57" t="s">
        <v>40</v>
      </c>
      <c r="E9" s="162">
        <v>36966</v>
      </c>
      <c r="F9" s="162">
        <v>36966</v>
      </c>
      <c r="G9" s="11">
        <f t="shared" si="0"/>
        <v>10000</v>
      </c>
      <c r="H9" s="103">
        <v>1</v>
      </c>
      <c r="I9" s="104">
        <v>10000</v>
      </c>
      <c r="J9" s="105" t="s">
        <v>47</v>
      </c>
      <c r="K9" s="106" t="s">
        <v>30</v>
      </c>
      <c r="L9" s="42">
        <f>SUM(M9*1)</f>
        <v>6.5000000000000002E-2</v>
      </c>
      <c r="M9" s="107">
        <v>6.5000000000000002E-2</v>
      </c>
      <c r="N9" s="44" t="s">
        <v>87</v>
      </c>
      <c r="O9" s="16">
        <f t="shared" si="1"/>
        <v>6.5000000000000002E-2</v>
      </c>
      <c r="P9" s="23">
        <f t="shared" si="2"/>
        <v>650</v>
      </c>
      <c r="Q9" s="159">
        <v>0</v>
      </c>
      <c r="R9" s="23">
        <f t="shared" si="3"/>
        <v>650</v>
      </c>
      <c r="S9" s="6" t="s">
        <v>88</v>
      </c>
      <c r="T9" s="38" t="s">
        <v>49</v>
      </c>
    </row>
    <row r="10" spans="1:20" ht="13.5" thickBot="1" x14ac:dyDescent="0.25">
      <c r="A10" s="149">
        <v>107641</v>
      </c>
      <c r="B10" s="100" t="s">
        <v>45</v>
      </c>
      <c r="C10" s="106" t="s">
        <v>28</v>
      </c>
      <c r="D10" s="57" t="s">
        <v>40</v>
      </c>
      <c r="E10" s="162">
        <v>36967</v>
      </c>
      <c r="F10" s="162">
        <v>36969</v>
      </c>
      <c r="G10" s="11">
        <f t="shared" si="0"/>
        <v>30000</v>
      </c>
      <c r="H10" s="103">
        <v>3</v>
      </c>
      <c r="I10" s="104">
        <v>10000</v>
      </c>
      <c r="J10" s="105" t="s">
        <v>47</v>
      </c>
      <c r="K10" s="106" t="s">
        <v>30</v>
      </c>
      <c r="L10" s="42">
        <f>SUM(M10*3)</f>
        <v>0.19500000000000001</v>
      </c>
      <c r="M10" s="107">
        <v>6.5000000000000002E-2</v>
      </c>
      <c r="N10" s="44" t="s">
        <v>87</v>
      </c>
      <c r="O10" s="16">
        <f t="shared" si="1"/>
        <v>6.5000000000000002E-2</v>
      </c>
      <c r="P10" s="23">
        <f t="shared" si="2"/>
        <v>1950</v>
      </c>
      <c r="Q10" s="159">
        <v>0</v>
      </c>
      <c r="R10" s="23">
        <f t="shared" si="3"/>
        <v>1950</v>
      </c>
      <c r="S10" s="6" t="s">
        <v>88</v>
      </c>
      <c r="T10" s="38" t="s">
        <v>49</v>
      </c>
    </row>
    <row r="11" spans="1:20" ht="13.5" thickBot="1" x14ac:dyDescent="0.25">
      <c r="A11" s="149">
        <v>107641</v>
      </c>
      <c r="B11" s="100" t="s">
        <v>45</v>
      </c>
      <c r="C11" s="106" t="s">
        <v>28</v>
      </c>
      <c r="D11" s="57" t="s">
        <v>40</v>
      </c>
      <c r="E11" s="162">
        <v>36970</v>
      </c>
      <c r="F11" s="162">
        <v>36970</v>
      </c>
      <c r="G11" s="11">
        <f t="shared" si="0"/>
        <v>10000</v>
      </c>
      <c r="H11" s="103">
        <v>1</v>
      </c>
      <c r="I11" s="104">
        <v>10000</v>
      </c>
      <c r="J11" s="105" t="s">
        <v>47</v>
      </c>
      <c r="K11" s="106" t="s">
        <v>30</v>
      </c>
      <c r="L11" s="42">
        <f>SUM(M11*1)</f>
        <v>6.5000000000000002E-2</v>
      </c>
      <c r="M11" s="107">
        <v>6.5000000000000002E-2</v>
      </c>
      <c r="N11" s="44" t="s">
        <v>87</v>
      </c>
      <c r="O11" s="16">
        <f t="shared" si="1"/>
        <v>6.5000000000000002E-2</v>
      </c>
      <c r="P11" s="23">
        <f t="shared" si="2"/>
        <v>650</v>
      </c>
      <c r="Q11" s="159">
        <v>0</v>
      </c>
      <c r="R11" s="23">
        <f t="shared" si="3"/>
        <v>650</v>
      </c>
      <c r="S11" s="6" t="s">
        <v>88</v>
      </c>
      <c r="T11" s="38" t="s">
        <v>49</v>
      </c>
    </row>
    <row r="12" spans="1:20" ht="13.5" thickBot="1" x14ac:dyDescent="0.25">
      <c r="A12" s="149">
        <v>107641</v>
      </c>
      <c r="B12" s="100" t="s">
        <v>45</v>
      </c>
      <c r="C12" s="106" t="s">
        <v>28</v>
      </c>
      <c r="D12" s="57" t="s">
        <v>40</v>
      </c>
      <c r="E12" s="162">
        <v>36971</v>
      </c>
      <c r="F12" s="162">
        <v>36971</v>
      </c>
      <c r="G12" s="11">
        <f>SUM(H12*I12)</f>
        <v>20000</v>
      </c>
      <c r="H12" s="103">
        <v>1</v>
      </c>
      <c r="I12" s="104">
        <v>20000</v>
      </c>
      <c r="J12" s="105" t="s">
        <v>47</v>
      </c>
      <c r="K12" s="106" t="s">
        <v>30</v>
      </c>
      <c r="L12" s="42">
        <f>SUM(M12*1)</f>
        <v>7.4999999999999997E-2</v>
      </c>
      <c r="M12" s="107">
        <v>7.4999999999999997E-2</v>
      </c>
      <c r="N12" s="44" t="s">
        <v>87</v>
      </c>
      <c r="O12" s="16">
        <f>SUM(M12:N12)</f>
        <v>7.4999999999999997E-2</v>
      </c>
      <c r="P12" s="23">
        <f>SUM(L12*I12)</f>
        <v>1500</v>
      </c>
      <c r="Q12" s="159">
        <v>0</v>
      </c>
      <c r="R12" s="23">
        <f>SUM(P12:Q12)</f>
        <v>1500</v>
      </c>
      <c r="S12" s="6" t="s">
        <v>88</v>
      </c>
      <c r="T12" s="38" t="s">
        <v>49</v>
      </c>
    </row>
    <row r="13" spans="1:20" ht="13.5" thickBot="1" x14ac:dyDescent="0.25">
      <c r="A13" s="149">
        <v>107641</v>
      </c>
      <c r="B13" s="100" t="s">
        <v>45</v>
      </c>
      <c r="C13" s="106" t="s">
        <v>28</v>
      </c>
      <c r="D13" s="57" t="s">
        <v>40</v>
      </c>
      <c r="E13" s="162">
        <v>36972</v>
      </c>
      <c r="F13" s="162">
        <v>36972</v>
      </c>
      <c r="G13" s="11">
        <f>SUM(H13*I13)</f>
        <v>15000</v>
      </c>
      <c r="H13" s="103">
        <v>1</v>
      </c>
      <c r="I13" s="104">
        <v>15000</v>
      </c>
      <c r="J13" s="105" t="s">
        <v>47</v>
      </c>
      <c r="K13" s="106" t="s">
        <v>30</v>
      </c>
      <c r="L13" s="42">
        <f>SUM(M13*1)</f>
        <v>0.09</v>
      </c>
      <c r="M13" s="107">
        <v>0.09</v>
      </c>
      <c r="N13" s="44" t="s">
        <v>87</v>
      </c>
      <c r="O13" s="16">
        <f>SUM(M13:N13)</f>
        <v>0.09</v>
      </c>
      <c r="P13" s="23">
        <f>SUM(L13*I13)</f>
        <v>1350</v>
      </c>
      <c r="Q13" s="159">
        <v>0</v>
      </c>
      <c r="R13" s="23">
        <f>SUM(P13:Q13)</f>
        <v>1350</v>
      </c>
      <c r="S13" s="6" t="s">
        <v>88</v>
      </c>
      <c r="T13" s="38" t="s">
        <v>49</v>
      </c>
    </row>
    <row r="14" spans="1:20" ht="13.5" thickBot="1" x14ac:dyDescent="0.25">
      <c r="A14" s="149">
        <v>107641</v>
      </c>
      <c r="B14" s="100" t="s">
        <v>45</v>
      </c>
      <c r="C14" s="106" t="s">
        <v>28</v>
      </c>
      <c r="D14" s="57" t="s">
        <v>40</v>
      </c>
      <c r="E14" s="162">
        <v>36974</v>
      </c>
      <c r="F14" s="162">
        <v>36976</v>
      </c>
      <c r="G14" s="11">
        <f>SUM(H14*I14)</f>
        <v>30000</v>
      </c>
      <c r="H14" s="103">
        <v>3</v>
      </c>
      <c r="I14" s="104">
        <v>10000</v>
      </c>
      <c r="J14" s="105" t="s">
        <v>47</v>
      </c>
      <c r="K14" s="106" t="s">
        <v>30</v>
      </c>
      <c r="L14" s="42">
        <f>SUM(M14*3)</f>
        <v>0.36749999999999999</v>
      </c>
      <c r="M14" s="107">
        <v>0.1225</v>
      </c>
      <c r="N14" s="44" t="s">
        <v>87</v>
      </c>
      <c r="O14" s="16">
        <f>SUM(M14:N14)</f>
        <v>0.1225</v>
      </c>
      <c r="P14" s="23">
        <f>SUM(L14*I14)</f>
        <v>3675</v>
      </c>
      <c r="Q14" s="159">
        <v>0</v>
      </c>
      <c r="R14" s="23">
        <f>SUM(P14:Q14)</f>
        <v>3675</v>
      </c>
      <c r="S14" s="6" t="s">
        <v>88</v>
      </c>
      <c r="T14" s="38" t="s">
        <v>49</v>
      </c>
    </row>
    <row r="15" spans="1:20" x14ac:dyDescent="0.2">
      <c r="A15" s="149">
        <v>107642</v>
      </c>
      <c r="B15" s="100" t="s">
        <v>43</v>
      </c>
      <c r="C15" s="106" t="s">
        <v>28</v>
      </c>
      <c r="D15" s="57" t="s">
        <v>40</v>
      </c>
      <c r="E15" s="162">
        <v>36966</v>
      </c>
      <c r="F15" s="162">
        <v>36966</v>
      </c>
      <c r="G15" s="11">
        <f t="shared" si="0"/>
        <v>10000</v>
      </c>
      <c r="H15" s="103">
        <v>1</v>
      </c>
      <c r="I15" s="104">
        <v>10000</v>
      </c>
      <c r="J15" s="105" t="s">
        <v>47</v>
      </c>
      <c r="K15" s="106" t="s">
        <v>30</v>
      </c>
      <c r="L15" s="42">
        <f>SUM(M15*1)</f>
        <v>0.03</v>
      </c>
      <c r="M15" s="107">
        <v>0.03</v>
      </c>
      <c r="N15" s="107">
        <v>4.3E-3</v>
      </c>
      <c r="O15" s="16">
        <f t="shared" si="1"/>
        <v>3.4299999999999997E-2</v>
      </c>
      <c r="P15" s="23">
        <f t="shared" si="2"/>
        <v>300</v>
      </c>
      <c r="Q15" s="175">
        <f>SUM(G15*N15)</f>
        <v>43</v>
      </c>
      <c r="R15" s="23">
        <f t="shared" si="3"/>
        <v>343</v>
      </c>
      <c r="S15" s="6" t="s">
        <v>39</v>
      </c>
      <c r="T15" s="38">
        <v>943</v>
      </c>
    </row>
    <row r="16" spans="1:20" x14ac:dyDescent="0.2">
      <c r="E16" s="163"/>
      <c r="F16" s="163"/>
    </row>
    <row r="17" spans="1:21" x14ac:dyDescent="0.2">
      <c r="E17" s="163"/>
      <c r="F17" s="163"/>
      <c r="G17" s="160">
        <f>SUM(G6:G16)</f>
        <v>165000</v>
      </c>
      <c r="I17" s="160">
        <f>SUM(I6:I16)</f>
        <v>125000</v>
      </c>
      <c r="P17" s="161">
        <f>SUM(P6:P16)</f>
        <v>12675</v>
      </c>
      <c r="Q17" s="161">
        <f>SUM(Q6:Q16)</f>
        <v>43</v>
      </c>
      <c r="R17" s="161">
        <f>SUM(R6:R16)</f>
        <v>12718</v>
      </c>
    </row>
    <row r="18" spans="1:21" x14ac:dyDescent="0.2">
      <c r="E18" s="163"/>
      <c r="F18" s="163"/>
      <c r="G18" s="51" t="s">
        <v>34</v>
      </c>
      <c r="H18" s="52"/>
      <c r="I18" s="51" t="s">
        <v>34</v>
      </c>
      <c r="J18" s="41"/>
      <c r="K18" s="41"/>
      <c r="L18" s="41"/>
      <c r="M18" s="53"/>
      <c r="N18" s="50"/>
      <c r="O18" s="44"/>
      <c r="P18" s="56" t="s">
        <v>35</v>
      </c>
      <c r="Q18" s="55" t="s">
        <v>11</v>
      </c>
      <c r="R18" s="54" t="s">
        <v>36</v>
      </c>
      <c r="S18" s="13"/>
    </row>
    <row r="19" spans="1:21" x14ac:dyDescent="0.2">
      <c r="E19" s="163"/>
      <c r="F19" s="163"/>
    </row>
    <row r="20" spans="1:21" ht="18" x14ac:dyDescent="0.25">
      <c r="A20" s="8" t="s">
        <v>0</v>
      </c>
      <c r="B20" s="1"/>
      <c r="C20" s="1"/>
      <c r="D20" s="1"/>
      <c r="E20" s="33">
        <v>36923</v>
      </c>
      <c r="F20" s="164"/>
      <c r="G20" s="1"/>
      <c r="H20" s="1"/>
      <c r="I20" s="8" t="s">
        <v>1</v>
      </c>
      <c r="J20" s="1"/>
      <c r="K20" s="1"/>
      <c r="L20" s="1"/>
      <c r="M20" s="1"/>
      <c r="N20" s="1"/>
      <c r="O20" s="1"/>
      <c r="P20" s="1"/>
      <c r="Q20" s="7"/>
      <c r="R20" s="7"/>
      <c r="S20" s="2">
        <f ca="1">NOW()</f>
        <v>41887.501104513889</v>
      </c>
    </row>
    <row r="21" spans="1:21" x14ac:dyDescent="0.2">
      <c r="A21" s="59" t="s">
        <v>2</v>
      </c>
      <c r="B21" s="60" t="s">
        <v>3</v>
      </c>
      <c r="C21" s="61"/>
      <c r="D21" s="62" t="s">
        <v>4</v>
      </c>
      <c r="E21" s="165" t="s">
        <v>5</v>
      </c>
      <c r="F21" s="165" t="s">
        <v>5</v>
      </c>
      <c r="G21" s="63" t="s">
        <v>6</v>
      </c>
      <c r="H21" s="64" t="s">
        <v>7</v>
      </c>
      <c r="I21" s="65"/>
      <c r="J21" s="61" t="s">
        <v>8</v>
      </c>
      <c r="K21" s="66" t="s">
        <v>9</v>
      </c>
      <c r="L21" s="67" t="s">
        <v>10</v>
      </c>
      <c r="M21" s="68" t="s">
        <v>10</v>
      </c>
      <c r="N21" s="67" t="s">
        <v>11</v>
      </c>
      <c r="O21" s="63" t="s">
        <v>12</v>
      </c>
      <c r="P21" s="61" t="s">
        <v>6</v>
      </c>
      <c r="Q21" s="63" t="s">
        <v>6</v>
      </c>
      <c r="R21" s="61" t="s">
        <v>13</v>
      </c>
      <c r="S21" s="60" t="s">
        <v>14</v>
      </c>
      <c r="T21" s="69" t="s">
        <v>37</v>
      </c>
    </row>
    <row r="22" spans="1:21" x14ac:dyDescent="0.2">
      <c r="A22" s="70" t="s">
        <v>7</v>
      </c>
      <c r="B22" s="71"/>
      <c r="C22" s="72" t="s">
        <v>15</v>
      </c>
      <c r="D22" s="73" t="s">
        <v>16</v>
      </c>
      <c r="E22" s="166" t="s">
        <v>17</v>
      </c>
      <c r="F22" s="166" t="s">
        <v>18</v>
      </c>
      <c r="G22" s="71" t="s">
        <v>19</v>
      </c>
      <c r="H22" s="72" t="s">
        <v>20</v>
      </c>
      <c r="I22" s="71" t="s">
        <v>21</v>
      </c>
      <c r="J22" s="72" t="s">
        <v>22</v>
      </c>
      <c r="K22" s="71"/>
      <c r="L22" s="74" t="s">
        <v>23</v>
      </c>
      <c r="M22" s="75" t="s">
        <v>24</v>
      </c>
      <c r="N22" s="76" t="s">
        <v>25</v>
      </c>
      <c r="O22" s="71" t="s">
        <v>26</v>
      </c>
      <c r="P22" s="72" t="s">
        <v>10</v>
      </c>
      <c r="Q22" s="71" t="s">
        <v>11</v>
      </c>
      <c r="R22" s="72" t="s">
        <v>27</v>
      </c>
      <c r="S22" s="71"/>
      <c r="T22" s="77" t="s">
        <v>38</v>
      </c>
    </row>
    <row r="23" spans="1:21" x14ac:dyDescent="0.2">
      <c r="A23" s="101"/>
      <c r="B23" s="100"/>
      <c r="C23" s="19"/>
      <c r="D23" s="57"/>
      <c r="E23" s="162"/>
      <c r="F23" s="162"/>
      <c r="G23" s="11"/>
      <c r="H23" s="103"/>
      <c r="I23" s="104"/>
      <c r="J23" s="105"/>
      <c r="K23" s="106"/>
      <c r="L23" s="42"/>
      <c r="M23" s="107"/>
      <c r="N23" s="107"/>
      <c r="O23" s="16"/>
      <c r="P23" s="23"/>
      <c r="Q23" s="23"/>
      <c r="R23" s="23"/>
      <c r="S23" s="108"/>
      <c r="T23" s="38"/>
    </row>
    <row r="24" spans="1:21" x14ac:dyDescent="0.2">
      <c r="A24" s="149">
        <v>107442</v>
      </c>
      <c r="B24" s="100" t="s">
        <v>45</v>
      </c>
      <c r="C24" s="106" t="s">
        <v>28</v>
      </c>
      <c r="D24" s="57" t="s">
        <v>40</v>
      </c>
      <c r="E24" s="162">
        <v>36923</v>
      </c>
      <c r="F24" s="162">
        <v>36950</v>
      </c>
      <c r="G24" s="11">
        <f>SUM(H24*I24)</f>
        <v>840000</v>
      </c>
      <c r="H24" s="103">
        <v>28</v>
      </c>
      <c r="I24" s="104">
        <v>30000</v>
      </c>
      <c r="J24" s="105" t="s">
        <v>29</v>
      </c>
      <c r="K24" s="106" t="s">
        <v>30</v>
      </c>
      <c r="L24" s="42">
        <f>SUM(M24*28)</f>
        <v>1.1200000000000001</v>
      </c>
      <c r="M24" s="107">
        <v>0.04</v>
      </c>
      <c r="N24" s="107">
        <v>5.3E-3</v>
      </c>
      <c r="O24" s="16">
        <f>SUM(M24:N24)</f>
        <v>4.53E-2</v>
      </c>
      <c r="P24" s="23">
        <f>SUM(L24*I24)</f>
        <v>33600</v>
      </c>
      <c r="Q24" s="150">
        <f>SUM(N24*G24)</f>
        <v>4452</v>
      </c>
      <c r="R24" s="23">
        <f>SUM(P24:Q24)</f>
        <v>38052</v>
      </c>
      <c r="S24" s="6" t="s">
        <v>39</v>
      </c>
      <c r="T24" s="38">
        <v>943</v>
      </c>
    </row>
    <row r="25" spans="1:21" x14ac:dyDescent="0.2">
      <c r="A25" s="148"/>
      <c r="B25" s="100"/>
      <c r="C25" s="57"/>
      <c r="D25" s="57"/>
      <c r="E25" s="162"/>
      <c r="F25" s="162"/>
      <c r="G25" s="11"/>
      <c r="H25" s="103"/>
      <c r="I25" s="104"/>
      <c r="J25" s="41"/>
      <c r="K25" s="106"/>
      <c r="L25" s="42"/>
      <c r="M25" s="107"/>
      <c r="N25" s="44"/>
      <c r="O25" s="16"/>
      <c r="P25" s="23"/>
      <c r="Q25" s="112"/>
      <c r="R25" s="23"/>
      <c r="S25" s="6"/>
      <c r="T25" s="38"/>
    </row>
    <row r="26" spans="1:21" x14ac:dyDescent="0.2">
      <c r="A26" s="101"/>
      <c r="B26" s="100"/>
      <c r="C26" s="57"/>
      <c r="D26" s="57"/>
      <c r="E26" s="162"/>
      <c r="F26" s="162"/>
      <c r="G26" s="11"/>
      <c r="H26" s="103"/>
      <c r="I26" s="104"/>
      <c r="J26" s="41"/>
      <c r="K26" s="106"/>
      <c r="L26" s="42"/>
      <c r="M26" s="107"/>
      <c r="N26" s="44"/>
      <c r="O26" s="16"/>
      <c r="P26" s="23"/>
      <c r="Q26" s="112"/>
      <c r="R26" s="23"/>
      <c r="S26" s="6"/>
      <c r="T26" s="38"/>
    </row>
    <row r="27" spans="1:21" x14ac:dyDescent="0.2">
      <c r="A27" s="17"/>
      <c r="B27" s="29"/>
      <c r="C27" s="25"/>
      <c r="D27" s="25"/>
      <c r="E27" s="167"/>
      <c r="F27" s="168"/>
      <c r="G27" s="109">
        <f>SUM(G23:G26)</f>
        <v>840000</v>
      </c>
      <c r="H27" s="47"/>
      <c r="I27" s="109">
        <f>SUM(I23:I26)</f>
        <v>30000</v>
      </c>
      <c r="J27" s="47"/>
      <c r="K27" s="41"/>
      <c r="L27" s="45"/>
      <c r="M27" s="44"/>
      <c r="N27" s="50"/>
      <c r="O27" s="44"/>
      <c r="P27" s="98">
        <f>SUM(P23:P26)</f>
        <v>33600</v>
      </c>
      <c r="Q27" s="98">
        <f>SUM(Q23:Q26)</f>
        <v>4452</v>
      </c>
      <c r="R27" s="98">
        <f>SUM(R23:R26)</f>
        <v>38052</v>
      </c>
      <c r="S27" s="48"/>
      <c r="T27" s="40"/>
    </row>
    <row r="28" spans="1:21" x14ac:dyDescent="0.2">
      <c r="A28" s="122"/>
      <c r="B28" s="18"/>
      <c r="C28" s="25"/>
      <c r="D28" s="25"/>
      <c r="E28" s="167"/>
      <c r="F28" s="169"/>
      <c r="G28" s="51" t="s">
        <v>34</v>
      </c>
      <c r="H28" s="52"/>
      <c r="I28" s="51" t="s">
        <v>34</v>
      </c>
      <c r="J28" s="41"/>
      <c r="K28" s="41"/>
      <c r="L28" s="41"/>
      <c r="M28" s="53"/>
      <c r="N28" s="50"/>
      <c r="O28" s="44"/>
      <c r="P28" s="56" t="s">
        <v>35</v>
      </c>
      <c r="Q28" s="55" t="s">
        <v>11</v>
      </c>
      <c r="R28" s="54" t="s">
        <v>36</v>
      </c>
      <c r="S28" s="13"/>
      <c r="T28" s="40"/>
    </row>
    <row r="29" spans="1:21" ht="23.25" x14ac:dyDescent="0.35">
      <c r="A29" s="110"/>
      <c r="B29" s="37"/>
      <c r="C29" s="28"/>
      <c r="D29" s="28"/>
      <c r="E29" s="167"/>
      <c r="F29" s="170"/>
      <c r="G29" s="18"/>
      <c r="H29" s="18"/>
      <c r="I29" s="18"/>
      <c r="J29" s="18"/>
      <c r="K29" s="18"/>
      <c r="L29" s="18"/>
      <c r="M29" s="18"/>
      <c r="N29" s="18"/>
      <c r="O29" s="18"/>
      <c r="P29" s="16"/>
      <c r="Q29" s="16"/>
      <c r="R29" s="16"/>
      <c r="S29" s="1"/>
      <c r="T29" s="9"/>
    </row>
    <row r="30" spans="1:21" ht="18" x14ac:dyDescent="0.25">
      <c r="A30" s="8" t="s">
        <v>0</v>
      </c>
      <c r="B30" s="1"/>
      <c r="C30" s="1"/>
      <c r="D30" s="1"/>
      <c r="E30" s="33">
        <v>36892</v>
      </c>
      <c r="F30" s="164"/>
      <c r="G30" s="1"/>
      <c r="H30" s="1"/>
      <c r="I30" s="8" t="s">
        <v>1</v>
      </c>
      <c r="J30" s="1"/>
      <c r="K30" s="1"/>
      <c r="L30" s="1"/>
      <c r="M30" s="1"/>
      <c r="N30" s="1"/>
      <c r="O30" s="1"/>
      <c r="P30" s="1"/>
      <c r="Q30" s="7"/>
      <c r="R30" s="7"/>
      <c r="S30" s="2">
        <f ca="1">NOW()</f>
        <v>41887.501104513889</v>
      </c>
      <c r="U30" s="1"/>
    </row>
    <row r="31" spans="1:21" x14ac:dyDescent="0.2">
      <c r="A31" s="59" t="s">
        <v>2</v>
      </c>
      <c r="B31" s="60" t="s">
        <v>3</v>
      </c>
      <c r="C31" s="61"/>
      <c r="D31" s="62" t="s">
        <v>4</v>
      </c>
      <c r="E31" s="165" t="s">
        <v>5</v>
      </c>
      <c r="F31" s="165" t="s">
        <v>5</v>
      </c>
      <c r="G31" s="63" t="s">
        <v>6</v>
      </c>
      <c r="H31" s="64" t="s">
        <v>7</v>
      </c>
      <c r="I31" s="65"/>
      <c r="J31" s="61" t="s">
        <v>8</v>
      </c>
      <c r="K31" s="66" t="s">
        <v>9</v>
      </c>
      <c r="L31" s="67" t="s">
        <v>10</v>
      </c>
      <c r="M31" s="68" t="s">
        <v>10</v>
      </c>
      <c r="N31" s="67" t="s">
        <v>11</v>
      </c>
      <c r="O31" s="63" t="s">
        <v>12</v>
      </c>
      <c r="P31" s="61" t="s">
        <v>6</v>
      </c>
      <c r="Q31" s="63" t="s">
        <v>6</v>
      </c>
      <c r="R31" s="61" t="s">
        <v>13</v>
      </c>
      <c r="S31" s="60" t="s">
        <v>14</v>
      </c>
      <c r="T31" s="69" t="s">
        <v>37</v>
      </c>
      <c r="U31" s="115"/>
    </row>
    <row r="32" spans="1:21" x14ac:dyDescent="0.2">
      <c r="A32" s="70" t="s">
        <v>7</v>
      </c>
      <c r="B32" s="71"/>
      <c r="C32" s="72" t="s">
        <v>15</v>
      </c>
      <c r="D32" s="73" t="s">
        <v>16</v>
      </c>
      <c r="E32" s="166" t="s">
        <v>17</v>
      </c>
      <c r="F32" s="166" t="s">
        <v>18</v>
      </c>
      <c r="G32" s="71" t="s">
        <v>19</v>
      </c>
      <c r="H32" s="72" t="s">
        <v>20</v>
      </c>
      <c r="I32" s="71" t="s">
        <v>21</v>
      </c>
      <c r="J32" s="72" t="s">
        <v>22</v>
      </c>
      <c r="K32" s="71"/>
      <c r="L32" s="74" t="s">
        <v>23</v>
      </c>
      <c r="M32" s="75" t="s">
        <v>24</v>
      </c>
      <c r="N32" s="76" t="s">
        <v>25</v>
      </c>
      <c r="O32" s="71" t="s">
        <v>26</v>
      </c>
      <c r="P32" s="72" t="s">
        <v>10</v>
      </c>
      <c r="Q32" s="71" t="s">
        <v>11</v>
      </c>
      <c r="R32" s="72" t="s">
        <v>27</v>
      </c>
      <c r="S32" s="71"/>
      <c r="T32" s="77" t="s">
        <v>38</v>
      </c>
      <c r="U32" s="80"/>
    </row>
    <row r="33" spans="1:21" ht="13.5" thickBot="1" x14ac:dyDescent="0.25">
      <c r="A33" s="79"/>
      <c r="B33" s="80"/>
      <c r="C33" s="80"/>
      <c r="D33" s="81"/>
      <c r="E33" s="171"/>
      <c r="F33" s="171"/>
      <c r="G33" s="80"/>
      <c r="H33" s="80"/>
      <c r="I33" s="80"/>
      <c r="J33" s="80"/>
      <c r="K33" s="80"/>
      <c r="L33" s="82"/>
      <c r="M33" s="82"/>
      <c r="N33" s="81"/>
      <c r="O33" s="80"/>
      <c r="P33" s="80"/>
      <c r="Q33" s="80"/>
      <c r="R33" s="80"/>
      <c r="S33" s="80"/>
      <c r="T33" s="83"/>
      <c r="U33" s="80"/>
    </row>
    <row r="34" spans="1:21" ht="13.5" thickBot="1" x14ac:dyDescent="0.25">
      <c r="A34" s="113">
        <v>107442</v>
      </c>
      <c r="B34" s="100" t="s">
        <v>45</v>
      </c>
      <c r="C34" s="57" t="s">
        <v>46</v>
      </c>
      <c r="D34" s="57" t="s">
        <v>40</v>
      </c>
      <c r="E34" s="162">
        <v>36894</v>
      </c>
      <c r="F34" s="162">
        <v>36894</v>
      </c>
      <c r="G34" s="11">
        <f t="shared" ref="G34:G42" si="4">SUM(H34*I34)</f>
        <v>20000</v>
      </c>
      <c r="H34" s="103">
        <v>1</v>
      </c>
      <c r="I34" s="104">
        <v>20000</v>
      </c>
      <c r="J34" s="41" t="s">
        <v>47</v>
      </c>
      <c r="K34" s="106" t="s">
        <v>30</v>
      </c>
      <c r="L34" s="42">
        <f>SUM(M34*1)</f>
        <v>0.1</v>
      </c>
      <c r="M34" s="107">
        <v>0.1</v>
      </c>
      <c r="N34" s="44" t="s">
        <v>31</v>
      </c>
      <c r="O34" s="16">
        <f t="shared" ref="O34:O42" si="5">SUM(M34:N34)</f>
        <v>0.1</v>
      </c>
      <c r="P34" s="23">
        <f t="shared" ref="P34:P42" si="6">SUM(L34*I34)</f>
        <v>2000</v>
      </c>
      <c r="Q34" s="78">
        <v>0</v>
      </c>
      <c r="R34" s="23">
        <f t="shared" ref="R34:R42" si="7">SUM(P34:Q34)</f>
        <v>2000</v>
      </c>
      <c r="S34" s="6" t="s">
        <v>48</v>
      </c>
      <c r="T34" s="38" t="s">
        <v>49</v>
      </c>
      <c r="U34" s="102"/>
    </row>
    <row r="35" spans="1:21" ht="13.5" thickBot="1" x14ac:dyDescent="0.25">
      <c r="A35" s="97">
        <v>107442</v>
      </c>
      <c r="B35" s="100" t="s">
        <v>45</v>
      </c>
      <c r="C35" s="57" t="s">
        <v>46</v>
      </c>
      <c r="D35" s="57" t="s">
        <v>40</v>
      </c>
      <c r="E35" s="162">
        <v>36895</v>
      </c>
      <c r="F35" s="162">
        <v>36895</v>
      </c>
      <c r="G35" s="11">
        <f t="shared" si="4"/>
        <v>25000</v>
      </c>
      <c r="H35" s="103">
        <v>1</v>
      </c>
      <c r="I35" s="104">
        <v>25000</v>
      </c>
      <c r="J35" s="41" t="s">
        <v>47</v>
      </c>
      <c r="K35" s="106" t="s">
        <v>30</v>
      </c>
      <c r="L35" s="42">
        <f>SUM(M35*1)</f>
        <v>0.1</v>
      </c>
      <c r="M35" s="107">
        <v>0.1</v>
      </c>
      <c r="N35" s="44" t="s">
        <v>31</v>
      </c>
      <c r="O35" s="16">
        <f t="shared" si="5"/>
        <v>0.1</v>
      </c>
      <c r="P35" s="23">
        <f t="shared" si="6"/>
        <v>2500</v>
      </c>
      <c r="Q35" s="78">
        <v>0</v>
      </c>
      <c r="R35" s="23">
        <f t="shared" si="7"/>
        <v>2500</v>
      </c>
      <c r="S35" s="6" t="s">
        <v>48</v>
      </c>
      <c r="T35" s="38" t="s">
        <v>49</v>
      </c>
      <c r="U35" s="102"/>
    </row>
    <row r="36" spans="1:21" ht="13.5" thickBot="1" x14ac:dyDescent="0.25">
      <c r="A36" s="114">
        <v>107442</v>
      </c>
      <c r="B36" s="100" t="s">
        <v>45</v>
      </c>
      <c r="C36" s="57" t="s">
        <v>46</v>
      </c>
      <c r="D36" s="57" t="s">
        <v>40</v>
      </c>
      <c r="E36" s="162">
        <v>36896</v>
      </c>
      <c r="F36" s="162">
        <v>36896</v>
      </c>
      <c r="G36" s="11">
        <f t="shared" si="4"/>
        <v>25000</v>
      </c>
      <c r="H36" s="103">
        <v>1</v>
      </c>
      <c r="I36" s="104">
        <v>25000</v>
      </c>
      <c r="J36" s="41" t="s">
        <v>47</v>
      </c>
      <c r="K36" s="106" t="s">
        <v>30</v>
      </c>
      <c r="L36" s="42">
        <f>SUM(M36*1)</f>
        <v>0.11</v>
      </c>
      <c r="M36" s="107">
        <v>0.11</v>
      </c>
      <c r="N36" s="44" t="s">
        <v>31</v>
      </c>
      <c r="O36" s="16">
        <f t="shared" si="5"/>
        <v>0.11</v>
      </c>
      <c r="P36" s="23">
        <f t="shared" si="6"/>
        <v>2750</v>
      </c>
      <c r="Q36" s="78">
        <v>0</v>
      </c>
      <c r="R36" s="23">
        <f t="shared" si="7"/>
        <v>2750</v>
      </c>
      <c r="S36" s="6" t="s">
        <v>48</v>
      </c>
      <c r="T36" s="38" t="s">
        <v>49</v>
      </c>
      <c r="U36" s="102"/>
    </row>
    <row r="37" spans="1:21" ht="13.5" thickBot="1" x14ac:dyDescent="0.25">
      <c r="A37" s="97">
        <v>107442</v>
      </c>
      <c r="B37" s="100" t="s">
        <v>45</v>
      </c>
      <c r="C37" s="57" t="s">
        <v>46</v>
      </c>
      <c r="D37" s="57" t="s">
        <v>40</v>
      </c>
      <c r="E37" s="162">
        <v>36897</v>
      </c>
      <c r="F37" s="162">
        <v>36899</v>
      </c>
      <c r="G37" s="11">
        <f t="shared" si="4"/>
        <v>75000</v>
      </c>
      <c r="H37" s="103">
        <v>3</v>
      </c>
      <c r="I37" s="104">
        <v>25000</v>
      </c>
      <c r="J37" s="41" t="s">
        <v>47</v>
      </c>
      <c r="K37" s="106" t="s">
        <v>30</v>
      </c>
      <c r="L37" s="42">
        <f>SUM(M37*3)</f>
        <v>0.33</v>
      </c>
      <c r="M37" s="107">
        <v>0.11</v>
      </c>
      <c r="N37" s="44" t="s">
        <v>31</v>
      </c>
      <c r="O37" s="16">
        <f t="shared" si="5"/>
        <v>0.11</v>
      </c>
      <c r="P37" s="23">
        <f t="shared" si="6"/>
        <v>8250</v>
      </c>
      <c r="Q37" s="78">
        <v>0</v>
      </c>
      <c r="R37" s="23">
        <f t="shared" si="7"/>
        <v>8250</v>
      </c>
      <c r="S37" s="6" t="s">
        <v>48</v>
      </c>
      <c r="T37" s="38" t="s">
        <v>49</v>
      </c>
      <c r="U37" s="102"/>
    </row>
    <row r="38" spans="1:21" ht="13.5" thickBot="1" x14ac:dyDescent="0.25">
      <c r="A38" s="114">
        <v>107442</v>
      </c>
      <c r="B38" s="100" t="s">
        <v>45</v>
      </c>
      <c r="C38" s="57" t="s">
        <v>46</v>
      </c>
      <c r="D38" s="57" t="s">
        <v>40</v>
      </c>
      <c r="E38" s="162">
        <v>36900</v>
      </c>
      <c r="F38" s="162">
        <v>36900</v>
      </c>
      <c r="G38" s="11">
        <f t="shared" si="4"/>
        <v>25000</v>
      </c>
      <c r="H38" s="103">
        <v>1</v>
      </c>
      <c r="I38" s="104">
        <v>25000</v>
      </c>
      <c r="J38" s="41" t="s">
        <v>47</v>
      </c>
      <c r="K38" s="106" t="s">
        <v>30</v>
      </c>
      <c r="L38" s="42">
        <f>SUM(M38*1)</f>
        <v>0.1</v>
      </c>
      <c r="M38" s="107">
        <v>0.1</v>
      </c>
      <c r="N38" s="44" t="s">
        <v>31</v>
      </c>
      <c r="O38" s="16">
        <f t="shared" si="5"/>
        <v>0.1</v>
      </c>
      <c r="P38" s="23">
        <f t="shared" si="6"/>
        <v>2500</v>
      </c>
      <c r="Q38" s="78">
        <v>0</v>
      </c>
      <c r="R38" s="23">
        <f t="shared" si="7"/>
        <v>2500</v>
      </c>
      <c r="S38" s="6" t="s">
        <v>48</v>
      </c>
      <c r="T38" s="38" t="s">
        <v>49</v>
      </c>
      <c r="U38" s="102"/>
    </row>
    <row r="39" spans="1:21" ht="13.5" thickBot="1" x14ac:dyDescent="0.25">
      <c r="A39" s="97">
        <v>107442</v>
      </c>
      <c r="B39" s="100" t="s">
        <v>45</v>
      </c>
      <c r="C39" s="57" t="s">
        <v>46</v>
      </c>
      <c r="D39" s="57" t="s">
        <v>40</v>
      </c>
      <c r="E39" s="162">
        <v>36901</v>
      </c>
      <c r="F39" s="162">
        <v>36901</v>
      </c>
      <c r="G39" s="11">
        <f t="shared" si="4"/>
        <v>25000</v>
      </c>
      <c r="H39" s="103">
        <v>1</v>
      </c>
      <c r="I39" s="104">
        <v>25000</v>
      </c>
      <c r="J39" s="41" t="s">
        <v>47</v>
      </c>
      <c r="K39" s="106" t="s">
        <v>30</v>
      </c>
      <c r="L39" s="42">
        <f>SUM(M39*1)</f>
        <v>0.17</v>
      </c>
      <c r="M39" s="107">
        <v>0.17</v>
      </c>
      <c r="N39" s="44" t="s">
        <v>31</v>
      </c>
      <c r="O39" s="16">
        <f t="shared" si="5"/>
        <v>0.17</v>
      </c>
      <c r="P39" s="23">
        <f t="shared" si="6"/>
        <v>4250</v>
      </c>
      <c r="Q39" s="78">
        <v>0</v>
      </c>
      <c r="R39" s="23">
        <f t="shared" si="7"/>
        <v>4250</v>
      </c>
      <c r="S39" s="6" t="s">
        <v>48</v>
      </c>
      <c r="T39" s="38" t="s">
        <v>49</v>
      </c>
      <c r="U39" s="102"/>
    </row>
    <row r="40" spans="1:21" ht="13.5" thickBot="1" x14ac:dyDescent="0.25">
      <c r="A40" s="114">
        <v>107442</v>
      </c>
      <c r="B40" s="100" t="s">
        <v>45</v>
      </c>
      <c r="C40" s="57" t="s">
        <v>46</v>
      </c>
      <c r="D40" s="57" t="s">
        <v>40</v>
      </c>
      <c r="E40" s="162">
        <v>36902</v>
      </c>
      <c r="F40" s="162">
        <v>36902</v>
      </c>
      <c r="G40" s="11">
        <f t="shared" si="4"/>
        <v>25000</v>
      </c>
      <c r="H40" s="103">
        <v>1</v>
      </c>
      <c r="I40" s="104">
        <v>25000</v>
      </c>
      <c r="J40" s="41" t="s">
        <v>47</v>
      </c>
      <c r="K40" s="106" t="s">
        <v>30</v>
      </c>
      <c r="L40" s="42">
        <f>SUM(M40*1)</f>
        <v>0.11</v>
      </c>
      <c r="M40" s="107">
        <v>0.11</v>
      </c>
      <c r="N40" s="44" t="s">
        <v>31</v>
      </c>
      <c r="O40" s="16">
        <f t="shared" si="5"/>
        <v>0.11</v>
      </c>
      <c r="P40" s="23">
        <f t="shared" si="6"/>
        <v>2750</v>
      </c>
      <c r="Q40" s="78">
        <v>0</v>
      </c>
      <c r="R40" s="23">
        <f t="shared" si="7"/>
        <v>2750</v>
      </c>
      <c r="S40" s="6" t="s">
        <v>48</v>
      </c>
      <c r="T40" s="38" t="s">
        <v>49</v>
      </c>
      <c r="U40" s="102"/>
    </row>
    <row r="41" spans="1:21" ht="13.5" thickBot="1" x14ac:dyDescent="0.25">
      <c r="A41" s="97">
        <v>107442</v>
      </c>
      <c r="B41" s="100" t="s">
        <v>45</v>
      </c>
      <c r="C41" s="57" t="s">
        <v>46</v>
      </c>
      <c r="D41" s="57" t="s">
        <v>40</v>
      </c>
      <c r="E41" s="162">
        <v>36903</v>
      </c>
      <c r="F41" s="162">
        <v>36903</v>
      </c>
      <c r="G41" s="11">
        <f t="shared" si="4"/>
        <v>25000</v>
      </c>
      <c r="H41" s="103">
        <v>1</v>
      </c>
      <c r="I41" s="104">
        <v>25000</v>
      </c>
      <c r="J41" s="41" t="s">
        <v>47</v>
      </c>
      <c r="K41" s="106" t="s">
        <v>30</v>
      </c>
      <c r="L41" s="42">
        <f>SUM(M41*1)</f>
        <v>0.08</v>
      </c>
      <c r="M41" s="107">
        <v>0.08</v>
      </c>
      <c r="N41" s="44" t="s">
        <v>31</v>
      </c>
      <c r="O41" s="16">
        <f t="shared" si="5"/>
        <v>0.08</v>
      </c>
      <c r="P41" s="23">
        <f t="shared" si="6"/>
        <v>2000</v>
      </c>
      <c r="Q41" s="78">
        <v>0</v>
      </c>
      <c r="R41" s="23">
        <f t="shared" si="7"/>
        <v>2000</v>
      </c>
      <c r="S41" s="6" t="s">
        <v>48</v>
      </c>
      <c r="T41" s="38" t="s">
        <v>49</v>
      </c>
      <c r="U41" s="102"/>
    </row>
    <row r="42" spans="1:21" ht="13.5" thickBot="1" x14ac:dyDescent="0.25">
      <c r="A42" s="97">
        <v>107442</v>
      </c>
      <c r="B42" s="100" t="s">
        <v>45</v>
      </c>
      <c r="C42" s="57" t="s">
        <v>46</v>
      </c>
      <c r="D42" s="57" t="s">
        <v>40</v>
      </c>
      <c r="E42" s="162">
        <v>36909</v>
      </c>
      <c r="F42" s="162">
        <v>36909</v>
      </c>
      <c r="G42" s="11">
        <f t="shared" si="4"/>
        <v>10000</v>
      </c>
      <c r="H42" s="103">
        <v>1</v>
      </c>
      <c r="I42" s="104">
        <v>10000</v>
      </c>
      <c r="J42" s="41" t="s">
        <v>47</v>
      </c>
      <c r="K42" s="106" t="s">
        <v>30</v>
      </c>
      <c r="L42" s="42">
        <f>SUM(M42*1)</f>
        <v>6.5000000000000002E-2</v>
      </c>
      <c r="M42" s="107">
        <v>6.5000000000000002E-2</v>
      </c>
      <c r="N42" s="44" t="s">
        <v>31</v>
      </c>
      <c r="O42" s="16">
        <f t="shared" si="5"/>
        <v>6.5000000000000002E-2</v>
      </c>
      <c r="P42" s="23">
        <f t="shared" si="6"/>
        <v>650</v>
      </c>
      <c r="Q42" s="78">
        <v>0</v>
      </c>
      <c r="R42" s="23">
        <f t="shared" si="7"/>
        <v>650</v>
      </c>
      <c r="S42" s="6" t="s">
        <v>48</v>
      </c>
      <c r="T42" s="38" t="s">
        <v>49</v>
      </c>
      <c r="U42" s="102"/>
    </row>
    <row r="43" spans="1:21" ht="13.5" thickBot="1" x14ac:dyDescent="0.25">
      <c r="A43" s="97">
        <v>107442</v>
      </c>
      <c r="B43" s="100" t="s">
        <v>45</v>
      </c>
      <c r="C43" s="57" t="s">
        <v>46</v>
      </c>
      <c r="D43" s="57" t="s">
        <v>40</v>
      </c>
      <c r="E43" s="162">
        <v>36911</v>
      </c>
      <c r="F43" s="162">
        <v>36913</v>
      </c>
      <c r="G43" s="11">
        <f>SUM(H43*I43)</f>
        <v>75000</v>
      </c>
      <c r="H43" s="103">
        <v>3</v>
      </c>
      <c r="I43" s="104">
        <v>25000</v>
      </c>
      <c r="J43" s="41" t="s">
        <v>47</v>
      </c>
      <c r="K43" s="106" t="s">
        <v>30</v>
      </c>
      <c r="L43" s="42">
        <f>SUM(M43*3)</f>
        <v>0.19500000000000001</v>
      </c>
      <c r="M43" s="107">
        <v>6.5000000000000002E-2</v>
      </c>
      <c r="N43" s="44" t="s">
        <v>31</v>
      </c>
      <c r="O43" s="16">
        <f>SUM(M43:N43)</f>
        <v>6.5000000000000002E-2</v>
      </c>
      <c r="P43" s="23">
        <f>SUM(L43*I43)</f>
        <v>4875</v>
      </c>
      <c r="Q43" s="78">
        <v>0</v>
      </c>
      <c r="R43" s="23">
        <f>SUM(P43:Q43)</f>
        <v>4875</v>
      </c>
      <c r="S43" s="6" t="s">
        <v>48</v>
      </c>
      <c r="T43" s="38" t="s">
        <v>49</v>
      </c>
      <c r="U43" s="102"/>
    </row>
    <row r="44" spans="1:21" ht="13.5" thickBot="1" x14ac:dyDescent="0.25">
      <c r="A44" s="97">
        <v>107442</v>
      </c>
      <c r="B44" s="100" t="s">
        <v>45</v>
      </c>
      <c r="C44" s="57" t="s">
        <v>46</v>
      </c>
      <c r="D44" s="57" t="s">
        <v>40</v>
      </c>
      <c r="E44" s="162">
        <v>36918</v>
      </c>
      <c r="F44" s="162">
        <v>36920</v>
      </c>
      <c r="G44" s="11">
        <f>SUM(H44*I44)</f>
        <v>75000</v>
      </c>
      <c r="H44" s="103">
        <v>3</v>
      </c>
      <c r="I44" s="104">
        <v>25000</v>
      </c>
      <c r="J44" s="41" t="s">
        <v>47</v>
      </c>
      <c r="K44" s="106" t="s">
        <v>30</v>
      </c>
      <c r="L44" s="42">
        <f>SUM(M44*3)</f>
        <v>0.19500000000000001</v>
      </c>
      <c r="M44" s="107">
        <v>6.5000000000000002E-2</v>
      </c>
      <c r="N44" s="44" t="s">
        <v>31</v>
      </c>
      <c r="O44" s="16">
        <f>SUM(M44:N44)</f>
        <v>6.5000000000000002E-2</v>
      </c>
      <c r="P44" s="23">
        <f>SUM(L44*I44)</f>
        <v>4875</v>
      </c>
      <c r="Q44" s="78">
        <v>0</v>
      </c>
      <c r="R44" s="23">
        <f>SUM(P44:Q44)</f>
        <v>4875</v>
      </c>
      <c r="S44" s="6" t="s">
        <v>48</v>
      </c>
      <c r="T44" s="38" t="s">
        <v>49</v>
      </c>
      <c r="U44" s="102"/>
    </row>
    <row r="45" spans="1:21" x14ac:dyDescent="0.2">
      <c r="A45" s="101"/>
      <c r="B45" s="100"/>
      <c r="C45" s="57"/>
      <c r="D45" s="57"/>
      <c r="E45" s="162"/>
      <c r="F45" s="162"/>
      <c r="G45" s="11"/>
      <c r="H45" s="103"/>
      <c r="I45" s="104"/>
      <c r="J45" s="41"/>
      <c r="K45" s="106"/>
      <c r="L45" s="42"/>
      <c r="M45" s="107"/>
      <c r="N45" s="44"/>
      <c r="O45" s="16"/>
      <c r="P45" s="23"/>
      <c r="Q45" s="112"/>
      <c r="R45" s="23"/>
      <c r="S45" s="6"/>
      <c r="T45" s="38"/>
      <c r="U45" s="57"/>
    </row>
    <row r="46" spans="1:21" x14ac:dyDescent="0.2">
      <c r="A46" s="17"/>
      <c r="B46" s="29"/>
      <c r="C46" s="25"/>
      <c r="D46" s="25"/>
      <c r="E46" s="167"/>
      <c r="F46" s="168"/>
      <c r="G46" s="109">
        <f>SUM(G34:G45)</f>
        <v>405000</v>
      </c>
      <c r="H46" s="47"/>
      <c r="I46" s="109">
        <f>SUM(I34:I45)</f>
        <v>255000</v>
      </c>
      <c r="J46" s="47"/>
      <c r="K46" s="41"/>
      <c r="L46" s="45"/>
      <c r="M46" s="44"/>
      <c r="N46" s="50"/>
      <c r="O46" s="44"/>
      <c r="P46" s="98">
        <f>SUM(P34:P45)</f>
        <v>37400</v>
      </c>
      <c r="Q46" s="98">
        <f>SUM(Q34:Q45)</f>
        <v>0</v>
      </c>
      <c r="R46" s="98">
        <f>SUM(R34:R45)</f>
        <v>37400</v>
      </c>
      <c r="S46" s="48"/>
      <c r="T46" s="40"/>
      <c r="U46" s="23"/>
    </row>
    <row r="47" spans="1:21" x14ac:dyDescent="0.2">
      <c r="A47" s="58"/>
      <c r="B47" s="18"/>
      <c r="C47" s="25"/>
      <c r="D47" s="25"/>
      <c r="E47" s="167"/>
      <c r="F47" s="169"/>
      <c r="G47" s="51" t="s">
        <v>34</v>
      </c>
      <c r="H47" s="52"/>
      <c r="I47" s="51" t="s">
        <v>34</v>
      </c>
      <c r="J47" s="41"/>
      <c r="K47" s="41"/>
      <c r="L47" s="41"/>
      <c r="M47" s="53"/>
      <c r="N47" s="50"/>
      <c r="O47" s="44"/>
      <c r="P47" s="56" t="s">
        <v>35</v>
      </c>
      <c r="Q47" s="55" t="s">
        <v>11</v>
      </c>
      <c r="R47" s="54" t="s">
        <v>36</v>
      </c>
      <c r="S47" s="13"/>
      <c r="T47" s="40"/>
      <c r="U47" s="13"/>
    </row>
    <row r="48" spans="1:21" ht="23.25" x14ac:dyDescent="0.35">
      <c r="A48" s="110"/>
      <c r="B48" s="37"/>
      <c r="C48" s="28"/>
      <c r="D48" s="28"/>
      <c r="E48" s="167"/>
      <c r="F48" s="170"/>
      <c r="G48" s="18"/>
      <c r="H48" s="18"/>
      <c r="I48" s="18"/>
      <c r="J48" s="18"/>
      <c r="K48" s="18"/>
      <c r="L48" s="18"/>
      <c r="M48" s="18"/>
      <c r="N48" s="18"/>
      <c r="O48" s="18"/>
      <c r="P48" s="16"/>
      <c r="Q48" s="16"/>
      <c r="R48" s="16"/>
      <c r="S48" s="1"/>
      <c r="T48" s="9"/>
      <c r="U48" s="4"/>
    </row>
    <row r="49" spans="1:21" ht="18" x14ac:dyDescent="0.25">
      <c r="A49" s="8" t="s">
        <v>0</v>
      </c>
      <c r="B49" s="1"/>
      <c r="C49" s="1"/>
      <c r="D49" s="1"/>
      <c r="E49" s="33">
        <v>36861</v>
      </c>
      <c r="F49" s="164"/>
      <c r="G49" s="1"/>
      <c r="H49" s="1"/>
      <c r="I49" s="8" t="s">
        <v>1</v>
      </c>
      <c r="J49" s="1"/>
      <c r="K49" s="1"/>
      <c r="L49" s="1"/>
      <c r="M49" s="1"/>
      <c r="N49" s="1"/>
      <c r="O49" s="1"/>
      <c r="P49" s="1"/>
      <c r="Q49" s="7"/>
      <c r="R49" s="7"/>
      <c r="S49" s="2">
        <f ca="1">NOW()</f>
        <v>41887.501104513889</v>
      </c>
      <c r="U49" s="1"/>
    </row>
    <row r="50" spans="1:21" x14ac:dyDescent="0.2">
      <c r="A50" s="59" t="s">
        <v>2</v>
      </c>
      <c r="B50" s="60" t="s">
        <v>3</v>
      </c>
      <c r="C50" s="61"/>
      <c r="D50" s="62" t="s">
        <v>4</v>
      </c>
      <c r="E50" s="165" t="s">
        <v>5</v>
      </c>
      <c r="F50" s="165" t="s">
        <v>5</v>
      </c>
      <c r="G50" s="63" t="s">
        <v>6</v>
      </c>
      <c r="H50" s="64" t="s">
        <v>7</v>
      </c>
      <c r="I50" s="65"/>
      <c r="J50" s="61" t="s">
        <v>8</v>
      </c>
      <c r="K50" s="66" t="s">
        <v>9</v>
      </c>
      <c r="L50" s="67" t="s">
        <v>10</v>
      </c>
      <c r="M50" s="68" t="s">
        <v>10</v>
      </c>
      <c r="N50" s="67" t="s">
        <v>11</v>
      </c>
      <c r="O50" s="63" t="s">
        <v>12</v>
      </c>
      <c r="P50" s="61" t="s">
        <v>6</v>
      </c>
      <c r="Q50" s="63" t="s">
        <v>6</v>
      </c>
      <c r="R50" s="61" t="s">
        <v>13</v>
      </c>
      <c r="S50" s="60" t="s">
        <v>14</v>
      </c>
      <c r="T50" s="69" t="s">
        <v>37</v>
      </c>
      <c r="U50" s="115"/>
    </row>
    <row r="51" spans="1:21" x14ac:dyDescent="0.2">
      <c r="A51" s="70" t="s">
        <v>7</v>
      </c>
      <c r="B51" s="71"/>
      <c r="C51" s="72" t="s">
        <v>15</v>
      </c>
      <c r="D51" s="73" t="s">
        <v>16</v>
      </c>
      <c r="E51" s="166" t="s">
        <v>17</v>
      </c>
      <c r="F51" s="166" t="s">
        <v>18</v>
      </c>
      <c r="G51" s="71" t="s">
        <v>19</v>
      </c>
      <c r="H51" s="72" t="s">
        <v>20</v>
      </c>
      <c r="I51" s="71" t="s">
        <v>21</v>
      </c>
      <c r="J51" s="72" t="s">
        <v>22</v>
      </c>
      <c r="K51" s="71"/>
      <c r="L51" s="74" t="s">
        <v>23</v>
      </c>
      <c r="M51" s="75" t="s">
        <v>24</v>
      </c>
      <c r="N51" s="76" t="s">
        <v>25</v>
      </c>
      <c r="O51" s="71" t="s">
        <v>26</v>
      </c>
      <c r="P51" s="72" t="s">
        <v>10</v>
      </c>
      <c r="Q51" s="71" t="s">
        <v>11</v>
      </c>
      <c r="R51" s="72" t="s">
        <v>27</v>
      </c>
      <c r="S51" s="71"/>
      <c r="T51" s="77" t="s">
        <v>38</v>
      </c>
      <c r="U51" s="80"/>
    </row>
    <row r="52" spans="1:21" x14ac:dyDescent="0.2">
      <c r="A52" s="79"/>
      <c r="B52" s="80"/>
      <c r="C52" s="80"/>
      <c r="D52" s="81"/>
      <c r="E52" s="171"/>
      <c r="F52" s="171"/>
      <c r="G52" s="80"/>
      <c r="H52" s="80"/>
      <c r="I52" s="80"/>
      <c r="J52" s="80"/>
      <c r="K52" s="80"/>
      <c r="L52" s="82"/>
      <c r="M52" s="82"/>
      <c r="N52" s="81"/>
      <c r="O52" s="80"/>
      <c r="P52" s="80"/>
      <c r="Q52" s="80"/>
      <c r="R52" s="80"/>
      <c r="S52" s="80"/>
      <c r="T52" s="83"/>
      <c r="U52" s="80"/>
    </row>
    <row r="53" spans="1:21" ht="13.5" thickBot="1" x14ac:dyDescent="0.25">
      <c r="A53" s="101">
        <v>107338</v>
      </c>
      <c r="B53" s="100" t="s">
        <v>42</v>
      </c>
      <c r="C53" s="19" t="s">
        <v>28</v>
      </c>
      <c r="D53" s="57" t="s">
        <v>40</v>
      </c>
      <c r="E53" s="162">
        <v>36867</v>
      </c>
      <c r="F53" s="162">
        <v>36891</v>
      </c>
      <c r="G53" s="11">
        <f t="shared" ref="G53:G59" si="8">SUM(H53*I53)</f>
        <v>150000</v>
      </c>
      <c r="H53" s="103">
        <v>25</v>
      </c>
      <c r="I53" s="104">
        <v>6000</v>
      </c>
      <c r="J53" s="105" t="s">
        <v>29</v>
      </c>
      <c r="K53" s="106" t="s">
        <v>30</v>
      </c>
      <c r="L53" s="42">
        <f>SUM(M53*25)</f>
        <v>1.25</v>
      </c>
      <c r="M53" s="107">
        <v>0.05</v>
      </c>
      <c r="N53" s="107">
        <v>4.3E-3</v>
      </c>
      <c r="O53" s="16">
        <f t="shared" ref="O53:O59" si="9">SUM(M53:N53)</f>
        <v>5.4300000000000001E-2</v>
      </c>
      <c r="P53" s="23">
        <f t="shared" ref="P53:P59" si="10">SUM(L53*I53)</f>
        <v>7500</v>
      </c>
      <c r="Q53" s="23">
        <f>SUM(G53*N53)</f>
        <v>645</v>
      </c>
      <c r="R53" s="23">
        <f t="shared" ref="R53:R59" si="11">SUM(P53:Q53)</f>
        <v>8145</v>
      </c>
      <c r="S53" s="108" t="s">
        <v>39</v>
      </c>
      <c r="T53" s="38">
        <v>943</v>
      </c>
      <c r="U53" s="102"/>
    </row>
    <row r="54" spans="1:21" ht="13.5" thickBot="1" x14ac:dyDescent="0.25">
      <c r="A54" s="97">
        <v>107355</v>
      </c>
      <c r="B54" s="100" t="s">
        <v>32</v>
      </c>
      <c r="C54" s="19" t="s">
        <v>28</v>
      </c>
      <c r="D54" s="57" t="s">
        <v>40</v>
      </c>
      <c r="E54" s="162">
        <v>36872</v>
      </c>
      <c r="F54" s="162">
        <v>36872</v>
      </c>
      <c r="G54" s="11">
        <f t="shared" si="8"/>
        <v>9000</v>
      </c>
      <c r="H54" s="103">
        <v>1</v>
      </c>
      <c r="I54" s="104">
        <v>9000</v>
      </c>
      <c r="J54" s="105" t="s">
        <v>29</v>
      </c>
      <c r="K54" s="106" t="s">
        <v>30</v>
      </c>
      <c r="L54" s="42">
        <f>SUM(M54*1)</f>
        <v>0.05</v>
      </c>
      <c r="M54" s="107">
        <v>0.05</v>
      </c>
      <c r="N54" s="44" t="s">
        <v>31</v>
      </c>
      <c r="O54" s="16">
        <f t="shared" si="9"/>
        <v>0.05</v>
      </c>
      <c r="P54" s="23">
        <f t="shared" si="10"/>
        <v>450</v>
      </c>
      <c r="Q54" s="78">
        <v>0</v>
      </c>
      <c r="R54" s="23">
        <f t="shared" si="11"/>
        <v>450</v>
      </c>
      <c r="S54" s="108" t="s">
        <v>39</v>
      </c>
      <c r="T54" s="38">
        <v>943</v>
      </c>
      <c r="U54" s="102"/>
    </row>
    <row r="55" spans="1:21" ht="13.5" thickBot="1" x14ac:dyDescent="0.25">
      <c r="A55" s="97">
        <v>107355</v>
      </c>
      <c r="B55" s="100" t="s">
        <v>32</v>
      </c>
      <c r="C55" s="19" t="s">
        <v>28</v>
      </c>
      <c r="D55" s="57" t="s">
        <v>40</v>
      </c>
      <c r="E55" s="162">
        <v>36874</v>
      </c>
      <c r="F55" s="162">
        <v>36874</v>
      </c>
      <c r="G55" s="11">
        <f t="shared" si="8"/>
        <v>5000</v>
      </c>
      <c r="H55" s="103">
        <v>1</v>
      </c>
      <c r="I55" s="104">
        <v>5000</v>
      </c>
      <c r="J55" s="105" t="s">
        <v>29</v>
      </c>
      <c r="K55" s="106" t="s">
        <v>30</v>
      </c>
      <c r="L55" s="42">
        <f>SUM(M55*1)</f>
        <v>0.03</v>
      </c>
      <c r="M55" s="107">
        <v>0.03</v>
      </c>
      <c r="N55" s="44" t="s">
        <v>31</v>
      </c>
      <c r="O55" s="16">
        <f t="shared" si="9"/>
        <v>0.03</v>
      </c>
      <c r="P55" s="23">
        <f t="shared" si="10"/>
        <v>150</v>
      </c>
      <c r="Q55" s="78">
        <v>0</v>
      </c>
      <c r="R55" s="23">
        <f t="shared" si="11"/>
        <v>150</v>
      </c>
      <c r="S55" s="108" t="s">
        <v>39</v>
      </c>
      <c r="T55" s="38">
        <v>943</v>
      </c>
      <c r="U55" s="102"/>
    </row>
    <row r="56" spans="1:21" ht="13.5" thickBot="1" x14ac:dyDescent="0.25">
      <c r="A56" s="97">
        <v>107355</v>
      </c>
      <c r="B56" s="100" t="s">
        <v>32</v>
      </c>
      <c r="C56" s="19" t="s">
        <v>28</v>
      </c>
      <c r="D56" s="57" t="s">
        <v>40</v>
      </c>
      <c r="E56" s="162">
        <v>36879</v>
      </c>
      <c r="F56" s="162">
        <v>36879</v>
      </c>
      <c r="G56" s="11">
        <f t="shared" si="8"/>
        <v>9699</v>
      </c>
      <c r="H56" s="103">
        <v>1</v>
      </c>
      <c r="I56" s="104">
        <v>9699</v>
      </c>
      <c r="J56" s="105" t="s">
        <v>29</v>
      </c>
      <c r="K56" s="106" t="s">
        <v>30</v>
      </c>
      <c r="L56" s="42">
        <f>SUM(M56*1)</f>
        <v>4.4999999999999998E-2</v>
      </c>
      <c r="M56" s="107">
        <v>4.4999999999999998E-2</v>
      </c>
      <c r="N56" s="44" t="s">
        <v>31</v>
      </c>
      <c r="O56" s="16">
        <f t="shared" si="9"/>
        <v>4.4999999999999998E-2</v>
      </c>
      <c r="P56" s="23">
        <f t="shared" si="10"/>
        <v>436.45499999999998</v>
      </c>
      <c r="Q56" s="78">
        <v>0</v>
      </c>
      <c r="R56" s="23">
        <f t="shared" si="11"/>
        <v>436.45499999999998</v>
      </c>
      <c r="S56" s="108" t="s">
        <v>39</v>
      </c>
      <c r="T56" s="38">
        <v>943</v>
      </c>
      <c r="U56" s="102"/>
    </row>
    <row r="57" spans="1:21" ht="13.5" thickBot="1" x14ac:dyDescent="0.25">
      <c r="A57" s="101">
        <v>107357</v>
      </c>
      <c r="B57" s="100" t="s">
        <v>43</v>
      </c>
      <c r="C57" s="19" t="s">
        <v>28</v>
      </c>
      <c r="D57" s="57" t="s">
        <v>40</v>
      </c>
      <c r="E57" s="162">
        <v>36872</v>
      </c>
      <c r="F57" s="162">
        <v>36891</v>
      </c>
      <c r="G57" s="11">
        <f t="shared" si="8"/>
        <v>400000</v>
      </c>
      <c r="H57" s="103">
        <v>20</v>
      </c>
      <c r="I57" s="104">
        <v>20000</v>
      </c>
      <c r="J57" s="105" t="s">
        <v>29</v>
      </c>
      <c r="K57" s="106" t="s">
        <v>30</v>
      </c>
      <c r="L57" s="42">
        <f>SUM(M57*20)</f>
        <v>1</v>
      </c>
      <c r="M57" s="107">
        <v>0.05</v>
      </c>
      <c r="N57" s="107">
        <v>4.3E-3</v>
      </c>
      <c r="O57" s="16">
        <f t="shared" si="9"/>
        <v>5.4300000000000001E-2</v>
      </c>
      <c r="P57" s="23">
        <f t="shared" si="10"/>
        <v>20000</v>
      </c>
      <c r="Q57" s="23">
        <f>SUM(G57*N57)</f>
        <v>1720</v>
      </c>
      <c r="R57" s="23">
        <f t="shared" si="11"/>
        <v>21720</v>
      </c>
      <c r="S57" s="108" t="s">
        <v>39</v>
      </c>
      <c r="T57" s="38">
        <v>943</v>
      </c>
      <c r="U57" s="102"/>
    </row>
    <row r="58" spans="1:21" ht="13.5" thickBot="1" x14ac:dyDescent="0.25">
      <c r="A58" s="97">
        <v>107381</v>
      </c>
      <c r="B58" s="100" t="s">
        <v>43</v>
      </c>
      <c r="C58" s="106" t="s">
        <v>28</v>
      </c>
      <c r="D58" s="57" t="s">
        <v>40</v>
      </c>
      <c r="E58" s="162">
        <v>36881</v>
      </c>
      <c r="F58" s="162">
        <v>36882</v>
      </c>
      <c r="G58" s="11">
        <f t="shared" si="8"/>
        <v>14000</v>
      </c>
      <c r="H58" s="103">
        <v>2</v>
      </c>
      <c r="I58" s="104">
        <v>7000</v>
      </c>
      <c r="J58" s="105" t="s">
        <v>29</v>
      </c>
      <c r="K58" s="106" t="s">
        <v>30</v>
      </c>
      <c r="L58" s="42">
        <f>SUM(M58*2)</f>
        <v>0.09</v>
      </c>
      <c r="M58" s="107">
        <v>4.4999999999999998E-2</v>
      </c>
      <c r="N58" s="44" t="s">
        <v>31</v>
      </c>
      <c r="O58" s="16">
        <f t="shared" si="9"/>
        <v>4.4999999999999998E-2</v>
      </c>
      <c r="P58" s="23">
        <f t="shared" si="10"/>
        <v>630</v>
      </c>
      <c r="Q58" s="78">
        <v>0</v>
      </c>
      <c r="R58" s="23">
        <f t="shared" si="11"/>
        <v>630</v>
      </c>
      <c r="S58" s="108" t="s">
        <v>39</v>
      </c>
      <c r="T58" s="38">
        <v>943</v>
      </c>
      <c r="U58" s="102"/>
    </row>
    <row r="59" spans="1:21" x14ac:dyDescent="0.2">
      <c r="A59" s="101">
        <v>107437</v>
      </c>
      <c r="B59" s="100" t="s">
        <v>44</v>
      </c>
      <c r="C59" s="19" t="s">
        <v>28</v>
      </c>
      <c r="D59" s="57" t="s">
        <v>40</v>
      </c>
      <c r="E59" s="162">
        <v>36890</v>
      </c>
      <c r="F59" s="162">
        <v>36891</v>
      </c>
      <c r="G59" s="11">
        <f t="shared" si="8"/>
        <v>60000</v>
      </c>
      <c r="H59" s="22">
        <v>2</v>
      </c>
      <c r="I59" s="20">
        <v>30000</v>
      </c>
      <c r="J59" s="105" t="s">
        <v>29</v>
      </c>
      <c r="K59" s="106" t="s">
        <v>30</v>
      </c>
      <c r="L59" s="42">
        <f>SUM(M59*2)</f>
        <v>0.1</v>
      </c>
      <c r="M59" s="107">
        <v>0.05</v>
      </c>
      <c r="N59" s="107">
        <v>4.3E-3</v>
      </c>
      <c r="O59" s="16">
        <f t="shared" si="9"/>
        <v>5.4300000000000001E-2</v>
      </c>
      <c r="P59" s="23">
        <f t="shared" si="10"/>
        <v>3000</v>
      </c>
      <c r="Q59" s="23">
        <f>SUM(G59*N59)</f>
        <v>258</v>
      </c>
      <c r="R59" s="23">
        <f t="shared" si="11"/>
        <v>3258</v>
      </c>
      <c r="S59" s="108" t="s">
        <v>39</v>
      </c>
      <c r="T59" s="38">
        <v>943</v>
      </c>
      <c r="U59" s="102"/>
    </row>
    <row r="60" spans="1:21" x14ac:dyDescent="0.2">
      <c r="A60" s="101"/>
      <c r="B60" s="100"/>
      <c r="C60" s="19"/>
      <c r="D60" s="57"/>
      <c r="E60" s="162"/>
      <c r="F60" s="162"/>
      <c r="G60" s="11"/>
      <c r="H60" s="22"/>
      <c r="I60" s="20"/>
      <c r="J60" s="105"/>
      <c r="K60" s="106"/>
      <c r="L60" s="42"/>
      <c r="M60" s="107"/>
      <c r="N60" s="107"/>
      <c r="O60" s="16"/>
      <c r="P60" s="23"/>
      <c r="Q60" s="23"/>
      <c r="R60" s="23"/>
      <c r="S60" s="108"/>
      <c r="T60" s="38"/>
      <c r="U60" s="57"/>
    </row>
    <row r="61" spans="1:21" x14ac:dyDescent="0.2">
      <c r="A61" s="17"/>
      <c r="B61" s="29"/>
      <c r="C61" s="25"/>
      <c r="D61" s="25"/>
      <c r="E61" s="167"/>
      <c r="F61" s="168"/>
      <c r="G61" s="109">
        <f>SUM(G53:G60)</f>
        <v>647699</v>
      </c>
      <c r="H61" s="47"/>
      <c r="I61" s="109">
        <f>SUM(I53:I59)</f>
        <v>86699</v>
      </c>
      <c r="J61" s="47"/>
      <c r="K61" s="41"/>
      <c r="L61" s="45"/>
      <c r="M61" s="44"/>
      <c r="N61" s="50"/>
      <c r="O61" s="44"/>
      <c r="P61" s="98">
        <f>SUM(P53:P60)</f>
        <v>32166.455000000002</v>
      </c>
      <c r="Q61" s="98">
        <f>SUM(Q53:Q60)</f>
        <v>2623</v>
      </c>
      <c r="R61" s="98">
        <f>SUM(R53:R60)</f>
        <v>34789.455000000002</v>
      </c>
      <c r="S61" s="48"/>
      <c r="T61" s="40"/>
      <c r="U61" s="13"/>
    </row>
    <row r="62" spans="1:21" x14ac:dyDescent="0.2">
      <c r="A62" s="58"/>
      <c r="B62" s="18"/>
      <c r="C62" s="25"/>
      <c r="D62" s="25"/>
      <c r="E62" s="167"/>
      <c r="F62" s="169"/>
      <c r="G62" s="51" t="s">
        <v>34</v>
      </c>
      <c r="H62" s="52"/>
      <c r="I62" s="51" t="s">
        <v>34</v>
      </c>
      <c r="J62" s="41"/>
      <c r="K62" s="41"/>
      <c r="L62" s="41"/>
      <c r="M62" s="53"/>
      <c r="N62" s="50"/>
      <c r="O62" s="44"/>
      <c r="P62" s="56" t="s">
        <v>35</v>
      </c>
      <c r="Q62" s="55" t="s">
        <v>11</v>
      </c>
      <c r="R62" s="54" t="s">
        <v>36</v>
      </c>
      <c r="S62" s="13"/>
      <c r="T62" s="40"/>
      <c r="U62" s="13"/>
    </row>
    <row r="63" spans="1:21" ht="23.25" x14ac:dyDescent="0.35">
      <c r="A63" s="110"/>
      <c r="B63" s="37"/>
      <c r="C63" s="28"/>
      <c r="D63" s="28"/>
      <c r="E63" s="167"/>
      <c r="F63" s="170"/>
      <c r="G63" s="18"/>
      <c r="H63" s="18"/>
      <c r="I63" s="18"/>
      <c r="J63" s="18"/>
      <c r="K63" s="18"/>
      <c r="L63" s="18"/>
      <c r="M63" s="18"/>
      <c r="N63" s="18"/>
      <c r="O63" s="18"/>
      <c r="P63" s="16"/>
      <c r="Q63" s="16"/>
      <c r="R63" s="16"/>
      <c r="S63" s="1"/>
      <c r="T63" s="9"/>
      <c r="U63" s="4"/>
    </row>
    <row r="64" spans="1:21" ht="18" x14ac:dyDescent="0.25">
      <c r="A64" s="8" t="s">
        <v>0</v>
      </c>
      <c r="B64" s="1"/>
      <c r="C64" s="1"/>
      <c r="D64" s="1"/>
      <c r="E64" s="33">
        <v>36831</v>
      </c>
      <c r="F64" s="164"/>
      <c r="G64" s="1"/>
      <c r="H64" s="1"/>
      <c r="I64" s="8" t="s">
        <v>1</v>
      </c>
      <c r="J64" s="1"/>
      <c r="K64" s="1"/>
      <c r="L64" s="1"/>
      <c r="M64" s="1"/>
      <c r="N64" s="1"/>
      <c r="O64" s="1"/>
      <c r="P64" s="1"/>
      <c r="Q64" s="7"/>
      <c r="R64" s="7"/>
      <c r="S64" s="2">
        <f ca="1">NOW()</f>
        <v>41887.501104513889</v>
      </c>
      <c r="U64" s="1"/>
    </row>
    <row r="65" spans="1:21" x14ac:dyDescent="0.2">
      <c r="A65" s="59" t="s">
        <v>2</v>
      </c>
      <c r="B65" s="60" t="s">
        <v>3</v>
      </c>
      <c r="C65" s="61"/>
      <c r="D65" s="62" t="s">
        <v>4</v>
      </c>
      <c r="E65" s="165" t="s">
        <v>5</v>
      </c>
      <c r="F65" s="165" t="s">
        <v>5</v>
      </c>
      <c r="G65" s="63" t="s">
        <v>6</v>
      </c>
      <c r="H65" s="64" t="s">
        <v>7</v>
      </c>
      <c r="I65" s="65"/>
      <c r="J65" s="61" t="s">
        <v>8</v>
      </c>
      <c r="K65" s="66" t="s">
        <v>9</v>
      </c>
      <c r="L65" s="67" t="s">
        <v>10</v>
      </c>
      <c r="M65" s="68" t="s">
        <v>10</v>
      </c>
      <c r="N65" s="67" t="s">
        <v>11</v>
      </c>
      <c r="O65" s="63" t="s">
        <v>12</v>
      </c>
      <c r="P65" s="61" t="s">
        <v>6</v>
      </c>
      <c r="Q65" s="63" t="s">
        <v>6</v>
      </c>
      <c r="R65" s="61" t="s">
        <v>13</v>
      </c>
      <c r="S65" s="60" t="s">
        <v>14</v>
      </c>
      <c r="T65" s="69" t="s">
        <v>37</v>
      </c>
      <c r="U65" s="115"/>
    </row>
    <row r="66" spans="1:21" x14ac:dyDescent="0.2">
      <c r="A66" s="70" t="s">
        <v>7</v>
      </c>
      <c r="B66" s="71"/>
      <c r="C66" s="72" t="s">
        <v>15</v>
      </c>
      <c r="D66" s="73" t="s">
        <v>16</v>
      </c>
      <c r="E66" s="166" t="s">
        <v>17</v>
      </c>
      <c r="F66" s="166" t="s">
        <v>18</v>
      </c>
      <c r="G66" s="71" t="s">
        <v>19</v>
      </c>
      <c r="H66" s="72" t="s">
        <v>20</v>
      </c>
      <c r="I66" s="71" t="s">
        <v>21</v>
      </c>
      <c r="J66" s="72" t="s">
        <v>22</v>
      </c>
      <c r="K66" s="71"/>
      <c r="L66" s="74" t="s">
        <v>23</v>
      </c>
      <c r="M66" s="75" t="s">
        <v>24</v>
      </c>
      <c r="N66" s="76" t="s">
        <v>25</v>
      </c>
      <c r="O66" s="71" t="s">
        <v>26</v>
      </c>
      <c r="P66" s="72" t="s">
        <v>10</v>
      </c>
      <c r="Q66" s="71" t="s">
        <v>11</v>
      </c>
      <c r="R66" s="72" t="s">
        <v>27</v>
      </c>
      <c r="S66" s="71"/>
      <c r="T66" s="77" t="s">
        <v>38</v>
      </c>
      <c r="U66" s="80"/>
    </row>
    <row r="67" spans="1:21" ht="13.5" thickBot="1" x14ac:dyDescent="0.25">
      <c r="A67" s="79"/>
      <c r="B67" s="80"/>
      <c r="C67" s="80"/>
      <c r="D67" s="81"/>
      <c r="E67" s="171"/>
      <c r="F67" s="171"/>
      <c r="G67" s="80"/>
      <c r="H67" s="80"/>
      <c r="I67" s="80"/>
      <c r="J67" s="80"/>
      <c r="K67" s="80"/>
      <c r="L67" s="82"/>
      <c r="M67" s="82"/>
      <c r="N67" s="81"/>
      <c r="O67" s="80"/>
      <c r="P67" s="80"/>
      <c r="Q67" s="80"/>
      <c r="R67" s="80"/>
      <c r="S67" s="80"/>
      <c r="T67" s="83"/>
      <c r="U67" s="80"/>
    </row>
    <row r="68" spans="1:21" ht="13.5" thickBot="1" x14ac:dyDescent="0.25">
      <c r="A68" s="97">
        <v>107251</v>
      </c>
      <c r="B68" s="100" t="s">
        <v>32</v>
      </c>
      <c r="C68" s="19" t="s">
        <v>28</v>
      </c>
      <c r="D68" s="57" t="s">
        <v>40</v>
      </c>
      <c r="E68" s="162">
        <v>36833</v>
      </c>
      <c r="F68" s="162">
        <v>36833</v>
      </c>
      <c r="G68" s="11">
        <f t="shared" ref="G68:G84" si="12">SUM(H68*I68)</f>
        <v>25000</v>
      </c>
      <c r="H68" s="22">
        <v>1</v>
      </c>
      <c r="I68" s="20">
        <v>25000</v>
      </c>
      <c r="J68" s="12" t="s">
        <v>29</v>
      </c>
      <c r="K68" s="19" t="s">
        <v>30</v>
      </c>
      <c r="L68" s="42">
        <f>SUM(M68*1)</f>
        <v>1.4999999999999999E-2</v>
      </c>
      <c r="M68" s="16">
        <v>1.4999999999999999E-2</v>
      </c>
      <c r="N68" s="44" t="s">
        <v>31</v>
      </c>
      <c r="O68" s="16">
        <f t="shared" ref="O68:O84" si="13">SUM(M68:N68)</f>
        <v>1.4999999999999999E-2</v>
      </c>
      <c r="P68" s="23">
        <f t="shared" ref="P68:P84" si="14">SUM(L68*I68)</f>
        <v>375</v>
      </c>
      <c r="Q68" s="78">
        <v>0</v>
      </c>
      <c r="R68" s="23">
        <f t="shared" ref="R68:R84" si="15">SUM(P68:Q68)</f>
        <v>375</v>
      </c>
      <c r="S68" s="6" t="s">
        <v>39</v>
      </c>
      <c r="T68" s="38">
        <v>943</v>
      </c>
      <c r="U68" s="102"/>
    </row>
    <row r="69" spans="1:21" ht="13.5" thickBot="1" x14ac:dyDescent="0.25">
      <c r="A69" s="97">
        <v>107253</v>
      </c>
      <c r="B69" s="100" t="s">
        <v>32</v>
      </c>
      <c r="C69" s="19" t="s">
        <v>28</v>
      </c>
      <c r="D69" s="57" t="s">
        <v>40</v>
      </c>
      <c r="E69" s="162">
        <v>36834</v>
      </c>
      <c r="F69" s="162">
        <v>36836</v>
      </c>
      <c r="G69" s="11">
        <f t="shared" si="12"/>
        <v>30000</v>
      </c>
      <c r="H69" s="22">
        <v>3</v>
      </c>
      <c r="I69" s="20">
        <v>10000</v>
      </c>
      <c r="J69" s="12" t="s">
        <v>29</v>
      </c>
      <c r="K69" s="19" t="s">
        <v>30</v>
      </c>
      <c r="L69" s="42">
        <f>SUM(M69*3)</f>
        <v>0.15000000000000002</v>
      </c>
      <c r="M69" s="16">
        <v>0.05</v>
      </c>
      <c r="N69" s="44" t="s">
        <v>31</v>
      </c>
      <c r="O69" s="16">
        <f t="shared" si="13"/>
        <v>0.05</v>
      </c>
      <c r="P69" s="23">
        <f t="shared" si="14"/>
        <v>1500.0000000000002</v>
      </c>
      <c r="Q69" s="78">
        <v>0</v>
      </c>
      <c r="R69" s="23">
        <f t="shared" si="15"/>
        <v>1500.0000000000002</v>
      </c>
      <c r="S69" s="6" t="s">
        <v>39</v>
      </c>
      <c r="T69" s="38">
        <v>943</v>
      </c>
      <c r="U69" s="102"/>
    </row>
    <row r="70" spans="1:21" ht="13.5" thickBot="1" x14ac:dyDescent="0.25">
      <c r="A70" s="97">
        <v>107257</v>
      </c>
      <c r="B70" s="100" t="s">
        <v>32</v>
      </c>
      <c r="C70" s="19" t="s">
        <v>28</v>
      </c>
      <c r="D70" s="57" t="s">
        <v>40</v>
      </c>
      <c r="E70" s="162">
        <v>36837</v>
      </c>
      <c r="F70" s="162">
        <v>36837</v>
      </c>
      <c r="G70" s="11">
        <f t="shared" si="12"/>
        <v>20000</v>
      </c>
      <c r="H70" s="22">
        <v>1</v>
      </c>
      <c r="I70" s="20">
        <v>20000</v>
      </c>
      <c r="J70" s="12" t="s">
        <v>29</v>
      </c>
      <c r="K70" s="19" t="s">
        <v>30</v>
      </c>
      <c r="L70" s="42">
        <f>SUM(M70*1)</f>
        <v>1.4999999999999999E-2</v>
      </c>
      <c r="M70" s="16">
        <v>1.4999999999999999E-2</v>
      </c>
      <c r="N70" s="44" t="s">
        <v>31</v>
      </c>
      <c r="O70" s="16">
        <f t="shared" si="13"/>
        <v>1.4999999999999999E-2</v>
      </c>
      <c r="P70" s="23">
        <f t="shared" si="14"/>
        <v>300</v>
      </c>
      <c r="Q70" s="78">
        <v>0</v>
      </c>
      <c r="R70" s="23">
        <f t="shared" si="15"/>
        <v>300</v>
      </c>
      <c r="S70" s="6" t="s">
        <v>39</v>
      </c>
      <c r="T70" s="38">
        <v>943</v>
      </c>
      <c r="U70" s="102"/>
    </row>
    <row r="71" spans="1:21" ht="13.5" thickBot="1" x14ac:dyDescent="0.25">
      <c r="A71" s="97">
        <v>107259</v>
      </c>
      <c r="B71" s="100" t="s">
        <v>32</v>
      </c>
      <c r="C71" s="19" t="s">
        <v>28</v>
      </c>
      <c r="D71" s="57" t="s">
        <v>40</v>
      </c>
      <c r="E71" s="162">
        <v>36838</v>
      </c>
      <c r="F71" s="162">
        <v>36838</v>
      </c>
      <c r="G71" s="11">
        <f t="shared" si="12"/>
        <v>10000</v>
      </c>
      <c r="H71" s="22">
        <v>1</v>
      </c>
      <c r="I71" s="20">
        <v>10000</v>
      </c>
      <c r="J71" s="12" t="s">
        <v>29</v>
      </c>
      <c r="K71" s="19" t="s">
        <v>30</v>
      </c>
      <c r="L71" s="42">
        <f>SUM(M71*1)</f>
        <v>1.4999999999999999E-2</v>
      </c>
      <c r="M71" s="16">
        <v>1.4999999999999999E-2</v>
      </c>
      <c r="N71" s="44" t="s">
        <v>31</v>
      </c>
      <c r="O71" s="16">
        <f t="shared" si="13"/>
        <v>1.4999999999999999E-2</v>
      </c>
      <c r="P71" s="23">
        <f t="shared" si="14"/>
        <v>150</v>
      </c>
      <c r="Q71" s="78">
        <v>0</v>
      </c>
      <c r="R71" s="23">
        <f t="shared" si="15"/>
        <v>150</v>
      </c>
      <c r="S71" s="6" t="s">
        <v>39</v>
      </c>
      <c r="T71" s="38">
        <v>943</v>
      </c>
      <c r="U71" s="102"/>
    </row>
    <row r="72" spans="1:21" ht="13.5" thickBot="1" x14ac:dyDescent="0.25">
      <c r="A72" s="97">
        <v>107266</v>
      </c>
      <c r="B72" s="100" t="s">
        <v>33</v>
      </c>
      <c r="C72" s="19" t="s">
        <v>28</v>
      </c>
      <c r="D72" s="57" t="s">
        <v>40</v>
      </c>
      <c r="E72" s="162">
        <v>36840</v>
      </c>
      <c r="F72" s="162">
        <v>36840</v>
      </c>
      <c r="G72" s="11">
        <f t="shared" si="12"/>
        <v>50000</v>
      </c>
      <c r="H72" s="22">
        <v>1</v>
      </c>
      <c r="I72" s="20">
        <v>50000</v>
      </c>
      <c r="J72" s="12" t="s">
        <v>29</v>
      </c>
      <c r="K72" s="19" t="s">
        <v>30</v>
      </c>
      <c r="L72" s="42">
        <f>SUM(M72*1)</f>
        <v>0.04</v>
      </c>
      <c r="M72" s="16">
        <v>0.04</v>
      </c>
      <c r="N72" s="44" t="s">
        <v>31</v>
      </c>
      <c r="O72" s="16">
        <f t="shared" si="13"/>
        <v>0.04</v>
      </c>
      <c r="P72" s="23">
        <f t="shared" si="14"/>
        <v>2000</v>
      </c>
      <c r="Q72" s="78">
        <v>0</v>
      </c>
      <c r="R72" s="23">
        <f t="shared" si="15"/>
        <v>2000</v>
      </c>
      <c r="S72" s="6" t="s">
        <v>39</v>
      </c>
      <c r="T72" s="38">
        <v>943</v>
      </c>
      <c r="U72" s="102"/>
    </row>
    <row r="73" spans="1:21" ht="13.5" thickBot="1" x14ac:dyDescent="0.25">
      <c r="A73" s="97">
        <v>107266</v>
      </c>
      <c r="B73" s="100" t="s">
        <v>33</v>
      </c>
      <c r="C73" s="19" t="s">
        <v>28</v>
      </c>
      <c r="D73" s="57" t="s">
        <v>40</v>
      </c>
      <c r="E73" s="162">
        <v>36841</v>
      </c>
      <c r="F73" s="162">
        <v>36843</v>
      </c>
      <c r="G73" s="11">
        <f t="shared" si="12"/>
        <v>96000</v>
      </c>
      <c r="H73" s="22">
        <v>3</v>
      </c>
      <c r="I73" s="20">
        <v>32000</v>
      </c>
      <c r="J73" s="12" t="s">
        <v>29</v>
      </c>
      <c r="K73" s="19" t="s">
        <v>30</v>
      </c>
      <c r="L73" s="42">
        <f>SUM(M73*3)</f>
        <v>0.06</v>
      </c>
      <c r="M73" s="16">
        <v>0.02</v>
      </c>
      <c r="N73" s="44" t="s">
        <v>31</v>
      </c>
      <c r="O73" s="16">
        <f t="shared" si="13"/>
        <v>0.02</v>
      </c>
      <c r="P73" s="23">
        <f t="shared" si="14"/>
        <v>1920</v>
      </c>
      <c r="Q73" s="78">
        <v>0</v>
      </c>
      <c r="R73" s="23">
        <f t="shared" si="15"/>
        <v>1920</v>
      </c>
      <c r="S73" s="6" t="s">
        <v>39</v>
      </c>
      <c r="T73" s="38">
        <v>943</v>
      </c>
      <c r="U73" s="102"/>
    </row>
    <row r="74" spans="1:21" ht="13.5" thickBot="1" x14ac:dyDescent="0.25">
      <c r="A74" s="97">
        <v>107266</v>
      </c>
      <c r="B74" s="100" t="s">
        <v>33</v>
      </c>
      <c r="C74" s="19" t="s">
        <v>28</v>
      </c>
      <c r="D74" s="57" t="s">
        <v>40</v>
      </c>
      <c r="E74" s="162">
        <v>36844</v>
      </c>
      <c r="F74" s="162">
        <v>36844</v>
      </c>
      <c r="G74" s="11">
        <f t="shared" si="12"/>
        <v>28000</v>
      </c>
      <c r="H74" s="22">
        <v>1</v>
      </c>
      <c r="I74" s="20">
        <v>28000</v>
      </c>
      <c r="J74" s="12" t="s">
        <v>29</v>
      </c>
      <c r="K74" s="19" t="s">
        <v>30</v>
      </c>
      <c r="L74" s="42">
        <f>SUM(M74*1)</f>
        <v>1.4999999999999999E-2</v>
      </c>
      <c r="M74" s="16">
        <v>1.4999999999999999E-2</v>
      </c>
      <c r="N74" s="44" t="s">
        <v>31</v>
      </c>
      <c r="O74" s="16">
        <f t="shared" si="13"/>
        <v>1.4999999999999999E-2</v>
      </c>
      <c r="P74" s="23">
        <f t="shared" si="14"/>
        <v>420</v>
      </c>
      <c r="Q74" s="78">
        <v>0</v>
      </c>
      <c r="R74" s="23">
        <f t="shared" si="15"/>
        <v>420</v>
      </c>
      <c r="S74" s="6" t="s">
        <v>39</v>
      </c>
      <c r="T74" s="38">
        <v>943</v>
      </c>
      <c r="U74" s="102"/>
    </row>
    <row r="75" spans="1:21" ht="13.5" thickBot="1" x14ac:dyDescent="0.25">
      <c r="A75" s="97">
        <v>107278</v>
      </c>
      <c r="B75" s="100" t="s">
        <v>41</v>
      </c>
      <c r="C75" s="19" t="s">
        <v>28</v>
      </c>
      <c r="D75" s="57" t="s">
        <v>40</v>
      </c>
      <c r="E75" s="162">
        <v>36845</v>
      </c>
      <c r="F75" s="162">
        <v>36845</v>
      </c>
      <c r="G75" s="11">
        <f t="shared" si="12"/>
        <v>42761</v>
      </c>
      <c r="H75" s="22">
        <v>1</v>
      </c>
      <c r="I75" s="20">
        <v>42761</v>
      </c>
      <c r="J75" s="12" t="s">
        <v>29</v>
      </c>
      <c r="K75" s="19" t="s">
        <v>30</v>
      </c>
      <c r="L75" s="42">
        <f>SUM(M75*1)</f>
        <v>0.04</v>
      </c>
      <c r="M75" s="16">
        <v>0.04</v>
      </c>
      <c r="N75" s="44" t="s">
        <v>31</v>
      </c>
      <c r="O75" s="16">
        <f t="shared" si="13"/>
        <v>0.04</v>
      </c>
      <c r="P75" s="23">
        <f t="shared" si="14"/>
        <v>1710.44</v>
      </c>
      <c r="Q75" s="78">
        <v>0</v>
      </c>
      <c r="R75" s="23">
        <f t="shared" si="15"/>
        <v>1710.44</v>
      </c>
      <c r="S75" s="6" t="s">
        <v>39</v>
      </c>
      <c r="T75" s="38">
        <v>943</v>
      </c>
      <c r="U75" s="102"/>
    </row>
    <row r="76" spans="1:21" ht="13.5" thickBot="1" x14ac:dyDescent="0.25">
      <c r="A76" s="97">
        <v>107278</v>
      </c>
      <c r="B76" s="100" t="s">
        <v>41</v>
      </c>
      <c r="C76" s="19" t="s">
        <v>28</v>
      </c>
      <c r="D76" s="57" t="s">
        <v>40</v>
      </c>
      <c r="E76" s="162">
        <v>36846</v>
      </c>
      <c r="F76" s="162">
        <v>36846</v>
      </c>
      <c r="G76" s="11">
        <f t="shared" si="12"/>
        <v>19292</v>
      </c>
      <c r="H76" s="22">
        <v>1</v>
      </c>
      <c r="I76" s="20">
        <v>19292</v>
      </c>
      <c r="J76" s="12" t="s">
        <v>29</v>
      </c>
      <c r="K76" s="19" t="s">
        <v>30</v>
      </c>
      <c r="L76" s="42">
        <f>SUM(M76*1)</f>
        <v>4.2500000000000003E-2</v>
      </c>
      <c r="M76" s="16">
        <v>4.2500000000000003E-2</v>
      </c>
      <c r="N76" s="44" t="s">
        <v>31</v>
      </c>
      <c r="O76" s="16">
        <f t="shared" si="13"/>
        <v>4.2500000000000003E-2</v>
      </c>
      <c r="P76" s="23">
        <f t="shared" si="14"/>
        <v>819.91000000000008</v>
      </c>
      <c r="Q76" s="78">
        <v>0</v>
      </c>
      <c r="R76" s="23">
        <f t="shared" si="15"/>
        <v>819.91000000000008</v>
      </c>
      <c r="S76" s="6" t="s">
        <v>39</v>
      </c>
      <c r="T76" s="38">
        <v>943</v>
      </c>
      <c r="U76" s="102"/>
    </row>
    <row r="77" spans="1:21" ht="13.5" thickBot="1" x14ac:dyDescent="0.25">
      <c r="A77" s="97">
        <v>107279</v>
      </c>
      <c r="B77" s="100" t="s">
        <v>33</v>
      </c>
      <c r="C77" s="19" t="s">
        <v>28</v>
      </c>
      <c r="D77" s="57" t="s">
        <v>40</v>
      </c>
      <c r="E77" s="162">
        <v>36846</v>
      </c>
      <c r="F77" s="162">
        <v>36850</v>
      </c>
      <c r="G77" s="11">
        <f t="shared" si="12"/>
        <v>250000</v>
      </c>
      <c r="H77" s="22">
        <v>5</v>
      </c>
      <c r="I77" s="20">
        <v>50000</v>
      </c>
      <c r="J77" s="12" t="s">
        <v>29</v>
      </c>
      <c r="K77" s="19" t="s">
        <v>30</v>
      </c>
      <c r="L77" s="42">
        <f>SUM(M77*5)</f>
        <v>0.1</v>
      </c>
      <c r="M77" s="16">
        <v>0.02</v>
      </c>
      <c r="N77" s="44" t="s">
        <v>31</v>
      </c>
      <c r="O77" s="16">
        <f t="shared" si="13"/>
        <v>0.02</v>
      </c>
      <c r="P77" s="23">
        <f t="shared" si="14"/>
        <v>5000</v>
      </c>
      <c r="Q77" s="78">
        <v>0</v>
      </c>
      <c r="R77" s="23">
        <f t="shared" si="15"/>
        <v>5000</v>
      </c>
      <c r="S77" s="6" t="s">
        <v>39</v>
      </c>
      <c r="T77" s="38">
        <v>943</v>
      </c>
      <c r="U77" s="102"/>
    </row>
    <row r="78" spans="1:21" ht="13.5" thickBot="1" x14ac:dyDescent="0.25">
      <c r="A78" s="97">
        <v>107288</v>
      </c>
      <c r="B78" s="100" t="s">
        <v>32</v>
      </c>
      <c r="C78" s="19" t="s">
        <v>28</v>
      </c>
      <c r="D78" s="57" t="s">
        <v>40</v>
      </c>
      <c r="E78" s="162">
        <v>36848</v>
      </c>
      <c r="F78" s="162">
        <v>36850</v>
      </c>
      <c r="G78" s="11">
        <f t="shared" si="12"/>
        <v>65763</v>
      </c>
      <c r="H78" s="22">
        <v>3</v>
      </c>
      <c r="I78" s="20">
        <v>21921</v>
      </c>
      <c r="J78" s="12" t="s">
        <v>29</v>
      </c>
      <c r="K78" s="19" t="s">
        <v>30</v>
      </c>
      <c r="L78" s="42">
        <f>SUM(M78*3)</f>
        <v>0.06</v>
      </c>
      <c r="M78" s="16">
        <v>0.02</v>
      </c>
      <c r="N78" s="44" t="s">
        <v>31</v>
      </c>
      <c r="O78" s="16">
        <f t="shared" si="13"/>
        <v>0.02</v>
      </c>
      <c r="P78" s="23">
        <f t="shared" si="14"/>
        <v>1315.26</v>
      </c>
      <c r="Q78" s="78">
        <v>0</v>
      </c>
      <c r="R78" s="23">
        <f t="shared" si="15"/>
        <v>1315.26</v>
      </c>
      <c r="S78" s="6" t="s">
        <v>39</v>
      </c>
      <c r="T78" s="38">
        <v>943</v>
      </c>
      <c r="U78" s="102"/>
    </row>
    <row r="79" spans="1:21" ht="13.5" thickBot="1" x14ac:dyDescent="0.25">
      <c r="A79" s="97">
        <v>107288</v>
      </c>
      <c r="B79" s="100" t="s">
        <v>32</v>
      </c>
      <c r="C79" s="19" t="s">
        <v>28</v>
      </c>
      <c r="D79" s="57" t="s">
        <v>40</v>
      </c>
      <c r="E79" s="162">
        <v>36851</v>
      </c>
      <c r="F79" s="162">
        <v>36851</v>
      </c>
      <c r="G79" s="11">
        <f t="shared" si="12"/>
        <v>5000</v>
      </c>
      <c r="H79" s="22">
        <v>1</v>
      </c>
      <c r="I79" s="20">
        <v>5000</v>
      </c>
      <c r="J79" s="12" t="s">
        <v>29</v>
      </c>
      <c r="K79" s="19" t="s">
        <v>30</v>
      </c>
      <c r="L79" s="42">
        <f>SUM(M79*1)</f>
        <v>0.03</v>
      </c>
      <c r="M79" s="16">
        <v>0.03</v>
      </c>
      <c r="N79" s="44" t="s">
        <v>31</v>
      </c>
      <c r="O79" s="16">
        <f t="shared" si="13"/>
        <v>0.03</v>
      </c>
      <c r="P79" s="23">
        <f t="shared" si="14"/>
        <v>150</v>
      </c>
      <c r="Q79" s="78">
        <v>0</v>
      </c>
      <c r="R79" s="23">
        <f t="shared" si="15"/>
        <v>150</v>
      </c>
      <c r="S79" s="6" t="s">
        <v>39</v>
      </c>
      <c r="T79" s="38">
        <v>943</v>
      </c>
      <c r="U79" s="102"/>
    </row>
    <row r="80" spans="1:21" ht="13.5" thickBot="1" x14ac:dyDescent="0.25">
      <c r="A80" s="97">
        <v>107288</v>
      </c>
      <c r="B80" s="100" t="s">
        <v>32</v>
      </c>
      <c r="C80" s="19" t="s">
        <v>28</v>
      </c>
      <c r="D80" s="57" t="s">
        <v>40</v>
      </c>
      <c r="E80" s="162">
        <v>36851</v>
      </c>
      <c r="F80" s="162">
        <v>36851</v>
      </c>
      <c r="G80" s="11">
        <f t="shared" si="12"/>
        <v>5000</v>
      </c>
      <c r="H80" s="22">
        <v>1</v>
      </c>
      <c r="I80" s="20">
        <v>5000</v>
      </c>
      <c r="J80" s="12" t="s">
        <v>29</v>
      </c>
      <c r="K80" s="19" t="s">
        <v>30</v>
      </c>
      <c r="L80" s="42">
        <f>SUM(M80*1)</f>
        <v>3.2500000000000001E-2</v>
      </c>
      <c r="M80" s="16">
        <v>3.2500000000000001E-2</v>
      </c>
      <c r="N80" s="44" t="s">
        <v>31</v>
      </c>
      <c r="O80" s="16">
        <f t="shared" si="13"/>
        <v>3.2500000000000001E-2</v>
      </c>
      <c r="P80" s="23">
        <f t="shared" si="14"/>
        <v>162.5</v>
      </c>
      <c r="Q80" s="78">
        <v>0</v>
      </c>
      <c r="R80" s="23">
        <f t="shared" si="15"/>
        <v>162.5</v>
      </c>
      <c r="S80" s="6" t="s">
        <v>39</v>
      </c>
      <c r="T80" s="38">
        <v>943</v>
      </c>
      <c r="U80" s="102"/>
    </row>
    <row r="81" spans="1:22" ht="13.5" thickBot="1" x14ac:dyDescent="0.25">
      <c r="A81" s="97">
        <v>107288</v>
      </c>
      <c r="B81" s="100" t="s">
        <v>32</v>
      </c>
      <c r="C81" s="19" t="s">
        <v>28</v>
      </c>
      <c r="D81" s="57" t="s">
        <v>40</v>
      </c>
      <c r="E81" s="162">
        <v>36852</v>
      </c>
      <c r="F81" s="162">
        <v>36852</v>
      </c>
      <c r="G81" s="11">
        <f t="shared" si="12"/>
        <v>19000</v>
      </c>
      <c r="H81" s="22">
        <v>1</v>
      </c>
      <c r="I81" s="20">
        <v>19000</v>
      </c>
      <c r="J81" s="12" t="s">
        <v>29</v>
      </c>
      <c r="K81" s="19" t="s">
        <v>30</v>
      </c>
      <c r="L81" s="42">
        <f>SUM(M81*1)</f>
        <v>4.4999999999999998E-2</v>
      </c>
      <c r="M81" s="16">
        <v>4.4999999999999998E-2</v>
      </c>
      <c r="N81" s="44" t="s">
        <v>31</v>
      </c>
      <c r="O81" s="16">
        <f t="shared" si="13"/>
        <v>4.4999999999999998E-2</v>
      </c>
      <c r="P81" s="23">
        <f t="shared" si="14"/>
        <v>855</v>
      </c>
      <c r="Q81" s="78">
        <v>0</v>
      </c>
      <c r="R81" s="23">
        <f t="shared" si="15"/>
        <v>855</v>
      </c>
      <c r="S81" s="6" t="s">
        <v>39</v>
      </c>
      <c r="T81" s="38">
        <v>943</v>
      </c>
      <c r="U81" s="102"/>
    </row>
    <row r="82" spans="1:22" ht="13.5" thickBot="1" x14ac:dyDescent="0.25">
      <c r="A82" s="97">
        <v>107288</v>
      </c>
      <c r="B82" s="100" t="s">
        <v>32</v>
      </c>
      <c r="C82" s="19" t="s">
        <v>28</v>
      </c>
      <c r="D82" s="57" t="s">
        <v>40</v>
      </c>
      <c r="E82" s="162">
        <v>36853</v>
      </c>
      <c r="F82" s="162">
        <v>36857</v>
      </c>
      <c r="G82" s="11">
        <f t="shared" si="12"/>
        <v>230000</v>
      </c>
      <c r="H82" s="22">
        <v>5</v>
      </c>
      <c r="I82" s="20">
        <v>46000</v>
      </c>
      <c r="J82" s="12" t="s">
        <v>29</v>
      </c>
      <c r="K82" s="19" t="s">
        <v>30</v>
      </c>
      <c r="L82" s="42">
        <f>SUM(M82*5)</f>
        <v>0.22499999999999998</v>
      </c>
      <c r="M82" s="16">
        <v>4.4999999999999998E-2</v>
      </c>
      <c r="N82" s="44" t="s">
        <v>31</v>
      </c>
      <c r="O82" s="16">
        <f t="shared" si="13"/>
        <v>4.4999999999999998E-2</v>
      </c>
      <c r="P82" s="23">
        <f t="shared" si="14"/>
        <v>10349.999999999998</v>
      </c>
      <c r="Q82" s="78">
        <v>0</v>
      </c>
      <c r="R82" s="23">
        <f t="shared" si="15"/>
        <v>10349.999999999998</v>
      </c>
      <c r="S82" s="6" t="s">
        <v>39</v>
      </c>
      <c r="T82" s="38">
        <v>943</v>
      </c>
      <c r="U82" s="102"/>
    </row>
    <row r="83" spans="1:22" ht="13.5" thickBot="1" x14ac:dyDescent="0.25">
      <c r="A83" s="97">
        <v>107288</v>
      </c>
      <c r="B83" s="100" t="s">
        <v>32</v>
      </c>
      <c r="C83" s="19" t="s">
        <v>28</v>
      </c>
      <c r="D83" s="57" t="s">
        <v>40</v>
      </c>
      <c r="E83" s="162">
        <v>36858</v>
      </c>
      <c r="F83" s="162">
        <v>36858</v>
      </c>
      <c r="G83" s="11">
        <f t="shared" si="12"/>
        <v>17000</v>
      </c>
      <c r="H83" s="22">
        <v>1</v>
      </c>
      <c r="I83" s="20">
        <v>17000</v>
      </c>
      <c r="J83" s="12" t="s">
        <v>29</v>
      </c>
      <c r="K83" s="19" t="s">
        <v>30</v>
      </c>
      <c r="L83" s="42">
        <f>SUM(M83*1)</f>
        <v>4.4999999999999998E-2</v>
      </c>
      <c r="M83" s="16">
        <v>4.4999999999999998E-2</v>
      </c>
      <c r="N83" s="44" t="s">
        <v>31</v>
      </c>
      <c r="O83" s="16">
        <f t="shared" si="13"/>
        <v>4.4999999999999998E-2</v>
      </c>
      <c r="P83" s="23">
        <f t="shared" si="14"/>
        <v>765</v>
      </c>
      <c r="Q83" s="78">
        <v>0</v>
      </c>
      <c r="R83" s="23">
        <f t="shared" si="15"/>
        <v>765</v>
      </c>
      <c r="S83" s="6" t="s">
        <v>39</v>
      </c>
      <c r="T83" s="38">
        <v>943</v>
      </c>
      <c r="U83" s="102"/>
    </row>
    <row r="84" spans="1:22" ht="13.5" thickBot="1" x14ac:dyDescent="0.25">
      <c r="A84" s="97">
        <v>107319</v>
      </c>
      <c r="B84" s="100" t="s">
        <v>32</v>
      </c>
      <c r="C84" s="19" t="s">
        <v>28</v>
      </c>
      <c r="D84" s="57" t="s">
        <v>40</v>
      </c>
      <c r="E84" s="162">
        <v>36860</v>
      </c>
      <c r="F84" s="162">
        <v>36860</v>
      </c>
      <c r="G84" s="11">
        <f t="shared" si="12"/>
        <v>14000</v>
      </c>
      <c r="H84" s="22">
        <v>1</v>
      </c>
      <c r="I84" s="20">
        <v>14000</v>
      </c>
      <c r="J84" s="12" t="s">
        <v>29</v>
      </c>
      <c r="K84" s="19" t="s">
        <v>30</v>
      </c>
      <c r="L84" s="42">
        <f>SUM(M84*1)</f>
        <v>0.02</v>
      </c>
      <c r="M84" s="16">
        <v>0.02</v>
      </c>
      <c r="N84" s="44" t="s">
        <v>31</v>
      </c>
      <c r="O84" s="16">
        <f t="shared" si="13"/>
        <v>0.02</v>
      </c>
      <c r="P84" s="23">
        <f t="shared" si="14"/>
        <v>280</v>
      </c>
      <c r="Q84" s="78">
        <v>0</v>
      </c>
      <c r="R84" s="23">
        <f t="shared" si="15"/>
        <v>280</v>
      </c>
      <c r="S84" s="6" t="s">
        <v>39</v>
      </c>
      <c r="T84" s="38">
        <v>943</v>
      </c>
      <c r="U84" s="102"/>
    </row>
    <row r="85" spans="1:22" x14ac:dyDescent="0.2">
      <c r="A85" s="101"/>
      <c r="B85" s="30"/>
      <c r="C85" s="19"/>
      <c r="D85" s="19"/>
      <c r="E85" s="162"/>
      <c r="F85" s="162"/>
      <c r="G85" s="11"/>
      <c r="H85" s="22"/>
      <c r="I85" s="20"/>
      <c r="J85" s="12"/>
      <c r="K85" s="19"/>
      <c r="L85" s="15"/>
      <c r="M85" s="16"/>
      <c r="N85" s="16"/>
      <c r="O85" s="16"/>
      <c r="P85" s="13"/>
      <c r="Q85" s="26"/>
      <c r="R85" s="13"/>
      <c r="S85" s="21"/>
      <c r="T85" s="39"/>
      <c r="U85" s="14"/>
    </row>
    <row r="86" spans="1:22" x14ac:dyDescent="0.2">
      <c r="A86" s="17"/>
      <c r="B86" s="29"/>
      <c r="C86" s="25"/>
      <c r="D86" s="25"/>
      <c r="E86" s="167"/>
      <c r="F86" s="168"/>
      <c r="G86" s="49">
        <f>SUM(G68:G85)</f>
        <v>926816</v>
      </c>
      <c r="H86" s="49"/>
      <c r="I86" s="49">
        <f>SUM(I68:I85)</f>
        <v>414974</v>
      </c>
      <c r="J86" s="47"/>
      <c r="K86" s="41"/>
      <c r="L86" s="45"/>
      <c r="M86" s="44"/>
      <c r="N86" s="50"/>
      <c r="O86" s="44"/>
      <c r="P86" s="98">
        <f>SUM(P68:P85)</f>
        <v>28073.11</v>
      </c>
      <c r="Q86" s="98">
        <f>SUM(Q68:Q85)</f>
        <v>0</v>
      </c>
      <c r="R86" s="98">
        <f>SUM(R68:R85)</f>
        <v>28073.11</v>
      </c>
      <c r="S86" s="48"/>
      <c r="T86" s="40"/>
      <c r="U86" s="13"/>
    </row>
    <row r="87" spans="1:22" x14ac:dyDescent="0.2">
      <c r="A87" s="58"/>
      <c r="B87" s="18"/>
      <c r="C87" s="25"/>
      <c r="D87" s="25"/>
      <c r="E87" s="167"/>
      <c r="F87" s="169"/>
      <c r="G87" s="51" t="s">
        <v>34</v>
      </c>
      <c r="H87" s="52"/>
      <c r="I87" s="51" t="s">
        <v>34</v>
      </c>
      <c r="J87" s="41"/>
      <c r="K87" s="41"/>
      <c r="L87" s="41"/>
      <c r="M87" s="53"/>
      <c r="N87" s="50"/>
      <c r="O87" s="44"/>
      <c r="P87" s="56" t="s">
        <v>35</v>
      </c>
      <c r="Q87" s="55" t="s">
        <v>11</v>
      </c>
      <c r="R87" s="54" t="s">
        <v>36</v>
      </c>
      <c r="S87" s="13"/>
      <c r="T87" s="40"/>
      <c r="U87" s="13"/>
    </row>
    <row r="88" spans="1:22" x14ac:dyDescent="0.2">
      <c r="E88" s="163"/>
      <c r="F88" s="163"/>
    </row>
    <row r="89" spans="1:22" x14ac:dyDescent="0.2">
      <c r="E89" s="163"/>
      <c r="F89" s="163"/>
    </row>
    <row r="90" spans="1:22" x14ac:dyDescent="0.2">
      <c r="E90" s="163"/>
      <c r="F90" s="163"/>
      <c r="V90" s="7"/>
    </row>
    <row r="91" spans="1:22" x14ac:dyDescent="0.2">
      <c r="E91" s="163"/>
      <c r="F91" s="163"/>
      <c r="V91" s="7"/>
    </row>
    <row r="92" spans="1:22" x14ac:dyDescent="0.2">
      <c r="E92" s="163"/>
      <c r="F92" s="163"/>
      <c r="V92" s="7"/>
    </row>
    <row r="93" spans="1:22" x14ac:dyDescent="0.2">
      <c r="E93" s="163"/>
      <c r="F93" s="163"/>
      <c r="V93" s="7"/>
    </row>
    <row r="94" spans="1:22" x14ac:dyDescent="0.2">
      <c r="E94" s="163"/>
      <c r="F94" s="163"/>
      <c r="V94" s="7"/>
    </row>
    <row r="95" spans="1:22" x14ac:dyDescent="0.2">
      <c r="E95" s="163"/>
      <c r="F95" s="163"/>
      <c r="V95" s="7"/>
    </row>
    <row r="96" spans="1:22" x14ac:dyDescent="0.2">
      <c r="E96" s="163"/>
      <c r="F96" s="163"/>
      <c r="V96" s="7"/>
    </row>
    <row r="97" spans="1:57" x14ac:dyDescent="0.2">
      <c r="E97" s="163"/>
      <c r="F97" s="163"/>
      <c r="V97" s="7"/>
    </row>
    <row r="98" spans="1:57" x14ac:dyDescent="0.2">
      <c r="E98" s="163"/>
      <c r="F98" s="163"/>
      <c r="V98" s="7"/>
    </row>
    <row r="99" spans="1:57" x14ac:dyDescent="0.2">
      <c r="E99" s="163"/>
      <c r="F99" s="163"/>
      <c r="V99" s="7"/>
    </row>
    <row r="100" spans="1:57" x14ac:dyDescent="0.2">
      <c r="E100" s="163"/>
      <c r="F100" s="163"/>
    </row>
    <row r="101" spans="1:57" x14ac:dyDescent="0.2">
      <c r="E101" s="163"/>
      <c r="F101" s="163"/>
    </row>
    <row r="102" spans="1:57" x14ac:dyDescent="0.2">
      <c r="E102" s="163"/>
      <c r="F102" s="163"/>
    </row>
    <row r="103" spans="1:57" ht="23.25" x14ac:dyDescent="0.35">
      <c r="A103" s="176"/>
      <c r="B103" s="177"/>
      <c r="C103" s="178"/>
      <c r="D103" s="178"/>
      <c r="E103" s="179"/>
      <c r="F103" s="180"/>
      <c r="G103" s="115"/>
      <c r="H103" s="115"/>
      <c r="I103" s="115"/>
      <c r="J103" s="115"/>
      <c r="K103" s="115"/>
      <c r="L103" s="115"/>
      <c r="M103" s="115"/>
      <c r="N103" s="115"/>
      <c r="O103" s="115"/>
      <c r="P103" s="85"/>
      <c r="Q103" s="85"/>
      <c r="R103" s="85"/>
      <c r="S103" s="7"/>
      <c r="T103" s="93"/>
      <c r="U103" s="93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spans="1:57" s="1" customFormat="1" ht="18" x14ac:dyDescent="0.25">
      <c r="A104" s="181"/>
      <c r="B104" s="7"/>
      <c r="C104" s="7"/>
      <c r="D104" s="7"/>
      <c r="E104" s="182"/>
      <c r="F104" s="164"/>
      <c r="G104" s="7"/>
      <c r="H104" s="7"/>
      <c r="I104" s="181"/>
      <c r="J104" s="7"/>
      <c r="K104" s="7"/>
      <c r="L104" s="7"/>
      <c r="M104" s="7"/>
      <c r="N104" s="7"/>
      <c r="O104" s="7"/>
      <c r="P104" s="7"/>
      <c r="Q104" s="7"/>
      <c r="R104" s="7"/>
      <c r="S104" s="2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</row>
    <row r="105" spans="1:57" s="1" customFormat="1" x14ac:dyDescent="0.2">
      <c r="A105" s="79"/>
      <c r="B105" s="79"/>
      <c r="C105" s="80"/>
      <c r="D105" s="81"/>
      <c r="E105" s="171"/>
      <c r="F105" s="171"/>
      <c r="G105" s="80"/>
      <c r="H105" s="87"/>
      <c r="I105" s="115"/>
      <c r="J105" s="80"/>
      <c r="K105" s="183"/>
      <c r="L105" s="184"/>
      <c r="M105" s="184"/>
      <c r="N105" s="184"/>
      <c r="O105" s="80"/>
      <c r="P105" s="80"/>
      <c r="Q105" s="80"/>
      <c r="R105" s="80"/>
      <c r="S105" s="79"/>
      <c r="T105" s="84"/>
      <c r="U105" s="1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</row>
    <row r="106" spans="1:57" s="1" customFormat="1" x14ac:dyDescent="0.2">
      <c r="A106" s="79"/>
      <c r="B106" s="80"/>
      <c r="C106" s="80"/>
      <c r="D106" s="81"/>
      <c r="E106" s="171"/>
      <c r="F106" s="171"/>
      <c r="G106" s="80"/>
      <c r="H106" s="80"/>
      <c r="I106" s="80"/>
      <c r="J106" s="80"/>
      <c r="K106" s="80"/>
      <c r="L106" s="82"/>
      <c r="M106" s="82"/>
      <c r="N106" s="81"/>
      <c r="O106" s="80"/>
      <c r="P106" s="80"/>
      <c r="Q106" s="80"/>
      <c r="R106" s="80"/>
      <c r="S106" s="80"/>
      <c r="T106" s="83"/>
      <c r="U106" s="80"/>
      <c r="V106" s="7"/>
      <c r="W106" s="84"/>
      <c r="X106" s="84"/>
      <c r="Y106" s="84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</row>
    <row r="107" spans="1:57" s="1" customFormat="1" ht="6.75" customHeight="1" x14ac:dyDescent="0.2">
      <c r="A107" s="79"/>
      <c r="B107" s="80"/>
      <c r="C107" s="80"/>
      <c r="D107" s="81"/>
      <c r="E107" s="171"/>
      <c r="F107" s="171"/>
      <c r="G107" s="80"/>
      <c r="H107" s="80"/>
      <c r="I107" s="80"/>
      <c r="J107" s="80"/>
      <c r="K107" s="80"/>
      <c r="L107" s="82"/>
      <c r="M107" s="82"/>
      <c r="N107" s="81"/>
      <c r="O107" s="80"/>
      <c r="P107" s="80"/>
      <c r="Q107" s="80"/>
      <c r="R107" s="80"/>
      <c r="S107" s="80"/>
      <c r="T107" s="83"/>
      <c r="U107" s="80"/>
      <c r="V107" s="7"/>
      <c r="W107" s="84"/>
      <c r="X107" s="84"/>
      <c r="Y107" s="84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</row>
    <row r="108" spans="1:57" x14ac:dyDescent="0.2">
      <c r="A108" s="149"/>
      <c r="B108" s="185"/>
      <c r="C108" s="79"/>
      <c r="D108" s="102"/>
      <c r="E108" s="171"/>
      <c r="F108" s="171"/>
      <c r="G108" s="11"/>
      <c r="H108" s="103"/>
      <c r="I108" s="186"/>
      <c r="J108" s="11"/>
      <c r="K108" s="80"/>
      <c r="L108" s="187"/>
      <c r="M108" s="188"/>
      <c r="N108" s="188"/>
      <c r="O108" s="85"/>
      <c r="P108" s="86"/>
      <c r="Q108" s="86"/>
      <c r="R108" s="86"/>
      <c r="S108" s="92"/>
      <c r="T108" s="189"/>
      <c r="U108" s="102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spans="1:57" x14ac:dyDescent="0.2">
      <c r="A109" s="148"/>
      <c r="B109" s="185"/>
      <c r="C109" s="102"/>
      <c r="D109" s="102"/>
      <c r="E109" s="171"/>
      <c r="F109" s="171"/>
      <c r="G109" s="11"/>
      <c r="H109" s="103"/>
      <c r="I109" s="186"/>
      <c r="J109" s="190"/>
      <c r="K109" s="80"/>
      <c r="L109" s="187"/>
      <c r="M109" s="188"/>
      <c r="N109" s="191"/>
      <c r="O109" s="85"/>
      <c r="P109" s="86"/>
      <c r="Q109" s="112"/>
      <c r="R109" s="86"/>
      <c r="S109" s="192"/>
      <c r="T109" s="189"/>
      <c r="U109" s="102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spans="1:57" x14ac:dyDescent="0.2">
      <c r="A110" s="148"/>
      <c r="B110" s="185"/>
      <c r="C110" s="102"/>
      <c r="D110" s="102"/>
      <c r="E110" s="171"/>
      <c r="F110" s="171"/>
      <c r="G110" s="11"/>
      <c r="H110" s="103"/>
      <c r="I110" s="186"/>
      <c r="J110" s="190"/>
      <c r="K110" s="80"/>
      <c r="L110" s="187"/>
      <c r="M110" s="188"/>
      <c r="N110" s="191"/>
      <c r="O110" s="85"/>
      <c r="P110" s="86"/>
      <c r="Q110" s="112"/>
      <c r="R110" s="86"/>
      <c r="S110" s="192"/>
      <c r="T110" s="189"/>
      <c r="U110" s="102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spans="1:57" x14ac:dyDescent="0.2">
      <c r="A111" s="148"/>
      <c r="B111" s="185"/>
      <c r="C111" s="102"/>
      <c r="D111" s="102"/>
      <c r="E111" s="171"/>
      <c r="F111" s="171"/>
      <c r="G111" s="11"/>
      <c r="H111" s="103"/>
      <c r="I111" s="186"/>
      <c r="J111" s="190"/>
      <c r="K111" s="80"/>
      <c r="L111" s="187"/>
      <c r="M111" s="188"/>
      <c r="N111" s="191"/>
      <c r="O111" s="85"/>
      <c r="P111" s="86"/>
      <c r="Q111" s="112"/>
      <c r="R111" s="86"/>
      <c r="S111" s="192"/>
      <c r="T111" s="189"/>
      <c r="U111" s="102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spans="1:57" x14ac:dyDescent="0.2">
      <c r="A112" s="148"/>
      <c r="B112" s="185"/>
      <c r="C112" s="102"/>
      <c r="D112" s="102"/>
      <c r="E112" s="171"/>
      <c r="F112" s="171"/>
      <c r="G112" s="11"/>
      <c r="H112" s="103"/>
      <c r="I112" s="186"/>
      <c r="J112" s="190"/>
      <c r="K112" s="80"/>
      <c r="L112" s="187"/>
      <c r="M112" s="188"/>
      <c r="N112" s="191"/>
      <c r="O112" s="85"/>
      <c r="P112" s="86"/>
      <c r="Q112" s="112"/>
      <c r="R112" s="86"/>
      <c r="S112" s="192"/>
      <c r="T112" s="189"/>
      <c r="U112" s="102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spans="1:124" x14ac:dyDescent="0.2">
      <c r="A113" s="148"/>
      <c r="B113" s="185"/>
      <c r="C113" s="102"/>
      <c r="D113" s="102"/>
      <c r="E113" s="171"/>
      <c r="F113" s="171"/>
      <c r="G113" s="11"/>
      <c r="H113" s="103"/>
      <c r="I113" s="186"/>
      <c r="J113" s="190"/>
      <c r="K113" s="80"/>
      <c r="L113" s="187"/>
      <c r="M113" s="188"/>
      <c r="N113" s="191"/>
      <c r="O113" s="85"/>
      <c r="P113" s="86"/>
      <c r="Q113" s="112"/>
      <c r="R113" s="86"/>
      <c r="S113" s="192"/>
      <c r="T113" s="189"/>
      <c r="U113" s="102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spans="1:124" x14ac:dyDescent="0.2">
      <c r="A114" s="148"/>
      <c r="B114" s="185"/>
      <c r="C114" s="102"/>
      <c r="D114" s="102"/>
      <c r="E114" s="171"/>
      <c r="F114" s="171"/>
      <c r="G114" s="11"/>
      <c r="H114" s="103"/>
      <c r="I114" s="186"/>
      <c r="J114" s="190"/>
      <c r="K114" s="80"/>
      <c r="L114" s="187"/>
      <c r="M114" s="188"/>
      <c r="N114" s="191"/>
      <c r="O114" s="85"/>
      <c r="P114" s="86"/>
      <c r="Q114" s="112"/>
      <c r="R114" s="86"/>
      <c r="S114" s="192"/>
      <c r="T114" s="189"/>
      <c r="U114" s="102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1:124" x14ac:dyDescent="0.2">
      <c r="A115" s="148"/>
      <c r="B115" s="185"/>
      <c r="C115" s="102"/>
      <c r="D115" s="102"/>
      <c r="E115" s="171"/>
      <c r="F115" s="171"/>
      <c r="G115" s="11"/>
      <c r="H115" s="103"/>
      <c r="I115" s="186"/>
      <c r="J115" s="190"/>
      <c r="K115" s="80"/>
      <c r="L115" s="187"/>
      <c r="M115" s="188"/>
      <c r="N115" s="191"/>
      <c r="O115" s="85"/>
      <c r="P115" s="86"/>
      <c r="Q115" s="112"/>
      <c r="R115" s="86"/>
      <c r="S115" s="192"/>
      <c r="T115" s="189"/>
      <c r="U115" s="102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spans="1:124" x14ac:dyDescent="0.2">
      <c r="A116" s="148"/>
      <c r="B116" s="185"/>
      <c r="C116" s="102"/>
      <c r="D116" s="102"/>
      <c r="E116" s="171"/>
      <c r="F116" s="171"/>
      <c r="G116" s="11"/>
      <c r="H116" s="103"/>
      <c r="I116" s="186"/>
      <c r="J116" s="190"/>
      <c r="K116" s="80"/>
      <c r="L116" s="187"/>
      <c r="M116" s="188"/>
      <c r="N116" s="191"/>
      <c r="O116" s="85"/>
      <c r="P116" s="86"/>
      <c r="Q116" s="112"/>
      <c r="R116" s="86"/>
      <c r="S116" s="192"/>
      <c r="T116" s="189"/>
      <c r="U116" s="102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spans="1:124" x14ac:dyDescent="0.2">
      <c r="A117" s="148"/>
      <c r="B117" s="185"/>
      <c r="C117" s="102"/>
      <c r="D117" s="102"/>
      <c r="E117" s="171"/>
      <c r="F117" s="171"/>
      <c r="G117" s="11"/>
      <c r="H117" s="103"/>
      <c r="I117" s="186"/>
      <c r="J117" s="190"/>
      <c r="K117" s="80"/>
      <c r="L117" s="187"/>
      <c r="M117" s="188"/>
      <c r="N117" s="191"/>
      <c r="O117" s="85"/>
      <c r="P117" s="86"/>
      <c r="Q117" s="112"/>
      <c r="R117" s="86"/>
      <c r="S117" s="192"/>
      <c r="T117" s="189"/>
      <c r="U117" s="102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spans="1:124" x14ac:dyDescent="0.2">
      <c r="A118" s="148"/>
      <c r="B118" s="185"/>
      <c r="C118" s="102"/>
      <c r="D118" s="102"/>
      <c r="E118" s="171"/>
      <c r="F118" s="171"/>
      <c r="G118" s="11"/>
      <c r="H118" s="103"/>
      <c r="I118" s="186"/>
      <c r="J118" s="190"/>
      <c r="K118" s="80"/>
      <c r="L118" s="187"/>
      <c r="M118" s="188"/>
      <c r="N118" s="191"/>
      <c r="O118" s="85"/>
      <c r="P118" s="86"/>
      <c r="Q118" s="112"/>
      <c r="R118" s="86"/>
      <c r="S118" s="192"/>
      <c r="T118" s="189"/>
      <c r="U118" s="102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spans="1:124" x14ac:dyDescent="0.2">
      <c r="A119" s="148"/>
      <c r="B119" s="185"/>
      <c r="C119" s="102"/>
      <c r="D119" s="102"/>
      <c r="E119" s="171"/>
      <c r="F119" s="171"/>
      <c r="G119" s="11"/>
      <c r="H119" s="103"/>
      <c r="I119" s="186"/>
      <c r="J119" s="190"/>
      <c r="K119" s="80"/>
      <c r="L119" s="187"/>
      <c r="M119" s="188"/>
      <c r="N119" s="191"/>
      <c r="O119" s="85"/>
      <c r="P119" s="86"/>
      <c r="Q119" s="112"/>
      <c r="R119" s="86"/>
      <c r="S119" s="192"/>
      <c r="T119" s="189"/>
      <c r="U119" s="102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spans="1:124" x14ac:dyDescent="0.2">
      <c r="A120" s="149"/>
      <c r="B120" s="185"/>
      <c r="C120" s="102"/>
      <c r="D120" s="102"/>
      <c r="E120" s="171"/>
      <c r="F120" s="171"/>
      <c r="G120" s="11"/>
      <c r="H120" s="103"/>
      <c r="I120" s="186"/>
      <c r="J120" s="190"/>
      <c r="K120" s="80"/>
      <c r="L120" s="187"/>
      <c r="M120" s="188"/>
      <c r="N120" s="191"/>
      <c r="O120" s="85"/>
      <c r="P120" s="86"/>
      <c r="Q120" s="112"/>
      <c r="R120" s="86"/>
      <c r="S120" s="192"/>
      <c r="T120" s="189"/>
      <c r="U120" s="102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spans="1:124" x14ac:dyDescent="0.2">
      <c r="A121" s="193"/>
      <c r="B121" s="87"/>
      <c r="C121" s="194"/>
      <c r="D121" s="194"/>
      <c r="E121" s="179"/>
      <c r="F121" s="168"/>
      <c r="G121" s="195"/>
      <c r="H121" s="196"/>
      <c r="I121" s="195"/>
      <c r="J121" s="196"/>
      <c r="K121" s="190"/>
      <c r="L121" s="197"/>
      <c r="M121" s="191"/>
      <c r="N121" s="191"/>
      <c r="O121" s="191"/>
      <c r="P121" s="198"/>
      <c r="Q121" s="198"/>
      <c r="R121" s="198"/>
      <c r="S121" s="199"/>
      <c r="T121" s="200"/>
      <c r="U121" s="86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spans="1:124" x14ac:dyDescent="0.2">
      <c r="A122" s="201"/>
      <c r="B122" s="115"/>
      <c r="C122" s="194"/>
      <c r="D122" s="194"/>
      <c r="E122" s="179"/>
      <c r="F122" s="202"/>
      <c r="G122" s="203"/>
      <c r="H122" s="204"/>
      <c r="I122" s="203"/>
      <c r="J122" s="190"/>
      <c r="K122" s="190"/>
      <c r="L122" s="190"/>
      <c r="M122" s="203"/>
      <c r="N122" s="191"/>
      <c r="O122" s="191"/>
      <c r="P122" s="205"/>
      <c r="Q122" s="206"/>
      <c r="R122" s="207"/>
      <c r="S122" s="86"/>
      <c r="T122" s="200"/>
      <c r="U122" s="86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spans="1:124" ht="23.25" x14ac:dyDescent="0.35">
      <c r="A123" s="176"/>
      <c r="B123" s="177"/>
      <c r="C123" s="178"/>
      <c r="D123" s="178"/>
      <c r="E123" s="179"/>
      <c r="F123" s="180"/>
      <c r="G123" s="115"/>
      <c r="H123" s="115"/>
      <c r="I123" s="115"/>
      <c r="J123" s="115"/>
      <c r="K123" s="115"/>
      <c r="L123" s="115"/>
      <c r="M123" s="115"/>
      <c r="N123" s="115"/>
      <c r="O123" s="115"/>
      <c r="P123" s="85"/>
      <c r="Q123" s="85"/>
      <c r="R123" s="85"/>
      <c r="S123" s="7"/>
      <c r="T123" s="93"/>
      <c r="U123" s="93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spans="1:124" x14ac:dyDescent="0.2">
      <c r="A124" s="99"/>
      <c r="B124" s="1"/>
      <c r="C124" s="1"/>
      <c r="D124" s="1"/>
      <c r="E124" s="172"/>
      <c r="F124" s="172"/>
      <c r="G124" s="1"/>
      <c r="H124" s="1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V124" s="94"/>
      <c r="W124" s="94"/>
      <c r="X124" s="94"/>
      <c r="Y124" s="94"/>
      <c r="Z124" s="94"/>
      <c r="AA124" s="94"/>
      <c r="AB124" s="94"/>
      <c r="AC124" s="36"/>
      <c r="AD124" s="36"/>
      <c r="AE124" s="36"/>
      <c r="AF124" s="36"/>
      <c r="AG124" s="36"/>
      <c r="AH124" s="36"/>
      <c r="AI124" s="36"/>
    </row>
    <row r="125" spans="1:124" x14ac:dyDescent="0.2">
      <c r="A125" s="35"/>
      <c r="B125" s="43"/>
      <c r="C125" s="87"/>
      <c r="D125" s="80"/>
      <c r="E125" s="171"/>
      <c r="F125" s="173"/>
      <c r="G125" s="11"/>
      <c r="H125" s="88"/>
      <c r="I125" s="89"/>
      <c r="J125" s="90"/>
      <c r="K125" s="79"/>
      <c r="L125" s="15"/>
      <c r="M125" s="85"/>
      <c r="N125" s="91"/>
      <c r="O125" s="85"/>
      <c r="P125" s="86"/>
      <c r="Q125" s="86"/>
      <c r="R125" s="86"/>
      <c r="S125" s="92"/>
      <c r="T125" s="93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</row>
    <row r="126" spans="1:124" x14ac:dyDescent="0.2">
      <c r="A126" s="7"/>
      <c r="B126" s="7"/>
      <c r="C126" s="7"/>
      <c r="D126" s="7"/>
      <c r="E126" s="174"/>
      <c r="F126" s="17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5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4"/>
      <c r="CB126" s="94"/>
      <c r="CC126" s="94"/>
      <c r="CD126" s="94"/>
      <c r="CE126" s="94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</row>
    <row r="127" spans="1:124" ht="15" x14ac:dyDescent="0.2">
      <c r="A127" s="111"/>
      <c r="B127" s="111"/>
      <c r="C127" s="111"/>
      <c r="D127" s="111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6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</row>
    <row r="128" spans="1:124" ht="15" x14ac:dyDescent="0.2">
      <c r="A128" s="111"/>
      <c r="B128" s="111"/>
      <c r="C128" s="111"/>
      <c r="D128" s="111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6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  <c r="BY128" s="94"/>
      <c r="BZ128" s="94"/>
      <c r="CA128" s="94"/>
      <c r="CB128" s="94"/>
      <c r="CC128" s="94"/>
      <c r="CD128" s="94"/>
      <c r="CE128" s="94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</row>
    <row r="129" spans="1:124" ht="15" x14ac:dyDescent="0.2">
      <c r="A129" s="111"/>
      <c r="B129" s="111"/>
      <c r="C129" s="111"/>
      <c r="D129" s="111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6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/>
      <c r="CB129" s="94"/>
      <c r="CC129" s="94"/>
      <c r="CD129" s="94"/>
      <c r="CE129" s="94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</row>
    <row r="130" spans="1:124" ht="15" x14ac:dyDescent="0.2">
      <c r="A130" s="111"/>
      <c r="B130" s="111"/>
      <c r="C130" s="111"/>
      <c r="D130" s="111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6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  <c r="BY130" s="94"/>
      <c r="BZ130" s="94"/>
      <c r="CA130" s="94"/>
      <c r="CB130" s="94"/>
      <c r="CC130" s="94"/>
      <c r="CD130" s="94"/>
      <c r="CE130" s="94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</row>
    <row r="131" spans="1:124" ht="15" x14ac:dyDescent="0.2">
      <c r="A131" s="111"/>
      <c r="B131" s="111"/>
      <c r="C131" s="111"/>
      <c r="D131" s="111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6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  <c r="BY131" s="94"/>
      <c r="BZ131" s="94"/>
      <c r="CA131" s="94"/>
      <c r="CB131" s="94"/>
      <c r="CC131" s="94"/>
      <c r="CD131" s="94"/>
      <c r="CE131" s="94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</row>
    <row r="132" spans="1:124" ht="15" x14ac:dyDescent="0.2">
      <c r="A132" s="111"/>
      <c r="B132" s="111"/>
      <c r="C132" s="111"/>
      <c r="D132" s="111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6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4"/>
      <c r="CD132" s="94"/>
      <c r="CE132" s="94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</row>
    <row r="133" spans="1:124" ht="15" x14ac:dyDescent="0.2">
      <c r="A133" s="111"/>
      <c r="B133" s="111"/>
      <c r="C133" s="111"/>
      <c r="D133" s="111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6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</row>
    <row r="134" spans="1:124" ht="15" x14ac:dyDescent="0.2">
      <c r="A134" s="111"/>
      <c r="B134" s="111"/>
      <c r="C134" s="111"/>
      <c r="D134" s="111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6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</row>
    <row r="135" spans="1:124" x14ac:dyDescent="0.2">
      <c r="A135" s="7"/>
      <c r="B135" s="7"/>
      <c r="C135" s="7"/>
      <c r="D135" s="7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</row>
    <row r="136" spans="1:124" x14ac:dyDescent="0.2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</row>
    <row r="137" spans="1:124" x14ac:dyDescent="0.2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</row>
    <row r="138" spans="1:124" x14ac:dyDescent="0.2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  <c r="BY138" s="94"/>
      <c r="BZ138" s="94"/>
      <c r="CA138" s="94"/>
      <c r="CB138" s="94"/>
      <c r="CC138" s="94"/>
      <c r="CD138" s="94"/>
      <c r="CE138" s="94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</row>
    <row r="139" spans="1:124" x14ac:dyDescent="0.2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</row>
    <row r="140" spans="1:124" x14ac:dyDescent="0.2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  <c r="BQ140" s="94"/>
      <c r="BR140" s="94"/>
      <c r="BS140" s="94"/>
      <c r="BT140" s="94"/>
      <c r="BU140" s="94"/>
      <c r="BV140" s="94"/>
      <c r="BW140" s="94"/>
      <c r="BX140" s="94"/>
      <c r="BY140" s="94"/>
      <c r="BZ140" s="94"/>
      <c r="CA140" s="94"/>
      <c r="CB140" s="94"/>
      <c r="CC140" s="94"/>
      <c r="CD140" s="94"/>
      <c r="CE140" s="94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</row>
    <row r="141" spans="1:124" x14ac:dyDescent="0.2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  <c r="BY141" s="94"/>
      <c r="BZ141" s="94"/>
      <c r="CA141" s="94"/>
      <c r="CB141" s="94"/>
      <c r="CC141" s="94"/>
      <c r="CD141" s="94"/>
      <c r="CE141" s="94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</row>
    <row r="142" spans="1:124" x14ac:dyDescent="0.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  <c r="BQ142" s="94"/>
      <c r="BR142" s="94"/>
      <c r="BS142" s="94"/>
      <c r="BT142" s="94"/>
      <c r="BU142" s="94"/>
      <c r="BV142" s="94"/>
      <c r="BW142" s="94"/>
      <c r="BX142" s="94"/>
      <c r="BY142" s="94"/>
      <c r="BZ142" s="94"/>
      <c r="CA142" s="94"/>
      <c r="CB142" s="94"/>
      <c r="CC142" s="94"/>
      <c r="CD142" s="94"/>
      <c r="CE142" s="94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</row>
    <row r="143" spans="1:124" x14ac:dyDescent="0.2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  <c r="BQ143" s="94"/>
      <c r="BR143" s="94"/>
      <c r="BS143" s="94"/>
      <c r="BT143" s="94"/>
      <c r="BU143" s="94"/>
      <c r="BV143" s="94"/>
      <c r="BW143" s="94"/>
      <c r="BX143" s="94"/>
      <c r="BY143" s="94"/>
      <c r="BZ143" s="94"/>
      <c r="CA143" s="94"/>
      <c r="CB143" s="94"/>
      <c r="CC143" s="94"/>
      <c r="CD143" s="94"/>
      <c r="CE143" s="94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</row>
    <row r="144" spans="1:124" x14ac:dyDescent="0.2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  <c r="BQ144" s="94"/>
      <c r="BR144" s="94"/>
      <c r="BS144" s="94"/>
      <c r="BT144" s="94"/>
      <c r="BU144" s="94"/>
      <c r="BV144" s="94"/>
      <c r="BW144" s="94"/>
      <c r="BX144" s="94"/>
      <c r="BY144" s="94"/>
      <c r="BZ144" s="94"/>
      <c r="CA144" s="94"/>
      <c r="CB144" s="94"/>
      <c r="CC144" s="94"/>
      <c r="CD144" s="94"/>
      <c r="CE144" s="94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</row>
    <row r="145" spans="1:124" x14ac:dyDescent="0.2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  <c r="BQ145" s="94"/>
      <c r="BR145" s="94"/>
      <c r="BS145" s="94"/>
      <c r="BT145" s="94"/>
      <c r="BU145" s="94"/>
      <c r="BV145" s="94"/>
      <c r="BW145" s="94"/>
      <c r="BX145" s="94"/>
      <c r="BY145" s="94"/>
      <c r="BZ145" s="94"/>
      <c r="CA145" s="94"/>
      <c r="CB145" s="94"/>
      <c r="CC145" s="94"/>
      <c r="CD145" s="94"/>
      <c r="CE145" s="94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</row>
    <row r="146" spans="1:124" x14ac:dyDescent="0.2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  <c r="BQ146" s="94"/>
      <c r="BR146" s="94"/>
      <c r="BS146" s="94"/>
      <c r="BT146" s="94"/>
      <c r="BU146" s="94"/>
      <c r="BV146" s="94"/>
      <c r="BW146" s="94"/>
      <c r="BX146" s="94"/>
      <c r="BY146" s="94"/>
      <c r="BZ146" s="94"/>
      <c r="CA146" s="94"/>
      <c r="CB146" s="94"/>
      <c r="CC146" s="94"/>
      <c r="CD146" s="94"/>
      <c r="CE146" s="94"/>
    </row>
    <row r="147" spans="1:124" x14ac:dyDescent="0.2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4"/>
      <c r="BS147" s="94"/>
      <c r="BT147" s="94"/>
      <c r="BU147" s="94"/>
      <c r="BV147" s="94"/>
      <c r="BW147" s="94"/>
      <c r="BX147" s="94"/>
      <c r="BY147" s="94"/>
      <c r="BZ147" s="94"/>
      <c r="CA147" s="94"/>
      <c r="CB147" s="94"/>
      <c r="CC147" s="94"/>
      <c r="CD147" s="94"/>
      <c r="CE147" s="94"/>
    </row>
    <row r="148" spans="1:124" x14ac:dyDescent="0.2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  <c r="BQ148" s="94"/>
      <c r="BR148" s="94"/>
      <c r="BS148" s="94"/>
      <c r="BT148" s="94"/>
      <c r="BU148" s="94"/>
      <c r="BV148" s="94"/>
      <c r="BW148" s="94"/>
      <c r="BX148" s="94"/>
      <c r="BY148" s="94"/>
      <c r="BZ148" s="94"/>
      <c r="CA148" s="94"/>
      <c r="CB148" s="94"/>
      <c r="CC148" s="94"/>
      <c r="CD148" s="94"/>
      <c r="CE148" s="94"/>
    </row>
    <row r="149" spans="1:124" x14ac:dyDescent="0.2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  <c r="BY149" s="94"/>
      <c r="BZ149" s="94"/>
      <c r="CA149" s="94"/>
      <c r="CB149" s="94"/>
      <c r="CC149" s="94"/>
      <c r="CD149" s="94"/>
      <c r="CE149" s="94"/>
    </row>
    <row r="150" spans="1:124" x14ac:dyDescent="0.2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  <c r="BQ150" s="94"/>
      <c r="BR150" s="94"/>
      <c r="BS150" s="94"/>
      <c r="BT150" s="94"/>
      <c r="BU150" s="94"/>
      <c r="BV150" s="94"/>
      <c r="BW150" s="94"/>
      <c r="BX150" s="94"/>
      <c r="BY150" s="94"/>
      <c r="BZ150" s="94"/>
      <c r="CA150" s="94"/>
      <c r="CB150" s="94"/>
      <c r="CC150" s="94"/>
      <c r="CD150" s="94"/>
      <c r="CE150" s="94"/>
    </row>
    <row r="151" spans="1:124" x14ac:dyDescent="0.2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  <c r="BQ151" s="94"/>
      <c r="BR151" s="94"/>
      <c r="BS151" s="94"/>
      <c r="BT151" s="94"/>
      <c r="BU151" s="94"/>
      <c r="BV151" s="94"/>
      <c r="BW151" s="94"/>
      <c r="BX151" s="94"/>
      <c r="BY151" s="94"/>
      <c r="BZ151" s="94"/>
      <c r="CA151" s="94"/>
      <c r="CB151" s="94"/>
      <c r="CC151" s="94"/>
      <c r="CD151" s="94"/>
      <c r="CE151" s="94"/>
    </row>
    <row r="152" spans="1:124" x14ac:dyDescent="0.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  <c r="BY152" s="94"/>
      <c r="BZ152" s="94"/>
      <c r="CA152" s="94"/>
      <c r="CB152" s="94"/>
      <c r="CC152" s="94"/>
      <c r="CD152" s="94"/>
      <c r="CE152" s="94"/>
    </row>
    <row r="153" spans="1:124" x14ac:dyDescent="0.2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4"/>
      <c r="BX153" s="94"/>
      <c r="BY153" s="94"/>
      <c r="BZ153" s="94"/>
      <c r="CA153" s="94"/>
      <c r="CB153" s="94"/>
      <c r="CC153" s="94"/>
      <c r="CD153" s="94"/>
      <c r="CE153" s="94"/>
    </row>
    <row r="154" spans="1:124" x14ac:dyDescent="0.2">
      <c r="V154" s="94"/>
      <c r="W154" s="94"/>
      <c r="X154" s="94"/>
      <c r="Y154" s="94"/>
      <c r="Z154" s="94"/>
      <c r="AA154" s="94"/>
      <c r="AB154" s="94"/>
    </row>
    <row r="155" spans="1:124" x14ac:dyDescent="0.2">
      <c r="V155" s="94"/>
      <c r="W155" s="94"/>
      <c r="X155" s="94"/>
      <c r="Y155" s="94"/>
      <c r="Z155" s="94"/>
      <c r="AA155" s="94"/>
      <c r="AB155" s="94"/>
    </row>
    <row r="156" spans="1:124" x14ac:dyDescent="0.2">
      <c r="V156" s="94"/>
      <c r="W156" s="94"/>
      <c r="X156" s="94"/>
      <c r="Y156" s="94"/>
      <c r="Z156" s="94"/>
      <c r="AA156" s="94"/>
      <c r="AB156" s="94"/>
    </row>
    <row r="157" spans="1:124" x14ac:dyDescent="0.2">
      <c r="V157" s="94"/>
      <c r="W157" s="94"/>
      <c r="X157" s="94"/>
      <c r="Y157" s="94"/>
      <c r="Z157" s="94"/>
      <c r="AA157" s="94"/>
      <c r="AB157" s="94"/>
    </row>
    <row r="158" spans="1:124" x14ac:dyDescent="0.2">
      <c r="V158" s="94"/>
      <c r="W158" s="94"/>
      <c r="X158" s="94"/>
      <c r="Y158" s="94"/>
      <c r="Z158" s="94"/>
      <c r="AA158" s="94"/>
      <c r="AB158" s="94"/>
    </row>
    <row r="159" spans="1:124" x14ac:dyDescent="0.2">
      <c r="V159" s="94"/>
      <c r="W159" s="94"/>
      <c r="X159" s="94"/>
      <c r="Y159" s="94"/>
      <c r="Z159" s="94"/>
      <c r="AA159" s="94"/>
      <c r="AB159" s="94"/>
    </row>
    <row r="160" spans="1:124" x14ac:dyDescent="0.2">
      <c r="V160" s="94"/>
      <c r="W160" s="94"/>
      <c r="X160" s="94"/>
      <c r="Y160" s="94"/>
      <c r="Z160" s="94"/>
      <c r="AA160" s="94"/>
      <c r="AB160" s="94"/>
    </row>
    <row r="161" spans="22:28" x14ac:dyDescent="0.2">
      <c r="V161" s="94"/>
      <c r="W161" s="94"/>
      <c r="X161" s="94"/>
      <c r="Y161" s="94"/>
      <c r="Z161" s="94"/>
      <c r="AA161" s="94"/>
      <c r="AB161" s="94"/>
    </row>
  </sheetData>
  <phoneticPr fontId="0" type="noConversion"/>
  <printOptions gridLines="1"/>
  <pageMargins left="0.25" right="0.25" top="0.5" bottom="0.5" header="0.5" footer="0.5"/>
  <pageSetup scale="45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37257</v>
      </c>
      <c r="G2" s="102"/>
      <c r="J2" s="8" t="s">
        <v>1</v>
      </c>
      <c r="R2" s="7"/>
      <c r="S2" s="7"/>
      <c r="T2" s="2">
        <f ca="1">NOW()</f>
        <v>41887.501104513889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37288</v>
      </c>
      <c r="G2" s="102"/>
      <c r="J2" s="8" t="s">
        <v>1</v>
      </c>
      <c r="R2" s="7"/>
      <c r="S2" s="7"/>
      <c r="T2" s="2">
        <f ca="1">NOW()</f>
        <v>41887.501104513889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1120000</v>
      </c>
      <c r="I6" s="103">
        <v>28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5936</v>
      </c>
      <c r="S6" s="23">
        <f>SUM(Q6:R6)</f>
        <v>108080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162"/>
      <c r="G7" s="162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1120000</v>
      </c>
      <c r="I18" s="47">
        <f>SUM(I6:I17)</f>
        <v>28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5936</v>
      </c>
      <c r="S18" s="98">
        <f>SUM(S5:S17)</f>
        <v>108080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37316</v>
      </c>
      <c r="G2" s="102"/>
      <c r="J2" s="8" t="s">
        <v>1</v>
      </c>
      <c r="R2" s="7"/>
      <c r="S2" s="7"/>
      <c r="T2" s="2">
        <f ca="1">NOW()</f>
        <v>41887.501104513889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7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36951</v>
      </c>
      <c r="G2" s="102"/>
      <c r="J2" s="8" t="s">
        <v>1</v>
      </c>
      <c r="R2" s="7"/>
      <c r="S2" s="7"/>
      <c r="T2" s="2">
        <f ca="1">NOW()</f>
        <v>41887.501104513889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5" thickBot="1" x14ac:dyDescent="0.25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5" thickBot="1" x14ac:dyDescent="0.25">
      <c r="A6">
        <v>1</v>
      </c>
      <c r="B6" s="149">
        <v>107616</v>
      </c>
      <c r="C6" s="100" t="s">
        <v>45</v>
      </c>
      <c r="D6" s="106" t="s">
        <v>28</v>
      </c>
      <c r="E6" s="57" t="s">
        <v>40</v>
      </c>
      <c r="F6" s="162">
        <v>36957</v>
      </c>
      <c r="G6" s="162">
        <v>36957</v>
      </c>
      <c r="H6" s="11">
        <f t="shared" ref="H6:H15" si="0">SUM(I6*J6)</f>
        <v>13000</v>
      </c>
      <c r="I6" s="103">
        <v>1</v>
      </c>
      <c r="J6" s="104">
        <v>13000</v>
      </c>
      <c r="K6" s="105" t="s">
        <v>47</v>
      </c>
      <c r="L6" s="106" t="s">
        <v>30</v>
      </c>
      <c r="M6" s="42">
        <f>SUM(N6*1)</f>
        <v>6.5000000000000002E-2</v>
      </c>
      <c r="N6" s="107">
        <v>6.5000000000000002E-2</v>
      </c>
      <c r="O6" s="44" t="s">
        <v>87</v>
      </c>
      <c r="P6" s="16">
        <f t="shared" ref="P6:P15" si="1">SUM(N6:O6)</f>
        <v>6.5000000000000002E-2</v>
      </c>
      <c r="Q6" s="23">
        <f t="shared" ref="Q6:Q15" si="2">SUM(M6*J6)</f>
        <v>845</v>
      </c>
      <c r="R6" s="159">
        <v>0</v>
      </c>
      <c r="S6" s="23">
        <f t="shared" ref="S6:S15" si="3">SUM(Q6:R6)</f>
        <v>845</v>
      </c>
      <c r="T6" s="6" t="s">
        <v>88</v>
      </c>
      <c r="U6" s="38" t="s">
        <v>49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5" thickBot="1" x14ac:dyDescent="0.25">
      <c r="A7">
        <v>1</v>
      </c>
      <c r="B7" s="149">
        <v>107616</v>
      </c>
      <c r="C7" s="100" t="s">
        <v>45</v>
      </c>
      <c r="D7" s="106" t="s">
        <v>28</v>
      </c>
      <c r="E7" s="57" t="s">
        <v>40</v>
      </c>
      <c r="F7" s="162">
        <v>36957</v>
      </c>
      <c r="G7" s="162">
        <v>36957</v>
      </c>
      <c r="H7" s="11">
        <f>SUM(I7*J7)</f>
        <v>7000</v>
      </c>
      <c r="I7" s="103">
        <v>1</v>
      </c>
      <c r="J7" s="104">
        <v>7000</v>
      </c>
      <c r="K7" s="105" t="s">
        <v>47</v>
      </c>
      <c r="L7" s="106" t="s">
        <v>30</v>
      </c>
      <c r="M7" s="42">
        <f>SUM(N7*1)</f>
        <v>6.5000000000000002E-2</v>
      </c>
      <c r="N7" s="107">
        <v>6.5000000000000002E-2</v>
      </c>
      <c r="O7" s="44" t="s">
        <v>87</v>
      </c>
      <c r="P7" s="16">
        <f>SUM(N7:O7)</f>
        <v>6.5000000000000002E-2</v>
      </c>
      <c r="Q7" s="23">
        <f>SUM(M7*J7)</f>
        <v>455</v>
      </c>
      <c r="R7" s="159">
        <v>0</v>
      </c>
      <c r="S7" s="23">
        <f>SUM(Q7:R7)</f>
        <v>455</v>
      </c>
      <c r="T7" s="6" t="s">
        <v>88</v>
      </c>
      <c r="U7" s="38" t="s">
        <v>49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5" thickBot="1" x14ac:dyDescent="0.25">
      <c r="A8">
        <v>1</v>
      </c>
      <c r="B8" s="149">
        <v>107616</v>
      </c>
      <c r="C8" s="100" t="s">
        <v>45</v>
      </c>
      <c r="D8" s="106" t="s">
        <v>28</v>
      </c>
      <c r="E8" s="57" t="s">
        <v>40</v>
      </c>
      <c r="F8" s="162">
        <v>36959</v>
      </c>
      <c r="G8" s="162">
        <v>36959</v>
      </c>
      <c r="H8" s="11">
        <f t="shared" si="0"/>
        <v>20000</v>
      </c>
      <c r="I8" s="103">
        <v>1</v>
      </c>
      <c r="J8" s="104">
        <v>20000</v>
      </c>
      <c r="K8" s="105" t="s">
        <v>47</v>
      </c>
      <c r="L8" s="106" t="s">
        <v>30</v>
      </c>
      <c r="M8" s="42">
        <f>SUM(N8*1)</f>
        <v>6.5000000000000002E-2</v>
      </c>
      <c r="N8" s="107">
        <v>6.5000000000000002E-2</v>
      </c>
      <c r="O8" s="44" t="s">
        <v>87</v>
      </c>
      <c r="P8" s="16">
        <f t="shared" si="1"/>
        <v>6.5000000000000002E-2</v>
      </c>
      <c r="Q8" s="23">
        <f t="shared" si="2"/>
        <v>1300</v>
      </c>
      <c r="R8" s="159">
        <v>0</v>
      </c>
      <c r="S8" s="23">
        <f t="shared" si="3"/>
        <v>1300</v>
      </c>
      <c r="T8" s="6" t="s">
        <v>88</v>
      </c>
      <c r="U8" s="38" t="s">
        <v>49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5" thickBot="1" x14ac:dyDescent="0.25">
      <c r="A9">
        <v>1</v>
      </c>
      <c r="B9" s="149">
        <v>107641</v>
      </c>
      <c r="C9" s="100" t="s">
        <v>45</v>
      </c>
      <c r="D9" s="106" t="s">
        <v>28</v>
      </c>
      <c r="E9" s="57" t="s">
        <v>40</v>
      </c>
      <c r="F9" s="162">
        <v>36966</v>
      </c>
      <c r="G9" s="162">
        <v>36966</v>
      </c>
      <c r="H9" s="11">
        <f t="shared" si="0"/>
        <v>10000</v>
      </c>
      <c r="I9" s="103">
        <v>1</v>
      </c>
      <c r="J9" s="104">
        <v>10000</v>
      </c>
      <c r="K9" s="105" t="s">
        <v>47</v>
      </c>
      <c r="L9" s="106" t="s">
        <v>30</v>
      </c>
      <c r="M9" s="42">
        <f>SUM(N9*1)</f>
        <v>6.5000000000000002E-2</v>
      </c>
      <c r="N9" s="107">
        <v>6.5000000000000002E-2</v>
      </c>
      <c r="O9" s="44" t="s">
        <v>87</v>
      </c>
      <c r="P9" s="16">
        <f t="shared" si="1"/>
        <v>6.5000000000000002E-2</v>
      </c>
      <c r="Q9" s="23">
        <f t="shared" si="2"/>
        <v>650</v>
      </c>
      <c r="R9" s="159">
        <v>0</v>
      </c>
      <c r="S9" s="23">
        <f t="shared" si="3"/>
        <v>650</v>
      </c>
      <c r="T9" s="6" t="s">
        <v>88</v>
      </c>
      <c r="U9" s="38" t="s">
        <v>49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5" thickBot="1" x14ac:dyDescent="0.25">
      <c r="A10">
        <v>1</v>
      </c>
      <c r="B10" s="149">
        <v>107641</v>
      </c>
      <c r="C10" s="100" t="s">
        <v>45</v>
      </c>
      <c r="D10" s="106" t="s">
        <v>28</v>
      </c>
      <c r="E10" s="57" t="s">
        <v>40</v>
      </c>
      <c r="F10" s="162">
        <v>36967</v>
      </c>
      <c r="G10" s="162">
        <v>36969</v>
      </c>
      <c r="H10" s="11">
        <f t="shared" si="0"/>
        <v>30000</v>
      </c>
      <c r="I10" s="103">
        <v>3</v>
      </c>
      <c r="J10" s="104">
        <v>10000</v>
      </c>
      <c r="K10" s="105" t="s">
        <v>47</v>
      </c>
      <c r="L10" s="106" t="s">
        <v>30</v>
      </c>
      <c r="M10" s="42">
        <f>SUM(N10*3)</f>
        <v>0.19500000000000001</v>
      </c>
      <c r="N10" s="107">
        <v>6.5000000000000002E-2</v>
      </c>
      <c r="O10" s="44" t="s">
        <v>87</v>
      </c>
      <c r="P10" s="16">
        <f t="shared" si="1"/>
        <v>6.5000000000000002E-2</v>
      </c>
      <c r="Q10" s="23">
        <f t="shared" si="2"/>
        <v>1950</v>
      </c>
      <c r="R10" s="159">
        <v>0</v>
      </c>
      <c r="S10" s="23">
        <f t="shared" si="3"/>
        <v>1950</v>
      </c>
      <c r="T10" s="6" t="s">
        <v>88</v>
      </c>
      <c r="U10" s="38" t="s">
        <v>49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5" thickBot="1" x14ac:dyDescent="0.25">
      <c r="A11">
        <v>1</v>
      </c>
      <c r="B11" s="149">
        <v>107641</v>
      </c>
      <c r="C11" s="100" t="s">
        <v>45</v>
      </c>
      <c r="D11" s="106" t="s">
        <v>28</v>
      </c>
      <c r="E11" s="57" t="s">
        <v>40</v>
      </c>
      <c r="F11" s="162">
        <v>36970</v>
      </c>
      <c r="G11" s="162">
        <v>36970</v>
      </c>
      <c r="H11" s="11">
        <f t="shared" si="0"/>
        <v>10000</v>
      </c>
      <c r="I11" s="103">
        <v>1</v>
      </c>
      <c r="J11" s="104">
        <v>10000</v>
      </c>
      <c r="K11" s="105" t="s">
        <v>47</v>
      </c>
      <c r="L11" s="106" t="s">
        <v>30</v>
      </c>
      <c r="M11" s="42">
        <f>SUM(N11*1)</f>
        <v>6.5000000000000002E-2</v>
      </c>
      <c r="N11" s="107">
        <v>6.5000000000000002E-2</v>
      </c>
      <c r="O11" s="44" t="s">
        <v>87</v>
      </c>
      <c r="P11" s="16">
        <f t="shared" si="1"/>
        <v>6.5000000000000002E-2</v>
      </c>
      <c r="Q11" s="23">
        <f t="shared" si="2"/>
        <v>650</v>
      </c>
      <c r="R11" s="159">
        <v>0</v>
      </c>
      <c r="S11" s="23">
        <f t="shared" si="3"/>
        <v>650</v>
      </c>
      <c r="T11" s="6" t="s">
        <v>88</v>
      </c>
      <c r="U11" s="38" t="s">
        <v>49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5" thickBot="1" x14ac:dyDescent="0.25">
      <c r="A12">
        <v>1</v>
      </c>
      <c r="B12" s="149">
        <v>107641</v>
      </c>
      <c r="C12" s="100" t="s">
        <v>45</v>
      </c>
      <c r="D12" s="106" t="s">
        <v>28</v>
      </c>
      <c r="E12" s="57" t="s">
        <v>40</v>
      </c>
      <c r="F12" s="162">
        <v>36971</v>
      </c>
      <c r="G12" s="162">
        <v>36971</v>
      </c>
      <c r="H12" s="11">
        <f>SUM(I12*J12)</f>
        <v>20000</v>
      </c>
      <c r="I12" s="103">
        <v>1</v>
      </c>
      <c r="J12" s="104">
        <v>20000</v>
      </c>
      <c r="K12" s="105" t="s">
        <v>47</v>
      </c>
      <c r="L12" s="106" t="s">
        <v>30</v>
      </c>
      <c r="M12" s="42">
        <f>SUM(N12*1)</f>
        <v>7.4999999999999997E-2</v>
      </c>
      <c r="N12" s="107">
        <v>7.4999999999999997E-2</v>
      </c>
      <c r="O12" s="44" t="s">
        <v>87</v>
      </c>
      <c r="P12" s="16">
        <f>SUM(N12:O12)</f>
        <v>7.4999999999999997E-2</v>
      </c>
      <c r="Q12" s="23">
        <f>SUM(M12*J12)</f>
        <v>1500</v>
      </c>
      <c r="R12" s="159">
        <v>0</v>
      </c>
      <c r="S12" s="23">
        <f>SUM(Q12:R12)</f>
        <v>1500</v>
      </c>
      <c r="T12" s="6" t="s">
        <v>88</v>
      </c>
      <c r="U12" s="38" t="s">
        <v>49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5" thickBot="1" x14ac:dyDescent="0.25">
      <c r="A13">
        <v>1</v>
      </c>
      <c r="B13" s="149">
        <v>107641</v>
      </c>
      <c r="C13" s="100" t="s">
        <v>45</v>
      </c>
      <c r="D13" s="106" t="s">
        <v>28</v>
      </c>
      <c r="E13" s="57" t="s">
        <v>40</v>
      </c>
      <c r="F13" s="162">
        <v>36972</v>
      </c>
      <c r="G13" s="162">
        <v>36972</v>
      </c>
      <c r="H13" s="11">
        <f>SUM(I13*J13)</f>
        <v>15000</v>
      </c>
      <c r="I13" s="103">
        <v>1</v>
      </c>
      <c r="J13" s="104">
        <v>15000</v>
      </c>
      <c r="K13" s="105" t="s">
        <v>47</v>
      </c>
      <c r="L13" s="106" t="s">
        <v>30</v>
      </c>
      <c r="M13" s="42">
        <f>SUM(N13*1)</f>
        <v>0.09</v>
      </c>
      <c r="N13" s="107">
        <v>0.09</v>
      </c>
      <c r="O13" s="44" t="s">
        <v>87</v>
      </c>
      <c r="P13" s="16">
        <f>SUM(N13:O13)</f>
        <v>0.09</v>
      </c>
      <c r="Q13" s="23">
        <f>SUM(M13*J13)</f>
        <v>1350</v>
      </c>
      <c r="R13" s="159">
        <v>0</v>
      </c>
      <c r="S13" s="23">
        <f>SUM(Q13:R13)</f>
        <v>1350</v>
      </c>
      <c r="T13" s="6" t="s">
        <v>88</v>
      </c>
      <c r="U13" s="38" t="s">
        <v>49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5" thickBot="1" x14ac:dyDescent="0.25">
      <c r="A14">
        <v>1</v>
      </c>
      <c r="B14" s="149">
        <v>107641</v>
      </c>
      <c r="C14" s="100" t="s">
        <v>45</v>
      </c>
      <c r="D14" s="106" t="s">
        <v>28</v>
      </c>
      <c r="E14" s="57" t="s">
        <v>40</v>
      </c>
      <c r="F14" s="162">
        <v>36974</v>
      </c>
      <c r="G14" s="162">
        <v>36976</v>
      </c>
      <c r="H14" s="11">
        <f>SUM(I14*J14)</f>
        <v>30000</v>
      </c>
      <c r="I14" s="103">
        <v>3</v>
      </c>
      <c r="J14" s="104">
        <v>10000</v>
      </c>
      <c r="K14" s="105" t="s">
        <v>47</v>
      </c>
      <c r="L14" s="106" t="s">
        <v>30</v>
      </c>
      <c r="M14" s="42">
        <f>SUM(N14*3)</f>
        <v>0.36749999999999999</v>
      </c>
      <c r="N14" s="107">
        <v>0.1225</v>
      </c>
      <c r="O14" s="44" t="s">
        <v>87</v>
      </c>
      <c r="P14" s="16">
        <f>SUM(N14:O14)</f>
        <v>0.1225</v>
      </c>
      <c r="Q14" s="23">
        <f>SUM(M14*J14)</f>
        <v>3675</v>
      </c>
      <c r="R14" s="159">
        <v>0</v>
      </c>
      <c r="S14" s="23">
        <f>SUM(Q14:R14)</f>
        <v>3675</v>
      </c>
      <c r="T14" s="6" t="s">
        <v>88</v>
      </c>
      <c r="U14" s="38" t="s">
        <v>49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A15">
        <v>1</v>
      </c>
      <c r="B15" s="149">
        <v>107642</v>
      </c>
      <c r="C15" s="100" t="s">
        <v>43</v>
      </c>
      <c r="D15" s="106" t="s">
        <v>28</v>
      </c>
      <c r="E15" s="57" t="s">
        <v>40</v>
      </c>
      <c r="F15" s="162">
        <v>36966</v>
      </c>
      <c r="G15" s="162">
        <v>36966</v>
      </c>
      <c r="H15" s="11">
        <f t="shared" si="0"/>
        <v>10000</v>
      </c>
      <c r="I15" s="103">
        <v>1</v>
      </c>
      <c r="J15" s="104">
        <v>10000</v>
      </c>
      <c r="K15" s="105" t="s">
        <v>47</v>
      </c>
      <c r="L15" s="106" t="s">
        <v>30</v>
      </c>
      <c r="M15" s="42">
        <f>SUM(N15*1)</f>
        <v>0.03</v>
      </c>
      <c r="N15" s="107">
        <v>0.03</v>
      </c>
      <c r="O15" s="107">
        <v>4.3E-3</v>
      </c>
      <c r="P15" s="16">
        <f t="shared" si="1"/>
        <v>3.4299999999999997E-2</v>
      </c>
      <c r="Q15" s="23">
        <f t="shared" si="2"/>
        <v>300</v>
      </c>
      <c r="R15" s="175">
        <f>SUM(H15*O15)</f>
        <v>43</v>
      </c>
      <c r="S15" s="23">
        <f t="shared" si="3"/>
        <v>343</v>
      </c>
      <c r="T15" s="6" t="s">
        <v>39</v>
      </c>
      <c r="U15" s="38">
        <v>943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01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A17">
        <f>SUM(A6:A16)</f>
        <v>10</v>
      </c>
      <c r="B17" s="17"/>
      <c r="C17" s="29"/>
      <c r="D17" s="25"/>
      <c r="E17" s="25"/>
      <c r="F17" s="24"/>
      <c r="G17" s="10"/>
      <c r="H17" s="109">
        <f>SUM(H5:H16)</f>
        <v>165000</v>
      </c>
      <c r="I17" s="47">
        <f>SUM(I6:I16)</f>
        <v>14</v>
      </c>
      <c r="J17" s="109">
        <f>SUM(J5:J16)</f>
        <v>125000</v>
      </c>
      <c r="K17" s="47"/>
      <c r="L17" s="41"/>
      <c r="M17" s="45"/>
      <c r="N17" s="44"/>
      <c r="O17" s="50"/>
      <c r="P17" s="44"/>
      <c r="Q17" s="98">
        <f>SUM(Q5:Q16)</f>
        <v>12675</v>
      </c>
      <c r="R17" s="98">
        <f>SUM(R5:R16)</f>
        <v>43</v>
      </c>
      <c r="S17" s="98">
        <f>SUM(S5:S16)</f>
        <v>12718</v>
      </c>
      <c r="T17" s="48"/>
      <c r="U17" s="40"/>
      <c r="V17" s="13"/>
      <c r="W17" s="94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 s="123" t="s">
        <v>77</v>
      </c>
      <c r="B18" s="122"/>
      <c r="C18" s="18"/>
      <c r="D18" s="25"/>
      <c r="E18" s="25"/>
      <c r="F18" s="24"/>
      <c r="G18" s="27"/>
      <c r="H18" s="51" t="s">
        <v>34</v>
      </c>
      <c r="I18" s="52"/>
      <c r="J18" s="51" t="s">
        <v>34</v>
      </c>
      <c r="K18" s="41"/>
      <c r="L18" s="41"/>
      <c r="M18" s="41"/>
      <c r="N18" s="53"/>
      <c r="O18" s="50"/>
      <c r="P18" s="44"/>
      <c r="Q18" s="56" t="s">
        <v>35</v>
      </c>
      <c r="R18" s="55" t="s">
        <v>11</v>
      </c>
      <c r="S18" s="54" t="s">
        <v>36</v>
      </c>
      <c r="T18" s="13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ht="23.25" x14ac:dyDescent="0.35">
      <c r="B19" s="110"/>
      <c r="C19" s="37"/>
      <c r="D19" s="28"/>
      <c r="E19" s="28"/>
      <c r="F19" s="24"/>
      <c r="G19" s="46"/>
      <c r="H19" s="18"/>
      <c r="I19" s="18"/>
      <c r="J19" s="18"/>
      <c r="K19" s="18"/>
      <c r="L19" s="18"/>
      <c r="M19" s="18"/>
      <c r="N19" s="18"/>
      <c r="O19" s="18"/>
      <c r="P19" s="18"/>
      <c r="Q19" s="16"/>
      <c r="R19" s="16"/>
      <c r="S19" s="16"/>
      <c r="T19" s="1"/>
      <c r="U19" s="9"/>
      <c r="V19" s="4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x14ac:dyDescent="0.2">
      <c r="B20" s="99"/>
      <c r="C20" s="1"/>
      <c r="D20" s="1"/>
      <c r="E20" s="1"/>
      <c r="F20" s="1"/>
      <c r="G20" s="1"/>
      <c r="H20" s="1"/>
      <c r="I20" s="1"/>
      <c r="J20" s="1"/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35"/>
      <c r="C21" s="43"/>
      <c r="D21" s="87"/>
      <c r="E21" s="80"/>
      <c r="F21" s="3"/>
      <c r="G21" s="32"/>
      <c r="H21" s="11"/>
      <c r="I21" s="88"/>
      <c r="J21" s="89"/>
      <c r="K21" s="90"/>
      <c r="L21" s="79"/>
      <c r="M21" s="15"/>
      <c r="N21" s="85"/>
      <c r="O21" s="91"/>
      <c r="P21" s="85"/>
      <c r="Q21" s="86"/>
      <c r="R21" s="86"/>
      <c r="S21" s="86"/>
      <c r="T21" s="92"/>
      <c r="U21" s="93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</row>
    <row r="22" spans="1:125" x14ac:dyDescent="0.2">
      <c r="B22" s="7"/>
      <c r="C22" s="7"/>
      <c r="D22" s="7"/>
      <c r="E22" s="7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1:125" ht="15" x14ac:dyDescent="0.2">
      <c r="B23" s="111"/>
      <c r="C23" s="111"/>
      <c r="D23" s="111"/>
      <c r="E23" s="111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6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x14ac:dyDescent="0.2">
      <c r="B31" s="7"/>
      <c r="C31" s="7"/>
      <c r="D31" s="7"/>
      <c r="E31" s="7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W50" s="94"/>
      <c r="X50" s="94"/>
      <c r="Y50" s="94"/>
      <c r="Z50" s="94"/>
      <c r="AA50" s="94"/>
      <c r="AB50" s="94"/>
      <c r="AC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49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125" s="1" customFormat="1" ht="18" x14ac:dyDescent="0.25">
      <c r="B2" s="8" t="s">
        <v>0</v>
      </c>
      <c r="F2" s="33">
        <v>36923</v>
      </c>
      <c r="G2" s="102"/>
      <c r="J2" s="8" t="s">
        <v>1</v>
      </c>
      <c r="R2" s="7"/>
      <c r="S2" s="7"/>
      <c r="T2" s="2">
        <f ca="1">NOW()</f>
        <v>41887.501104513889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125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125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125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125" x14ac:dyDescent="0.2">
      <c r="A6">
        <v>1</v>
      </c>
      <c r="B6" s="149">
        <v>107512</v>
      </c>
      <c r="C6" s="100" t="s">
        <v>33</v>
      </c>
      <c r="D6" s="106" t="s">
        <v>28</v>
      </c>
      <c r="E6" s="57" t="s">
        <v>40</v>
      </c>
      <c r="F6" s="162">
        <v>36923</v>
      </c>
      <c r="G6" s="162">
        <v>36950</v>
      </c>
      <c r="H6" s="11">
        <f>SUM(I6*J6)</f>
        <v>840000</v>
      </c>
      <c r="I6" s="103">
        <v>28</v>
      </c>
      <c r="J6" s="104">
        <v>30000</v>
      </c>
      <c r="K6" s="105" t="s">
        <v>29</v>
      </c>
      <c r="L6" s="106" t="s">
        <v>30</v>
      </c>
      <c r="M6" s="42">
        <f>SUM(N6*28)</f>
        <v>1.1200000000000001</v>
      </c>
      <c r="N6" s="107">
        <v>0.04</v>
      </c>
      <c r="O6" s="107">
        <v>5.3E-3</v>
      </c>
      <c r="P6" s="16">
        <f>SUM(N6:O6)</f>
        <v>4.53E-2</v>
      </c>
      <c r="Q6" s="23">
        <f>SUM(M6*J6)</f>
        <v>33600</v>
      </c>
      <c r="R6" s="150">
        <f>SUM(O6*H6)</f>
        <v>4452</v>
      </c>
      <c r="S6" s="23">
        <f>SUM(Q6:R6)</f>
        <v>38052</v>
      </c>
      <c r="T6" s="6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125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125" x14ac:dyDescent="0.2">
      <c r="B8" s="101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125" x14ac:dyDescent="0.2">
      <c r="A9">
        <f>SUM(A6:A8)</f>
        <v>1</v>
      </c>
      <c r="B9" s="17"/>
      <c r="C9" s="29"/>
      <c r="D9" s="25"/>
      <c r="E9" s="25"/>
      <c r="F9" s="24"/>
      <c r="G9" s="10"/>
      <c r="H9" s="109">
        <f>SUM(H5:H8)</f>
        <v>840000</v>
      </c>
      <c r="I9" s="47">
        <f>SUM(I6:I8)</f>
        <v>28</v>
      </c>
      <c r="J9" s="109">
        <f>SUM(J5:J8)</f>
        <v>30000</v>
      </c>
      <c r="K9" s="47"/>
      <c r="L9" s="41"/>
      <c r="M9" s="45"/>
      <c r="N9" s="44"/>
      <c r="O9" s="50"/>
      <c r="P9" s="44"/>
      <c r="Q9" s="98">
        <f>SUM(Q5:Q8)</f>
        <v>33600</v>
      </c>
      <c r="R9" s="98">
        <f>SUM(R5:R8)</f>
        <v>4452</v>
      </c>
      <c r="S9" s="98">
        <f>SUM(S5:S8)</f>
        <v>38052</v>
      </c>
      <c r="T9" s="48"/>
      <c r="U9" s="40"/>
      <c r="V9" s="13"/>
      <c r="W9" s="94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125" x14ac:dyDescent="0.2">
      <c r="A10" s="123" t="s">
        <v>77</v>
      </c>
      <c r="B10" s="122"/>
      <c r="C10" s="18"/>
      <c r="D10" s="25"/>
      <c r="E10" s="25"/>
      <c r="F10" s="24"/>
      <c r="G10" s="27"/>
      <c r="H10" s="51" t="s">
        <v>34</v>
      </c>
      <c r="I10" s="52"/>
      <c r="J10" s="51" t="s">
        <v>34</v>
      </c>
      <c r="K10" s="41"/>
      <c r="L10" s="41"/>
      <c r="M10" s="41"/>
      <c r="N10" s="53"/>
      <c r="O10" s="50"/>
      <c r="P10" s="44"/>
      <c r="Q10" s="56" t="s">
        <v>35</v>
      </c>
      <c r="R10" s="55" t="s">
        <v>11</v>
      </c>
      <c r="S10" s="54" t="s">
        <v>36</v>
      </c>
      <c r="T10" s="13"/>
      <c r="U10" s="40"/>
      <c r="V10" s="13"/>
      <c r="W10" s="94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125" ht="23.25" x14ac:dyDescent="0.35">
      <c r="B11" s="110"/>
      <c r="C11" s="37"/>
      <c r="D11" s="28"/>
      <c r="E11" s="28"/>
      <c r="F11" s="24"/>
      <c r="G11" s="46"/>
      <c r="H11" s="18"/>
      <c r="I11" s="18"/>
      <c r="J11" s="18"/>
      <c r="K11" s="18"/>
      <c r="L11" s="18"/>
      <c r="M11" s="18"/>
      <c r="N11" s="18"/>
      <c r="O11" s="18"/>
      <c r="P11" s="18"/>
      <c r="Q11" s="16"/>
      <c r="R11" s="16"/>
      <c r="S11" s="16"/>
      <c r="T11" s="1"/>
      <c r="U11" s="9"/>
      <c r="V11" s="4"/>
      <c r="W11" s="94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125" x14ac:dyDescent="0.2">
      <c r="B12" s="99"/>
      <c r="C12" s="1"/>
      <c r="D12" s="1"/>
      <c r="E12" s="1"/>
      <c r="F12" s="1"/>
      <c r="G12" s="1"/>
      <c r="H12" s="1"/>
      <c r="I12" s="1"/>
      <c r="J12" s="1"/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W12" s="94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125" x14ac:dyDescent="0.2">
      <c r="B13" s="35"/>
      <c r="C13" s="43"/>
      <c r="D13" s="87"/>
      <c r="E13" s="80"/>
      <c r="F13" s="3"/>
      <c r="G13" s="32"/>
      <c r="H13" s="11"/>
      <c r="I13" s="88"/>
      <c r="J13" s="89"/>
      <c r="K13" s="90"/>
      <c r="L13" s="79"/>
      <c r="M13" s="15"/>
      <c r="N13" s="85"/>
      <c r="O13" s="91"/>
      <c r="P13" s="85"/>
      <c r="Q13" s="86"/>
      <c r="R13" s="86"/>
      <c r="S13" s="86"/>
      <c r="T13" s="92"/>
      <c r="U13" s="93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</row>
    <row r="14" spans="1:125" x14ac:dyDescent="0.2">
      <c r="B14" s="7"/>
      <c r="C14" s="7"/>
      <c r="D14" s="7"/>
      <c r="E14" s="7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</row>
    <row r="15" spans="1:125" ht="15" x14ac:dyDescent="0.2">
      <c r="B15" s="111"/>
      <c r="C15" s="111"/>
      <c r="D15" s="111"/>
      <c r="E15" s="111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6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</row>
    <row r="16" spans="1:125" ht="15" x14ac:dyDescent="0.2">
      <c r="B16" s="111"/>
      <c r="C16" s="111"/>
      <c r="D16" s="111"/>
      <c r="E16" s="111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6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</row>
    <row r="17" spans="2:125" ht="15" x14ac:dyDescent="0.2">
      <c r="B17" s="111"/>
      <c r="C17" s="111"/>
      <c r="D17" s="111"/>
      <c r="E17" s="111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6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</row>
    <row r="18" spans="2:125" ht="15" x14ac:dyDescent="0.2">
      <c r="B18" s="111"/>
      <c r="C18" s="111"/>
      <c r="D18" s="111"/>
      <c r="E18" s="111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6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</row>
    <row r="19" spans="2:125" ht="15" x14ac:dyDescent="0.2">
      <c r="B19" s="111"/>
      <c r="C19" s="111"/>
      <c r="D19" s="111"/>
      <c r="E19" s="111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6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</row>
    <row r="20" spans="2:125" ht="15" x14ac:dyDescent="0.2">
      <c r="B20" s="111"/>
      <c r="C20" s="111"/>
      <c r="D20" s="111"/>
      <c r="E20" s="111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6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</row>
    <row r="21" spans="2:125" ht="15" x14ac:dyDescent="0.2">
      <c r="B21" s="111"/>
      <c r="C21" s="111"/>
      <c r="D21" s="111"/>
      <c r="E21" s="111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6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</row>
    <row r="22" spans="2:125" ht="15" x14ac:dyDescent="0.2">
      <c r="B22" s="111"/>
      <c r="C22" s="111"/>
      <c r="D22" s="111"/>
      <c r="E22" s="111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6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2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2:125" x14ac:dyDescent="0.2"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2:125" x14ac:dyDescent="0.2"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2:125" x14ac:dyDescent="0.2"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2:125" x14ac:dyDescent="0.2"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2:125" x14ac:dyDescent="0.2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2:125" x14ac:dyDescent="0.2"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2:125" x14ac:dyDescent="0.2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2:125" x14ac:dyDescent="0.2"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2:125" x14ac:dyDescent="0.2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</row>
    <row r="42" spans="2:125" x14ac:dyDescent="0.2">
      <c r="W42" s="94"/>
      <c r="X42" s="94"/>
      <c r="Y42" s="94"/>
      <c r="Z42" s="94"/>
      <c r="AA42" s="94"/>
      <c r="AB42" s="94"/>
      <c r="AC42" s="94"/>
    </row>
    <row r="43" spans="2:125" x14ac:dyDescent="0.2">
      <c r="W43" s="94"/>
      <c r="X43" s="94"/>
      <c r="Y43" s="94"/>
      <c r="Z43" s="94"/>
      <c r="AA43" s="94"/>
      <c r="AB43" s="94"/>
      <c r="AC43" s="94"/>
    </row>
    <row r="44" spans="2:125" x14ac:dyDescent="0.2">
      <c r="W44" s="94"/>
      <c r="X44" s="94"/>
      <c r="Y44" s="94"/>
      <c r="Z44" s="94"/>
      <c r="AA44" s="94"/>
      <c r="AB44" s="94"/>
      <c r="AC44" s="94"/>
    </row>
    <row r="45" spans="2:125" x14ac:dyDescent="0.2">
      <c r="W45" s="94"/>
      <c r="X45" s="94"/>
      <c r="Y45" s="94"/>
      <c r="Z45" s="94"/>
      <c r="AA45" s="94"/>
      <c r="AB45" s="94"/>
      <c r="AC45" s="94"/>
    </row>
    <row r="46" spans="2:125" x14ac:dyDescent="0.2">
      <c r="W46" s="94"/>
      <c r="X46" s="94"/>
      <c r="Y46" s="94"/>
      <c r="Z46" s="94"/>
      <c r="AA46" s="94"/>
      <c r="AB46" s="94"/>
      <c r="AC46" s="94"/>
    </row>
    <row r="47" spans="2:125" x14ac:dyDescent="0.2">
      <c r="W47" s="94"/>
      <c r="X47" s="94"/>
      <c r="Y47" s="94"/>
      <c r="Z47" s="94"/>
      <c r="AA47" s="94"/>
      <c r="AB47" s="94"/>
      <c r="AC47" s="94"/>
    </row>
    <row r="48" spans="2:125" x14ac:dyDescent="0.2">
      <c r="W48" s="94"/>
      <c r="X48" s="94"/>
      <c r="Y48" s="94"/>
      <c r="Z48" s="94"/>
      <c r="AA48" s="94"/>
      <c r="AB48" s="94"/>
      <c r="AC48" s="94"/>
    </row>
    <row r="49" spans="23:29" x14ac:dyDescent="0.2">
      <c r="W49" s="94"/>
      <c r="X49" s="94"/>
      <c r="Y49" s="94"/>
      <c r="Z49" s="94"/>
      <c r="AA49" s="94"/>
      <c r="AB49" s="94"/>
      <c r="AC49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36892</v>
      </c>
      <c r="G2" s="102"/>
      <c r="J2" s="8" t="s">
        <v>1</v>
      </c>
      <c r="R2" s="7"/>
      <c r="S2" s="7"/>
      <c r="T2" s="2">
        <f ca="1">NOW()</f>
        <v>41887.501104513889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5" thickBot="1" x14ac:dyDescent="0.25">
      <c r="B5" s="101"/>
      <c r="C5" s="100"/>
      <c r="D5" s="19"/>
      <c r="E5" s="57"/>
      <c r="F5" s="162"/>
      <c r="G5" s="162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5" thickBot="1" x14ac:dyDescent="0.25">
      <c r="A6">
        <v>1</v>
      </c>
      <c r="B6" s="113">
        <v>107442</v>
      </c>
      <c r="C6" s="100" t="s">
        <v>45</v>
      </c>
      <c r="D6" s="57" t="s">
        <v>46</v>
      </c>
      <c r="E6" s="57" t="s">
        <v>40</v>
      </c>
      <c r="F6" s="162">
        <v>36894</v>
      </c>
      <c r="G6" s="162">
        <v>36894</v>
      </c>
      <c r="H6" s="11">
        <f t="shared" ref="H6:H11" si="0">SUM(I6*J6)</f>
        <v>20000</v>
      </c>
      <c r="I6" s="103">
        <v>1</v>
      </c>
      <c r="J6" s="104">
        <v>20000</v>
      </c>
      <c r="K6" s="41" t="s">
        <v>47</v>
      </c>
      <c r="L6" s="106" t="s">
        <v>30</v>
      </c>
      <c r="M6" s="42">
        <f>SUM(N6*1)</f>
        <v>0.1</v>
      </c>
      <c r="N6" s="107">
        <v>0.1</v>
      </c>
      <c r="O6" s="44" t="s">
        <v>31</v>
      </c>
      <c r="P6" s="16">
        <f t="shared" ref="P6:P11" si="1">SUM(N6:O6)</f>
        <v>0.1</v>
      </c>
      <c r="Q6" s="23">
        <f t="shared" ref="Q6:Q11" si="2">SUM(M6*J6)</f>
        <v>2000</v>
      </c>
      <c r="R6" s="78">
        <v>0</v>
      </c>
      <c r="S6" s="23">
        <f t="shared" ref="S6:S11" si="3">SUM(Q6:R6)</f>
        <v>2000</v>
      </c>
      <c r="T6" s="6" t="s">
        <v>48</v>
      </c>
      <c r="U6" s="38" t="s">
        <v>49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5" thickBot="1" x14ac:dyDescent="0.25">
      <c r="A7">
        <v>1</v>
      </c>
      <c r="B7" s="97">
        <v>107442</v>
      </c>
      <c r="C7" s="100" t="s">
        <v>45</v>
      </c>
      <c r="D7" s="57" t="s">
        <v>46</v>
      </c>
      <c r="E7" s="57" t="s">
        <v>40</v>
      </c>
      <c r="F7" s="162">
        <v>36895</v>
      </c>
      <c r="G7" s="162">
        <v>36895</v>
      </c>
      <c r="H7" s="11">
        <f t="shared" si="0"/>
        <v>25000</v>
      </c>
      <c r="I7" s="103">
        <v>1</v>
      </c>
      <c r="J7" s="104">
        <v>25000</v>
      </c>
      <c r="K7" s="41" t="s">
        <v>47</v>
      </c>
      <c r="L7" s="106" t="s">
        <v>30</v>
      </c>
      <c r="M7" s="42">
        <f>SUM(N7*1)</f>
        <v>0.1</v>
      </c>
      <c r="N7" s="107">
        <v>0.1</v>
      </c>
      <c r="O7" s="44" t="s">
        <v>31</v>
      </c>
      <c r="P7" s="16">
        <f t="shared" si="1"/>
        <v>0.1</v>
      </c>
      <c r="Q7" s="23">
        <f t="shared" si="2"/>
        <v>2500</v>
      </c>
      <c r="R7" s="78">
        <v>0</v>
      </c>
      <c r="S7" s="23">
        <f t="shared" si="3"/>
        <v>2500</v>
      </c>
      <c r="T7" s="6" t="s">
        <v>48</v>
      </c>
      <c r="U7" s="38" t="s">
        <v>49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5" thickBot="1" x14ac:dyDescent="0.25">
      <c r="A8">
        <v>1</v>
      </c>
      <c r="B8" s="114">
        <v>107442</v>
      </c>
      <c r="C8" s="100" t="s">
        <v>45</v>
      </c>
      <c r="D8" s="57" t="s">
        <v>46</v>
      </c>
      <c r="E8" s="57" t="s">
        <v>40</v>
      </c>
      <c r="F8" s="162">
        <v>36896</v>
      </c>
      <c r="G8" s="162">
        <v>36896</v>
      </c>
      <c r="H8" s="11">
        <f t="shared" si="0"/>
        <v>25000</v>
      </c>
      <c r="I8" s="103">
        <v>1</v>
      </c>
      <c r="J8" s="104">
        <v>25000</v>
      </c>
      <c r="K8" s="41" t="s">
        <v>47</v>
      </c>
      <c r="L8" s="106" t="s">
        <v>30</v>
      </c>
      <c r="M8" s="42">
        <f>SUM(N8*1)</f>
        <v>0.11</v>
      </c>
      <c r="N8" s="107">
        <v>0.11</v>
      </c>
      <c r="O8" s="44" t="s">
        <v>31</v>
      </c>
      <c r="P8" s="16">
        <f t="shared" si="1"/>
        <v>0.11</v>
      </c>
      <c r="Q8" s="23">
        <f t="shared" si="2"/>
        <v>2750</v>
      </c>
      <c r="R8" s="78">
        <v>0</v>
      </c>
      <c r="S8" s="23">
        <f t="shared" si="3"/>
        <v>2750</v>
      </c>
      <c r="T8" s="6" t="s">
        <v>48</v>
      </c>
      <c r="U8" s="38" t="s">
        <v>49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5" thickBot="1" x14ac:dyDescent="0.25">
      <c r="A9">
        <v>1</v>
      </c>
      <c r="B9" s="97">
        <v>107442</v>
      </c>
      <c r="C9" s="100" t="s">
        <v>45</v>
      </c>
      <c r="D9" s="57" t="s">
        <v>46</v>
      </c>
      <c r="E9" s="57" t="s">
        <v>40</v>
      </c>
      <c r="F9" s="162">
        <v>36897</v>
      </c>
      <c r="G9" s="162">
        <v>36899</v>
      </c>
      <c r="H9" s="11">
        <f t="shared" si="0"/>
        <v>75000</v>
      </c>
      <c r="I9" s="103">
        <v>3</v>
      </c>
      <c r="J9" s="104">
        <v>25000</v>
      </c>
      <c r="K9" s="41" t="s">
        <v>47</v>
      </c>
      <c r="L9" s="106" t="s">
        <v>30</v>
      </c>
      <c r="M9" s="42">
        <f>SUM(N9*3)</f>
        <v>0.33</v>
      </c>
      <c r="N9" s="107">
        <v>0.11</v>
      </c>
      <c r="O9" s="44" t="s">
        <v>31</v>
      </c>
      <c r="P9" s="16">
        <f t="shared" si="1"/>
        <v>0.11</v>
      </c>
      <c r="Q9" s="23">
        <f t="shared" si="2"/>
        <v>8250</v>
      </c>
      <c r="R9" s="78">
        <v>0</v>
      </c>
      <c r="S9" s="23">
        <f t="shared" si="3"/>
        <v>8250</v>
      </c>
      <c r="T9" s="6" t="s">
        <v>48</v>
      </c>
      <c r="U9" s="38" t="s">
        <v>49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5" thickBot="1" x14ac:dyDescent="0.25">
      <c r="A10">
        <v>1</v>
      </c>
      <c r="B10" s="114">
        <v>107442</v>
      </c>
      <c r="C10" s="100" t="s">
        <v>45</v>
      </c>
      <c r="D10" s="57" t="s">
        <v>46</v>
      </c>
      <c r="E10" s="57" t="s">
        <v>40</v>
      </c>
      <c r="F10" s="162">
        <v>36900</v>
      </c>
      <c r="G10" s="162">
        <v>36900</v>
      </c>
      <c r="H10" s="11">
        <f t="shared" si="0"/>
        <v>25000</v>
      </c>
      <c r="I10" s="103">
        <v>1</v>
      </c>
      <c r="J10" s="104">
        <v>25000</v>
      </c>
      <c r="K10" s="41" t="s">
        <v>47</v>
      </c>
      <c r="L10" s="106" t="s">
        <v>30</v>
      </c>
      <c r="M10" s="42">
        <f>SUM(N10*1)</f>
        <v>0.1</v>
      </c>
      <c r="N10" s="107">
        <v>0.1</v>
      </c>
      <c r="O10" s="44" t="s">
        <v>31</v>
      </c>
      <c r="P10" s="16">
        <f t="shared" si="1"/>
        <v>0.1</v>
      </c>
      <c r="Q10" s="23">
        <f t="shared" si="2"/>
        <v>2500</v>
      </c>
      <c r="R10" s="78">
        <v>0</v>
      </c>
      <c r="S10" s="23">
        <f t="shared" si="3"/>
        <v>2500</v>
      </c>
      <c r="T10" s="6" t="s">
        <v>48</v>
      </c>
      <c r="U10" s="38" t="s">
        <v>49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5" thickBot="1" x14ac:dyDescent="0.25">
      <c r="A11">
        <v>1</v>
      </c>
      <c r="B11" s="97">
        <v>107442</v>
      </c>
      <c r="C11" s="100" t="s">
        <v>45</v>
      </c>
      <c r="D11" s="57" t="s">
        <v>46</v>
      </c>
      <c r="E11" s="57" t="s">
        <v>40</v>
      </c>
      <c r="F11" s="162">
        <v>36901</v>
      </c>
      <c r="G11" s="162">
        <v>36901</v>
      </c>
      <c r="H11" s="11">
        <f t="shared" si="0"/>
        <v>25000</v>
      </c>
      <c r="I11" s="103">
        <v>1</v>
      </c>
      <c r="J11" s="104">
        <v>25000</v>
      </c>
      <c r="K11" s="41" t="s">
        <v>47</v>
      </c>
      <c r="L11" s="106" t="s">
        <v>30</v>
      </c>
      <c r="M11" s="42">
        <f>SUM(N11*1)</f>
        <v>0.17</v>
      </c>
      <c r="N11" s="107">
        <v>0.17</v>
      </c>
      <c r="O11" s="44" t="s">
        <v>31</v>
      </c>
      <c r="P11" s="16">
        <f t="shared" si="1"/>
        <v>0.17</v>
      </c>
      <c r="Q11" s="23">
        <f t="shared" si="2"/>
        <v>4250</v>
      </c>
      <c r="R11" s="78">
        <v>0</v>
      </c>
      <c r="S11" s="23">
        <f t="shared" si="3"/>
        <v>4250</v>
      </c>
      <c r="T11" s="6" t="s">
        <v>48</v>
      </c>
      <c r="U11" s="38" t="s">
        <v>49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5" thickBot="1" x14ac:dyDescent="0.25">
      <c r="A12">
        <v>1</v>
      </c>
      <c r="B12" s="114">
        <v>107442</v>
      </c>
      <c r="C12" s="100" t="s">
        <v>45</v>
      </c>
      <c r="D12" s="57" t="s">
        <v>46</v>
      </c>
      <c r="E12" s="57" t="s">
        <v>40</v>
      </c>
      <c r="F12" s="162">
        <v>36902</v>
      </c>
      <c r="G12" s="162">
        <v>36902</v>
      </c>
      <c r="H12" s="11">
        <f>SUM(I12*J12)</f>
        <v>25000</v>
      </c>
      <c r="I12" s="103">
        <v>1</v>
      </c>
      <c r="J12" s="104">
        <v>25000</v>
      </c>
      <c r="K12" s="41" t="s">
        <v>47</v>
      </c>
      <c r="L12" s="106" t="s">
        <v>30</v>
      </c>
      <c r="M12" s="42">
        <f>SUM(N12*1)</f>
        <v>0.11</v>
      </c>
      <c r="N12" s="107">
        <v>0.11</v>
      </c>
      <c r="O12" s="44" t="s">
        <v>31</v>
      </c>
      <c r="P12" s="16">
        <f>SUM(N12:O12)</f>
        <v>0.11</v>
      </c>
      <c r="Q12" s="23">
        <f>SUM(M12*J12)</f>
        <v>2750</v>
      </c>
      <c r="R12" s="78">
        <v>0</v>
      </c>
      <c r="S12" s="23">
        <f>SUM(Q12:R12)</f>
        <v>2750</v>
      </c>
      <c r="T12" s="6" t="s">
        <v>48</v>
      </c>
      <c r="U12" s="38" t="s">
        <v>49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5" thickBot="1" x14ac:dyDescent="0.25">
      <c r="A13">
        <v>1</v>
      </c>
      <c r="B13" s="97">
        <v>107442</v>
      </c>
      <c r="C13" s="100" t="s">
        <v>45</v>
      </c>
      <c r="D13" s="57" t="s">
        <v>46</v>
      </c>
      <c r="E13" s="57" t="s">
        <v>40</v>
      </c>
      <c r="F13" s="162">
        <v>36903</v>
      </c>
      <c r="G13" s="162">
        <v>36903</v>
      </c>
      <c r="H13" s="11">
        <f>SUM(I13*J13)</f>
        <v>25000</v>
      </c>
      <c r="I13" s="103">
        <v>1</v>
      </c>
      <c r="J13" s="104">
        <v>25000</v>
      </c>
      <c r="K13" s="41" t="s">
        <v>47</v>
      </c>
      <c r="L13" s="106" t="s">
        <v>30</v>
      </c>
      <c r="M13" s="42">
        <f>SUM(N13*1)</f>
        <v>0.08</v>
      </c>
      <c r="N13" s="107">
        <v>0.08</v>
      </c>
      <c r="O13" s="44" t="s">
        <v>31</v>
      </c>
      <c r="P13" s="16">
        <f>SUM(N13:O13)</f>
        <v>0.08</v>
      </c>
      <c r="Q13" s="23">
        <f>SUM(M13*J13)</f>
        <v>2000</v>
      </c>
      <c r="R13" s="78">
        <v>0</v>
      </c>
      <c r="S13" s="23">
        <f>SUM(Q13:R13)</f>
        <v>2000</v>
      </c>
      <c r="T13" s="6" t="s">
        <v>48</v>
      </c>
      <c r="U13" s="38" t="s">
        <v>49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5" thickBot="1" x14ac:dyDescent="0.25">
      <c r="A14">
        <v>1</v>
      </c>
      <c r="B14" s="97">
        <v>107442</v>
      </c>
      <c r="C14" s="100" t="s">
        <v>45</v>
      </c>
      <c r="D14" s="57" t="s">
        <v>46</v>
      </c>
      <c r="E14" s="57" t="s">
        <v>40</v>
      </c>
      <c r="F14" s="162">
        <v>36909</v>
      </c>
      <c r="G14" s="162">
        <v>36909</v>
      </c>
      <c r="H14" s="11">
        <f>SUM(I14*J14)</f>
        <v>10000</v>
      </c>
      <c r="I14" s="103">
        <v>1</v>
      </c>
      <c r="J14" s="104">
        <v>10000</v>
      </c>
      <c r="K14" s="41" t="s">
        <v>47</v>
      </c>
      <c r="L14" s="106" t="s">
        <v>30</v>
      </c>
      <c r="M14" s="42">
        <f>SUM(N14*1)</f>
        <v>6.5000000000000002E-2</v>
      </c>
      <c r="N14" s="107">
        <v>6.5000000000000002E-2</v>
      </c>
      <c r="O14" s="44" t="s">
        <v>31</v>
      </c>
      <c r="P14" s="16">
        <f>SUM(N14:O14)</f>
        <v>6.5000000000000002E-2</v>
      </c>
      <c r="Q14" s="23">
        <f>SUM(M14*J14)</f>
        <v>650</v>
      </c>
      <c r="R14" s="78">
        <v>0</v>
      </c>
      <c r="S14" s="23">
        <f>SUM(Q14:R14)</f>
        <v>650</v>
      </c>
      <c r="T14" s="6" t="s">
        <v>48</v>
      </c>
      <c r="U14" s="38" t="s">
        <v>49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13.5" thickBot="1" x14ac:dyDescent="0.25">
      <c r="A15">
        <v>1</v>
      </c>
      <c r="B15" s="97">
        <v>107442</v>
      </c>
      <c r="C15" s="100" t="s">
        <v>45</v>
      </c>
      <c r="D15" s="57" t="s">
        <v>46</v>
      </c>
      <c r="E15" s="57" t="s">
        <v>40</v>
      </c>
      <c r="F15" s="162">
        <v>36911</v>
      </c>
      <c r="G15" s="162">
        <v>36913</v>
      </c>
      <c r="H15" s="11">
        <f>SUM(I15*J15)</f>
        <v>75000</v>
      </c>
      <c r="I15" s="103">
        <v>3</v>
      </c>
      <c r="J15" s="104">
        <v>25000</v>
      </c>
      <c r="K15" s="41" t="s">
        <v>47</v>
      </c>
      <c r="L15" s="106" t="s">
        <v>30</v>
      </c>
      <c r="M15" s="42">
        <f>SUM(N15*3)</f>
        <v>0.19500000000000001</v>
      </c>
      <c r="N15" s="107">
        <v>6.5000000000000002E-2</v>
      </c>
      <c r="O15" s="44" t="s">
        <v>31</v>
      </c>
      <c r="P15" s="16">
        <f>SUM(N15:O15)</f>
        <v>6.5000000000000002E-2</v>
      </c>
      <c r="Q15" s="23">
        <f>SUM(M15*J15)</f>
        <v>4875</v>
      </c>
      <c r="R15" s="78">
        <v>0</v>
      </c>
      <c r="S15" s="23">
        <f>SUM(Q15:R15)</f>
        <v>4875</v>
      </c>
      <c r="T15" s="6" t="s">
        <v>48</v>
      </c>
      <c r="U15" s="38" t="s">
        <v>49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ht="13.5" thickBot="1" x14ac:dyDescent="0.25">
      <c r="A16">
        <v>1</v>
      </c>
      <c r="B16" s="97">
        <v>107442</v>
      </c>
      <c r="C16" s="100" t="s">
        <v>45</v>
      </c>
      <c r="D16" s="57" t="s">
        <v>46</v>
      </c>
      <c r="E16" s="57" t="s">
        <v>40</v>
      </c>
      <c r="F16" s="162">
        <v>36918</v>
      </c>
      <c r="G16" s="162">
        <v>36920</v>
      </c>
      <c r="H16" s="11">
        <f>SUM(I16*J16)</f>
        <v>75000</v>
      </c>
      <c r="I16" s="103">
        <v>3</v>
      </c>
      <c r="J16" s="104">
        <v>25000</v>
      </c>
      <c r="K16" s="41" t="s">
        <v>47</v>
      </c>
      <c r="L16" s="106" t="s">
        <v>30</v>
      </c>
      <c r="M16" s="42">
        <f>SUM(N16*3)</f>
        <v>0.19500000000000001</v>
      </c>
      <c r="N16" s="107">
        <v>6.5000000000000002E-2</v>
      </c>
      <c r="O16" s="44" t="s">
        <v>31</v>
      </c>
      <c r="P16" s="16">
        <f>SUM(N16:O16)</f>
        <v>6.5000000000000002E-2</v>
      </c>
      <c r="Q16" s="23">
        <f>SUM(M16*J16)</f>
        <v>4875</v>
      </c>
      <c r="R16" s="78">
        <v>0</v>
      </c>
      <c r="S16" s="23">
        <f>SUM(Q16:R16)</f>
        <v>4875</v>
      </c>
      <c r="T16" s="6" t="s">
        <v>48</v>
      </c>
      <c r="U16" s="38" t="s">
        <v>49</v>
      </c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162"/>
      <c r="G17" s="162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11</v>
      </c>
      <c r="B18" s="17"/>
      <c r="C18" s="29"/>
      <c r="D18" s="25"/>
      <c r="E18" s="25"/>
      <c r="F18" s="24"/>
      <c r="G18" s="10"/>
      <c r="H18" s="109">
        <f>SUM(H5:H17)</f>
        <v>405000</v>
      </c>
      <c r="I18" s="47">
        <f>SUM(I6:I17)</f>
        <v>17</v>
      </c>
      <c r="J18" s="109">
        <f>SUM(J5:J17)</f>
        <v>255000</v>
      </c>
      <c r="K18" s="47"/>
      <c r="L18" s="41"/>
      <c r="M18" s="45"/>
      <c r="N18" s="44"/>
      <c r="O18" s="50"/>
      <c r="P18" s="44"/>
      <c r="Q18" s="98">
        <f>SUM(Q5:Q17)</f>
        <v>37400</v>
      </c>
      <c r="R18" s="98">
        <f>SUM(R5:R17)</f>
        <v>0</v>
      </c>
      <c r="S18" s="98">
        <f>SUM(S5:S17)</f>
        <v>37400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53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5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1" spans="1:58" s="1" customFormat="1" ht="18" x14ac:dyDescent="0.25">
      <c r="B1" s="8" t="s">
        <v>0</v>
      </c>
      <c r="F1" s="33">
        <v>36861</v>
      </c>
      <c r="G1" s="102"/>
      <c r="J1" s="8" t="s">
        <v>1</v>
      </c>
      <c r="R1" s="7"/>
      <c r="S1" s="7"/>
      <c r="T1" s="2">
        <f ca="1">NOW()</f>
        <v>41887.501104513889</v>
      </c>
      <c r="U1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</row>
    <row r="2" spans="1:58" s="1" customFormat="1" x14ac:dyDescent="0.2">
      <c r="B2" s="59" t="s">
        <v>2</v>
      </c>
      <c r="C2" s="60" t="s">
        <v>3</v>
      </c>
      <c r="D2" s="61"/>
      <c r="E2" s="62" t="s">
        <v>4</v>
      </c>
      <c r="F2" s="63" t="s">
        <v>5</v>
      </c>
      <c r="G2" s="63" t="s">
        <v>5</v>
      </c>
      <c r="H2" s="63" t="s">
        <v>6</v>
      </c>
      <c r="I2" s="64" t="s">
        <v>7</v>
      </c>
      <c r="J2" s="65"/>
      <c r="K2" s="61" t="s">
        <v>8</v>
      </c>
      <c r="L2" s="66" t="s">
        <v>9</v>
      </c>
      <c r="M2" s="67" t="s">
        <v>10</v>
      </c>
      <c r="N2" s="68" t="s">
        <v>10</v>
      </c>
      <c r="O2" s="67" t="s">
        <v>11</v>
      </c>
      <c r="P2" s="63" t="s">
        <v>12</v>
      </c>
      <c r="Q2" s="61" t="s">
        <v>6</v>
      </c>
      <c r="R2" s="63" t="s">
        <v>6</v>
      </c>
      <c r="S2" s="61" t="s">
        <v>13</v>
      </c>
      <c r="T2" s="60" t="s">
        <v>14</v>
      </c>
      <c r="U2" s="69" t="s">
        <v>37</v>
      </c>
      <c r="V2" s="115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70" t="s">
        <v>7</v>
      </c>
      <c r="C3" s="71"/>
      <c r="D3" s="72" t="s">
        <v>15</v>
      </c>
      <c r="E3" s="73" t="s">
        <v>16</v>
      </c>
      <c r="F3" s="71" t="s">
        <v>17</v>
      </c>
      <c r="G3" s="71" t="s">
        <v>18</v>
      </c>
      <c r="H3" s="71" t="s">
        <v>19</v>
      </c>
      <c r="I3" s="72" t="s">
        <v>20</v>
      </c>
      <c r="J3" s="71" t="s">
        <v>21</v>
      </c>
      <c r="K3" s="72" t="s">
        <v>22</v>
      </c>
      <c r="L3" s="71"/>
      <c r="M3" s="74" t="s">
        <v>23</v>
      </c>
      <c r="N3" s="75" t="s">
        <v>24</v>
      </c>
      <c r="O3" s="76" t="s">
        <v>25</v>
      </c>
      <c r="P3" s="71" t="s">
        <v>26</v>
      </c>
      <c r="Q3" s="72" t="s">
        <v>10</v>
      </c>
      <c r="R3" s="71" t="s">
        <v>11</v>
      </c>
      <c r="S3" s="72" t="s">
        <v>27</v>
      </c>
      <c r="T3" s="71"/>
      <c r="U3" s="77" t="s">
        <v>38</v>
      </c>
      <c r="V3" s="80"/>
      <c r="W3" s="7"/>
      <c r="X3" s="84"/>
      <c r="Y3" s="84"/>
      <c r="Z3" s="84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ht="13.5" customHeight="1" x14ac:dyDescent="0.2">
      <c r="B4" s="79"/>
      <c r="C4" s="80"/>
      <c r="D4" s="80"/>
      <c r="E4" s="81"/>
      <c r="F4" s="171"/>
      <c r="G4" s="171"/>
      <c r="H4" s="80"/>
      <c r="I4" s="80"/>
      <c r="J4" s="80"/>
      <c r="K4" s="80"/>
      <c r="L4" s="80"/>
      <c r="M4" s="82"/>
      <c r="N4" s="82"/>
      <c r="O4" s="81"/>
      <c r="P4" s="80"/>
      <c r="Q4" s="80"/>
      <c r="R4" s="80"/>
      <c r="S4" s="80"/>
      <c r="T4" s="80"/>
      <c r="U4" s="83"/>
      <c r="V4" s="80"/>
      <c r="W4" s="7"/>
      <c r="X4" s="84"/>
      <c r="Y4" s="84"/>
      <c r="Z4" s="8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5" thickBot="1" x14ac:dyDescent="0.25">
      <c r="A5">
        <v>1</v>
      </c>
      <c r="B5" s="101">
        <v>107338</v>
      </c>
      <c r="C5" s="100" t="s">
        <v>42</v>
      </c>
      <c r="D5" s="19" t="s">
        <v>28</v>
      </c>
      <c r="E5" s="57" t="s">
        <v>40</v>
      </c>
      <c r="F5" s="162">
        <v>36867</v>
      </c>
      <c r="G5" s="162">
        <v>36891</v>
      </c>
      <c r="H5" s="11">
        <f t="shared" ref="H5:H11" si="0">SUM(I5*J5)</f>
        <v>150000</v>
      </c>
      <c r="I5" s="103">
        <v>25</v>
      </c>
      <c r="J5" s="104">
        <v>6000</v>
      </c>
      <c r="K5" s="105" t="s">
        <v>29</v>
      </c>
      <c r="L5" s="106" t="s">
        <v>30</v>
      </c>
      <c r="M5" s="42">
        <f>SUM(N5*25)</f>
        <v>1.25</v>
      </c>
      <c r="N5" s="107">
        <v>0.05</v>
      </c>
      <c r="O5" s="107">
        <v>4.3E-3</v>
      </c>
      <c r="P5" s="16">
        <f t="shared" ref="P5:P11" si="1">SUM(N5:O5)</f>
        <v>5.4300000000000001E-2</v>
      </c>
      <c r="Q5" s="23">
        <f t="shared" ref="Q5:Q11" si="2">SUM(M5*J5)</f>
        <v>7500</v>
      </c>
      <c r="R5" s="23">
        <f>SUM(H5*O5)</f>
        <v>645</v>
      </c>
      <c r="S5" s="23">
        <f t="shared" ref="S5:S11" si="3">SUM(Q5:R5)</f>
        <v>8145</v>
      </c>
      <c r="T5" s="108" t="s">
        <v>39</v>
      </c>
      <c r="U5" s="38">
        <v>943</v>
      </c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5" thickBot="1" x14ac:dyDescent="0.25">
      <c r="A6">
        <v>1</v>
      </c>
      <c r="B6" s="97">
        <v>107355</v>
      </c>
      <c r="C6" s="100" t="s">
        <v>32</v>
      </c>
      <c r="D6" s="19" t="s">
        <v>28</v>
      </c>
      <c r="E6" s="57" t="s">
        <v>40</v>
      </c>
      <c r="F6" s="162">
        <v>36872</v>
      </c>
      <c r="G6" s="162">
        <v>36872</v>
      </c>
      <c r="H6" s="11">
        <f t="shared" si="0"/>
        <v>9000</v>
      </c>
      <c r="I6" s="103">
        <v>1</v>
      </c>
      <c r="J6" s="104">
        <v>9000</v>
      </c>
      <c r="K6" s="105" t="s">
        <v>29</v>
      </c>
      <c r="L6" s="106" t="s">
        <v>30</v>
      </c>
      <c r="M6" s="42">
        <f>SUM(N6*1)</f>
        <v>0.05</v>
      </c>
      <c r="N6" s="107">
        <v>0.05</v>
      </c>
      <c r="O6" s="44" t="s">
        <v>31</v>
      </c>
      <c r="P6" s="16">
        <f t="shared" si="1"/>
        <v>0.05</v>
      </c>
      <c r="Q6" s="23">
        <f t="shared" si="2"/>
        <v>450</v>
      </c>
      <c r="R6" s="78">
        <v>0</v>
      </c>
      <c r="S6" s="23">
        <f t="shared" si="3"/>
        <v>450</v>
      </c>
      <c r="T6" s="108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5" thickBot="1" x14ac:dyDescent="0.25">
      <c r="A7">
        <v>1</v>
      </c>
      <c r="B7" s="97">
        <v>107355</v>
      </c>
      <c r="C7" s="100" t="s">
        <v>32</v>
      </c>
      <c r="D7" s="19" t="s">
        <v>28</v>
      </c>
      <c r="E7" s="57" t="s">
        <v>40</v>
      </c>
      <c r="F7" s="162">
        <v>36874</v>
      </c>
      <c r="G7" s="162">
        <v>36874</v>
      </c>
      <c r="H7" s="11">
        <f t="shared" si="0"/>
        <v>5000</v>
      </c>
      <c r="I7" s="103">
        <v>1</v>
      </c>
      <c r="J7" s="104">
        <v>5000</v>
      </c>
      <c r="K7" s="105" t="s">
        <v>29</v>
      </c>
      <c r="L7" s="106" t="s">
        <v>30</v>
      </c>
      <c r="M7" s="42">
        <f>SUM(N7*1)</f>
        <v>0.03</v>
      </c>
      <c r="N7" s="107">
        <v>0.03</v>
      </c>
      <c r="O7" s="44" t="s">
        <v>31</v>
      </c>
      <c r="P7" s="16">
        <f t="shared" si="1"/>
        <v>0.03</v>
      </c>
      <c r="Q7" s="23">
        <f t="shared" si="2"/>
        <v>150</v>
      </c>
      <c r="R7" s="78">
        <v>0</v>
      </c>
      <c r="S7" s="23">
        <f t="shared" si="3"/>
        <v>150</v>
      </c>
      <c r="T7" s="108" t="s">
        <v>39</v>
      </c>
      <c r="U7" s="38">
        <v>943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5" thickBot="1" x14ac:dyDescent="0.25">
      <c r="A8">
        <v>1</v>
      </c>
      <c r="B8" s="97">
        <v>107355</v>
      </c>
      <c r="C8" s="100" t="s">
        <v>32</v>
      </c>
      <c r="D8" s="19" t="s">
        <v>28</v>
      </c>
      <c r="E8" s="57" t="s">
        <v>40</v>
      </c>
      <c r="F8" s="162">
        <v>36879</v>
      </c>
      <c r="G8" s="162">
        <v>36879</v>
      </c>
      <c r="H8" s="11">
        <f t="shared" si="0"/>
        <v>9699</v>
      </c>
      <c r="I8" s="103">
        <v>1</v>
      </c>
      <c r="J8" s="104">
        <v>9699</v>
      </c>
      <c r="K8" s="105" t="s">
        <v>29</v>
      </c>
      <c r="L8" s="106" t="s">
        <v>30</v>
      </c>
      <c r="M8" s="42">
        <f>SUM(N8*1)</f>
        <v>4.4999999999999998E-2</v>
      </c>
      <c r="N8" s="107">
        <v>4.4999999999999998E-2</v>
      </c>
      <c r="O8" s="44" t="s">
        <v>31</v>
      </c>
      <c r="P8" s="16">
        <f t="shared" si="1"/>
        <v>4.4999999999999998E-2</v>
      </c>
      <c r="Q8" s="23">
        <f t="shared" si="2"/>
        <v>436.45499999999998</v>
      </c>
      <c r="R8" s="78">
        <v>0</v>
      </c>
      <c r="S8" s="23">
        <f t="shared" si="3"/>
        <v>436.45499999999998</v>
      </c>
      <c r="T8" s="108" t="s">
        <v>39</v>
      </c>
      <c r="U8" s="38">
        <v>943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5" thickBot="1" x14ac:dyDescent="0.25">
      <c r="A9">
        <v>1</v>
      </c>
      <c r="B9" s="101">
        <v>107357</v>
      </c>
      <c r="C9" s="100" t="s">
        <v>43</v>
      </c>
      <c r="D9" s="19" t="s">
        <v>28</v>
      </c>
      <c r="E9" s="57" t="s">
        <v>40</v>
      </c>
      <c r="F9" s="162">
        <v>36872</v>
      </c>
      <c r="G9" s="162">
        <v>36891</v>
      </c>
      <c r="H9" s="11">
        <f t="shared" si="0"/>
        <v>400000</v>
      </c>
      <c r="I9" s="103">
        <v>20</v>
      </c>
      <c r="J9" s="104">
        <v>20000</v>
      </c>
      <c r="K9" s="105" t="s">
        <v>29</v>
      </c>
      <c r="L9" s="106" t="s">
        <v>30</v>
      </c>
      <c r="M9" s="42">
        <f>SUM(N9*20)</f>
        <v>1</v>
      </c>
      <c r="N9" s="107">
        <v>0.05</v>
      </c>
      <c r="O9" s="107">
        <v>4.3E-3</v>
      </c>
      <c r="P9" s="16">
        <f t="shared" si="1"/>
        <v>5.4300000000000001E-2</v>
      </c>
      <c r="Q9" s="23">
        <f t="shared" si="2"/>
        <v>20000</v>
      </c>
      <c r="R9" s="23">
        <f>SUM(H9*O9)</f>
        <v>1720</v>
      </c>
      <c r="S9" s="23">
        <f t="shared" si="3"/>
        <v>21720</v>
      </c>
      <c r="T9" s="108" t="s">
        <v>39</v>
      </c>
      <c r="U9" s="38">
        <v>943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5" thickBot="1" x14ac:dyDescent="0.25">
      <c r="A10">
        <v>1</v>
      </c>
      <c r="B10" s="97">
        <v>107381</v>
      </c>
      <c r="C10" s="100" t="s">
        <v>43</v>
      </c>
      <c r="D10" s="106" t="s">
        <v>28</v>
      </c>
      <c r="E10" s="57" t="s">
        <v>40</v>
      </c>
      <c r="F10" s="162">
        <v>36881</v>
      </c>
      <c r="G10" s="162">
        <v>36882</v>
      </c>
      <c r="H10" s="11">
        <f t="shared" si="0"/>
        <v>14000</v>
      </c>
      <c r="I10" s="103">
        <v>2</v>
      </c>
      <c r="J10" s="104">
        <v>7000</v>
      </c>
      <c r="K10" s="105" t="s">
        <v>29</v>
      </c>
      <c r="L10" s="106" t="s">
        <v>30</v>
      </c>
      <c r="M10" s="42">
        <f>SUM(N10*2)</f>
        <v>0.09</v>
      </c>
      <c r="N10" s="107">
        <v>4.4999999999999998E-2</v>
      </c>
      <c r="O10" s="44" t="s">
        <v>31</v>
      </c>
      <c r="P10" s="16">
        <f t="shared" si="1"/>
        <v>4.4999999999999998E-2</v>
      </c>
      <c r="Q10" s="23">
        <f t="shared" si="2"/>
        <v>630</v>
      </c>
      <c r="R10" s="78">
        <v>0</v>
      </c>
      <c r="S10" s="23">
        <f t="shared" si="3"/>
        <v>630</v>
      </c>
      <c r="T10" s="108" t="s">
        <v>39</v>
      </c>
      <c r="U10" s="38">
        <v>943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A11">
        <v>1</v>
      </c>
      <c r="B11" s="101">
        <v>107437</v>
      </c>
      <c r="C11" s="100" t="s">
        <v>44</v>
      </c>
      <c r="D11" s="19" t="s">
        <v>28</v>
      </c>
      <c r="E11" s="57" t="s">
        <v>40</v>
      </c>
      <c r="F11" s="162">
        <v>36890</v>
      </c>
      <c r="G11" s="162">
        <v>36891</v>
      </c>
      <c r="H11" s="11">
        <f t="shared" si="0"/>
        <v>60000</v>
      </c>
      <c r="I11" s="22">
        <v>2</v>
      </c>
      <c r="J11" s="20">
        <v>30000</v>
      </c>
      <c r="K11" s="105" t="s">
        <v>29</v>
      </c>
      <c r="L11" s="106" t="s">
        <v>30</v>
      </c>
      <c r="M11" s="42">
        <f>SUM(N11*2)</f>
        <v>0.1</v>
      </c>
      <c r="N11" s="107">
        <v>0.05</v>
      </c>
      <c r="O11" s="107">
        <v>4.3E-3</v>
      </c>
      <c r="P11" s="16">
        <f t="shared" si="1"/>
        <v>5.4300000000000001E-2</v>
      </c>
      <c r="Q11" s="23">
        <f t="shared" si="2"/>
        <v>3000</v>
      </c>
      <c r="R11" s="23">
        <f>SUM(H11*O11)</f>
        <v>258</v>
      </c>
      <c r="S11" s="23">
        <f t="shared" si="3"/>
        <v>3258</v>
      </c>
      <c r="T11" s="108" t="s">
        <v>39</v>
      </c>
      <c r="U11" s="38">
        <v>943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01"/>
      <c r="C12" s="100"/>
      <c r="D12" s="19"/>
      <c r="E12" s="57"/>
      <c r="F12" s="162"/>
      <c r="G12" s="162"/>
      <c r="H12" s="11"/>
      <c r="I12" s="22"/>
      <c r="J12" s="20"/>
      <c r="K12" s="105"/>
      <c r="L12" s="106"/>
      <c r="M12" s="42"/>
      <c r="N12" s="107"/>
      <c r="O12" s="107"/>
      <c r="P12" s="16"/>
      <c r="Q12" s="23"/>
      <c r="R12" s="23"/>
      <c r="S12" s="23"/>
      <c r="T12" s="108"/>
      <c r="U12" s="38"/>
      <c r="V12" s="57"/>
      <c r="W12" s="94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A13">
        <f>SUM(A5:A12)</f>
        <v>7</v>
      </c>
      <c r="B13" s="22" t="s">
        <v>84</v>
      </c>
      <c r="C13" s="29"/>
      <c r="D13" s="25"/>
      <c r="E13" s="25"/>
      <c r="F13" s="24"/>
      <c r="G13" s="10"/>
      <c r="H13" s="109">
        <f>SUM(H5:H12)</f>
        <v>647699</v>
      </c>
      <c r="I13" s="47">
        <f>SUM(I5:I12)</f>
        <v>52</v>
      </c>
      <c r="J13" s="109">
        <f>SUM(J5:J11)</f>
        <v>86699</v>
      </c>
      <c r="K13" s="47"/>
      <c r="L13" s="41"/>
      <c r="M13" s="45"/>
      <c r="N13" s="44"/>
      <c r="O13" s="50"/>
      <c r="P13" s="44"/>
      <c r="Q13" s="98">
        <f>SUM(Q5:Q12)</f>
        <v>32166.455000000002</v>
      </c>
      <c r="R13" s="98">
        <f>SUM(R5:R12)</f>
        <v>2623</v>
      </c>
      <c r="S13" s="98">
        <f>SUM(S5:S12)</f>
        <v>34789.455000000002</v>
      </c>
      <c r="T13" s="48"/>
      <c r="U13" s="40"/>
      <c r="V13" s="13"/>
      <c r="W13" s="94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58"/>
      <c r="C14" s="18"/>
      <c r="D14" s="25"/>
      <c r="E14" s="25"/>
      <c r="F14" s="24"/>
      <c r="G14" s="27"/>
      <c r="H14" s="51" t="s">
        <v>34</v>
      </c>
      <c r="I14" s="52"/>
      <c r="J14" s="51" t="s">
        <v>34</v>
      </c>
      <c r="K14" s="41"/>
      <c r="L14" s="41"/>
      <c r="M14" s="41"/>
      <c r="N14" s="53"/>
      <c r="O14" s="50"/>
      <c r="P14" s="44"/>
      <c r="Q14" s="56" t="s">
        <v>35</v>
      </c>
      <c r="R14" s="55" t="s">
        <v>11</v>
      </c>
      <c r="S14" s="54" t="s">
        <v>36</v>
      </c>
      <c r="T14" s="13"/>
      <c r="U14" s="40"/>
      <c r="V14" s="13"/>
      <c r="W14" s="94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23.25" x14ac:dyDescent="0.35">
      <c r="B15" s="110"/>
      <c r="C15" s="37"/>
      <c r="D15" s="28"/>
      <c r="E15" s="28"/>
      <c r="F15" s="24"/>
      <c r="G15" s="46"/>
      <c r="H15" s="18"/>
      <c r="I15" s="18"/>
      <c r="J15" s="18"/>
      <c r="K15" s="18"/>
      <c r="L15" s="18"/>
      <c r="M15" s="18"/>
      <c r="N15" s="18"/>
      <c r="O15" s="18"/>
      <c r="P15" s="18"/>
      <c r="Q15" s="16"/>
      <c r="R15" s="16"/>
      <c r="S15" s="16"/>
      <c r="T15" s="1"/>
      <c r="U15" s="9"/>
      <c r="V15" s="4"/>
      <c r="W15" s="94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99"/>
      <c r="C16" s="1"/>
      <c r="D16" s="1"/>
      <c r="E16" s="1"/>
      <c r="F16" s="1"/>
      <c r="G16" s="1"/>
      <c r="H16" s="1"/>
      <c r="I16" s="1"/>
      <c r="J16" s="1"/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W16" s="94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2:125" x14ac:dyDescent="0.2">
      <c r="B17" s="35"/>
      <c r="C17" s="43"/>
      <c r="D17" s="87"/>
      <c r="E17" s="80"/>
      <c r="F17" s="3"/>
      <c r="G17" s="32"/>
      <c r="H17" s="11"/>
      <c r="I17" s="88"/>
      <c r="J17" s="89"/>
      <c r="K17" s="90"/>
      <c r="L17" s="79"/>
      <c r="M17" s="15"/>
      <c r="N17" s="85"/>
      <c r="O17" s="91"/>
      <c r="P17" s="85"/>
      <c r="Q17" s="86"/>
      <c r="R17" s="86"/>
      <c r="S17" s="86"/>
      <c r="T17" s="92"/>
      <c r="U17" s="93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</row>
    <row r="18" spans="2:125" x14ac:dyDescent="0.2">
      <c r="B18" s="7"/>
      <c r="C18" s="7"/>
      <c r="D18" s="7"/>
      <c r="E18" s="7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</row>
    <row r="19" spans="2:125" ht="15" x14ac:dyDescent="0.2">
      <c r="B19" s="111"/>
      <c r="C19" s="111"/>
      <c r="D19" s="111"/>
      <c r="E19" s="111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6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</row>
    <row r="20" spans="2:125" ht="15" x14ac:dyDescent="0.2">
      <c r="B20" s="111"/>
      <c r="C20" s="111"/>
      <c r="D20" s="111"/>
      <c r="E20" s="111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6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</row>
    <row r="21" spans="2:125" ht="15" x14ac:dyDescent="0.2">
      <c r="B21" s="111"/>
      <c r="C21" s="111"/>
      <c r="D21" s="111"/>
      <c r="E21" s="111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6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</row>
    <row r="22" spans="2:125" ht="15" x14ac:dyDescent="0.2">
      <c r="B22" s="111"/>
      <c r="C22" s="111"/>
      <c r="D22" s="111"/>
      <c r="E22" s="111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6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2:125" ht="15" x14ac:dyDescent="0.2">
      <c r="B23" s="111"/>
      <c r="C23" s="111"/>
      <c r="D23" s="111"/>
      <c r="E23" s="111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6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2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2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2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2:125" x14ac:dyDescent="0.2">
      <c r="B27" s="7"/>
      <c r="C27" s="7"/>
      <c r="D27" s="7"/>
      <c r="E27" s="7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2:125" x14ac:dyDescent="0.2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2:125" x14ac:dyDescent="0.2"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2:125" x14ac:dyDescent="0.2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2:125" x14ac:dyDescent="0.2"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2:125" x14ac:dyDescent="0.2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W46" s="94"/>
      <c r="X46" s="94"/>
      <c r="Y46" s="94"/>
      <c r="Z46" s="94"/>
      <c r="AA46" s="94"/>
      <c r="AB46" s="94"/>
      <c r="AC46" s="94"/>
    </row>
    <row r="47" spans="2:125" x14ac:dyDescent="0.2">
      <c r="W47" s="94"/>
      <c r="X47" s="94"/>
      <c r="Y47" s="94"/>
      <c r="Z47" s="94"/>
      <c r="AA47" s="94"/>
      <c r="AB47" s="94"/>
      <c r="AC47" s="94"/>
    </row>
    <row r="48" spans="2:125" x14ac:dyDescent="0.2">
      <c r="W48" s="94"/>
      <c r="X48" s="94"/>
      <c r="Y48" s="94"/>
      <c r="Z48" s="94"/>
      <c r="AA48" s="94"/>
      <c r="AB48" s="94"/>
      <c r="AC48" s="94"/>
    </row>
    <row r="49" spans="23:29" x14ac:dyDescent="0.2">
      <c r="W49" s="94"/>
      <c r="X49" s="94"/>
      <c r="Y49" s="94"/>
      <c r="Z49" s="94"/>
      <c r="AA49" s="94"/>
      <c r="AB49" s="94"/>
      <c r="AC49" s="94"/>
    </row>
    <row r="50" spans="23:29" x14ac:dyDescent="0.2">
      <c r="W50" s="94"/>
      <c r="X50" s="94"/>
      <c r="Y50" s="94"/>
      <c r="Z50" s="94"/>
      <c r="AA50" s="94"/>
      <c r="AB50" s="94"/>
      <c r="AC50" s="94"/>
    </row>
    <row r="51" spans="23:29" x14ac:dyDescent="0.2">
      <c r="W51" s="94"/>
      <c r="X51" s="94"/>
      <c r="Y51" s="94"/>
      <c r="Z51" s="94"/>
      <c r="AA51" s="94"/>
      <c r="AB51" s="94"/>
      <c r="AC51" s="94"/>
    </row>
    <row r="52" spans="23:29" x14ac:dyDescent="0.2">
      <c r="W52" s="94"/>
      <c r="X52" s="94"/>
      <c r="Y52" s="94"/>
      <c r="Z52" s="94"/>
      <c r="AA52" s="94"/>
      <c r="AB52" s="94"/>
      <c r="AC52" s="94"/>
    </row>
    <row r="53" spans="23:29" x14ac:dyDescent="0.2">
      <c r="W53" s="94"/>
      <c r="X53" s="94"/>
      <c r="Y53" s="94"/>
      <c r="Z53" s="94"/>
      <c r="AA53" s="94"/>
      <c r="AB53" s="94"/>
      <c r="AC53" s="94"/>
    </row>
  </sheetData>
  <phoneticPr fontId="0" type="noConversion"/>
  <printOptions gridLines="1"/>
  <pageMargins left="0.25" right="0.25" top="0.5" bottom="0.5" header="0.5" footer="0.5"/>
  <pageSetup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63"/>
  <sheetViews>
    <sheetView workbookViewId="0"/>
  </sheetViews>
  <sheetFormatPr defaultRowHeight="12.75" x14ac:dyDescent="0.2"/>
  <cols>
    <col min="1" max="1" width="5.710937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0.85546875" customWidth="1"/>
    <col min="9" max="9" width="5.855468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1" spans="1:58" s="1" customFormat="1" ht="18" x14ac:dyDescent="0.25">
      <c r="B1" s="8" t="s">
        <v>0</v>
      </c>
      <c r="F1" s="33">
        <v>36831</v>
      </c>
      <c r="G1" s="102"/>
      <c r="J1" s="8" t="s">
        <v>1</v>
      </c>
      <c r="R1" s="7"/>
      <c r="S1" s="7"/>
      <c r="T1" s="2">
        <f ca="1">NOW()</f>
        <v>41887.501104513889</v>
      </c>
      <c r="U1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</row>
    <row r="2" spans="1:58" s="1" customFormat="1" x14ac:dyDescent="0.2">
      <c r="B2" s="59" t="s">
        <v>2</v>
      </c>
      <c r="C2" s="60" t="s">
        <v>3</v>
      </c>
      <c r="D2" s="61"/>
      <c r="E2" s="62" t="s">
        <v>4</v>
      </c>
      <c r="F2" s="63" t="s">
        <v>5</v>
      </c>
      <c r="G2" s="63" t="s">
        <v>5</v>
      </c>
      <c r="H2" s="63" t="s">
        <v>6</v>
      </c>
      <c r="I2" s="64" t="s">
        <v>7</v>
      </c>
      <c r="J2" s="65"/>
      <c r="K2" s="61" t="s">
        <v>8</v>
      </c>
      <c r="L2" s="66" t="s">
        <v>9</v>
      </c>
      <c r="M2" s="67" t="s">
        <v>10</v>
      </c>
      <c r="N2" s="68" t="s">
        <v>10</v>
      </c>
      <c r="O2" s="67" t="s">
        <v>11</v>
      </c>
      <c r="P2" s="63" t="s">
        <v>12</v>
      </c>
      <c r="Q2" s="61" t="s">
        <v>6</v>
      </c>
      <c r="R2" s="63" t="s">
        <v>6</v>
      </c>
      <c r="S2" s="61" t="s">
        <v>13</v>
      </c>
      <c r="T2" s="60" t="s">
        <v>14</v>
      </c>
      <c r="U2" s="69" t="s">
        <v>37</v>
      </c>
      <c r="V2" s="115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70" t="s">
        <v>7</v>
      </c>
      <c r="C3" s="71"/>
      <c r="D3" s="72" t="s">
        <v>15</v>
      </c>
      <c r="E3" s="73" t="s">
        <v>16</v>
      </c>
      <c r="F3" s="71" t="s">
        <v>17</v>
      </c>
      <c r="G3" s="71" t="s">
        <v>18</v>
      </c>
      <c r="H3" s="71" t="s">
        <v>19</v>
      </c>
      <c r="I3" s="72" t="s">
        <v>20</v>
      </c>
      <c r="J3" s="71" t="s">
        <v>21</v>
      </c>
      <c r="K3" s="72" t="s">
        <v>22</v>
      </c>
      <c r="L3" s="71"/>
      <c r="M3" s="74" t="s">
        <v>23</v>
      </c>
      <c r="N3" s="75" t="s">
        <v>24</v>
      </c>
      <c r="O3" s="76" t="s">
        <v>25</v>
      </c>
      <c r="P3" s="71" t="s">
        <v>26</v>
      </c>
      <c r="Q3" s="72" t="s">
        <v>10</v>
      </c>
      <c r="R3" s="71" t="s">
        <v>11</v>
      </c>
      <c r="S3" s="72" t="s">
        <v>27</v>
      </c>
      <c r="T3" s="71"/>
      <c r="U3" s="77" t="s">
        <v>38</v>
      </c>
      <c r="V3" s="80"/>
      <c r="W3" s="7"/>
      <c r="X3" s="84"/>
      <c r="Y3" s="84"/>
      <c r="Z3" s="84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ht="13.5" customHeight="1" thickBot="1" x14ac:dyDescent="0.25">
      <c r="B4" s="79"/>
      <c r="C4" s="80"/>
      <c r="D4" s="80"/>
      <c r="E4" s="81"/>
      <c r="F4" s="80"/>
      <c r="G4" s="80"/>
      <c r="H4" s="80"/>
      <c r="I4" s="80"/>
      <c r="J4" s="80"/>
      <c r="K4" s="80"/>
      <c r="L4" s="80"/>
      <c r="M4" s="82"/>
      <c r="N4" s="82"/>
      <c r="O4" s="81"/>
      <c r="P4" s="80"/>
      <c r="Q4" s="80"/>
      <c r="R4" s="80"/>
      <c r="S4" s="80"/>
      <c r="T4" s="80"/>
      <c r="U4" s="83"/>
      <c r="V4" s="80"/>
      <c r="W4" s="7"/>
      <c r="X4" s="84"/>
      <c r="Y4" s="84"/>
      <c r="Z4" s="8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5" thickBot="1" x14ac:dyDescent="0.25">
      <c r="A5">
        <v>1</v>
      </c>
      <c r="B5" s="97">
        <v>107251</v>
      </c>
      <c r="C5" s="100" t="s">
        <v>32</v>
      </c>
      <c r="D5" s="19" t="s">
        <v>28</v>
      </c>
      <c r="E5" s="57" t="s">
        <v>40</v>
      </c>
      <c r="F5" s="162">
        <v>36833</v>
      </c>
      <c r="G5" s="162">
        <v>36833</v>
      </c>
      <c r="H5" s="11">
        <f t="shared" ref="H5:H11" si="0">SUM(I5*J5)</f>
        <v>25000</v>
      </c>
      <c r="I5" s="22">
        <v>1</v>
      </c>
      <c r="J5" s="20">
        <v>25000</v>
      </c>
      <c r="K5" s="12" t="s">
        <v>29</v>
      </c>
      <c r="L5" s="19" t="s">
        <v>30</v>
      </c>
      <c r="M5" s="42">
        <f>SUM(N5*1)</f>
        <v>1.4999999999999999E-2</v>
      </c>
      <c r="N5" s="16">
        <v>1.4999999999999999E-2</v>
      </c>
      <c r="O5" s="44" t="s">
        <v>31</v>
      </c>
      <c r="P5" s="16">
        <f t="shared" ref="P5:P11" si="1">SUM(N5:O5)</f>
        <v>1.4999999999999999E-2</v>
      </c>
      <c r="Q5" s="23">
        <f t="shared" ref="Q5:Q11" si="2">SUM(M5*J5)</f>
        <v>375</v>
      </c>
      <c r="R5" s="78">
        <v>0</v>
      </c>
      <c r="S5" s="23">
        <f t="shared" ref="S5:S11" si="3">SUM(Q5:R5)</f>
        <v>375</v>
      </c>
      <c r="T5" s="6" t="s">
        <v>39</v>
      </c>
      <c r="U5" s="38">
        <v>943</v>
      </c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5" thickBot="1" x14ac:dyDescent="0.25">
      <c r="A6">
        <v>1</v>
      </c>
      <c r="B6" s="97">
        <v>107253</v>
      </c>
      <c r="C6" s="100" t="s">
        <v>32</v>
      </c>
      <c r="D6" s="19" t="s">
        <v>28</v>
      </c>
      <c r="E6" s="57" t="s">
        <v>40</v>
      </c>
      <c r="F6" s="162">
        <v>36834</v>
      </c>
      <c r="G6" s="162">
        <v>36836</v>
      </c>
      <c r="H6" s="11">
        <f t="shared" si="0"/>
        <v>30000</v>
      </c>
      <c r="I6" s="22">
        <v>3</v>
      </c>
      <c r="J6" s="20">
        <v>10000</v>
      </c>
      <c r="K6" s="12" t="s">
        <v>29</v>
      </c>
      <c r="L6" s="19" t="s">
        <v>30</v>
      </c>
      <c r="M6" s="42">
        <f>SUM(N6*3)</f>
        <v>0.15000000000000002</v>
      </c>
      <c r="N6" s="16">
        <v>0.05</v>
      </c>
      <c r="O6" s="44" t="s">
        <v>31</v>
      </c>
      <c r="P6" s="16">
        <f t="shared" si="1"/>
        <v>0.05</v>
      </c>
      <c r="Q6" s="23">
        <f t="shared" si="2"/>
        <v>1500.0000000000002</v>
      </c>
      <c r="R6" s="78">
        <v>0</v>
      </c>
      <c r="S6" s="23">
        <f t="shared" si="3"/>
        <v>1500.0000000000002</v>
      </c>
      <c r="T6" s="6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5" thickBot="1" x14ac:dyDescent="0.25">
      <c r="A7">
        <v>1</v>
      </c>
      <c r="B7" s="97">
        <v>107257</v>
      </c>
      <c r="C7" s="100" t="s">
        <v>32</v>
      </c>
      <c r="D7" s="19" t="s">
        <v>28</v>
      </c>
      <c r="E7" s="57" t="s">
        <v>40</v>
      </c>
      <c r="F7" s="162">
        <v>36837</v>
      </c>
      <c r="G7" s="162">
        <v>36837</v>
      </c>
      <c r="H7" s="11">
        <f t="shared" si="0"/>
        <v>20000</v>
      </c>
      <c r="I7" s="22">
        <v>1</v>
      </c>
      <c r="J7" s="20">
        <v>20000</v>
      </c>
      <c r="K7" s="12" t="s">
        <v>29</v>
      </c>
      <c r="L7" s="19" t="s">
        <v>30</v>
      </c>
      <c r="M7" s="42">
        <f>SUM(N7*1)</f>
        <v>1.4999999999999999E-2</v>
      </c>
      <c r="N7" s="16">
        <v>1.4999999999999999E-2</v>
      </c>
      <c r="O7" s="44" t="s">
        <v>31</v>
      </c>
      <c r="P7" s="16">
        <f t="shared" si="1"/>
        <v>1.4999999999999999E-2</v>
      </c>
      <c r="Q7" s="23">
        <f t="shared" si="2"/>
        <v>300</v>
      </c>
      <c r="R7" s="78">
        <v>0</v>
      </c>
      <c r="S7" s="23">
        <f t="shared" si="3"/>
        <v>300</v>
      </c>
      <c r="T7" s="6" t="s">
        <v>39</v>
      </c>
      <c r="U7" s="38">
        <v>943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5" thickBot="1" x14ac:dyDescent="0.25">
      <c r="A8">
        <v>1</v>
      </c>
      <c r="B8" s="97">
        <v>107259</v>
      </c>
      <c r="C8" s="100" t="s">
        <v>32</v>
      </c>
      <c r="D8" s="19" t="s">
        <v>28</v>
      </c>
      <c r="E8" s="57" t="s">
        <v>40</v>
      </c>
      <c r="F8" s="162">
        <v>36838</v>
      </c>
      <c r="G8" s="162">
        <v>36838</v>
      </c>
      <c r="H8" s="11">
        <f t="shared" si="0"/>
        <v>10000</v>
      </c>
      <c r="I8" s="22">
        <v>1</v>
      </c>
      <c r="J8" s="20">
        <v>10000</v>
      </c>
      <c r="K8" s="12" t="s">
        <v>29</v>
      </c>
      <c r="L8" s="19" t="s">
        <v>30</v>
      </c>
      <c r="M8" s="42">
        <f>SUM(N8*1)</f>
        <v>1.4999999999999999E-2</v>
      </c>
      <c r="N8" s="16">
        <v>1.4999999999999999E-2</v>
      </c>
      <c r="O8" s="44" t="s">
        <v>31</v>
      </c>
      <c r="P8" s="16">
        <f t="shared" si="1"/>
        <v>1.4999999999999999E-2</v>
      </c>
      <c r="Q8" s="23">
        <f t="shared" si="2"/>
        <v>150</v>
      </c>
      <c r="R8" s="78">
        <v>0</v>
      </c>
      <c r="S8" s="23">
        <f t="shared" si="3"/>
        <v>150</v>
      </c>
      <c r="T8" s="6" t="s">
        <v>39</v>
      </c>
      <c r="U8" s="38">
        <v>943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5" thickBot="1" x14ac:dyDescent="0.25">
      <c r="A9">
        <v>1</v>
      </c>
      <c r="B9" s="97">
        <v>107266</v>
      </c>
      <c r="C9" s="100" t="s">
        <v>33</v>
      </c>
      <c r="D9" s="19" t="s">
        <v>28</v>
      </c>
      <c r="E9" s="57" t="s">
        <v>40</v>
      </c>
      <c r="F9" s="162">
        <v>36840</v>
      </c>
      <c r="G9" s="162">
        <v>36840</v>
      </c>
      <c r="H9" s="11">
        <f t="shared" si="0"/>
        <v>50000</v>
      </c>
      <c r="I9" s="22">
        <v>1</v>
      </c>
      <c r="J9" s="20">
        <v>50000</v>
      </c>
      <c r="K9" s="12" t="s">
        <v>29</v>
      </c>
      <c r="L9" s="19" t="s">
        <v>30</v>
      </c>
      <c r="M9" s="42">
        <f>SUM(N9*1)</f>
        <v>0.04</v>
      </c>
      <c r="N9" s="16">
        <v>0.04</v>
      </c>
      <c r="O9" s="44" t="s">
        <v>31</v>
      </c>
      <c r="P9" s="16">
        <f t="shared" si="1"/>
        <v>0.04</v>
      </c>
      <c r="Q9" s="23">
        <f t="shared" si="2"/>
        <v>2000</v>
      </c>
      <c r="R9" s="78">
        <v>0</v>
      </c>
      <c r="S9" s="23">
        <f t="shared" si="3"/>
        <v>2000</v>
      </c>
      <c r="T9" s="6" t="s">
        <v>39</v>
      </c>
      <c r="U9" s="38">
        <v>943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5" thickBot="1" x14ac:dyDescent="0.25">
      <c r="A10">
        <v>1</v>
      </c>
      <c r="B10" s="97">
        <v>107266</v>
      </c>
      <c r="C10" s="100" t="s">
        <v>33</v>
      </c>
      <c r="D10" s="19" t="s">
        <v>28</v>
      </c>
      <c r="E10" s="57" t="s">
        <v>40</v>
      </c>
      <c r="F10" s="162">
        <v>36841</v>
      </c>
      <c r="G10" s="162">
        <v>36843</v>
      </c>
      <c r="H10" s="11">
        <f t="shared" si="0"/>
        <v>96000</v>
      </c>
      <c r="I10" s="22">
        <v>3</v>
      </c>
      <c r="J10" s="20">
        <v>32000</v>
      </c>
      <c r="K10" s="12" t="s">
        <v>29</v>
      </c>
      <c r="L10" s="19" t="s">
        <v>30</v>
      </c>
      <c r="M10" s="42">
        <f>SUM(N10*3)</f>
        <v>0.06</v>
      </c>
      <c r="N10" s="16">
        <v>0.02</v>
      </c>
      <c r="O10" s="44" t="s">
        <v>31</v>
      </c>
      <c r="P10" s="16">
        <f t="shared" si="1"/>
        <v>0.02</v>
      </c>
      <c r="Q10" s="23">
        <f t="shared" si="2"/>
        <v>1920</v>
      </c>
      <c r="R10" s="78">
        <v>0</v>
      </c>
      <c r="S10" s="23">
        <f t="shared" si="3"/>
        <v>1920</v>
      </c>
      <c r="T10" s="6" t="s">
        <v>39</v>
      </c>
      <c r="U10" s="38">
        <v>943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5" thickBot="1" x14ac:dyDescent="0.25">
      <c r="A11">
        <v>1</v>
      </c>
      <c r="B11" s="97">
        <v>107266</v>
      </c>
      <c r="C11" s="100" t="s">
        <v>33</v>
      </c>
      <c r="D11" s="19" t="s">
        <v>28</v>
      </c>
      <c r="E11" s="57" t="s">
        <v>40</v>
      </c>
      <c r="F11" s="162">
        <v>36844</v>
      </c>
      <c r="G11" s="162">
        <v>36844</v>
      </c>
      <c r="H11" s="11">
        <f t="shared" si="0"/>
        <v>28000</v>
      </c>
      <c r="I11" s="22">
        <v>1</v>
      </c>
      <c r="J11" s="20">
        <v>28000</v>
      </c>
      <c r="K11" s="12" t="s">
        <v>29</v>
      </c>
      <c r="L11" s="19" t="s">
        <v>30</v>
      </c>
      <c r="M11" s="42">
        <f>SUM(N11*1)</f>
        <v>1.4999999999999999E-2</v>
      </c>
      <c r="N11" s="16">
        <v>1.4999999999999999E-2</v>
      </c>
      <c r="O11" s="44" t="s">
        <v>31</v>
      </c>
      <c r="P11" s="16">
        <f t="shared" si="1"/>
        <v>1.4999999999999999E-2</v>
      </c>
      <c r="Q11" s="23">
        <f t="shared" si="2"/>
        <v>420</v>
      </c>
      <c r="R11" s="78">
        <v>0</v>
      </c>
      <c r="S11" s="23">
        <f t="shared" si="3"/>
        <v>420</v>
      </c>
      <c r="T11" s="6" t="s">
        <v>39</v>
      </c>
      <c r="U11" s="38">
        <v>943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5" thickBot="1" x14ac:dyDescent="0.25">
      <c r="A12">
        <v>1</v>
      </c>
      <c r="B12" s="97">
        <v>107278</v>
      </c>
      <c r="C12" s="100" t="s">
        <v>41</v>
      </c>
      <c r="D12" s="19" t="s">
        <v>28</v>
      </c>
      <c r="E12" s="57" t="s">
        <v>40</v>
      </c>
      <c r="F12" s="162">
        <v>36845</v>
      </c>
      <c r="G12" s="162">
        <v>36845</v>
      </c>
      <c r="H12" s="11">
        <f t="shared" ref="H12:H17" si="4">SUM(I12*J12)</f>
        <v>42761</v>
      </c>
      <c r="I12" s="22">
        <v>1</v>
      </c>
      <c r="J12" s="20">
        <v>42761</v>
      </c>
      <c r="K12" s="12" t="s">
        <v>29</v>
      </c>
      <c r="L12" s="19" t="s">
        <v>30</v>
      </c>
      <c r="M12" s="42">
        <f>SUM(N12*1)</f>
        <v>0.04</v>
      </c>
      <c r="N12" s="16">
        <v>0.04</v>
      </c>
      <c r="O12" s="44" t="s">
        <v>31</v>
      </c>
      <c r="P12" s="16">
        <f t="shared" ref="P12:P17" si="5">SUM(N12:O12)</f>
        <v>0.04</v>
      </c>
      <c r="Q12" s="23">
        <f t="shared" ref="Q12:Q17" si="6">SUM(M12*J12)</f>
        <v>1710.44</v>
      </c>
      <c r="R12" s="78">
        <v>0</v>
      </c>
      <c r="S12" s="23">
        <f t="shared" ref="S12:S17" si="7">SUM(Q12:R12)</f>
        <v>1710.44</v>
      </c>
      <c r="T12" s="6" t="s">
        <v>39</v>
      </c>
      <c r="U12" s="38">
        <v>943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5" thickBot="1" x14ac:dyDescent="0.25">
      <c r="A13">
        <v>1</v>
      </c>
      <c r="B13" s="97">
        <v>107278</v>
      </c>
      <c r="C13" s="100" t="s">
        <v>41</v>
      </c>
      <c r="D13" s="19" t="s">
        <v>28</v>
      </c>
      <c r="E13" s="57" t="s">
        <v>40</v>
      </c>
      <c r="F13" s="162">
        <v>36846</v>
      </c>
      <c r="G13" s="162">
        <v>36846</v>
      </c>
      <c r="H13" s="11">
        <f t="shared" si="4"/>
        <v>19292</v>
      </c>
      <c r="I13" s="22">
        <v>1</v>
      </c>
      <c r="J13" s="20">
        <v>19292</v>
      </c>
      <c r="K13" s="12" t="s">
        <v>29</v>
      </c>
      <c r="L13" s="19" t="s">
        <v>30</v>
      </c>
      <c r="M13" s="42">
        <f>SUM(N13*1)</f>
        <v>4.2500000000000003E-2</v>
      </c>
      <c r="N13" s="16">
        <v>4.2500000000000003E-2</v>
      </c>
      <c r="O13" s="44" t="s">
        <v>31</v>
      </c>
      <c r="P13" s="16">
        <f t="shared" si="5"/>
        <v>4.2500000000000003E-2</v>
      </c>
      <c r="Q13" s="23">
        <f t="shared" si="6"/>
        <v>819.91000000000008</v>
      </c>
      <c r="R13" s="78">
        <v>0</v>
      </c>
      <c r="S13" s="23">
        <f t="shared" si="7"/>
        <v>819.91000000000008</v>
      </c>
      <c r="T13" s="6" t="s">
        <v>39</v>
      </c>
      <c r="U13" s="38">
        <v>943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5" thickBot="1" x14ac:dyDescent="0.25">
      <c r="A14">
        <v>1</v>
      </c>
      <c r="B14" s="97">
        <v>107279</v>
      </c>
      <c r="C14" s="100" t="s">
        <v>33</v>
      </c>
      <c r="D14" s="19" t="s">
        <v>28</v>
      </c>
      <c r="E14" s="57" t="s">
        <v>40</v>
      </c>
      <c r="F14" s="162">
        <v>36846</v>
      </c>
      <c r="G14" s="162">
        <v>36850</v>
      </c>
      <c r="H14" s="11">
        <f t="shared" si="4"/>
        <v>250000</v>
      </c>
      <c r="I14" s="22">
        <v>5</v>
      </c>
      <c r="J14" s="20">
        <v>50000</v>
      </c>
      <c r="K14" s="12" t="s">
        <v>29</v>
      </c>
      <c r="L14" s="19" t="s">
        <v>30</v>
      </c>
      <c r="M14" s="42">
        <f>SUM(N14*5)</f>
        <v>0.1</v>
      </c>
      <c r="N14" s="16">
        <v>0.02</v>
      </c>
      <c r="O14" s="44" t="s">
        <v>31</v>
      </c>
      <c r="P14" s="16">
        <f t="shared" si="5"/>
        <v>0.02</v>
      </c>
      <c r="Q14" s="23">
        <f t="shared" si="6"/>
        <v>5000</v>
      </c>
      <c r="R14" s="78">
        <v>0</v>
      </c>
      <c r="S14" s="23">
        <f t="shared" si="7"/>
        <v>5000</v>
      </c>
      <c r="T14" s="6" t="s">
        <v>39</v>
      </c>
      <c r="U14" s="38">
        <v>943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13.5" thickBot="1" x14ac:dyDescent="0.25">
      <c r="A15">
        <v>1</v>
      </c>
      <c r="B15" s="97">
        <v>107288</v>
      </c>
      <c r="C15" s="100" t="s">
        <v>32</v>
      </c>
      <c r="D15" s="19" t="s">
        <v>28</v>
      </c>
      <c r="E15" s="57" t="s">
        <v>40</v>
      </c>
      <c r="F15" s="162">
        <v>36848</v>
      </c>
      <c r="G15" s="162">
        <v>36850</v>
      </c>
      <c r="H15" s="11">
        <f t="shared" si="4"/>
        <v>65763</v>
      </c>
      <c r="I15" s="22">
        <v>3</v>
      </c>
      <c r="J15" s="20">
        <v>21921</v>
      </c>
      <c r="K15" s="12" t="s">
        <v>29</v>
      </c>
      <c r="L15" s="19" t="s">
        <v>30</v>
      </c>
      <c r="M15" s="42">
        <f>SUM(N15*3)</f>
        <v>0.06</v>
      </c>
      <c r="N15" s="16">
        <v>0.02</v>
      </c>
      <c r="O15" s="44" t="s">
        <v>31</v>
      </c>
      <c r="P15" s="16">
        <f t="shared" si="5"/>
        <v>0.02</v>
      </c>
      <c r="Q15" s="23">
        <f t="shared" si="6"/>
        <v>1315.26</v>
      </c>
      <c r="R15" s="78">
        <v>0</v>
      </c>
      <c r="S15" s="23">
        <f t="shared" si="7"/>
        <v>1315.26</v>
      </c>
      <c r="T15" s="6" t="s">
        <v>39</v>
      </c>
      <c r="U15" s="38">
        <v>943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ht="13.5" thickBot="1" x14ac:dyDescent="0.25">
      <c r="A16">
        <v>1</v>
      </c>
      <c r="B16" s="97">
        <v>107288</v>
      </c>
      <c r="C16" s="100" t="s">
        <v>32</v>
      </c>
      <c r="D16" s="19" t="s">
        <v>28</v>
      </c>
      <c r="E16" s="57" t="s">
        <v>40</v>
      </c>
      <c r="F16" s="162">
        <v>36851</v>
      </c>
      <c r="G16" s="162">
        <v>36851</v>
      </c>
      <c r="H16" s="11">
        <f t="shared" si="4"/>
        <v>5000</v>
      </c>
      <c r="I16" s="22">
        <v>1</v>
      </c>
      <c r="J16" s="20">
        <v>5000</v>
      </c>
      <c r="K16" s="12" t="s">
        <v>29</v>
      </c>
      <c r="L16" s="19" t="s">
        <v>30</v>
      </c>
      <c r="M16" s="42">
        <f>SUM(N16*1)</f>
        <v>0.03</v>
      </c>
      <c r="N16" s="16">
        <v>0.03</v>
      </c>
      <c r="O16" s="44" t="s">
        <v>31</v>
      </c>
      <c r="P16" s="16">
        <f t="shared" si="5"/>
        <v>0.03</v>
      </c>
      <c r="Q16" s="23">
        <f t="shared" si="6"/>
        <v>150</v>
      </c>
      <c r="R16" s="78">
        <v>0</v>
      </c>
      <c r="S16" s="23">
        <f t="shared" si="7"/>
        <v>150</v>
      </c>
      <c r="T16" s="6" t="s">
        <v>39</v>
      </c>
      <c r="U16" s="38">
        <v>943</v>
      </c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ht="13.5" thickBot="1" x14ac:dyDescent="0.25">
      <c r="A17">
        <v>1</v>
      </c>
      <c r="B17" s="97">
        <v>107288</v>
      </c>
      <c r="C17" s="100" t="s">
        <v>32</v>
      </c>
      <c r="D17" s="19" t="s">
        <v>28</v>
      </c>
      <c r="E17" s="57" t="s">
        <v>40</v>
      </c>
      <c r="F17" s="162">
        <v>36851</v>
      </c>
      <c r="G17" s="162">
        <v>36851</v>
      </c>
      <c r="H17" s="11">
        <f t="shared" si="4"/>
        <v>5000</v>
      </c>
      <c r="I17" s="22">
        <v>1</v>
      </c>
      <c r="J17" s="20">
        <v>5000</v>
      </c>
      <c r="K17" s="12" t="s">
        <v>29</v>
      </c>
      <c r="L17" s="19" t="s">
        <v>30</v>
      </c>
      <c r="M17" s="42">
        <f>SUM(N17*1)</f>
        <v>3.2500000000000001E-2</v>
      </c>
      <c r="N17" s="16">
        <v>3.2500000000000001E-2</v>
      </c>
      <c r="O17" s="44" t="s">
        <v>31</v>
      </c>
      <c r="P17" s="16">
        <f t="shared" si="5"/>
        <v>3.2500000000000001E-2</v>
      </c>
      <c r="Q17" s="23">
        <f t="shared" si="6"/>
        <v>162.5</v>
      </c>
      <c r="R17" s="78">
        <v>0</v>
      </c>
      <c r="S17" s="23">
        <f t="shared" si="7"/>
        <v>162.5</v>
      </c>
      <c r="T17" s="6" t="s">
        <v>39</v>
      </c>
      <c r="U17" s="38">
        <v>943</v>
      </c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ht="13.5" thickBot="1" x14ac:dyDescent="0.25">
      <c r="A18">
        <v>1</v>
      </c>
      <c r="B18" s="97">
        <v>107288</v>
      </c>
      <c r="C18" s="100" t="s">
        <v>32</v>
      </c>
      <c r="D18" s="19" t="s">
        <v>28</v>
      </c>
      <c r="E18" s="57" t="s">
        <v>40</v>
      </c>
      <c r="F18" s="162">
        <v>36852</v>
      </c>
      <c r="G18" s="162">
        <v>36852</v>
      </c>
      <c r="H18" s="11">
        <f>SUM(I18*J18)</f>
        <v>19000</v>
      </c>
      <c r="I18" s="22">
        <v>1</v>
      </c>
      <c r="J18" s="20">
        <v>19000</v>
      </c>
      <c r="K18" s="12" t="s">
        <v>29</v>
      </c>
      <c r="L18" s="19" t="s">
        <v>30</v>
      </c>
      <c r="M18" s="42">
        <f>SUM(N18*1)</f>
        <v>4.4999999999999998E-2</v>
      </c>
      <c r="N18" s="16">
        <v>4.4999999999999998E-2</v>
      </c>
      <c r="O18" s="44" t="s">
        <v>31</v>
      </c>
      <c r="P18" s="16">
        <f>SUM(N18:O18)</f>
        <v>4.4999999999999998E-2</v>
      </c>
      <c r="Q18" s="23">
        <f>SUM(M18*J18)</f>
        <v>855</v>
      </c>
      <c r="R18" s="78">
        <v>0</v>
      </c>
      <c r="S18" s="23">
        <f>SUM(Q18:R18)</f>
        <v>855</v>
      </c>
      <c r="T18" s="6" t="s">
        <v>39</v>
      </c>
      <c r="U18" s="38">
        <v>943</v>
      </c>
      <c r="V18" s="102"/>
      <c r="W18" s="7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ht="13.5" thickBot="1" x14ac:dyDescent="0.25">
      <c r="A19">
        <v>1</v>
      </c>
      <c r="B19" s="97">
        <v>107288</v>
      </c>
      <c r="C19" s="100" t="s">
        <v>32</v>
      </c>
      <c r="D19" s="19" t="s">
        <v>28</v>
      </c>
      <c r="E19" s="57" t="s">
        <v>40</v>
      </c>
      <c r="F19" s="162">
        <v>36853</v>
      </c>
      <c r="G19" s="162">
        <v>36857</v>
      </c>
      <c r="H19" s="11">
        <f>SUM(I19*J19)</f>
        <v>230000</v>
      </c>
      <c r="I19" s="22">
        <v>5</v>
      </c>
      <c r="J19" s="20">
        <v>46000</v>
      </c>
      <c r="K19" s="12" t="s">
        <v>29</v>
      </c>
      <c r="L19" s="19" t="s">
        <v>30</v>
      </c>
      <c r="M19" s="42">
        <f>SUM(N19*5)</f>
        <v>0.22499999999999998</v>
      </c>
      <c r="N19" s="16">
        <v>4.4999999999999998E-2</v>
      </c>
      <c r="O19" s="44" t="s">
        <v>31</v>
      </c>
      <c r="P19" s="16">
        <f>SUM(N19:O19)</f>
        <v>4.4999999999999998E-2</v>
      </c>
      <c r="Q19" s="23">
        <f>SUM(M19*J19)</f>
        <v>10349.999999999998</v>
      </c>
      <c r="R19" s="78">
        <v>0</v>
      </c>
      <c r="S19" s="23">
        <f>SUM(Q19:R19)</f>
        <v>10349.999999999998</v>
      </c>
      <c r="T19" s="6" t="s">
        <v>39</v>
      </c>
      <c r="U19" s="38">
        <v>943</v>
      </c>
      <c r="V19" s="102"/>
      <c r="W19" s="7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13.5" thickBot="1" x14ac:dyDescent="0.25">
      <c r="A20">
        <v>1</v>
      </c>
      <c r="B20" s="97">
        <v>107288</v>
      </c>
      <c r="C20" s="100" t="s">
        <v>32</v>
      </c>
      <c r="D20" s="19" t="s">
        <v>28</v>
      </c>
      <c r="E20" s="57" t="s">
        <v>40</v>
      </c>
      <c r="F20" s="162">
        <v>36858</v>
      </c>
      <c r="G20" s="162">
        <v>36858</v>
      </c>
      <c r="H20" s="11">
        <f>SUM(I20*J20)</f>
        <v>17000</v>
      </c>
      <c r="I20" s="22">
        <v>1</v>
      </c>
      <c r="J20" s="20">
        <v>17000</v>
      </c>
      <c r="K20" s="12" t="s">
        <v>29</v>
      </c>
      <c r="L20" s="19" t="s">
        <v>30</v>
      </c>
      <c r="M20" s="42">
        <f>SUM(N20*1)</f>
        <v>4.4999999999999998E-2</v>
      </c>
      <c r="N20" s="16">
        <v>4.4999999999999998E-2</v>
      </c>
      <c r="O20" s="44" t="s">
        <v>31</v>
      </c>
      <c r="P20" s="16">
        <f>SUM(N20:O20)</f>
        <v>4.4999999999999998E-2</v>
      </c>
      <c r="Q20" s="23">
        <f>SUM(M20*J20)</f>
        <v>765</v>
      </c>
      <c r="R20" s="78">
        <v>0</v>
      </c>
      <c r="S20" s="23">
        <f>SUM(Q20:R20)</f>
        <v>765</v>
      </c>
      <c r="T20" s="6" t="s">
        <v>39</v>
      </c>
      <c r="U20" s="38">
        <v>943</v>
      </c>
      <c r="V20" s="102"/>
      <c r="W20" s="7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ht="13.5" thickBot="1" x14ac:dyDescent="0.25">
      <c r="A21">
        <v>1</v>
      </c>
      <c r="B21" s="97">
        <v>107319</v>
      </c>
      <c r="C21" s="100" t="s">
        <v>32</v>
      </c>
      <c r="D21" s="19" t="s">
        <v>28</v>
      </c>
      <c r="E21" s="57" t="s">
        <v>40</v>
      </c>
      <c r="F21" s="162">
        <v>36860</v>
      </c>
      <c r="G21" s="162">
        <v>36860</v>
      </c>
      <c r="H21" s="11">
        <f>SUM(I21*J21)</f>
        <v>14000</v>
      </c>
      <c r="I21" s="22">
        <v>1</v>
      </c>
      <c r="J21" s="20">
        <v>14000</v>
      </c>
      <c r="K21" s="12" t="s">
        <v>29</v>
      </c>
      <c r="L21" s="19" t="s">
        <v>30</v>
      </c>
      <c r="M21" s="42">
        <f>SUM(N21*1)</f>
        <v>0.02</v>
      </c>
      <c r="N21" s="16">
        <v>0.02</v>
      </c>
      <c r="O21" s="44" t="s">
        <v>31</v>
      </c>
      <c r="P21" s="16">
        <f>SUM(N21:O21)</f>
        <v>0.02</v>
      </c>
      <c r="Q21" s="23">
        <f>SUM(M21*J21)</f>
        <v>280</v>
      </c>
      <c r="R21" s="78">
        <v>0</v>
      </c>
      <c r="S21" s="23">
        <f>SUM(Q21:R21)</f>
        <v>280</v>
      </c>
      <c r="T21" s="6" t="s">
        <v>39</v>
      </c>
      <c r="U21" s="38">
        <v>943</v>
      </c>
      <c r="V21" s="102"/>
      <c r="W21" s="7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101"/>
      <c r="C22" s="30"/>
      <c r="D22" s="19"/>
      <c r="E22" s="19"/>
      <c r="F22" s="5"/>
      <c r="G22" s="5"/>
      <c r="H22" s="11"/>
      <c r="I22" s="22"/>
      <c r="J22" s="20"/>
      <c r="K22" s="12"/>
      <c r="L22" s="19"/>
      <c r="M22" s="15"/>
      <c r="N22" s="16"/>
      <c r="O22" s="16"/>
      <c r="P22" s="16"/>
      <c r="Q22" s="13"/>
      <c r="R22" s="26"/>
      <c r="S22" s="13"/>
      <c r="T22" s="21"/>
      <c r="U22" s="39"/>
      <c r="V22" s="14"/>
      <c r="W22" s="94"/>
      <c r="X22" s="94"/>
      <c r="Y22" s="94"/>
      <c r="Z22" s="94"/>
      <c r="AA22" s="94"/>
      <c r="AB22" s="94"/>
      <c r="AC22" s="94"/>
      <c r="AD22" s="36"/>
      <c r="AE22" s="36"/>
      <c r="AF22" s="36"/>
      <c r="AG22" s="36"/>
      <c r="AH22" s="36"/>
      <c r="AI22" s="36"/>
      <c r="AJ22" s="36"/>
    </row>
    <row r="23" spans="1:125" x14ac:dyDescent="0.2">
      <c r="A23">
        <f>SUM(A5:A22)</f>
        <v>17</v>
      </c>
      <c r="B23" s="22" t="s">
        <v>84</v>
      </c>
      <c r="C23" s="29"/>
      <c r="D23" s="25"/>
      <c r="E23" s="25"/>
      <c r="F23" s="24"/>
      <c r="G23" s="10"/>
      <c r="H23" s="49">
        <f>SUM(H5:H22)</f>
        <v>926816</v>
      </c>
      <c r="I23" s="49">
        <f>SUM(I5:I22)</f>
        <v>31</v>
      </c>
      <c r="J23" s="49">
        <f>SUM(J5:J22)</f>
        <v>414974</v>
      </c>
      <c r="K23" s="47"/>
      <c r="L23" s="41"/>
      <c r="M23" s="45"/>
      <c r="N23" s="44"/>
      <c r="O23" s="50"/>
      <c r="P23" s="44"/>
      <c r="Q23" s="98">
        <f>SUM(Q5:Q22)</f>
        <v>28073.11</v>
      </c>
      <c r="R23" s="98">
        <f>SUM(R5:R22)</f>
        <v>0</v>
      </c>
      <c r="S23" s="98">
        <f>SUM(S5:S22)</f>
        <v>28073.11</v>
      </c>
      <c r="T23" s="48"/>
      <c r="U23" s="40"/>
      <c r="V23" s="13"/>
      <c r="W23" s="94"/>
      <c r="X23" s="94"/>
      <c r="Y23" s="94"/>
      <c r="Z23" s="94"/>
      <c r="AA23" s="94"/>
      <c r="AB23" s="94"/>
      <c r="AC23" s="94"/>
      <c r="AD23" s="36"/>
      <c r="AE23" s="36"/>
      <c r="AF23" s="36"/>
      <c r="AG23" s="36"/>
      <c r="AH23" s="36"/>
      <c r="AI23" s="36"/>
      <c r="AJ23" s="36"/>
    </row>
    <row r="24" spans="1:125" x14ac:dyDescent="0.2">
      <c r="B24" s="58"/>
      <c r="C24" s="18"/>
      <c r="D24" s="25"/>
      <c r="E24" s="25"/>
      <c r="F24" s="24"/>
      <c r="G24" s="27"/>
      <c r="H24" s="51" t="s">
        <v>34</v>
      </c>
      <c r="I24" s="52"/>
      <c r="J24" s="51" t="s">
        <v>34</v>
      </c>
      <c r="K24" s="41"/>
      <c r="L24" s="41"/>
      <c r="M24" s="41"/>
      <c r="N24" s="53"/>
      <c r="O24" s="50"/>
      <c r="P24" s="44"/>
      <c r="Q24" s="56" t="s">
        <v>35</v>
      </c>
      <c r="R24" s="55" t="s">
        <v>11</v>
      </c>
      <c r="S24" s="54" t="s">
        <v>36</v>
      </c>
      <c r="T24" s="13"/>
      <c r="U24" s="40"/>
      <c r="V24" s="13"/>
      <c r="W24" s="94"/>
      <c r="X24" s="94"/>
      <c r="Y24" s="94"/>
      <c r="Z24" s="94"/>
      <c r="AA24" s="94"/>
      <c r="AB24" s="94"/>
      <c r="AC24" s="94"/>
      <c r="AD24" s="36"/>
      <c r="AE24" s="36"/>
      <c r="AF24" s="36"/>
      <c r="AG24" s="36"/>
      <c r="AH24" s="36"/>
      <c r="AI24" s="36"/>
      <c r="AJ24" s="36"/>
    </row>
    <row r="25" spans="1:125" ht="23.25" x14ac:dyDescent="0.35">
      <c r="B25" s="58"/>
      <c r="C25" s="37"/>
      <c r="D25" s="28"/>
      <c r="E25" s="28"/>
      <c r="F25" s="24"/>
      <c r="G25" s="46"/>
      <c r="H25" s="18"/>
      <c r="I25" s="18"/>
      <c r="J25" s="18"/>
      <c r="K25" s="18"/>
      <c r="L25" s="18"/>
      <c r="M25" s="18"/>
      <c r="N25" s="18"/>
      <c r="O25" s="18"/>
      <c r="P25" s="18"/>
      <c r="Q25" s="16"/>
      <c r="R25" s="16"/>
      <c r="S25" s="16"/>
      <c r="T25" s="1"/>
      <c r="U25" s="9"/>
      <c r="V25" s="4"/>
      <c r="W25" s="94"/>
      <c r="X25" s="94"/>
      <c r="Y25" s="94"/>
      <c r="Z25" s="94"/>
      <c r="AA25" s="94"/>
      <c r="AB25" s="94"/>
      <c r="AC25" s="94"/>
      <c r="AD25" s="36"/>
      <c r="AE25" s="36"/>
      <c r="AF25" s="36"/>
      <c r="AG25" s="36"/>
      <c r="AH25" s="36"/>
      <c r="AI25" s="36"/>
      <c r="AJ25" s="36"/>
    </row>
    <row r="26" spans="1:125" x14ac:dyDescent="0.2">
      <c r="B26" s="99"/>
      <c r="C26" s="1"/>
      <c r="D26" s="1"/>
      <c r="E26" s="1"/>
      <c r="F26" s="1"/>
      <c r="G26" s="1"/>
      <c r="H26" s="1"/>
      <c r="I26" s="1"/>
      <c r="J26" s="1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W26" s="94"/>
      <c r="X26" s="94"/>
      <c r="Y26" s="94"/>
      <c r="Z26" s="94"/>
      <c r="AA26" s="94"/>
      <c r="AB26" s="94"/>
      <c r="AC26" s="94"/>
      <c r="AD26" s="36"/>
      <c r="AE26" s="36"/>
      <c r="AF26" s="36"/>
      <c r="AG26" s="36"/>
      <c r="AH26" s="36"/>
      <c r="AI26" s="36"/>
      <c r="AJ26" s="36"/>
    </row>
    <row r="27" spans="1:125" x14ac:dyDescent="0.2">
      <c r="B27" s="35"/>
      <c r="C27" s="43"/>
      <c r="D27" s="87"/>
      <c r="E27" s="80"/>
      <c r="F27" s="3"/>
      <c r="G27" s="32"/>
      <c r="H27" s="11"/>
      <c r="I27" s="88"/>
      <c r="J27" s="89"/>
      <c r="K27" s="90"/>
      <c r="L27" s="79"/>
      <c r="M27" s="15"/>
      <c r="N27" s="85"/>
      <c r="O27" s="91"/>
      <c r="P27" s="85"/>
      <c r="Q27" s="86"/>
      <c r="R27" s="86"/>
      <c r="S27" s="86"/>
      <c r="T27" s="92"/>
      <c r="U27" s="93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</row>
    <row r="28" spans="1:125" x14ac:dyDescent="0.2">
      <c r="B28" s="7"/>
      <c r="C28" s="7"/>
      <c r="D28" s="7"/>
      <c r="E28" s="7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>
        <v>197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>
        <v>942</v>
      </c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>
        <v>943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ht="15" x14ac:dyDescent="0.2">
      <c r="B32" s="111"/>
      <c r="C32" s="111"/>
      <c r="D32" s="111"/>
      <c r="E32" s="111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6">
        <v>945</v>
      </c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ht="15" x14ac:dyDescent="0.2">
      <c r="B33" s="111"/>
      <c r="C33" s="111"/>
      <c r="D33" s="111"/>
      <c r="E33" s="111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6">
        <v>957</v>
      </c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ht="15" x14ac:dyDescent="0.2">
      <c r="B34" s="111"/>
      <c r="C34" s="111"/>
      <c r="D34" s="111"/>
      <c r="E34" s="111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6">
        <v>958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ht="15" x14ac:dyDescent="0.2">
      <c r="B35" s="111"/>
      <c r="C35" s="111"/>
      <c r="D35" s="111"/>
      <c r="E35" s="111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6">
        <v>960</v>
      </c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ht="15" x14ac:dyDescent="0.2">
      <c r="B36" s="111"/>
      <c r="C36" s="111"/>
      <c r="D36" s="111"/>
      <c r="E36" s="111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6">
        <v>999</v>
      </c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7"/>
      <c r="C37" s="7"/>
      <c r="D37" s="7"/>
      <c r="E37" s="7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7"/>
      <c r="C38" s="7"/>
      <c r="D38" s="7"/>
      <c r="E38" s="7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7"/>
      <c r="C39" s="7"/>
      <c r="D39" s="7"/>
      <c r="E39" s="7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</row>
    <row r="52" spans="2:84" x14ac:dyDescent="0.2"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</row>
    <row r="53" spans="2:84" x14ac:dyDescent="0.2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</row>
    <row r="54" spans="2:84" x14ac:dyDescent="0.2"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</row>
    <row r="55" spans="2:84" x14ac:dyDescent="0.2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  <row r="59" spans="2:84" x14ac:dyDescent="0.2">
      <c r="W59" s="94"/>
      <c r="X59" s="94"/>
      <c r="Y59" s="94"/>
      <c r="Z59" s="94"/>
      <c r="AA59" s="94"/>
      <c r="AB59" s="94"/>
      <c r="AC59" s="94"/>
    </row>
    <row r="60" spans="2:84" x14ac:dyDescent="0.2">
      <c r="W60" s="94"/>
      <c r="X60" s="94"/>
      <c r="Y60" s="94"/>
      <c r="Z60" s="94"/>
      <c r="AA60" s="94"/>
      <c r="AB60" s="94"/>
      <c r="AC60" s="94"/>
    </row>
    <row r="61" spans="2:84" x14ac:dyDescent="0.2">
      <c r="W61" s="94"/>
      <c r="X61" s="94"/>
      <c r="Y61" s="94"/>
      <c r="Z61" s="94"/>
      <c r="AA61" s="94"/>
      <c r="AB61" s="94"/>
      <c r="AC61" s="94"/>
    </row>
    <row r="62" spans="2:84" x14ac:dyDescent="0.2">
      <c r="W62" s="94"/>
      <c r="X62" s="94"/>
      <c r="Y62" s="94"/>
      <c r="Z62" s="94"/>
      <c r="AA62" s="94"/>
      <c r="AB62" s="94"/>
      <c r="AC62" s="94"/>
    </row>
    <row r="63" spans="2:84" x14ac:dyDescent="0.2">
      <c r="W63" s="94"/>
      <c r="X63" s="94"/>
      <c r="Y63" s="94"/>
      <c r="Z63" s="94"/>
      <c r="AA63" s="94"/>
      <c r="AB63" s="94"/>
      <c r="AC63" s="94"/>
    </row>
  </sheetData>
  <phoneticPr fontId="0" type="noConversion"/>
  <printOptions gridLines="1"/>
  <pageMargins left="0.25" right="0.25" top="0.5" bottom="0.5" header="0.5" footer="0.5"/>
  <pageSetup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/>
  </sheetViews>
  <sheetFormatPr defaultRowHeight="12.75" x14ac:dyDescent="0.2"/>
  <cols>
    <col min="1" max="1" width="10.85546875" customWidth="1"/>
    <col min="3" max="3" width="2.7109375" customWidth="1"/>
    <col min="4" max="4" width="12" customWidth="1"/>
    <col min="5" max="5" width="2.7109375" customWidth="1"/>
    <col min="6" max="6" width="12.42578125" customWidth="1"/>
    <col min="7" max="7" width="2.7109375" customWidth="1"/>
    <col min="8" max="8" width="12" customWidth="1"/>
    <col min="9" max="9" width="2.7109375" customWidth="1"/>
    <col min="10" max="10" width="13" customWidth="1"/>
    <col min="11" max="11" width="2.7109375" customWidth="1"/>
    <col min="12" max="12" width="9.85546875" customWidth="1"/>
    <col min="13" max="13" width="2.7109375" customWidth="1"/>
    <col min="14" max="14" width="8.140625" customWidth="1"/>
  </cols>
  <sheetData>
    <row r="1" spans="1:15" ht="18" x14ac:dyDescent="0.25">
      <c r="A1" s="125" t="s">
        <v>83</v>
      </c>
      <c r="B1" s="126"/>
      <c r="C1" s="126"/>
      <c r="D1" s="126"/>
      <c r="E1" s="126"/>
      <c r="F1" s="126"/>
      <c r="G1" s="126"/>
      <c r="H1" s="126"/>
      <c r="I1" s="126"/>
      <c r="J1" s="127"/>
      <c r="K1" s="126"/>
      <c r="L1" s="134">
        <f ca="1">NOW()</f>
        <v>41887.501104513889</v>
      </c>
      <c r="M1" s="126"/>
      <c r="N1" s="128"/>
      <c r="O1" s="7"/>
    </row>
    <row r="2" spans="1:15" ht="6" customHeight="1" x14ac:dyDescent="0.2">
      <c r="A2" s="129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30"/>
      <c r="O2" s="7"/>
    </row>
    <row r="3" spans="1:15" x14ac:dyDescent="0.2">
      <c r="A3" s="131"/>
      <c r="B3" s="132" t="s">
        <v>78</v>
      </c>
      <c r="C3" s="132"/>
      <c r="D3" s="132" t="s">
        <v>79</v>
      </c>
      <c r="E3" s="132"/>
      <c r="F3" s="132" t="s">
        <v>80</v>
      </c>
      <c r="G3" s="132"/>
      <c r="H3" s="132" t="s">
        <v>81</v>
      </c>
      <c r="I3" s="132"/>
      <c r="J3" s="132" t="s">
        <v>36</v>
      </c>
      <c r="K3" s="132"/>
      <c r="L3" s="145" t="s">
        <v>85</v>
      </c>
      <c r="M3" s="132"/>
      <c r="N3" s="133" t="s">
        <v>82</v>
      </c>
      <c r="O3" s="7"/>
    </row>
    <row r="4" spans="1:15" ht="11.1" customHeight="1" x14ac:dyDescent="0.2">
      <c r="L4" s="7"/>
      <c r="M4" s="7"/>
      <c r="N4" s="7"/>
      <c r="O4" s="7"/>
    </row>
    <row r="5" spans="1:15" x14ac:dyDescent="0.2">
      <c r="A5" s="116">
        <v>36831</v>
      </c>
      <c r="B5" s="117">
        <f>EOLNov00!A23</f>
        <v>17</v>
      </c>
      <c r="C5" s="117"/>
      <c r="D5" s="135">
        <f>EOLNov00!H23</f>
        <v>926816</v>
      </c>
      <c r="E5" s="117"/>
      <c r="F5" s="138">
        <f>EOLNov00!Q23</f>
        <v>28073.11</v>
      </c>
      <c r="G5" s="117"/>
      <c r="H5" s="137">
        <f>EOLNov00!R23</f>
        <v>0</v>
      </c>
      <c r="I5" s="117"/>
      <c r="J5" s="146">
        <f>EOLNov00!S23</f>
        <v>28073.11</v>
      </c>
      <c r="K5" s="117"/>
      <c r="L5" s="139">
        <f>J5/D5</f>
        <v>3.0289841780892866E-2</v>
      </c>
      <c r="M5" s="84"/>
      <c r="N5" s="136">
        <f>D5/EOLNov00!I23</f>
        <v>29897.290322580644</v>
      </c>
      <c r="O5" s="7"/>
    </row>
    <row r="6" spans="1:15" ht="11.1" customHeight="1" x14ac:dyDescent="0.2">
      <c r="A6" s="117"/>
      <c r="L6" s="7"/>
      <c r="M6" s="7"/>
      <c r="N6" s="7"/>
      <c r="O6" s="7"/>
    </row>
    <row r="7" spans="1:15" x14ac:dyDescent="0.2">
      <c r="A7" s="116">
        <v>36861</v>
      </c>
      <c r="B7" s="117">
        <f>EOLDec00!A13</f>
        <v>7</v>
      </c>
      <c r="D7" s="135">
        <f>EOLDec00!H13</f>
        <v>647699</v>
      </c>
      <c r="F7" s="138">
        <f>EOLDec00!Q13</f>
        <v>32166.455000000002</v>
      </c>
      <c r="H7" s="138">
        <f>EOLDec00!R13</f>
        <v>2623</v>
      </c>
      <c r="J7" s="146">
        <f>EOLDec00!S13</f>
        <v>34789.455000000002</v>
      </c>
      <c r="L7" s="139">
        <f>J7/D7</f>
        <v>5.3712380287757128E-2</v>
      </c>
      <c r="M7" s="7"/>
      <c r="N7" s="136">
        <f>D7/EOLDec00!I13</f>
        <v>12455.75</v>
      </c>
      <c r="O7" s="7"/>
    </row>
    <row r="8" spans="1:15" ht="11.1" customHeight="1" x14ac:dyDescent="0.2">
      <c r="A8" s="117"/>
      <c r="L8" s="7"/>
      <c r="M8" s="7"/>
      <c r="N8" s="7"/>
      <c r="O8" s="7"/>
    </row>
    <row r="9" spans="1:15" x14ac:dyDescent="0.2">
      <c r="A9" s="120" t="s">
        <v>50</v>
      </c>
      <c r="B9" s="140">
        <f>SUM(B5:B8)</f>
        <v>24</v>
      </c>
      <c r="C9" s="121"/>
      <c r="D9" s="141">
        <f>SUM(D5:D8)</f>
        <v>1574515</v>
      </c>
      <c r="E9" s="121"/>
      <c r="F9" s="142">
        <f>SUM(F5:F8)</f>
        <v>60239.565000000002</v>
      </c>
      <c r="G9" s="121"/>
      <c r="H9" s="142">
        <f>SUM(H5:H8)</f>
        <v>2623</v>
      </c>
      <c r="I9" s="121"/>
      <c r="J9" s="147">
        <f>SUM(J5:J8)</f>
        <v>62862.565000000002</v>
      </c>
      <c r="K9" s="121"/>
      <c r="L9" s="143">
        <f>J9/D9</f>
        <v>3.9925034058106781E-2</v>
      </c>
      <c r="M9" s="121"/>
      <c r="N9" s="144">
        <f>D7/(EOLNov00!I23+EOLDec00!I13)</f>
        <v>7803.6024096385545</v>
      </c>
      <c r="O9" s="7"/>
    </row>
    <row r="10" spans="1:15" ht="11.1" customHeight="1" x14ac:dyDescent="0.2">
      <c r="A10" s="117"/>
      <c r="L10" s="7"/>
      <c r="M10" s="7"/>
      <c r="N10" s="7"/>
      <c r="O10" s="7"/>
    </row>
    <row r="11" spans="1:15" x14ac:dyDescent="0.2">
      <c r="A11" s="118" t="s">
        <v>51</v>
      </c>
      <c r="B11" s="117">
        <f>EOLJan01!A18</f>
        <v>11</v>
      </c>
      <c r="D11" s="135">
        <f>EOLJan01!H18</f>
        <v>405000</v>
      </c>
      <c r="F11" s="138">
        <f>EOLJan01!Q18</f>
        <v>37400</v>
      </c>
      <c r="H11" s="138">
        <f>EOLJan01!R18</f>
        <v>0</v>
      </c>
      <c r="J11" s="146">
        <f>EOLJan01!S18</f>
        <v>37400</v>
      </c>
      <c r="L11" s="139">
        <f>J11/D11</f>
        <v>9.234567901234568E-2</v>
      </c>
      <c r="M11" s="7"/>
      <c r="N11" s="136">
        <f>D11/EOLJan01!I18</f>
        <v>23823.529411764706</v>
      </c>
      <c r="O11" s="7"/>
    </row>
    <row r="12" spans="1:15" ht="11.1" customHeight="1" x14ac:dyDescent="0.2">
      <c r="A12" s="117"/>
      <c r="L12" s="139"/>
      <c r="M12" s="7"/>
      <c r="N12" s="7"/>
      <c r="O12" s="7"/>
    </row>
    <row r="13" spans="1:15" x14ac:dyDescent="0.2">
      <c r="A13" s="119" t="s">
        <v>52</v>
      </c>
      <c r="B13" s="117">
        <f>EOLFeb01!A9</f>
        <v>1</v>
      </c>
      <c r="D13" s="135">
        <f>EOLFeb01!H9</f>
        <v>840000</v>
      </c>
      <c r="F13" s="138">
        <f>EOLFeb01!Q9</f>
        <v>33600</v>
      </c>
      <c r="H13" s="138">
        <f>EOLFeb01!R9</f>
        <v>4452</v>
      </c>
      <c r="J13" s="146">
        <f>EOLFeb01!S9</f>
        <v>38052</v>
      </c>
      <c r="L13" s="139">
        <f>J13/D13</f>
        <v>4.53E-2</v>
      </c>
      <c r="M13" s="7"/>
      <c r="N13" s="136">
        <f>D13/EOLFeb01!I9</f>
        <v>30000</v>
      </c>
      <c r="O13" s="7"/>
    </row>
    <row r="14" spans="1:15" ht="11.1" customHeight="1" x14ac:dyDescent="0.2">
      <c r="A14" s="118"/>
      <c r="L14" s="139"/>
      <c r="M14" s="7"/>
      <c r="N14" s="7"/>
      <c r="O14" s="7"/>
    </row>
    <row r="15" spans="1:15" x14ac:dyDescent="0.2">
      <c r="A15" s="119" t="s">
        <v>55</v>
      </c>
      <c r="B15" s="117">
        <f>EOLMar01!A17</f>
        <v>10</v>
      </c>
      <c r="D15" s="135">
        <f>EOLMar01!H17</f>
        <v>165000</v>
      </c>
      <c r="F15" s="138">
        <f>EOLMar01!Q17</f>
        <v>12675</v>
      </c>
      <c r="H15" s="138">
        <f>EOLMar01!R17</f>
        <v>43</v>
      </c>
      <c r="J15" s="146">
        <f>EOLMar01!S17</f>
        <v>12718</v>
      </c>
      <c r="L15" s="139">
        <f>J15/D15</f>
        <v>7.7078787878787886E-2</v>
      </c>
      <c r="M15" s="7"/>
      <c r="N15" s="136">
        <f>D15/EOLMar01!I17</f>
        <v>11785.714285714286</v>
      </c>
      <c r="O15" s="7"/>
    </row>
    <row r="16" spans="1:15" ht="11.1" customHeight="1" x14ac:dyDescent="0.2">
      <c r="A16" s="119"/>
      <c r="L16" s="139"/>
      <c r="M16" s="7"/>
      <c r="N16" s="7"/>
      <c r="O16" s="7"/>
    </row>
    <row r="17" spans="1:15" x14ac:dyDescent="0.2">
      <c r="A17" s="118" t="s">
        <v>56</v>
      </c>
      <c r="L17" s="139"/>
      <c r="M17" s="7"/>
      <c r="N17" s="7"/>
      <c r="O17" s="7"/>
    </row>
    <row r="18" spans="1:15" ht="11.1" customHeight="1" x14ac:dyDescent="0.2">
      <c r="A18" s="117"/>
      <c r="L18" s="139"/>
      <c r="M18" s="7"/>
      <c r="N18" s="7"/>
      <c r="O18" s="7"/>
    </row>
    <row r="19" spans="1:15" x14ac:dyDescent="0.2">
      <c r="A19" s="119" t="s">
        <v>57</v>
      </c>
      <c r="L19" s="139"/>
      <c r="M19" s="7"/>
      <c r="N19" s="7"/>
      <c r="O19" s="7"/>
    </row>
    <row r="20" spans="1:15" ht="11.1" customHeight="1" x14ac:dyDescent="0.2">
      <c r="A20" s="118"/>
      <c r="L20" s="139"/>
      <c r="M20" s="7"/>
      <c r="N20" s="7"/>
      <c r="O20" s="7"/>
    </row>
    <row r="21" spans="1:15" x14ac:dyDescent="0.2">
      <c r="A21" s="119" t="s">
        <v>58</v>
      </c>
      <c r="L21" s="139"/>
      <c r="M21" s="7"/>
      <c r="N21" s="7"/>
      <c r="O21" s="7"/>
    </row>
    <row r="22" spans="1:15" ht="11.1" customHeight="1" x14ac:dyDescent="0.2">
      <c r="A22" s="119"/>
      <c r="L22" s="139"/>
      <c r="M22" s="7"/>
      <c r="N22" s="7"/>
      <c r="O22" s="7"/>
    </row>
    <row r="23" spans="1:15" x14ac:dyDescent="0.2">
      <c r="A23" s="118" t="s">
        <v>59</v>
      </c>
      <c r="L23" s="139"/>
      <c r="M23" s="7"/>
      <c r="N23" s="7"/>
      <c r="O23" s="7"/>
    </row>
    <row r="24" spans="1:15" ht="11.1" customHeight="1" x14ac:dyDescent="0.2">
      <c r="A24" s="117"/>
      <c r="L24" s="139"/>
      <c r="M24" s="7"/>
      <c r="N24" s="7"/>
      <c r="O24" s="7"/>
    </row>
    <row r="25" spans="1:15" x14ac:dyDescent="0.2">
      <c r="A25" s="119" t="s">
        <v>60</v>
      </c>
      <c r="L25" s="139"/>
      <c r="M25" s="7"/>
      <c r="N25" s="7"/>
      <c r="O25" s="7"/>
    </row>
    <row r="26" spans="1:15" ht="11.1" customHeight="1" x14ac:dyDescent="0.2">
      <c r="A26" s="117"/>
      <c r="L26" s="139"/>
      <c r="M26" s="7"/>
      <c r="N26" s="7"/>
      <c r="O26" s="7"/>
    </row>
    <row r="27" spans="1:15" x14ac:dyDescent="0.2">
      <c r="A27" s="119" t="s">
        <v>61</v>
      </c>
      <c r="L27" s="139"/>
      <c r="M27" s="7"/>
      <c r="N27" s="7"/>
      <c r="O27" s="7"/>
    </row>
    <row r="28" spans="1:15" ht="11.1" customHeight="1" x14ac:dyDescent="0.2">
      <c r="A28" s="117"/>
      <c r="L28" s="139"/>
      <c r="M28" s="7"/>
      <c r="N28" s="7"/>
      <c r="O28" s="7"/>
    </row>
    <row r="29" spans="1:15" x14ac:dyDescent="0.2">
      <c r="A29" s="119" t="s">
        <v>62</v>
      </c>
      <c r="L29" s="139"/>
      <c r="M29" s="7"/>
      <c r="N29" s="7"/>
      <c r="O29" s="7"/>
    </row>
    <row r="30" spans="1:15" ht="11.1" customHeight="1" x14ac:dyDescent="0.2">
      <c r="A30" s="117"/>
      <c r="L30" s="139"/>
      <c r="M30" s="7"/>
      <c r="N30" s="7"/>
      <c r="O30" s="7"/>
    </row>
    <row r="31" spans="1:15" x14ac:dyDescent="0.2">
      <c r="A31" s="119" t="s">
        <v>63</v>
      </c>
      <c r="B31" s="117">
        <f>EOLNov01!A18</f>
        <v>1</v>
      </c>
      <c r="D31" s="135">
        <f>EOLNov01!H18</f>
        <v>1200000</v>
      </c>
      <c r="F31" s="138">
        <f>EOLNov01!Q18</f>
        <v>102144</v>
      </c>
      <c r="H31" s="138">
        <f>EOLNov01!R18</f>
        <v>6360</v>
      </c>
      <c r="J31" s="146">
        <f>EOLNov01!S18</f>
        <v>108504</v>
      </c>
      <c r="L31" s="139">
        <f>J31/D31</f>
        <v>9.042E-2</v>
      </c>
      <c r="M31" s="7"/>
      <c r="N31" s="136">
        <f>D31/EOLNov01!I18</f>
        <v>40000</v>
      </c>
      <c r="O31" s="7"/>
    </row>
    <row r="32" spans="1:15" ht="11.1" customHeight="1" x14ac:dyDescent="0.2">
      <c r="A32" s="117"/>
      <c r="L32" s="139"/>
      <c r="M32" s="7"/>
      <c r="N32" s="7"/>
      <c r="O32" s="7"/>
    </row>
    <row r="33" spans="1:15" x14ac:dyDescent="0.2">
      <c r="A33" s="119" t="s">
        <v>64</v>
      </c>
      <c r="B33" s="117">
        <f>EOLDec01!A18</f>
        <v>1</v>
      </c>
      <c r="D33" s="135">
        <f>EOLDec01!H18</f>
        <v>1240000</v>
      </c>
      <c r="F33" s="138">
        <f>EOLDec01!Q18</f>
        <v>102144</v>
      </c>
      <c r="H33" s="138">
        <f>EOLDec01!R18</f>
        <v>6572</v>
      </c>
      <c r="J33" s="146">
        <f>EOLDec01!S18</f>
        <v>108716</v>
      </c>
      <c r="L33" s="139">
        <f>J33/D33</f>
        <v>8.7674193548387097E-2</v>
      </c>
      <c r="M33" s="7"/>
      <c r="N33" s="136">
        <f>D33/EOLDec01!I18</f>
        <v>40000</v>
      </c>
      <c r="O33" s="7"/>
    </row>
    <row r="34" spans="1:15" ht="11.1" customHeight="1" x14ac:dyDescent="0.2">
      <c r="A34" s="117"/>
      <c r="L34" s="7"/>
      <c r="M34" s="7"/>
      <c r="N34" s="7"/>
      <c r="O34" s="7"/>
    </row>
    <row r="35" spans="1:15" x14ac:dyDescent="0.2">
      <c r="A35" s="151" t="s">
        <v>65</v>
      </c>
      <c r="B35" s="152">
        <f>SUM(B11:B34)</f>
        <v>24</v>
      </c>
      <c r="C35" s="126"/>
      <c r="D35" s="153">
        <f>SUM(D11:D34)</f>
        <v>3850000</v>
      </c>
      <c r="E35" s="126"/>
      <c r="F35" s="154">
        <f>SUM(F11:F34)</f>
        <v>287963</v>
      </c>
      <c r="G35" s="126"/>
      <c r="H35" s="155">
        <f>SUM(H11:H34)</f>
        <v>17427</v>
      </c>
      <c r="I35" s="126"/>
      <c r="J35" s="155">
        <f>SUM(J11:J34)</f>
        <v>305390</v>
      </c>
      <c r="K35" s="126"/>
      <c r="L35" s="156">
        <f>J35/D35</f>
        <v>7.9322077922077919E-2</v>
      </c>
      <c r="M35" s="126"/>
      <c r="N35" s="157">
        <f>D35/(EOLJan01!I18+EOLFeb01!I9+EOLNov01!I18+EOLDec01!I18)</f>
        <v>36320.75471698113</v>
      </c>
      <c r="O35" s="7"/>
    </row>
    <row r="36" spans="1:15" x14ac:dyDescent="0.2">
      <c r="A36" s="131"/>
      <c r="B36" s="132" t="s">
        <v>78</v>
      </c>
      <c r="C36" s="132"/>
      <c r="D36" s="132" t="s">
        <v>79</v>
      </c>
      <c r="E36" s="132"/>
      <c r="F36" s="132" t="s">
        <v>80</v>
      </c>
      <c r="G36" s="132"/>
      <c r="H36" s="132" t="s">
        <v>81</v>
      </c>
      <c r="I36" s="132"/>
      <c r="J36" s="132" t="s">
        <v>36</v>
      </c>
      <c r="K36" s="132"/>
      <c r="L36" s="145" t="s">
        <v>85</v>
      </c>
      <c r="M36" s="132"/>
      <c r="N36" s="133" t="s">
        <v>82</v>
      </c>
      <c r="O36" s="7"/>
    </row>
    <row r="37" spans="1:15" ht="11.1" customHeight="1" x14ac:dyDescent="0.2">
      <c r="L37" s="7"/>
      <c r="M37" s="7"/>
      <c r="N37" s="7"/>
      <c r="O37" s="7"/>
    </row>
    <row r="38" spans="1:15" x14ac:dyDescent="0.2">
      <c r="A38" s="118" t="s">
        <v>53</v>
      </c>
      <c r="B38" s="117">
        <f>EOLJan02!A18</f>
        <v>1</v>
      </c>
      <c r="D38" s="135">
        <f>EOLJan02!H18</f>
        <v>1240000</v>
      </c>
      <c r="F38" s="138">
        <f>EOLJan02!Q18</f>
        <v>102144</v>
      </c>
      <c r="H38" s="138">
        <f>EOLJan02!R18</f>
        <v>6572</v>
      </c>
      <c r="J38" s="146">
        <f>EOLJan02!S18</f>
        <v>108716</v>
      </c>
      <c r="L38" s="139">
        <f>J38/D38</f>
        <v>8.7674193548387097E-2</v>
      </c>
      <c r="M38" s="7"/>
      <c r="N38" s="136">
        <f>D38/EOLJan02!I18</f>
        <v>40000</v>
      </c>
      <c r="O38" s="7"/>
    </row>
    <row r="39" spans="1:15" ht="11.1" customHeight="1" x14ac:dyDescent="0.2">
      <c r="A39" s="117"/>
      <c r="L39" s="139"/>
      <c r="M39" s="7"/>
      <c r="N39" s="7"/>
      <c r="O39" s="7"/>
    </row>
    <row r="40" spans="1:15" x14ac:dyDescent="0.2">
      <c r="A40" s="119" t="s">
        <v>54</v>
      </c>
      <c r="B40" s="117">
        <f>EOLFeb02!A18</f>
        <v>1</v>
      </c>
      <c r="D40" s="135">
        <f>EOLFeb02!H18</f>
        <v>1120000</v>
      </c>
      <c r="F40" s="138">
        <f>EOLFeb02!Q18</f>
        <v>102144</v>
      </c>
      <c r="H40" s="138">
        <f>EOLFeb02!R18</f>
        <v>5936</v>
      </c>
      <c r="J40" s="146">
        <f>EOLFeb02!S18</f>
        <v>108080</v>
      </c>
      <c r="L40" s="139">
        <f>J40/D40</f>
        <v>9.6500000000000002E-2</v>
      </c>
      <c r="M40" s="7"/>
      <c r="N40" s="136">
        <f>D40/EOLFeb02!I18</f>
        <v>40000</v>
      </c>
      <c r="O40" s="7"/>
    </row>
    <row r="41" spans="1:15" ht="11.1" customHeight="1" x14ac:dyDescent="0.2">
      <c r="A41" s="118"/>
      <c r="L41" s="7"/>
      <c r="M41" s="7"/>
      <c r="N41" s="7"/>
      <c r="O41" s="7"/>
    </row>
    <row r="42" spans="1:15" x14ac:dyDescent="0.2">
      <c r="A42" s="119" t="s">
        <v>67</v>
      </c>
      <c r="B42" s="117">
        <f>EOLMar02!A18</f>
        <v>1</v>
      </c>
      <c r="D42" s="135">
        <f>EOLMar02!H18</f>
        <v>1240000</v>
      </c>
      <c r="F42" s="138">
        <f>EOLMar02!Q18</f>
        <v>102144</v>
      </c>
      <c r="H42" s="138">
        <f>EOLMar02!R18</f>
        <v>6572</v>
      </c>
      <c r="J42" s="146">
        <f>EOLMar02!S18</f>
        <v>108716</v>
      </c>
      <c r="L42" s="139">
        <f>J42/D42</f>
        <v>8.7674193548387097E-2</v>
      </c>
      <c r="M42" s="7"/>
      <c r="N42" s="136">
        <f>D42/EOLMar02!I18</f>
        <v>40000</v>
      </c>
      <c r="O42" s="7"/>
    </row>
    <row r="43" spans="1:15" ht="11.1" customHeight="1" x14ac:dyDescent="0.2">
      <c r="A43" s="119"/>
      <c r="L43" s="7"/>
      <c r="M43" s="7"/>
      <c r="N43" s="7"/>
      <c r="O43" s="7"/>
    </row>
    <row r="44" spans="1:15" x14ac:dyDescent="0.2">
      <c r="A44" s="118" t="s">
        <v>68</v>
      </c>
      <c r="L44" s="7"/>
      <c r="M44" s="7"/>
      <c r="N44" s="7"/>
      <c r="O44" s="7"/>
    </row>
    <row r="45" spans="1:15" ht="11.1" customHeight="1" x14ac:dyDescent="0.2">
      <c r="A45" s="117"/>
      <c r="L45" s="7"/>
      <c r="M45" s="7"/>
      <c r="N45" s="7"/>
      <c r="O45" s="7"/>
    </row>
    <row r="46" spans="1:15" x14ac:dyDescent="0.2">
      <c r="A46" s="119" t="s">
        <v>69</v>
      </c>
      <c r="L46" s="7"/>
      <c r="M46" s="7"/>
      <c r="N46" s="7"/>
      <c r="O46" s="7"/>
    </row>
    <row r="47" spans="1:15" ht="11.1" customHeight="1" x14ac:dyDescent="0.2">
      <c r="A47" s="118"/>
      <c r="L47" s="7"/>
      <c r="M47" s="7"/>
      <c r="N47" s="7"/>
      <c r="O47" s="7"/>
    </row>
    <row r="48" spans="1:15" x14ac:dyDescent="0.2">
      <c r="A48" s="119" t="s">
        <v>70</v>
      </c>
      <c r="L48" s="7"/>
      <c r="M48" s="7"/>
      <c r="N48" s="7"/>
      <c r="O48" s="7"/>
    </row>
    <row r="49" spans="1:15" ht="11.1" customHeight="1" x14ac:dyDescent="0.2">
      <c r="A49" s="119"/>
      <c r="L49" s="7"/>
      <c r="M49" s="7"/>
      <c r="N49" s="7"/>
      <c r="O49" s="7"/>
    </row>
    <row r="50" spans="1:15" x14ac:dyDescent="0.2">
      <c r="A50" s="118" t="s">
        <v>71</v>
      </c>
      <c r="L50" s="7"/>
      <c r="M50" s="7"/>
      <c r="N50" s="7"/>
      <c r="O50" s="7"/>
    </row>
    <row r="51" spans="1:15" ht="11.1" customHeight="1" x14ac:dyDescent="0.2">
      <c r="A51" s="117"/>
      <c r="L51" s="7"/>
      <c r="M51" s="7"/>
      <c r="N51" s="7"/>
      <c r="O51" s="7"/>
    </row>
    <row r="52" spans="1:15" x14ac:dyDescent="0.2">
      <c r="A52" s="119" t="s">
        <v>72</v>
      </c>
      <c r="L52" s="7"/>
      <c r="M52" s="7"/>
      <c r="N52" s="7"/>
      <c r="O52" s="7"/>
    </row>
    <row r="53" spans="1:15" ht="11.1" customHeight="1" x14ac:dyDescent="0.2">
      <c r="A53" s="117"/>
      <c r="L53" s="7"/>
      <c r="M53" s="7"/>
      <c r="N53" s="7"/>
      <c r="O53" s="7"/>
    </row>
    <row r="54" spans="1:15" x14ac:dyDescent="0.2">
      <c r="A54" s="119" t="s">
        <v>73</v>
      </c>
      <c r="L54" s="7"/>
      <c r="M54" s="7"/>
      <c r="N54" s="7"/>
      <c r="O54" s="7"/>
    </row>
    <row r="55" spans="1:15" ht="11.1" customHeight="1" x14ac:dyDescent="0.2">
      <c r="A55" s="117"/>
      <c r="L55" s="7"/>
      <c r="M55" s="7"/>
      <c r="N55" s="7"/>
      <c r="O55" s="7"/>
    </row>
    <row r="56" spans="1:15" x14ac:dyDescent="0.2">
      <c r="A56" s="119" t="s">
        <v>74</v>
      </c>
      <c r="L56" s="7"/>
      <c r="M56" s="7"/>
      <c r="N56" s="7"/>
      <c r="O56" s="7"/>
    </row>
    <row r="57" spans="1:15" ht="11.1" customHeight="1" x14ac:dyDescent="0.2">
      <c r="A57" s="117"/>
      <c r="L57" s="7"/>
      <c r="M57" s="7"/>
      <c r="N57" s="7"/>
      <c r="O57" s="7"/>
    </row>
    <row r="58" spans="1:15" x14ac:dyDescent="0.2">
      <c r="A58" s="119" t="s">
        <v>75</v>
      </c>
      <c r="L58" s="7"/>
      <c r="M58" s="7"/>
      <c r="N58" s="7"/>
      <c r="O58" s="7"/>
    </row>
    <row r="59" spans="1:15" ht="11.1" customHeight="1" x14ac:dyDescent="0.2">
      <c r="A59" s="117"/>
      <c r="L59" s="7"/>
      <c r="M59" s="7"/>
      <c r="N59" s="7"/>
      <c r="O59" s="7"/>
    </row>
    <row r="60" spans="1:15" x14ac:dyDescent="0.2">
      <c r="A60" s="119" t="s">
        <v>76</v>
      </c>
      <c r="L60" s="7"/>
      <c r="M60" s="7"/>
      <c r="N60" s="7"/>
      <c r="O60" s="7"/>
    </row>
    <row r="61" spans="1:15" ht="11.1" customHeight="1" x14ac:dyDescent="0.2">
      <c r="L61" s="7"/>
      <c r="M61" s="7"/>
      <c r="N61" s="7"/>
      <c r="O61" s="7"/>
    </row>
    <row r="62" spans="1:15" x14ac:dyDescent="0.2">
      <c r="A62" s="158" t="s">
        <v>66</v>
      </c>
      <c r="B62" s="152">
        <f>SUM(B38:B61)</f>
        <v>3</v>
      </c>
      <c r="C62" s="126"/>
      <c r="D62" s="153">
        <f>SUM(D38:D61)</f>
        <v>3600000</v>
      </c>
      <c r="E62" s="126"/>
      <c r="F62" s="154">
        <f>SUM(F38:F61)</f>
        <v>306432</v>
      </c>
      <c r="G62" s="126"/>
      <c r="H62" s="155">
        <f>SUM(H38:H61)</f>
        <v>19080</v>
      </c>
      <c r="I62" s="126"/>
      <c r="J62" s="155">
        <f>SUM(J38:J61)</f>
        <v>325512</v>
      </c>
      <c r="K62" s="126"/>
      <c r="L62" s="156">
        <f>J62/D62</f>
        <v>9.042E-2</v>
      </c>
      <c r="M62" s="126"/>
      <c r="N62" s="157">
        <f>D62/(EOLJan02!I18+EOLFeb02!I18+EOLMar02!I18)</f>
        <v>40000</v>
      </c>
      <c r="O62" s="7"/>
    </row>
    <row r="63" spans="1:15" x14ac:dyDescent="0.2">
      <c r="A63" s="131"/>
      <c r="B63" s="132" t="s">
        <v>78</v>
      </c>
      <c r="C63" s="132"/>
      <c r="D63" s="132" t="s">
        <v>79</v>
      </c>
      <c r="E63" s="132"/>
      <c r="F63" s="132" t="s">
        <v>80</v>
      </c>
      <c r="G63" s="132"/>
      <c r="H63" s="132" t="s">
        <v>81</v>
      </c>
      <c r="I63" s="132"/>
      <c r="J63" s="132" t="s">
        <v>36</v>
      </c>
      <c r="K63" s="132"/>
      <c r="L63" s="145" t="s">
        <v>85</v>
      </c>
      <c r="M63" s="132"/>
      <c r="N63" s="133" t="s">
        <v>82</v>
      </c>
      <c r="O63" s="7"/>
    </row>
  </sheetData>
  <phoneticPr fontId="0" type="noConversion"/>
  <pageMargins left="0" right="0" top="0.35" bottom="0" header="0.5" footer="0.5"/>
  <pageSetup orientation="portrait" horizontalDpi="96" verticalDpi="96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37196</v>
      </c>
      <c r="G2" s="102"/>
      <c r="J2" s="8" t="s">
        <v>1</v>
      </c>
      <c r="R2" s="7"/>
      <c r="S2" s="7"/>
      <c r="T2" s="2">
        <f ca="1">NOW()</f>
        <v>41887.501104513889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1200000</v>
      </c>
      <c r="I6" s="103">
        <v>30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6360</v>
      </c>
      <c r="S6" s="23">
        <f>SUM(Q6:R6)</f>
        <v>108504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1200000</v>
      </c>
      <c r="I18" s="47">
        <f>SUM(I6:I17)</f>
        <v>30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6360</v>
      </c>
      <c r="S18" s="98">
        <f>SUM(S5:S17)</f>
        <v>108504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37226</v>
      </c>
      <c r="G2" s="102"/>
      <c r="J2" s="8" t="s">
        <v>1</v>
      </c>
      <c r="R2" s="7"/>
      <c r="S2" s="7"/>
      <c r="T2" s="2">
        <f ca="1">NOW()</f>
        <v>41887.501104513889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EOL Summary</vt:lpstr>
      <vt:lpstr>EOLMar01</vt:lpstr>
      <vt:lpstr>EOLFeb01</vt:lpstr>
      <vt:lpstr>EOLJan01</vt:lpstr>
      <vt:lpstr>EOLDec00</vt:lpstr>
      <vt:lpstr>EOLNov00</vt:lpstr>
      <vt:lpstr>Report</vt:lpstr>
      <vt:lpstr>EOLNov01</vt:lpstr>
      <vt:lpstr>EOLDec01</vt:lpstr>
      <vt:lpstr>EOLJan02</vt:lpstr>
      <vt:lpstr>EOLFeb02</vt:lpstr>
      <vt:lpstr>EOLMar02</vt:lpstr>
      <vt:lpstr>Sheet8</vt:lpstr>
      <vt:lpstr>Sheet9</vt:lpstr>
      <vt:lpstr>Sheet10</vt:lpstr>
      <vt:lpstr>Sheet11</vt:lpstr>
      <vt:lpstr>Sheet12</vt:lpstr>
      <vt:lpstr>'EOL Summary'!Print_Area</vt:lpstr>
      <vt:lpstr>EOLDec00!Print_Area</vt:lpstr>
      <vt:lpstr>EOLDec01!Print_Area</vt:lpstr>
      <vt:lpstr>EOLFeb01!Print_Area</vt:lpstr>
      <vt:lpstr>EOLFeb02!Print_Area</vt:lpstr>
      <vt:lpstr>EOLJan01!Print_Area</vt:lpstr>
      <vt:lpstr>EOLJan02!Print_Area</vt:lpstr>
      <vt:lpstr>EOLMar01!Print_Area</vt:lpstr>
      <vt:lpstr>EOLMar02!Print_Area</vt:lpstr>
      <vt:lpstr>EOLNov00!Print_Area</vt:lpstr>
      <vt:lpstr>EOLNov01!Print_Area</vt:lpstr>
      <vt:lpstr>Report!Print_Area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Felienne</cp:lastModifiedBy>
  <cp:lastPrinted>2001-03-23T19:52:07Z</cp:lastPrinted>
  <dcterms:created xsi:type="dcterms:W3CDTF">1997-09-08T18:25:22Z</dcterms:created>
  <dcterms:modified xsi:type="dcterms:W3CDTF">2014-09-05T10:01:35Z</dcterms:modified>
</cp:coreProperties>
</file>